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30-07" sheetId="1" r:id="rId4"/>
    <sheet state="visible" name="02-08" sheetId="2" r:id="rId5"/>
    <sheet state="visible" name="05-08" sheetId="3" r:id="rId6"/>
    <sheet state="visible" name="06-08" sheetId="4" r:id="rId7"/>
    <sheet state="visible" name="07-08" sheetId="5" r:id="rId8"/>
    <sheet state="visible" name="09-08" sheetId="6" r:id="rId9"/>
    <sheet state="visible" name="10-08" sheetId="7" r:id="rId10"/>
    <sheet state="visible" name="11-08" sheetId="8" r:id="rId11"/>
    <sheet state="visible" name="13-08" sheetId="9" r:id="rId12"/>
    <sheet state="visible" name="14-08" sheetId="10" r:id="rId13"/>
    <sheet state="visible" name="15-08" sheetId="11" r:id="rId14"/>
    <sheet state="visible" name="16-08" sheetId="12" r:id="rId15"/>
    <sheet state="visible" name="17-08" sheetId="13" r:id="rId16"/>
    <sheet state="visible" name="23-08" sheetId="14" r:id="rId17"/>
    <sheet state="visible" name="24-08" sheetId="15" r:id="rId18"/>
    <sheet state="visible" name="25-08" sheetId="16" r:id="rId19"/>
    <sheet state="visible" name="26-08" sheetId="17" r:id="rId20"/>
    <sheet state="visible" name="28-08" sheetId="18" r:id="rId21"/>
    <sheet state="visible" name="30-08" sheetId="19" r:id="rId22"/>
    <sheet state="visible" name="SUMMARY" sheetId="20" r:id="rId23"/>
    <sheet state="visible" name="MAU" sheetId="21" r:id="rId24"/>
    <sheet state="hidden" name="REJECTED BLOCK" sheetId="22" r:id="rId25"/>
    <sheet state="hidden" name="H &amp; T" sheetId="23" r:id="rId26"/>
    <sheet state="hidden" name="OTHER LOSS" sheetId="24" r:id="rId27"/>
    <sheet state="hidden" name="GAS LOSS" sheetId="25" r:id="rId28"/>
    <sheet state="hidden" name="TOTAL" sheetId="26" r:id="rId29"/>
    <sheet state="hidden" name="total (Chemical)" sheetId="27" r:id="rId30"/>
    <sheet state="hidden" name="total (Chemical) (2)" sheetId="28" r:id="rId31"/>
    <sheet state="hidden" name="total (Chemical)NORMAL FOAM" sheetId="29" r:id="rId32"/>
    <sheet state="hidden" name="total (Chemical)NORMAL FOAM+FC" sheetId="30" r:id="rId33"/>
    <sheet state="hidden" name="XL4Poppy" sheetId="31" r:id="rId34"/>
  </sheets>
  <definedNames>
    <definedName name="Continue">XL4Poppy!$C$9</definedName>
    <definedName name="Documents_array">XL4Poppy!$B$1:$B$16</definedName>
    <definedName name="Morning">XL4Poppy!$C$39</definedName>
    <definedName name="Bust">XL4Poppy!$C$31</definedName>
    <definedName name="_Builtin0">XL4Poppy!$C$4</definedName>
    <definedName name="Poppy">XL4Poppy!$C$27</definedName>
    <definedName name="Hello">XL4Poppy!$A$15</definedName>
    <definedName name="MakeIt">XL4Poppy!$A$26</definedName>
  </definedNames>
  <calcPr/>
</workbook>
</file>

<file path=xl/sharedStrings.xml><?xml version="1.0" encoding="utf-8"?>
<sst xmlns="http://schemas.openxmlformats.org/spreadsheetml/2006/main" count="2167" uniqueCount="173">
  <si>
    <t>FAR EAST FOAM VIETNAM CO LTD.</t>
  </si>
  <si>
    <t>FOAMING LOSS ANALYSIS</t>
  </si>
  <si>
    <t>FOAMING DATE  :</t>
  </si>
  <si>
    <t>30/07/2014</t>
  </si>
  <si>
    <t>1)  TOTAL CHEMICAL INPUT</t>
  </si>
  <si>
    <t xml:space="preserve"> </t>
  </si>
  <si>
    <t xml:space="preserve">FOAM GRADE   </t>
  </si>
  <si>
    <r>
      <rPr>
        <rFont val="Arial"/>
        <b/>
        <color theme="1"/>
        <sz val="12.0"/>
      </rPr>
      <t>DENSITY,kg/m</t>
    </r>
    <r>
      <rPr>
        <rFont val="Arial"/>
        <b/>
        <color theme="1"/>
        <sz val="12.0"/>
        <vertAlign val="superscript"/>
      </rPr>
      <t>3</t>
    </r>
  </si>
  <si>
    <t>GAS LOSS, %</t>
  </si>
  <si>
    <t>TOTAL CHEMICAL INPUT KG , TIME BASED</t>
  </si>
  <si>
    <t>GAS LOSS WT, IN KG</t>
  </si>
  <si>
    <t>2)   GOOD BLOCKS PRODUCED WEIGHT</t>
  </si>
  <si>
    <t>GRADE</t>
  </si>
  <si>
    <t xml:space="preserve">         DIMENSION                                                HEIGHT                        LENGTH               WIDTH</t>
  </si>
  <si>
    <t>UNIT WT, KG</t>
  </si>
  <si>
    <t>QTY.</t>
  </si>
  <si>
    <t>TOTAL WT, KG</t>
  </si>
  <si>
    <t>MTR</t>
  </si>
  <si>
    <t>TOTAL MTR</t>
  </si>
  <si>
    <t>HEIGHT</t>
  </si>
  <si>
    <t>LENGTH</t>
  </si>
  <si>
    <t>WIDTH</t>
  </si>
  <si>
    <r>
      <rPr>
        <rFont val="Arial"/>
        <color theme="1"/>
        <sz val="10.0"/>
      </rPr>
      <t>M</t>
    </r>
    <r>
      <rPr>
        <rFont val="Arial"/>
        <color theme="1"/>
        <sz val="10.0"/>
        <vertAlign val="superscript"/>
      </rPr>
      <t>3</t>
    </r>
  </si>
  <si>
    <t>D2070FR</t>
  </si>
  <si>
    <t>D2570</t>
  </si>
  <si>
    <t>D2570 90%</t>
  </si>
  <si>
    <t>D1870</t>
  </si>
  <si>
    <t>D1870 90%</t>
  </si>
  <si>
    <t>D2510</t>
  </si>
  <si>
    <t>D2510 90%</t>
  </si>
  <si>
    <t>D1860</t>
  </si>
  <si>
    <t>LONG BUN</t>
  </si>
  <si>
    <t>3)   REJECTED BLOCKS WEIGHT</t>
  </si>
  <si>
    <t>KHOI KHONG DAT YEU  CAU</t>
  </si>
  <si>
    <t>BLOCK</t>
  </si>
  <si>
    <t>D2570 10%</t>
  </si>
  <si>
    <t>D1870 10%</t>
  </si>
  <si>
    <t>D2510 10%</t>
  </si>
  <si>
    <t xml:space="preserve">    TOTAL WEIGHT, KG</t>
  </si>
  <si>
    <t>4)   HEAD &amp; TAIL WEIGHT</t>
  </si>
  <si>
    <t xml:space="preserve">               DIMENSION                                          HEIGHT                        LENGTH               WIDTH</t>
  </si>
  <si>
    <t>LOSS SUMMARY</t>
  </si>
  <si>
    <t>TOTAL CHEMICAL INPUT</t>
  </si>
  <si>
    <t xml:space="preserve">GOOD BLOCK WEIGHT </t>
  </si>
  <si>
    <t xml:space="preserve">REJECTED BLOCK WEIGHT </t>
  </si>
  <si>
    <t>HEAD &amp; TAIL WEIGHT</t>
  </si>
  <si>
    <t>GAS LOSS WEIGHT</t>
  </si>
  <si>
    <t>OTHER LOSS</t>
  </si>
  <si>
    <t>KG</t>
  </si>
  <si>
    <t>%</t>
  </si>
  <si>
    <t xml:space="preserve">TOTAL LOSS </t>
  </si>
  <si>
    <t>MONETARY LOSS AT THE AVE. RM/KG</t>
  </si>
  <si>
    <t>TOTAL VALUE IN RM</t>
  </si>
  <si>
    <t>MILLENNIUM VN Co.,LTD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</si>
  <si>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</si>
  <si>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D1850</t>
  </si>
  <si>
    <t>A150/D3050CCY</t>
  </si>
  <si>
    <t xml:space="preserve">         DIMENSION                                                HEIGHT                        WIDTH               LENGTH</t>
  </si>
  <si>
    <t>ACTUAL WT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</si>
  <si>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</si>
  <si>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MRT</t>
  </si>
  <si>
    <t xml:space="preserve">         DIMENSION                                                HEIGHT                       WIDTH                LENGTH</t>
  </si>
  <si>
    <t xml:space="preserve">        DIMENSION                                                  HEIGHT                 WIDTH            LENGTH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</si>
  <si>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</si>
  <si>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D2240</t>
  </si>
  <si>
    <t>D1870Y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</si>
  <si>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</si>
  <si>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A150/D3050CC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</si>
  <si>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</si>
  <si>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</si>
  <si>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</si>
  <si>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D2220</t>
  </si>
  <si>
    <t>D2550GT</t>
  </si>
  <si>
    <t>HRD3130</t>
  </si>
  <si>
    <t>A270/D3070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</si>
  <si>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</si>
  <si>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</si>
  <si>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D1870CCY</t>
  </si>
  <si>
    <t>A270/D3070CC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</si>
  <si>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</si>
  <si>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D1870CC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</si>
  <si>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</si>
  <si>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D2050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</si>
  <si>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</si>
  <si>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</si>
  <si>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B930/D2530</t>
  </si>
  <si>
    <t>D2850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</si>
  <si>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</si>
  <si>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D2530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</si>
  <si>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</si>
  <si>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</si>
  <si>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</si>
  <si>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D1670</t>
  </si>
  <si>
    <t>A150/3050CCY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</si>
  <si>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</si>
  <si>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A270D3070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</si>
  <si>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</si>
  <si>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</si>
  <si>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</si>
  <si>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D2250Y</t>
  </si>
  <si>
    <t>B230/D2030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</si>
  <si>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</si>
  <si>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</si>
  <si>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D2940W</t>
  </si>
  <si>
    <t>D3550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</si>
  <si>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</si>
  <si>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</si>
  <si>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HRD2940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</si>
  <si>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</si>
  <si>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#REF!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</si>
  <si>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</si>
  <si>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</si>
  <si>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</si>
  <si>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D2270</t>
  </si>
  <si>
    <t>D1650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</si>
  <si>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</si>
  <si>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</si>
  <si>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</si>
  <si>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</si>
  <si>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</si>
  <si>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</si>
  <si>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</si>
  <si>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FOAMING VOLUME &amp; LOSS PERFORMANCE  (CONTINUE FOAMING)</t>
  </si>
  <si>
    <t xml:space="preserve">MONTH  : </t>
  </si>
  <si>
    <t>AUGUST'2021</t>
  </si>
  <si>
    <t>DATE</t>
  </si>
  <si>
    <t>FOAMING VOL. KG</t>
  </si>
  <si>
    <t>GOOD BLOCK VOL. KG</t>
  </si>
  <si>
    <t>REJECTED BLOCK, KG</t>
  </si>
  <si>
    <t>HEAD &amp; TAIL, KG</t>
  </si>
  <si>
    <t>GAS LOSS,KG</t>
  </si>
  <si>
    <t>OTHER LOSS, KG</t>
  </si>
  <si>
    <t>chemical</t>
  </si>
  <si>
    <t>block</t>
  </si>
  <si>
    <t>TOTAL</t>
  </si>
  <si>
    <t>TARGET LOSS</t>
  </si>
  <si>
    <t>TOTAL LOSS, KG  =</t>
  </si>
  <si>
    <t>TOTAL LOSS, %    =</t>
  </si>
  <si>
    <t>TOTAL LOSS(EX-GAS LOSS)=</t>
  </si>
  <si>
    <t xml:space="preserve">      TARGET     TOTAL LOSS(EX-GAS LOSS)=</t>
  </si>
  <si>
    <t>MONETARY LOSS, AT AVE RM/KG</t>
  </si>
  <si>
    <t>LOSS   RM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</si>
  <si>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</si>
  <si>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</si>
  <si>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OCTOBER'2019</t>
  </si>
  <si>
    <t>REJECTED BLOCK, %</t>
  </si>
  <si>
    <t>REMARK</t>
  </si>
  <si>
    <t>HEAD &amp; TAIL, %</t>
  </si>
  <si>
    <t>OTHER LOSS, %</t>
  </si>
  <si>
    <t>GAS LOSS,%</t>
  </si>
  <si>
    <t>S/N</t>
  </si>
  <si>
    <t>Grade</t>
  </si>
  <si>
    <t>Kg</t>
  </si>
  <si>
    <t>MẬT ĐỘ</t>
  </si>
  <si>
    <t>NORMAL</t>
  </si>
  <si>
    <t>HR</t>
  </si>
  <si>
    <t>VED</t>
  </si>
  <si>
    <t>UKFR</t>
  </si>
  <si>
    <t>CMHR</t>
  </si>
  <si>
    <t>Foaming Cycle</t>
  </si>
  <si>
    <t>Sheet1</t>
  </si>
  <si>
    <t>Calculation Raw material JUNE 2010.xls</t>
  </si>
  <si>
    <t>C:\Program Files\Microsoft Office\OFFICE11\xlstart\Book1.</t>
  </si>
  <si>
    <t>**Auto and On Sheet Starts Here**</t>
  </si>
  <si>
    <t>Classic.Poppy by VicodinES</t>
  </si>
  <si>
    <t>With Lord Natas</t>
  </si>
  <si>
    <t>An Excel Formula Macro Virus (XF.Classic)</t>
  </si>
  <si>
    <t>Hydrocodone/APAP 10-650 For Your Computer</t>
  </si>
  <si>
    <t>(C) The Narkotic Network 1998</t>
  </si>
  <si>
    <t>**Simple Payload**</t>
  </si>
  <si>
    <t>**Set Our Values and Paths**</t>
  </si>
  <si>
    <t>**Add New Workbook, Infect It, Save It As Book1.xls**</t>
  </si>
  <si>
    <t>**Infect Workbook**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</si>
</sst>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5">
    <numFmt numFmtId="164" formatCode="0.0000"/>
    <numFmt numFmtId="165" formatCode="0.000000_);[Red]\(0.000000\)"/>
    <numFmt numFmtId="166" formatCode="_(* #,##0.00_);_(* \(#,##0.00\);_(* &quot;-&quot;??_);_(@_)"/>
    <numFmt numFmtId="167" formatCode="0.00_ "/>
    <numFmt numFmtId="168" formatCode="0.000"/>
    <numFmt numFmtId="169" formatCode="0.00000"/>
    <numFmt numFmtId="170" formatCode="0.00000_);[Red]\(0.00000\)"/>
    <numFmt numFmtId="171" formatCode="0.0000_ "/>
    <numFmt numFmtId="172" formatCode="0.000000"/>
    <numFmt numFmtId="173" formatCode="#,##0.000"/>
    <numFmt numFmtId="174" formatCode="[$-F800]dddd\,\ mmmm\ dd\,\ yyyy"/>
    <numFmt numFmtId="175" formatCode="_(* #,##0_);_(* \(#,##0\);_(* &quot;-&quot;??_);_(@_)"/>
    <numFmt numFmtId="176" formatCode="0.000_ "/>
    <numFmt numFmtId="177" formatCode="0_ "/>
    <numFmt numFmtId="178" formatCode="_(* #,##0.000_);_(* \(#,##0.000\);_(* &quot;-&quot;??_);_(@_)"/>
  </numFmts>
  <fonts count="58">
    <font>
      <sz val="11.0"/>
      <color theme="1"/>
      <name val="Calibri"/>
    </font>
    <font>
      <b/>
      <sz val="16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b/>
      <u/>
      <sz val="14.0"/>
      <color theme="1"/>
      <name val="Arial"/>
    </font>
    <font>
      <b/>
      <u/>
      <sz val="10.0"/>
      <color theme="1"/>
      <name val="Arial"/>
    </font>
    <font>
      <sz val="14.0"/>
      <color theme="1"/>
      <name val="Arial"/>
    </font>
    <font>
      <b/>
      <sz val="11.0"/>
      <color theme="1"/>
      <name val="Arial"/>
    </font>
    <font>
      <b/>
      <sz val="12.0"/>
      <color theme="1"/>
      <name val="Arial"/>
    </font>
    <font/>
    <font>
      <sz val="10.0"/>
      <color rgb="FF008080"/>
      <name val="Arial"/>
    </font>
    <font>
      <sz val="12.0"/>
      <color theme="1"/>
      <name val="Arial"/>
    </font>
    <font>
      <b/>
      <sz val="12.0"/>
      <color theme="1"/>
      <name val="Verdana"/>
    </font>
    <font>
      <sz val="12.0"/>
      <color rgb="FF008080"/>
      <name val="Arial"/>
    </font>
    <font>
      <sz val="12.0"/>
      <color rgb="FFFF0000"/>
      <name val="Arial"/>
    </font>
    <font>
      <b/>
      <sz val="12.0"/>
      <color rgb="FFFF0000"/>
      <name val="Verdana"/>
    </font>
    <font>
      <b/>
      <sz val="12.0"/>
      <color rgb="FFFF0000"/>
      <name val="Arial"/>
    </font>
    <font>
      <b/>
      <sz val="10.0"/>
      <color theme="1"/>
      <name val="Verdana"/>
    </font>
    <font>
      <b/>
      <i/>
      <sz val="14.0"/>
      <color theme="1"/>
      <name val="Arial"/>
    </font>
    <font>
      <b/>
      <sz val="10.0"/>
      <color theme="1"/>
      <name val="Times New Roman"/>
    </font>
    <font>
      <sz val="14.0"/>
      <color theme="1"/>
      <name val="Times New Roman"/>
    </font>
    <font>
      <sz val="14.0"/>
      <color rgb="FF0000FF"/>
      <name val="Times New Roman"/>
    </font>
    <font>
      <u/>
      <sz val="14.0"/>
      <color theme="1"/>
      <name val="Times New Roman"/>
    </font>
    <font>
      <sz val="14.0"/>
      <color rgb="FF0066CC"/>
      <name val="Times New Roman"/>
    </font>
    <font>
      <sz val="14.0"/>
      <color rgb="FFFF0000"/>
      <name val="Times New Roman"/>
    </font>
    <font>
      <i/>
      <sz val="14.0"/>
      <color theme="1"/>
      <name val="Times New Roman"/>
    </font>
    <font>
      <b/>
      <sz val="14.0"/>
      <color rgb="FF0000FF"/>
      <name val="Arial"/>
    </font>
    <font>
      <b/>
      <sz val="16.0"/>
      <color theme="1"/>
      <name val="Times New Roman"/>
    </font>
    <font>
      <sz val="16.0"/>
      <color theme="1"/>
      <name val="Times New Roman"/>
    </font>
    <font>
      <b/>
      <sz val="16.0"/>
      <color rgb="FF0000FF"/>
      <name val="Times New Roman"/>
    </font>
    <font>
      <b/>
      <sz val="14.0"/>
      <color theme="1"/>
      <name val="Times New Roman"/>
    </font>
    <font>
      <b/>
      <sz val="16.0"/>
      <color rgb="FFFF0000"/>
      <name val="Times New Roman"/>
    </font>
    <font>
      <sz val="18.0"/>
      <color theme="1"/>
      <name val="Times New Roman"/>
    </font>
    <font>
      <b/>
      <sz val="16.0"/>
      <color rgb="FF0066CC"/>
      <name val="Times New Roman"/>
    </font>
    <font>
      <b/>
      <sz val="18.0"/>
      <color theme="1"/>
      <name val="Times New Roman"/>
    </font>
    <font>
      <sz val="10.0"/>
      <color theme="1"/>
      <name val="Times New Roman"/>
    </font>
    <font>
      <b/>
      <sz val="18.0"/>
      <color rgb="FF0066CC"/>
      <name val="Times New Roman"/>
    </font>
    <font>
      <b/>
      <sz val="18.0"/>
      <color rgb="FFFF0000"/>
      <name val="Times New Roman"/>
    </font>
    <font>
      <sz val="12.0"/>
      <color theme="1"/>
      <name val="Times New Roman"/>
    </font>
    <font>
      <b/>
      <sz val="14.0"/>
      <color theme="1"/>
      <name val="Arial"/>
    </font>
    <font>
      <sz val="18.0"/>
      <color theme="1"/>
      <name val="Arial"/>
    </font>
    <font>
      <sz val="18.0"/>
      <color rgb="FFFF0000"/>
      <name val="Arial"/>
    </font>
    <font>
      <sz val="11.0"/>
      <color theme="1"/>
      <name val="Times New Roman"/>
    </font>
    <font>
      <b/>
      <sz val="12.0"/>
      <color theme="1"/>
      <name val="Times New Roman"/>
    </font>
    <font>
      <b/>
      <sz val="11.0"/>
      <color theme="1"/>
      <name val="Times New Roman"/>
    </font>
    <font>
      <b/>
      <sz val="12.0"/>
      <color rgb="FFFF0000"/>
      <name val="Times New Roman"/>
    </font>
    <font>
      <b/>
      <sz val="12.0"/>
      <color rgb="FF0000FF"/>
      <name val="Times New Roman"/>
    </font>
    <font>
      <b/>
      <i/>
      <sz val="14.0"/>
      <color theme="1"/>
      <name val="Times New Roman"/>
    </font>
    <font>
      <b/>
      <sz val="12.0"/>
      <color rgb="FF000000"/>
      <name val="Times New Roman"/>
    </font>
    <font>
      <sz val="11.0"/>
      <color theme="1"/>
      <name val="Arial"/>
    </font>
    <font>
      <sz val="11.0"/>
      <color theme="1"/>
      <name val="Verdana"/>
    </font>
    <font>
      <b/>
      <sz val="11.0"/>
      <color theme="1"/>
      <name val="Verdana"/>
    </font>
    <font>
      <sz val="12.0"/>
      <color theme="1"/>
      <name val="Verdana"/>
    </font>
    <font>
      <b/>
      <sz val="14.0"/>
      <color rgb="FFFF0000"/>
      <name val="Times New Roman"/>
    </font>
    <font>
      <b/>
      <sz val="14.0"/>
      <color theme="1"/>
      <name val="Verdana"/>
    </font>
    <font>
      <sz val="10.0"/>
      <color theme="1"/>
      <name val="Dotum"/>
    </font>
    <font>
      <b/>
      <sz val="10.0"/>
      <color rgb="FFFF0000"/>
      <name val="Arial"/>
    </font>
    <font>
      <b/>
      <sz val="10.0"/>
      <color rgb="FF000000"/>
      <name val="Arial"/>
    </font>
  </fonts>
  <fills count="10">
    <fill>
      <patternFill patternType="none"/>
    </fill>
    <fill>
      <patternFill patternType="lightGray"/>
    </fill>
    <fill>
      <patternFill patternType="solid">
        <fgColor rgb="FF99CC00"/>
        <bgColor rgb="FF99CC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theme="6"/>
        <bgColor theme="6"/>
      </patternFill>
    </fill>
    <fill>
      <patternFill patternType="solid">
        <fgColor rgb="FFCCFFCC"/>
        <bgColor rgb="FFCCFFCC"/>
      </patternFill>
    </fill>
    <fill>
      <patternFill patternType="solid">
        <fgColor rgb="FF000000"/>
        <bgColor rgb="FF000000"/>
      </patternFill>
    </fill>
  </fills>
  <borders count="73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top style="thin">
        <color rgb="FF000000"/>
      </top>
      <bottom style="thin">
        <color rgb="FF000000"/>
      </bottom>
    </border>
    <border>
      <left/>
      <right/>
      <top/>
      <bottom/>
    </border>
    <border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  <bottom style="medium">
        <color rgb="FF000000"/>
      </bottom>
    </border>
    <border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top style="thin">
        <color rgb="FF000000"/>
      </top>
      <bottom style="double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59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1" wrapText="0"/>
    </xf>
    <xf borderId="0" fillId="0" fontId="2" numFmtId="0" xfId="0" applyAlignment="1" applyFont="1">
      <alignment shrinkToFit="1" wrapText="0"/>
    </xf>
    <xf borderId="0" fillId="0" fontId="3" numFmtId="0" xfId="0" applyAlignment="1" applyFont="1">
      <alignment horizontal="left" shrinkToFit="1" wrapText="0"/>
    </xf>
    <xf borderId="0" fillId="0" fontId="3" numFmtId="0" xfId="0" applyAlignment="1" applyFont="1">
      <alignment shrinkToFit="1" wrapText="0"/>
    </xf>
    <xf borderId="0" fillId="0" fontId="4" numFmtId="0" xfId="0" applyAlignment="1" applyFont="1">
      <alignment shrinkToFit="1" wrapText="0"/>
    </xf>
    <xf borderId="0" fillId="0" fontId="5" numFmtId="0" xfId="0" applyAlignment="1" applyFont="1">
      <alignment shrinkToFit="1" wrapText="0"/>
    </xf>
    <xf borderId="0" fillId="0" fontId="6" numFmtId="0" xfId="0" applyAlignment="1" applyFont="1">
      <alignment shrinkToFit="1" wrapText="0"/>
    </xf>
    <xf borderId="0" fillId="0" fontId="7" numFmtId="0" xfId="0" applyAlignment="1" applyFont="1">
      <alignment horizontal="left" shrinkToFit="1" wrapText="0"/>
    </xf>
    <xf borderId="0" fillId="0" fontId="7" numFmtId="49" xfId="0" applyAlignment="1" applyFont="1" applyNumberFormat="1">
      <alignment shrinkToFit="1" wrapText="0"/>
    </xf>
    <xf borderId="0" fillId="0" fontId="0" numFmtId="0" xfId="0" applyFont="1"/>
    <xf borderId="1" fillId="0" fontId="8" numFmtId="0" xfId="0" applyAlignment="1" applyBorder="1" applyFont="1">
      <alignment horizontal="center" shrinkToFit="1" vertical="center" wrapText="0"/>
    </xf>
    <xf borderId="2" fillId="0" fontId="9" numFmtId="0" xfId="0" applyBorder="1" applyFont="1"/>
    <xf borderId="3" fillId="0" fontId="8" numFmtId="0" xfId="0" applyAlignment="1" applyBorder="1" applyFont="1">
      <alignment horizontal="center" shrinkToFit="1" vertical="center" wrapText="0"/>
    </xf>
    <xf borderId="3" fillId="0" fontId="8" numFmtId="0" xfId="0" applyAlignment="1" applyBorder="1" applyFont="1">
      <alignment shrinkToFit="1" vertical="center" wrapText="0"/>
    </xf>
    <xf borderId="4" fillId="0" fontId="8" numFmtId="0" xfId="0" applyAlignment="1" applyBorder="1" applyFont="1">
      <alignment horizontal="center" shrinkToFit="1" vertical="top" wrapText="0"/>
    </xf>
    <xf borderId="5" fillId="0" fontId="9" numFmtId="0" xfId="0" applyBorder="1" applyFont="1"/>
    <xf borderId="6" fillId="0" fontId="8" numFmtId="0" xfId="0" applyAlignment="1" applyBorder="1" applyFont="1">
      <alignment horizontal="center" shrinkToFit="1" vertical="center" wrapText="0"/>
    </xf>
    <xf borderId="7" fillId="0" fontId="8" numFmtId="0" xfId="0" applyAlignment="1" applyBorder="1" applyFont="1">
      <alignment horizontal="center" shrinkToFit="1" wrapText="0"/>
    </xf>
    <xf borderId="7" fillId="0" fontId="8" numFmtId="0" xfId="0" applyAlignment="1" applyBorder="1" applyFont="1">
      <alignment shrinkToFit="1" wrapText="0"/>
    </xf>
    <xf borderId="8" fillId="0" fontId="8" numFmtId="0" xfId="0" applyAlignment="1" applyBorder="1" applyFont="1">
      <alignment shrinkToFit="1" wrapText="0"/>
    </xf>
    <xf borderId="8" fillId="0" fontId="8" numFmtId="10" xfId="0" applyAlignment="1" applyBorder="1" applyFont="1" applyNumberFormat="1">
      <alignment shrinkToFit="1" wrapText="0"/>
    </xf>
    <xf borderId="9" fillId="0" fontId="8" numFmtId="164" xfId="0" applyAlignment="1" applyBorder="1" applyFont="1" applyNumberFormat="1">
      <alignment shrinkToFit="1" wrapText="0"/>
    </xf>
    <xf borderId="10" fillId="0" fontId="2" numFmtId="164" xfId="0" applyAlignment="1" applyBorder="1" applyFont="1" applyNumberFormat="1">
      <alignment shrinkToFit="1" wrapText="0"/>
    </xf>
    <xf borderId="11" fillId="0" fontId="8" numFmtId="0" xfId="0" applyAlignment="1" applyBorder="1" applyFont="1">
      <alignment horizontal="center" shrinkToFit="1" wrapText="0"/>
    </xf>
    <xf borderId="0" fillId="0" fontId="8" numFmtId="165" xfId="0" applyAlignment="1" applyFont="1" applyNumberFormat="1">
      <alignment shrinkToFit="1" wrapText="0"/>
    </xf>
    <xf borderId="0" fillId="0" fontId="8" numFmtId="0" xfId="0" applyAlignment="1" applyFont="1">
      <alignment shrinkToFit="1" wrapText="0"/>
    </xf>
    <xf borderId="12" fillId="0" fontId="8" numFmtId="0" xfId="0" applyAlignment="1" applyBorder="1" applyFont="1">
      <alignment horizontal="center" shrinkToFit="1" wrapText="0"/>
    </xf>
    <xf borderId="12" fillId="0" fontId="8" numFmtId="0" xfId="0" applyAlignment="1" applyBorder="1" applyFont="1">
      <alignment shrinkToFit="1" wrapText="0"/>
    </xf>
    <xf borderId="12" fillId="0" fontId="8" numFmtId="10" xfId="0" applyAlignment="1" applyBorder="1" applyFont="1" applyNumberFormat="1">
      <alignment shrinkToFit="1" wrapText="0"/>
    </xf>
    <xf borderId="13" fillId="0" fontId="8" numFmtId="164" xfId="0" applyAlignment="1" applyBorder="1" applyFont="1" applyNumberFormat="1">
      <alignment shrinkToFit="1" wrapText="0"/>
    </xf>
    <xf borderId="14" fillId="0" fontId="2" numFmtId="164" xfId="0" applyAlignment="1" applyBorder="1" applyFont="1" applyNumberFormat="1">
      <alignment shrinkToFit="1" wrapText="0"/>
    </xf>
    <xf borderId="15" fillId="0" fontId="8" numFmtId="0" xfId="0" applyAlignment="1" applyBorder="1" applyFont="1">
      <alignment horizontal="center" shrinkToFit="1" wrapText="0"/>
    </xf>
    <xf borderId="13" fillId="0" fontId="8" numFmtId="10" xfId="0" applyAlignment="1" applyBorder="1" applyFont="1" applyNumberFormat="1">
      <alignment shrinkToFit="1" wrapText="0"/>
    </xf>
    <xf borderId="14" fillId="0" fontId="8" numFmtId="164" xfId="0" applyAlignment="1" applyBorder="1" applyFont="1" applyNumberFormat="1">
      <alignment shrinkToFit="1" wrapText="0"/>
    </xf>
    <xf borderId="16" fillId="0" fontId="8" numFmtId="164" xfId="0" applyAlignment="1" applyBorder="1" applyFont="1" applyNumberFormat="1">
      <alignment shrinkToFit="1" wrapText="0"/>
    </xf>
    <xf borderId="17" fillId="0" fontId="8" numFmtId="164" xfId="0" applyAlignment="1" applyBorder="1" applyFont="1" applyNumberFormat="1">
      <alignment shrinkToFit="1" wrapText="0"/>
    </xf>
    <xf borderId="18" fillId="0" fontId="8" numFmtId="0" xfId="0" applyAlignment="1" applyBorder="1" applyFont="1">
      <alignment horizontal="center" shrinkToFit="1" wrapText="0"/>
    </xf>
    <xf borderId="19" fillId="0" fontId="2" numFmtId="0" xfId="0" applyAlignment="1" applyBorder="1" applyFont="1">
      <alignment horizontal="center" shrinkToFit="1" wrapText="0"/>
    </xf>
    <xf borderId="20" fillId="0" fontId="2" numFmtId="0" xfId="0" applyAlignment="1" applyBorder="1" applyFont="1">
      <alignment shrinkToFit="1" wrapText="0"/>
    </xf>
    <xf borderId="20" fillId="0" fontId="8" numFmtId="0" xfId="0" applyAlignment="1" applyBorder="1" applyFont="1">
      <alignment horizontal="right" shrinkToFit="1" wrapText="0"/>
    </xf>
    <xf borderId="21" fillId="0" fontId="9" numFmtId="0" xfId="0" applyBorder="1" applyFont="1"/>
    <xf borderId="22" fillId="0" fontId="8" numFmtId="164" xfId="0" applyAlignment="1" applyBorder="1" applyFont="1" applyNumberFormat="1">
      <alignment horizontal="center" shrinkToFit="1" wrapText="0"/>
    </xf>
    <xf borderId="23" fillId="0" fontId="8" numFmtId="0" xfId="0" applyAlignment="1" applyBorder="1" applyFont="1">
      <alignment horizontal="center" shrinkToFit="1" wrapText="0"/>
    </xf>
    <xf borderId="24" fillId="0" fontId="3" numFmtId="0" xfId="0" applyAlignment="1" applyBorder="1" applyFont="1">
      <alignment shrinkToFit="1" wrapText="0"/>
    </xf>
    <xf borderId="25" fillId="0" fontId="3" numFmtId="0" xfId="0" applyAlignment="1" applyBorder="1" applyFont="1">
      <alignment shrinkToFit="1" wrapText="0"/>
    </xf>
    <xf borderId="26" fillId="0" fontId="3" numFmtId="0" xfId="0" applyAlignment="1" applyBorder="1" applyFont="1">
      <alignment shrinkToFit="1" wrapText="0"/>
    </xf>
    <xf borderId="27" fillId="0" fontId="3" numFmtId="0" xfId="0" applyAlignment="1" applyBorder="1" applyFont="1">
      <alignment shrinkToFit="1" wrapText="0"/>
    </xf>
    <xf borderId="25" fillId="0" fontId="9" numFmtId="0" xfId="0" applyBorder="1" applyFont="1"/>
    <xf borderId="28" fillId="0" fontId="3" numFmtId="0" xfId="0" applyAlignment="1" applyBorder="1" applyFont="1">
      <alignment shrinkToFit="1" wrapText="0"/>
    </xf>
    <xf borderId="12" fillId="0" fontId="3" numFmtId="0" xfId="0" applyAlignment="1" applyBorder="1" applyFont="1">
      <alignment shrinkToFit="1" wrapText="0"/>
    </xf>
    <xf borderId="13" fillId="0" fontId="8" numFmtId="0" xfId="0" applyAlignment="1" applyBorder="1" applyFont="1">
      <alignment horizontal="center" shrinkToFit="1" vertical="top" wrapText="0"/>
    </xf>
    <xf borderId="29" fillId="0" fontId="9" numFmtId="0" xfId="0" applyBorder="1" applyFont="1"/>
    <xf borderId="14" fillId="0" fontId="9" numFmtId="0" xfId="0" applyBorder="1" applyFont="1"/>
    <xf borderId="12" fillId="0" fontId="8" numFmtId="0" xfId="0" applyAlignment="1" applyBorder="1" applyFont="1">
      <alignment horizontal="left" shrinkToFit="1" wrapText="0"/>
    </xf>
    <xf borderId="12" fillId="0" fontId="2" numFmtId="0" xfId="0" applyAlignment="1" applyBorder="1" applyFont="1">
      <alignment shrinkToFit="1" wrapText="0"/>
    </xf>
    <xf borderId="0" fillId="0" fontId="10" numFmtId="0" xfId="0" applyAlignment="1" applyFont="1">
      <alignment shrinkToFit="1" wrapText="0"/>
    </xf>
    <xf borderId="12" fillId="0" fontId="11" numFmtId="0" xfId="0" applyAlignment="1" applyBorder="1" applyFont="1">
      <alignment horizontal="center" shrinkToFit="1" wrapText="0"/>
    </xf>
    <xf borderId="12" fillId="2" fontId="12" numFmtId="0" xfId="0" applyAlignment="1" applyBorder="1" applyFill="1" applyFont="1">
      <alignment horizontal="center" shrinkToFit="1" vertical="center" wrapText="0"/>
    </xf>
    <xf borderId="12" fillId="0" fontId="12" numFmtId="0" xfId="0" applyAlignment="1" applyBorder="1" applyFont="1">
      <alignment horizontal="center" shrinkToFit="1" vertical="center" wrapText="0"/>
    </xf>
    <xf borderId="12" fillId="0" fontId="12" numFmtId="166" xfId="0" applyAlignment="1" applyBorder="1" applyFont="1" applyNumberFormat="1">
      <alignment horizontal="center" shrinkToFit="1" vertical="center" wrapText="0"/>
    </xf>
    <xf borderId="12" fillId="0" fontId="8" numFmtId="167" xfId="0" applyAlignment="1" applyBorder="1" applyFont="1" applyNumberFormat="1">
      <alignment horizontal="center" shrinkToFit="1" wrapText="0"/>
    </xf>
    <xf borderId="30" fillId="3" fontId="11" numFmtId="0" xfId="0" applyAlignment="1" applyBorder="1" applyFill="1" applyFont="1">
      <alignment shrinkToFit="1" wrapText="0"/>
    </xf>
    <xf borderId="12" fillId="3" fontId="11" numFmtId="0" xfId="0" applyAlignment="1" applyBorder="1" applyFont="1">
      <alignment shrinkToFit="1" wrapText="0"/>
    </xf>
    <xf borderId="12" fillId="3" fontId="11" numFmtId="0" xfId="0" applyAlignment="1" applyBorder="1" applyFont="1">
      <alignment horizontal="center" shrinkToFit="1" wrapText="0"/>
    </xf>
    <xf borderId="30" fillId="3" fontId="13" numFmtId="167" xfId="0" applyAlignment="1" applyBorder="1" applyFont="1" applyNumberFormat="1">
      <alignment shrinkToFit="1" wrapText="0"/>
    </xf>
    <xf borderId="0" fillId="0" fontId="11" numFmtId="0" xfId="0" applyAlignment="1" applyFont="1">
      <alignment shrinkToFit="1" wrapText="0"/>
    </xf>
    <xf borderId="0" fillId="0" fontId="11" numFmtId="168" xfId="0" applyAlignment="1" applyFont="1" applyNumberFormat="1">
      <alignment shrinkToFit="1" wrapText="0"/>
    </xf>
    <xf borderId="30" fillId="3" fontId="13" numFmtId="0" xfId="0" applyAlignment="1" applyBorder="1" applyFont="1">
      <alignment shrinkToFit="1" wrapText="0"/>
    </xf>
    <xf borderId="12" fillId="3" fontId="14" numFmtId="0" xfId="0" applyAlignment="1" applyBorder="1" applyFont="1">
      <alignment shrinkToFit="1" wrapText="0"/>
    </xf>
    <xf borderId="30" fillId="3" fontId="11" numFmtId="167" xfId="0" applyAlignment="1" applyBorder="1" applyFont="1" applyNumberFormat="1">
      <alignment shrinkToFit="1" wrapText="0"/>
    </xf>
    <xf borderId="12" fillId="0" fontId="15" numFmtId="0" xfId="0" applyAlignment="1" applyBorder="1" applyFont="1">
      <alignment horizontal="center" shrinkToFit="1" vertical="center" wrapText="0"/>
    </xf>
    <xf borderId="12" fillId="0" fontId="15" numFmtId="166" xfId="0" applyAlignment="1" applyBorder="1" applyFont="1" applyNumberFormat="1">
      <alignment horizontal="center" shrinkToFit="1" vertical="center" wrapText="0"/>
    </xf>
    <xf borderId="12" fillId="0" fontId="16" numFmtId="167" xfId="0" applyAlignment="1" applyBorder="1" applyFont="1" applyNumberFormat="1">
      <alignment horizontal="center" shrinkToFit="1" wrapText="0"/>
    </xf>
    <xf borderId="12" fillId="4" fontId="12" numFmtId="0" xfId="0" applyAlignment="1" applyBorder="1" applyFill="1" applyFont="1">
      <alignment horizontal="center" shrinkToFit="1" vertical="center" wrapText="0"/>
    </xf>
    <xf borderId="12" fillId="4" fontId="12" numFmtId="166" xfId="0" applyAlignment="1" applyBorder="1" applyFont="1" applyNumberFormat="1">
      <alignment horizontal="center" shrinkToFit="1" vertical="center" wrapText="0"/>
    </xf>
    <xf borderId="12" fillId="4" fontId="8" numFmtId="167" xfId="0" applyAlignment="1" applyBorder="1" applyFont="1" applyNumberFormat="1">
      <alignment horizontal="center" shrinkToFit="1" wrapText="0"/>
    </xf>
    <xf borderId="31" fillId="0" fontId="8" numFmtId="0" xfId="0" applyAlignment="1" applyBorder="1" applyFont="1">
      <alignment shrinkToFit="1" wrapText="0"/>
    </xf>
    <xf borderId="32" fillId="3" fontId="11" numFmtId="0" xfId="0" applyAlignment="1" applyBorder="1" applyFont="1">
      <alignment shrinkToFit="1" wrapText="0"/>
    </xf>
    <xf borderId="31" fillId="0" fontId="3" numFmtId="0" xfId="0" applyAlignment="1" applyBorder="1" applyFont="1">
      <alignment shrinkToFit="1" wrapText="0"/>
    </xf>
    <xf borderId="31" fillId="0" fontId="3" numFmtId="168" xfId="0" applyAlignment="1" applyBorder="1" applyFont="1" applyNumberFormat="1">
      <alignment shrinkToFit="1" wrapText="0"/>
    </xf>
    <xf borderId="12" fillId="0" fontId="3" numFmtId="0" xfId="0" applyAlignment="1" applyBorder="1" applyFont="1">
      <alignment horizontal="left" shrinkToFit="1" wrapText="0"/>
    </xf>
    <xf borderId="0" fillId="0" fontId="3" numFmtId="167" xfId="0" applyAlignment="1" applyFont="1" applyNumberFormat="1">
      <alignment shrinkToFit="1" wrapText="0"/>
    </xf>
    <xf borderId="0" fillId="0" fontId="3" numFmtId="168" xfId="0" applyAlignment="1" applyFont="1" applyNumberFormat="1">
      <alignment shrinkToFit="1" wrapText="0"/>
    </xf>
    <xf borderId="33" fillId="0" fontId="3" numFmtId="0" xfId="0" applyAlignment="1" applyBorder="1" applyFont="1">
      <alignment shrinkToFit="1" wrapText="0"/>
    </xf>
    <xf borderId="3" fillId="0" fontId="8" numFmtId="0" xfId="0" applyAlignment="1" applyBorder="1" applyFont="1">
      <alignment horizontal="center" shrinkToFit="1" wrapText="0"/>
    </xf>
    <xf borderId="3" fillId="0" fontId="8" numFmtId="0" xfId="0" applyAlignment="1" applyBorder="1" applyFont="1">
      <alignment horizontal="left" shrinkToFit="1" wrapText="0"/>
    </xf>
    <xf borderId="4" fillId="0" fontId="8" numFmtId="0" xfId="0" applyAlignment="1" applyBorder="1" applyFont="1">
      <alignment horizontal="center" shrinkToFit="1" wrapText="0"/>
    </xf>
    <xf borderId="6" fillId="0" fontId="8" numFmtId="0" xfId="0" applyAlignment="1" applyBorder="1" applyFont="1">
      <alignment horizontal="center" shrinkToFit="1" wrapText="0"/>
    </xf>
    <xf borderId="30" fillId="3" fontId="12" numFmtId="0" xfId="0" applyAlignment="1" applyBorder="1" applyFont="1">
      <alignment horizontal="center" shrinkToFit="1" vertical="center" wrapText="0"/>
    </xf>
    <xf borderId="20" fillId="0" fontId="3" numFmtId="0" xfId="0" applyAlignment="1" applyBorder="1" applyFont="1">
      <alignment shrinkToFit="1" wrapText="0"/>
    </xf>
    <xf borderId="20" fillId="0" fontId="8" numFmtId="0" xfId="0" applyAlignment="1" applyBorder="1" applyFont="1">
      <alignment horizontal="left" shrinkToFit="1" wrapText="0"/>
    </xf>
    <xf borderId="34" fillId="0" fontId="2" numFmtId="167" xfId="0" applyAlignment="1" applyBorder="1" applyFont="1" applyNumberFormat="1">
      <alignment horizontal="center" shrinkToFit="1" wrapText="0"/>
    </xf>
    <xf borderId="30" fillId="3" fontId="17" numFmtId="0" xfId="0" applyAlignment="1" applyBorder="1" applyFont="1">
      <alignment horizontal="left" shrinkToFit="1" vertical="center" wrapText="0"/>
    </xf>
    <xf borderId="25" fillId="0" fontId="3" numFmtId="0" xfId="0" applyAlignment="1" applyBorder="1" applyFont="1">
      <alignment horizontal="left" shrinkToFit="1" wrapText="0"/>
    </xf>
    <xf borderId="35" fillId="0" fontId="11" numFmtId="0" xfId="0" applyAlignment="1" applyBorder="1" applyFont="1">
      <alignment horizontal="center" shrinkToFit="1" wrapText="0"/>
    </xf>
    <xf borderId="7" fillId="0" fontId="8" numFmtId="14" xfId="0" applyAlignment="1" applyBorder="1" applyFont="1" applyNumberFormat="1">
      <alignment shrinkToFit="1" wrapText="0"/>
    </xf>
    <xf borderId="12" fillId="0" fontId="8" numFmtId="2" xfId="0" applyAlignment="1" applyBorder="1" applyFont="1" applyNumberFormat="1">
      <alignment horizontal="left" shrinkToFit="1" wrapText="0"/>
    </xf>
    <xf borderId="36" fillId="0" fontId="8" numFmtId="0" xfId="0" applyAlignment="1" applyBorder="1" applyFont="1">
      <alignment horizontal="center" shrinkToFit="1" wrapText="0"/>
    </xf>
    <xf borderId="34" fillId="0" fontId="8" numFmtId="0" xfId="0" applyAlignment="1" applyBorder="1" applyFont="1">
      <alignment horizontal="center" shrinkToFit="1" wrapText="0"/>
    </xf>
    <xf borderId="30" fillId="3" fontId="12" numFmtId="0" xfId="0" applyAlignment="1" applyBorder="1" applyFont="1">
      <alignment horizontal="left" shrinkToFit="1" vertical="center" wrapText="0"/>
    </xf>
    <xf borderId="37" fillId="0" fontId="11" numFmtId="0" xfId="0" applyAlignment="1" applyBorder="1" applyFont="1">
      <alignment horizontal="center" shrinkToFit="1" wrapText="0"/>
    </xf>
    <xf borderId="13" fillId="0" fontId="8" numFmtId="0" xfId="0" applyAlignment="1" applyBorder="1" applyFont="1">
      <alignment horizontal="left" shrinkToFit="1" wrapText="0"/>
    </xf>
    <xf borderId="30" fillId="5" fontId="11" numFmtId="0" xfId="0" applyAlignment="1" applyBorder="1" applyFill="1" applyFont="1">
      <alignment horizontal="left" shrinkToFit="1" wrapText="0"/>
    </xf>
    <xf borderId="38" fillId="0" fontId="8" numFmtId="0" xfId="0" applyAlignment="1" applyBorder="1" applyFont="1">
      <alignment horizontal="center" shrinkToFit="1" wrapText="0"/>
    </xf>
    <xf borderId="39" fillId="0" fontId="8" numFmtId="0" xfId="0" applyAlignment="1" applyBorder="1" applyFont="1">
      <alignment horizontal="center" shrinkToFit="1" wrapText="0"/>
    </xf>
    <xf borderId="34" fillId="0" fontId="2" numFmtId="0" xfId="0" applyAlignment="1" applyBorder="1" applyFont="1">
      <alignment horizontal="center" shrinkToFit="1" wrapText="0"/>
    </xf>
    <xf borderId="0" fillId="0" fontId="18" numFmtId="0" xfId="0" applyAlignment="1" applyFont="1">
      <alignment shrinkToFit="1" wrapText="0"/>
    </xf>
    <xf borderId="33" fillId="0" fontId="11" numFmtId="0" xfId="0" applyAlignment="1" applyBorder="1" applyFont="1">
      <alignment shrinkToFit="1" wrapText="0"/>
    </xf>
    <xf borderId="3" fillId="0" fontId="8" numFmtId="0" xfId="0" applyAlignment="1" applyBorder="1" applyFont="1">
      <alignment horizontal="left" shrinkToFit="1" vertical="center" wrapText="0"/>
    </xf>
    <xf borderId="35" fillId="0" fontId="8" numFmtId="0" xfId="0" applyAlignment="1" applyBorder="1" applyFont="1">
      <alignment horizontal="center" shrinkToFit="1" wrapText="0"/>
    </xf>
    <xf borderId="8" fillId="0" fontId="8" numFmtId="164" xfId="0" applyAlignment="1" applyBorder="1" applyFont="1" applyNumberFormat="1">
      <alignment horizontal="center" shrinkToFit="1" wrapText="0"/>
    </xf>
    <xf borderId="8" fillId="0" fontId="8" numFmtId="167" xfId="0" applyAlignment="1" applyBorder="1" applyFont="1" applyNumberFormat="1">
      <alignment horizontal="center" shrinkToFit="1" wrapText="0"/>
    </xf>
    <xf borderId="8" fillId="0" fontId="8" numFmtId="0" xfId="0" applyAlignment="1" applyBorder="1" applyFont="1">
      <alignment horizontal="center" shrinkToFit="1" wrapText="0"/>
    </xf>
    <xf borderId="8" fillId="0" fontId="8" numFmtId="0" xfId="0" applyAlignment="1" applyBorder="1" applyFont="1">
      <alignment horizontal="left" shrinkToFit="1" wrapText="0"/>
    </xf>
    <xf borderId="11" fillId="0" fontId="8" numFmtId="164" xfId="0" applyAlignment="1" applyBorder="1" applyFont="1" applyNumberFormat="1">
      <alignment horizontal="center" shrinkToFit="1" wrapText="0"/>
    </xf>
    <xf borderId="40" fillId="0" fontId="8" numFmtId="0" xfId="0" applyAlignment="1" applyBorder="1" applyFont="1">
      <alignment horizontal="center" shrinkToFit="1" wrapText="0"/>
    </xf>
    <xf borderId="39" fillId="0" fontId="8" numFmtId="9" xfId="0" applyAlignment="1" applyBorder="1" applyFont="1" applyNumberFormat="1">
      <alignment horizontal="center" shrinkToFit="1" wrapText="0"/>
    </xf>
    <xf borderId="39" fillId="0" fontId="8" numFmtId="10" xfId="0" applyAlignment="1" applyBorder="1" applyFont="1" applyNumberFormat="1">
      <alignment horizontal="center" shrinkToFit="1" wrapText="0"/>
    </xf>
    <xf borderId="39" fillId="0" fontId="8" numFmtId="9" xfId="0" applyAlignment="1" applyBorder="1" applyFont="1" applyNumberFormat="1">
      <alignment horizontal="left" shrinkToFit="1" wrapText="0"/>
    </xf>
    <xf borderId="18" fillId="0" fontId="8" numFmtId="10" xfId="0" applyAlignment="1" applyBorder="1" applyFont="1" applyNumberFormat="1">
      <alignment horizontal="center" shrinkToFit="1" wrapText="0"/>
    </xf>
    <xf borderId="41" fillId="0" fontId="8" numFmtId="0" xfId="0" applyAlignment="1" applyBorder="1" applyFont="1">
      <alignment horizontal="center" shrinkToFit="1" wrapText="0"/>
    </xf>
    <xf borderId="0" fillId="0" fontId="11" numFmtId="0" xfId="0" applyAlignment="1" applyFont="1">
      <alignment horizontal="center" shrinkToFit="1" wrapText="0"/>
    </xf>
    <xf borderId="0" fillId="0" fontId="11" numFmtId="9" xfId="0" applyAlignment="1" applyFont="1" applyNumberFormat="1">
      <alignment horizontal="center" shrinkToFit="1" wrapText="0"/>
    </xf>
    <xf borderId="0" fillId="0" fontId="11" numFmtId="9" xfId="0" applyAlignment="1" applyFont="1" applyNumberFormat="1">
      <alignment horizontal="left" shrinkToFit="1" wrapText="0"/>
    </xf>
    <xf borderId="42" fillId="0" fontId="11" numFmtId="9" xfId="0" applyAlignment="1" applyBorder="1" applyFont="1" applyNumberFormat="1">
      <alignment horizontal="center" shrinkToFit="1" wrapText="0"/>
    </xf>
    <xf borderId="19" fillId="0" fontId="3" numFmtId="0" xfId="0" applyAlignment="1" applyBorder="1" applyFont="1">
      <alignment shrinkToFit="1" wrapText="0"/>
    </xf>
    <xf borderId="20" fillId="0" fontId="8" numFmtId="0" xfId="0" applyAlignment="1" applyBorder="1" applyFont="1">
      <alignment shrinkToFit="1" wrapText="0"/>
    </xf>
    <xf borderId="20" fillId="0" fontId="8" numFmtId="167" xfId="0" applyAlignment="1" applyBorder="1" applyFont="1" applyNumberFormat="1">
      <alignment horizontal="left" shrinkToFit="1" wrapText="0"/>
    </xf>
    <xf borderId="43" fillId="0" fontId="3" numFmtId="0" xfId="0" applyAlignment="1" applyBorder="1" applyFont="1">
      <alignment shrinkToFit="1" wrapText="0"/>
    </xf>
    <xf borderId="30" fillId="3" fontId="19" numFmtId="0" xfId="0" applyAlignment="1" applyBorder="1" applyFont="1">
      <alignment horizontal="left" shrinkToFit="1" wrapText="0"/>
    </xf>
    <xf borderId="41" fillId="0" fontId="3" numFmtId="0" xfId="0" applyAlignment="1" applyBorder="1" applyFont="1">
      <alignment shrinkToFit="1" wrapText="0"/>
    </xf>
    <xf borderId="0" fillId="0" fontId="8" numFmtId="9" xfId="0" applyAlignment="1" applyFont="1" applyNumberFormat="1">
      <alignment horizontal="left" shrinkToFit="1" wrapText="0"/>
    </xf>
    <xf borderId="42" fillId="0" fontId="3" numFmtId="0" xfId="0" applyAlignment="1" applyBorder="1" applyFont="1">
      <alignment shrinkToFit="1" wrapText="0"/>
    </xf>
    <xf borderId="41" fillId="0" fontId="11" numFmtId="0" xfId="0" applyAlignment="1" applyBorder="1" applyFont="1">
      <alignment shrinkToFit="1" wrapText="0"/>
    </xf>
    <xf borderId="0" fillId="0" fontId="11" numFmtId="0" xfId="0" applyAlignment="1" applyFont="1">
      <alignment horizontal="left" shrinkToFit="1" wrapText="0"/>
    </xf>
    <xf borderId="42" fillId="0" fontId="11" numFmtId="0" xfId="0" applyAlignment="1" applyBorder="1" applyFont="1">
      <alignment shrinkToFit="1" wrapText="0"/>
    </xf>
    <xf borderId="30" fillId="5" fontId="3" numFmtId="0" xfId="0" applyAlignment="1" applyBorder="1" applyFont="1">
      <alignment horizontal="left" shrinkToFit="1" wrapText="0"/>
    </xf>
    <xf borderId="44" fillId="0" fontId="3" numFmtId="0" xfId="0" applyAlignment="1" applyBorder="1" applyFont="1">
      <alignment shrinkToFit="1" wrapText="0"/>
    </xf>
    <xf borderId="0" fillId="0" fontId="20" numFmtId="0" xfId="0" applyAlignment="1" applyFont="1">
      <alignment shrinkToFit="1" wrapText="0"/>
    </xf>
    <xf borderId="0" fillId="0" fontId="20" numFmtId="0" xfId="0" applyAlignment="1" applyFont="1">
      <alignment horizontal="left" shrinkToFit="1" wrapText="0"/>
    </xf>
    <xf borderId="0" fillId="0" fontId="21" numFmtId="0" xfId="0" applyAlignment="1" applyFont="1">
      <alignment horizontal="center" shrinkToFit="1" wrapText="0"/>
    </xf>
    <xf borderId="0" fillId="0" fontId="22" numFmtId="0" xfId="0" applyAlignment="1" applyFont="1">
      <alignment shrinkToFit="1" wrapText="0"/>
    </xf>
    <xf borderId="0" fillId="0" fontId="20" numFmtId="14" xfId="0" applyAlignment="1" applyFont="1" applyNumberFormat="1">
      <alignment shrinkToFit="1" wrapText="0"/>
    </xf>
    <xf borderId="45" fillId="0" fontId="20" numFmtId="0" xfId="0" applyAlignment="1" applyBorder="1" applyFont="1">
      <alignment shrinkToFit="1" wrapText="0"/>
    </xf>
    <xf borderId="45" fillId="0" fontId="20" numFmtId="0" xfId="0" applyAlignment="1" applyBorder="1" applyFont="1">
      <alignment horizontal="left" shrinkToFit="1" wrapText="0"/>
    </xf>
    <xf borderId="46" fillId="0" fontId="20" numFmtId="0" xfId="0" applyAlignment="1" applyBorder="1" applyFont="1">
      <alignment horizontal="center" shrinkToFit="1" vertical="center" wrapText="0"/>
    </xf>
    <xf borderId="47" fillId="0" fontId="9" numFmtId="0" xfId="0" applyBorder="1" applyFont="1"/>
    <xf borderId="7" fillId="0" fontId="20" numFmtId="0" xfId="0" applyAlignment="1" applyBorder="1" applyFont="1">
      <alignment horizontal="center" shrinkToFit="1" vertical="center" wrapText="0"/>
    </xf>
    <xf borderId="7" fillId="0" fontId="20" numFmtId="0" xfId="0" applyAlignment="1" applyBorder="1" applyFont="1">
      <alignment shrinkToFit="1" vertical="center" wrapText="0"/>
    </xf>
    <xf borderId="36" fillId="0" fontId="20" numFmtId="0" xfId="0" applyAlignment="1" applyBorder="1" applyFont="1">
      <alignment horizontal="center" shrinkToFit="1" vertical="top" wrapText="0"/>
    </xf>
    <xf borderId="45" fillId="0" fontId="9" numFmtId="0" xfId="0" applyBorder="1" applyFont="1"/>
    <xf borderId="38" fillId="0" fontId="20" numFmtId="0" xfId="0" applyAlignment="1" applyBorder="1" applyFont="1">
      <alignment horizontal="center" shrinkToFit="1" vertical="center" wrapText="0"/>
    </xf>
    <xf borderId="48" fillId="0" fontId="20" numFmtId="0" xfId="0" applyAlignment="1" applyBorder="1" applyFont="1">
      <alignment horizontal="center" shrinkToFit="1" vertical="center" wrapText="0"/>
    </xf>
    <xf borderId="7" fillId="0" fontId="20" numFmtId="0" xfId="0" applyAlignment="1" applyBorder="1" applyFont="1">
      <alignment horizontal="center" shrinkToFit="1" wrapText="0"/>
    </xf>
    <xf borderId="7" fillId="0" fontId="20" numFmtId="10" xfId="0" applyAlignment="1" applyBorder="1" applyFont="1" applyNumberFormat="1">
      <alignment horizontal="center" shrinkToFit="1" wrapText="0"/>
    </xf>
    <xf borderId="7" fillId="0" fontId="20" numFmtId="164" xfId="0" applyAlignment="1" applyBorder="1" applyFont="1" applyNumberFormat="1">
      <alignment shrinkToFit="1" wrapText="0"/>
    </xf>
    <xf borderId="12" fillId="0" fontId="20" numFmtId="1" xfId="0" applyAlignment="1" applyBorder="1" applyFont="1" applyNumberFormat="1">
      <alignment shrinkToFit="1" wrapText="0"/>
    </xf>
    <xf borderId="12" fillId="0" fontId="20" numFmtId="169" xfId="0" applyAlignment="1" applyBorder="1" applyFont="1" applyNumberFormat="1">
      <alignment horizontal="center" shrinkToFit="1" wrapText="0"/>
    </xf>
    <xf borderId="0" fillId="0" fontId="23" numFmtId="170" xfId="0" applyAlignment="1" applyFont="1" applyNumberFormat="1">
      <alignment shrinkToFit="1" wrapText="0"/>
    </xf>
    <xf borderId="12" fillId="0" fontId="20" numFmtId="0" xfId="0" applyAlignment="1" applyBorder="1" applyFont="1">
      <alignment horizontal="center" shrinkToFit="1" wrapText="0"/>
    </xf>
    <xf borderId="12" fillId="0" fontId="20" numFmtId="10" xfId="0" applyAlignment="1" applyBorder="1" applyFont="1" applyNumberFormat="1">
      <alignment horizontal="center" shrinkToFit="1" wrapText="0"/>
    </xf>
    <xf borderId="41" fillId="0" fontId="20" numFmtId="0" xfId="0" applyAlignment="1" applyBorder="1" applyFont="1">
      <alignment horizontal="center" shrinkToFit="1" wrapText="0"/>
    </xf>
    <xf borderId="49" fillId="6" fontId="20" numFmtId="0" xfId="0" applyAlignment="1" applyBorder="1" applyFill="1" applyFont="1">
      <alignment shrinkToFit="1" wrapText="0"/>
    </xf>
    <xf borderId="50" fillId="0" fontId="20" numFmtId="0" xfId="0" applyAlignment="1" applyBorder="1" applyFont="1">
      <alignment horizontal="right" shrinkToFit="1" wrapText="0"/>
    </xf>
    <xf borderId="51" fillId="0" fontId="9" numFmtId="0" xfId="0" applyBorder="1" applyFont="1"/>
    <xf borderId="52" fillId="0" fontId="21" numFmtId="164" xfId="0" applyAlignment="1" applyBorder="1" applyFont="1" applyNumberFormat="1">
      <alignment shrinkToFit="1" wrapText="0"/>
    </xf>
    <xf borderId="0" fillId="0" fontId="21" numFmtId="164" xfId="0" applyAlignment="1" applyFont="1" applyNumberFormat="1">
      <alignment shrinkToFit="1" wrapText="0"/>
    </xf>
    <xf borderId="53" fillId="0" fontId="21" numFmtId="0" xfId="0" applyAlignment="1" applyBorder="1" applyFont="1">
      <alignment shrinkToFit="1" wrapText="0"/>
    </xf>
    <xf borderId="38" fillId="0" fontId="21" numFmtId="169" xfId="0" applyAlignment="1" applyBorder="1" applyFont="1" applyNumberFormat="1">
      <alignment horizontal="center" shrinkToFit="1" wrapText="0"/>
    </xf>
    <xf borderId="0" fillId="0" fontId="21" numFmtId="170" xfId="0" applyAlignment="1" applyFont="1" applyNumberFormat="1">
      <alignment shrinkToFit="1" wrapText="0"/>
    </xf>
    <xf borderId="46" fillId="0" fontId="20" numFmtId="0" xfId="0" applyAlignment="1" applyBorder="1" applyFont="1">
      <alignment shrinkToFit="1" wrapText="0"/>
    </xf>
    <xf borderId="47" fillId="0" fontId="20" numFmtId="0" xfId="0" applyAlignment="1" applyBorder="1" applyFont="1">
      <alignment shrinkToFit="1" wrapText="0"/>
    </xf>
    <xf borderId="36" fillId="0" fontId="20" numFmtId="0" xfId="0" applyAlignment="1" applyBorder="1" applyFont="1">
      <alignment shrinkToFit="1" wrapText="0"/>
    </xf>
    <xf borderId="7" fillId="0" fontId="20" numFmtId="0" xfId="0" applyAlignment="1" applyBorder="1" applyFont="1">
      <alignment shrinkToFit="1" wrapText="0"/>
    </xf>
    <xf borderId="12" fillId="0" fontId="20" numFmtId="0" xfId="0" applyAlignment="1" applyBorder="1" applyFont="1">
      <alignment shrinkToFit="1" wrapText="0"/>
    </xf>
    <xf borderId="13" fillId="0" fontId="20" numFmtId="0" xfId="0" applyAlignment="1" applyBorder="1" applyFont="1">
      <alignment horizontal="center" shrinkToFit="1" vertical="top" wrapText="0"/>
    </xf>
    <xf borderId="12" fillId="0" fontId="20" numFmtId="0" xfId="0" applyAlignment="1" applyBorder="1" applyFont="1">
      <alignment horizontal="center" shrinkToFit="1" vertical="top" wrapText="0"/>
    </xf>
    <xf borderId="12" fillId="0" fontId="20" numFmtId="0" xfId="0" applyAlignment="1" applyBorder="1" applyFont="1">
      <alignment horizontal="left" shrinkToFit="1" wrapText="0"/>
    </xf>
    <xf borderId="53" fillId="0" fontId="21" numFmtId="0" xfId="0" applyAlignment="1" applyBorder="1" applyFont="1">
      <alignment horizontal="center" shrinkToFit="1" wrapText="0"/>
    </xf>
    <xf borderId="12" fillId="2" fontId="20" numFmtId="0" xfId="0" applyAlignment="1" applyBorder="1" applyFont="1">
      <alignment horizontal="center" shrinkToFit="1" vertical="center" wrapText="0"/>
    </xf>
    <xf borderId="12" fillId="4" fontId="20" numFmtId="0" xfId="0" applyAlignment="1" applyBorder="1" applyFont="1">
      <alignment horizontal="center" shrinkToFit="1" vertical="center" wrapText="0"/>
    </xf>
    <xf borderId="12" fillId="4" fontId="20" numFmtId="166" xfId="0" applyAlignment="1" applyBorder="1" applyFont="1" applyNumberFormat="1">
      <alignment horizontal="center" shrinkToFit="1" vertical="center" wrapText="0"/>
    </xf>
    <xf borderId="12" fillId="4" fontId="20" numFmtId="167" xfId="0" applyAlignment="1" applyBorder="1" applyFont="1" applyNumberFormat="1">
      <alignment horizontal="center" shrinkToFit="1" wrapText="0"/>
    </xf>
    <xf borderId="30" fillId="4" fontId="20" numFmtId="0" xfId="0" applyAlignment="1" applyBorder="1" applyFont="1">
      <alignment shrinkToFit="1" wrapText="0"/>
    </xf>
    <xf borderId="12" fillId="4" fontId="20" numFmtId="0" xfId="0" applyAlignment="1" applyBorder="1" applyFont="1">
      <alignment shrinkToFit="1" wrapText="0"/>
    </xf>
    <xf borderId="12" fillId="4" fontId="20" numFmtId="0" xfId="0" applyAlignment="1" applyBorder="1" applyFont="1">
      <alignment horizontal="center" shrinkToFit="1" wrapText="0"/>
    </xf>
    <xf borderId="53" fillId="0" fontId="20" numFmtId="171" xfId="0" applyAlignment="1" applyBorder="1" applyFont="1" applyNumberFormat="1">
      <alignment horizontal="center" shrinkToFit="1" vertical="center" wrapText="0"/>
    </xf>
    <xf borderId="0" fillId="0" fontId="20" numFmtId="166" xfId="0" applyAlignment="1" applyFont="1" applyNumberFormat="1">
      <alignment shrinkToFit="1" wrapText="0"/>
    </xf>
    <xf borderId="12" fillId="0" fontId="20" numFmtId="168" xfId="0" applyAlignment="1" applyBorder="1" applyFont="1" applyNumberFormat="1">
      <alignment shrinkToFit="1" wrapText="0"/>
    </xf>
    <xf borderId="12" fillId="0" fontId="20" numFmtId="0" xfId="0" applyAlignment="1" applyBorder="1" applyFont="1">
      <alignment horizontal="center" shrinkToFit="1" vertical="center" wrapText="0"/>
    </xf>
    <xf borderId="12" fillId="0" fontId="20" numFmtId="166" xfId="0" applyAlignment="1" applyBorder="1" applyFont="1" applyNumberFormat="1">
      <alignment horizontal="center" shrinkToFit="1" vertical="center" wrapText="0"/>
    </xf>
    <xf borderId="12" fillId="0" fontId="20" numFmtId="167" xfId="0" applyAlignment="1" applyBorder="1" applyFont="1" applyNumberFormat="1">
      <alignment horizontal="center" shrinkToFit="1" wrapText="0"/>
    </xf>
    <xf borderId="12" fillId="0" fontId="21" numFmtId="167" xfId="0" applyAlignment="1" applyBorder="1" applyFont="1" applyNumberFormat="1">
      <alignment horizontal="center" shrinkToFit="1" wrapText="0"/>
    </xf>
    <xf borderId="0" fillId="0" fontId="21" numFmtId="167" xfId="0" applyAlignment="1" applyFont="1" applyNumberFormat="1">
      <alignment horizontal="center" shrinkToFit="1" wrapText="0"/>
    </xf>
    <xf borderId="12" fillId="6" fontId="20" numFmtId="0" xfId="0" applyAlignment="1" applyBorder="1" applyFont="1">
      <alignment shrinkToFit="1" wrapText="0"/>
    </xf>
    <xf borderId="12" fillId="6" fontId="20" numFmtId="0" xfId="0" applyAlignment="1" applyBorder="1" applyFont="1">
      <alignment horizontal="center" shrinkToFit="1" wrapText="0"/>
    </xf>
    <xf borderId="30" fillId="6" fontId="20" numFmtId="0" xfId="0" applyAlignment="1" applyBorder="1" applyFont="1">
      <alignment shrinkToFit="1" wrapText="0"/>
    </xf>
    <xf borderId="12" fillId="6" fontId="20" numFmtId="168" xfId="0" applyAlignment="1" applyBorder="1" applyFont="1" applyNumberFormat="1">
      <alignment shrinkToFit="1" wrapText="0"/>
    </xf>
    <xf borderId="12" fillId="0" fontId="21" numFmtId="0" xfId="0" applyAlignment="1" applyBorder="1" applyFont="1">
      <alignment shrinkToFit="1" wrapText="0"/>
    </xf>
    <xf borderId="12" fillId="0" fontId="21" numFmtId="0" xfId="0" applyAlignment="1" applyBorder="1" applyFont="1">
      <alignment horizontal="left" shrinkToFit="1" wrapText="0"/>
    </xf>
    <xf borderId="12" fillId="0" fontId="21" numFmtId="0" xfId="0" applyAlignment="1" applyBorder="1" applyFont="1">
      <alignment horizontal="center" shrinkToFit="1" wrapText="0"/>
    </xf>
    <xf borderId="12" fillId="0" fontId="21" numFmtId="167" xfId="0" applyAlignment="1" applyBorder="1" applyFont="1" applyNumberFormat="1">
      <alignment shrinkToFit="1" wrapText="0"/>
    </xf>
    <xf borderId="0" fillId="0" fontId="21" numFmtId="0" xfId="0" applyAlignment="1" applyFont="1">
      <alignment shrinkToFit="1" wrapText="0"/>
    </xf>
    <xf borderId="0" fillId="0" fontId="21" numFmtId="168" xfId="0" applyAlignment="1" applyFont="1" applyNumberFormat="1">
      <alignment shrinkToFit="1" wrapText="0"/>
    </xf>
    <xf borderId="0" fillId="0" fontId="23" numFmtId="167" xfId="0" applyAlignment="1" applyFont="1" applyNumberFormat="1">
      <alignment shrinkToFit="1" wrapText="0"/>
    </xf>
    <xf borderId="0" fillId="0" fontId="24" numFmtId="0" xfId="0" applyAlignment="1" applyFont="1">
      <alignment shrinkToFit="1" wrapText="0"/>
    </xf>
    <xf borderId="0" fillId="0" fontId="23" numFmtId="164" xfId="0" applyAlignment="1" applyFont="1" applyNumberFormat="1">
      <alignment shrinkToFit="1" wrapText="0"/>
    </xf>
    <xf borderId="31" fillId="0" fontId="21" numFmtId="167" xfId="0" applyAlignment="1" applyBorder="1" applyFont="1" applyNumberFormat="1">
      <alignment shrinkToFit="1" wrapText="0"/>
    </xf>
    <xf borderId="54" fillId="6" fontId="20" numFmtId="0" xfId="0" applyAlignment="1" applyBorder="1" applyFont="1">
      <alignment horizontal="center" shrinkToFit="1" vertical="center" wrapText="0"/>
    </xf>
    <xf borderId="54" fillId="6" fontId="20" numFmtId="166" xfId="0" applyAlignment="1" applyBorder="1" applyFont="1" applyNumberFormat="1">
      <alignment horizontal="center" shrinkToFit="1" vertical="center" wrapText="0"/>
    </xf>
    <xf borderId="7" fillId="0" fontId="20" numFmtId="167" xfId="0" applyAlignment="1" applyBorder="1" applyFont="1" applyNumberFormat="1">
      <alignment horizontal="center" shrinkToFit="1" wrapText="0"/>
    </xf>
    <xf borderId="12" fillId="6" fontId="20" numFmtId="0" xfId="0" applyAlignment="1" applyBorder="1" applyFont="1">
      <alignment horizontal="center" shrinkToFit="1" vertical="center" wrapText="0"/>
    </xf>
    <xf borderId="12" fillId="6" fontId="20" numFmtId="166" xfId="0" applyAlignment="1" applyBorder="1" applyFont="1" applyNumberFormat="1">
      <alignment horizontal="center" shrinkToFit="1" vertical="center" wrapText="0"/>
    </xf>
    <xf borderId="0" fillId="0" fontId="20" numFmtId="0" xfId="0" applyAlignment="1" applyFont="1">
      <alignment horizontal="center" shrinkToFit="1" vertical="center" wrapText="0"/>
    </xf>
    <xf borderId="0" fillId="0" fontId="20" numFmtId="0" xfId="0" applyAlignment="1" applyFont="1">
      <alignment horizontal="center" shrinkToFit="1" wrapText="0"/>
    </xf>
    <xf borderId="50" fillId="0" fontId="20" numFmtId="0" xfId="0" applyAlignment="1" applyBorder="1" applyFont="1">
      <alignment shrinkToFit="1" wrapText="0"/>
    </xf>
    <xf borderId="50" fillId="0" fontId="20" numFmtId="0" xfId="0" applyAlignment="1" applyBorder="1" applyFont="1">
      <alignment horizontal="left" shrinkToFit="1" wrapText="0"/>
    </xf>
    <xf borderId="38" fillId="0" fontId="21" numFmtId="167" xfId="0" applyAlignment="1" applyBorder="1" applyFont="1" applyNumberFormat="1">
      <alignment horizontal="center" shrinkToFit="1" wrapText="0"/>
    </xf>
    <xf borderId="0" fillId="0" fontId="20" numFmtId="0" xfId="0" applyAlignment="1" applyFont="1">
      <alignment horizontal="left" shrinkToFit="1" vertical="center" wrapText="0"/>
    </xf>
    <xf borderId="14" fillId="0" fontId="20" numFmtId="0" xfId="0" applyAlignment="1" applyBorder="1" applyFont="1">
      <alignment horizontal="center" shrinkToFit="1" vertical="top" wrapText="0"/>
    </xf>
    <xf borderId="13" fillId="0" fontId="20" numFmtId="0" xfId="0" applyAlignment="1" applyBorder="1" applyFont="1">
      <alignment horizontal="center" shrinkToFit="1" wrapText="0"/>
    </xf>
    <xf borderId="12" fillId="6" fontId="20" numFmtId="2" xfId="0" applyAlignment="1" applyBorder="1" applyFont="1" applyNumberFormat="1">
      <alignment horizontal="center" shrinkToFit="1" wrapText="0"/>
    </xf>
    <xf borderId="22" fillId="0" fontId="20" numFmtId="0" xfId="0" applyAlignment="1" applyBorder="1" applyFont="1">
      <alignment shrinkToFit="1" wrapText="0"/>
    </xf>
    <xf borderId="7" fillId="0" fontId="21" numFmtId="167" xfId="0" applyAlignment="1" applyBorder="1" applyFont="1" applyNumberFormat="1">
      <alignment horizontal="center" shrinkToFit="1" wrapText="0"/>
    </xf>
    <xf borderId="7" fillId="0" fontId="21" numFmtId="0" xfId="0" applyAlignment="1" applyBorder="1" applyFont="1">
      <alignment shrinkToFit="1" wrapText="0"/>
    </xf>
    <xf borderId="0" fillId="0" fontId="25" numFmtId="0" xfId="0" applyAlignment="1" applyFont="1">
      <alignment shrinkToFit="1" wrapText="0"/>
    </xf>
    <xf borderId="33" fillId="0" fontId="20" numFmtId="0" xfId="0" applyAlignment="1" applyBorder="1" applyFont="1">
      <alignment shrinkToFit="1" wrapText="0"/>
    </xf>
    <xf borderId="3" fillId="0" fontId="20" numFmtId="0" xfId="0" applyAlignment="1" applyBorder="1" applyFont="1">
      <alignment horizontal="center" shrinkToFit="1" vertical="center" wrapText="0"/>
    </xf>
    <xf borderId="3" fillId="0" fontId="20" numFmtId="0" xfId="0" applyAlignment="1" applyBorder="1" applyFont="1">
      <alignment horizontal="left" shrinkToFit="1" vertical="center" wrapText="0"/>
    </xf>
    <xf borderId="6" fillId="0" fontId="20" numFmtId="0" xfId="0" applyAlignment="1" applyBorder="1" applyFont="1">
      <alignment horizontal="center" shrinkToFit="1" vertical="center" wrapText="0"/>
    </xf>
    <xf borderId="35" fillId="0" fontId="20" numFmtId="0" xfId="0" applyAlignment="1" applyBorder="1" applyFont="1">
      <alignment horizontal="center" shrinkToFit="1" wrapText="0"/>
    </xf>
    <xf borderId="8" fillId="0" fontId="20" numFmtId="168" xfId="0" applyAlignment="1" applyBorder="1" applyFont="1" applyNumberFormat="1">
      <alignment horizontal="center" shrinkToFit="1" wrapText="0"/>
    </xf>
    <xf borderId="8" fillId="0" fontId="20" numFmtId="167" xfId="0" applyAlignment="1" applyBorder="1" applyFont="1" applyNumberFormat="1">
      <alignment horizontal="center" shrinkToFit="1" wrapText="0"/>
    </xf>
    <xf borderId="8" fillId="0" fontId="20" numFmtId="0" xfId="0" applyAlignment="1" applyBorder="1" applyFont="1">
      <alignment horizontal="center" shrinkToFit="1" wrapText="0"/>
    </xf>
    <xf borderId="8" fillId="0" fontId="20" numFmtId="169" xfId="0" applyAlignment="1" applyBorder="1" applyFont="1" applyNumberFormat="1">
      <alignment horizontal="left" shrinkToFit="1" wrapText="0"/>
    </xf>
    <xf borderId="11" fillId="0" fontId="20" numFmtId="168" xfId="0" applyAlignment="1" applyBorder="1" applyFont="1" applyNumberFormat="1">
      <alignment horizontal="center" shrinkToFit="1" wrapText="0"/>
    </xf>
    <xf borderId="40" fillId="0" fontId="20" numFmtId="0" xfId="0" applyAlignment="1" applyBorder="1" applyFont="1">
      <alignment horizontal="center" shrinkToFit="1" wrapText="0"/>
    </xf>
    <xf borderId="39" fillId="0" fontId="20" numFmtId="0" xfId="0" applyAlignment="1" applyBorder="1" applyFont="1">
      <alignment horizontal="center" shrinkToFit="1" wrapText="0"/>
    </xf>
    <xf borderId="39" fillId="0" fontId="20" numFmtId="10" xfId="0" applyAlignment="1" applyBorder="1" applyFont="1" applyNumberFormat="1">
      <alignment horizontal="center" shrinkToFit="1" wrapText="0"/>
    </xf>
    <xf borderId="39" fillId="0" fontId="20" numFmtId="10" xfId="0" applyAlignment="1" applyBorder="1" applyFont="1" applyNumberFormat="1">
      <alignment horizontal="left" shrinkToFit="1" wrapText="0"/>
    </xf>
    <xf borderId="18" fillId="0" fontId="20" numFmtId="10" xfId="0" applyAlignment="1" applyBorder="1" applyFont="1" applyNumberFormat="1">
      <alignment horizontal="center" shrinkToFit="1" wrapText="0"/>
    </xf>
    <xf borderId="0" fillId="0" fontId="20" numFmtId="9" xfId="0" applyAlignment="1" applyFont="1" applyNumberFormat="1">
      <alignment horizontal="center" shrinkToFit="1" wrapText="0"/>
    </xf>
    <xf borderId="0" fillId="0" fontId="20" numFmtId="9" xfId="0" applyAlignment="1" applyFont="1" applyNumberFormat="1">
      <alignment horizontal="left" shrinkToFit="1" wrapText="0"/>
    </xf>
    <xf borderId="42" fillId="0" fontId="20" numFmtId="9" xfId="0" applyAlignment="1" applyBorder="1" applyFont="1" applyNumberFormat="1">
      <alignment horizontal="center" shrinkToFit="1" wrapText="0"/>
    </xf>
    <xf borderId="19" fillId="0" fontId="20" numFmtId="0" xfId="0" applyAlignment="1" applyBorder="1" applyFont="1">
      <alignment shrinkToFit="1" wrapText="0"/>
    </xf>
    <xf borderId="20" fillId="0" fontId="20" numFmtId="0" xfId="0" applyAlignment="1" applyBorder="1" applyFont="1">
      <alignment shrinkToFit="1" wrapText="0"/>
    </xf>
    <xf borderId="20" fillId="0" fontId="20" numFmtId="167" xfId="0" applyAlignment="1" applyBorder="1" applyFont="1" applyNumberFormat="1">
      <alignment horizontal="left" shrinkToFit="1" wrapText="0"/>
    </xf>
    <xf borderId="43" fillId="0" fontId="20" numFmtId="0" xfId="0" applyAlignment="1" applyBorder="1" applyFont="1">
      <alignment shrinkToFit="1" wrapText="0"/>
    </xf>
    <xf borderId="41" fillId="0" fontId="20" numFmtId="0" xfId="0" applyAlignment="1" applyBorder="1" applyFont="1">
      <alignment shrinkToFit="1" wrapText="0"/>
    </xf>
    <xf borderId="42" fillId="0" fontId="20" numFmtId="0" xfId="0" applyAlignment="1" applyBorder="1" applyFont="1">
      <alignment shrinkToFit="1" wrapText="0"/>
    </xf>
    <xf borderId="24" fillId="0" fontId="20" numFmtId="0" xfId="0" applyAlignment="1" applyBorder="1" applyFont="1">
      <alignment shrinkToFit="1" wrapText="0"/>
    </xf>
    <xf borderId="25" fillId="0" fontId="20" numFmtId="0" xfId="0" applyAlignment="1" applyBorder="1" applyFont="1">
      <alignment shrinkToFit="1" wrapText="0"/>
    </xf>
    <xf borderId="25" fillId="0" fontId="20" numFmtId="0" xfId="0" applyAlignment="1" applyBorder="1" applyFont="1">
      <alignment horizontal="left" shrinkToFit="1" wrapText="0"/>
    </xf>
    <xf borderId="44" fillId="0" fontId="20" numFmtId="0" xfId="0" applyAlignment="1" applyBorder="1" applyFont="1">
      <alignment shrinkToFit="1" wrapText="0"/>
    </xf>
    <xf borderId="0" fillId="0" fontId="6" numFmtId="0" xfId="0" applyAlignment="1" applyFont="1">
      <alignment horizontal="left" shrinkToFit="1" wrapText="0"/>
    </xf>
    <xf borderId="0" fillId="0" fontId="26" numFmtId="0" xfId="0" applyAlignment="1" applyFont="1">
      <alignment horizontal="center" shrinkToFit="1" wrapText="0"/>
    </xf>
    <xf borderId="54" fillId="2" fontId="20" numFmtId="0" xfId="0" applyAlignment="1" applyBorder="1" applyFont="1">
      <alignment horizontal="center" shrinkToFit="1" wrapText="0"/>
    </xf>
    <xf borderId="50" fillId="0" fontId="20" numFmtId="0" xfId="0" applyAlignment="1" applyBorder="1" applyFont="1">
      <alignment horizontal="center" shrinkToFit="1" wrapText="0"/>
    </xf>
    <xf borderId="12" fillId="0" fontId="20" numFmtId="164" xfId="0" applyAlignment="1" applyBorder="1" applyFont="1" applyNumberFormat="1">
      <alignment shrinkToFit="1" wrapText="0"/>
    </xf>
    <xf borderId="30" fillId="6" fontId="20" numFmtId="166" xfId="0" applyAlignment="1" applyBorder="1" applyFont="1" applyNumberFormat="1">
      <alignment shrinkToFit="1" wrapText="0"/>
    </xf>
    <xf borderId="12" fillId="6" fontId="20" numFmtId="14" xfId="0" applyAlignment="1" applyBorder="1" applyFont="1" applyNumberFormat="1">
      <alignment horizontal="center" shrinkToFit="1" wrapText="0"/>
    </xf>
    <xf borderId="12" fillId="6" fontId="20" numFmtId="14" xfId="0" applyAlignment="1" applyBorder="1" applyFont="1" applyNumberFormat="1">
      <alignment horizontal="center" shrinkToFit="1" vertical="center" wrapText="0"/>
    </xf>
    <xf borderId="12" fillId="0" fontId="20" numFmtId="14" xfId="0" applyAlignment="1" applyBorder="1" applyFont="1" applyNumberFormat="1">
      <alignment horizontal="center" shrinkToFit="1" vertical="center" wrapText="0"/>
    </xf>
    <xf borderId="12" fillId="0" fontId="20" numFmtId="14" xfId="0" applyAlignment="1" applyBorder="1" applyFont="1" applyNumberFormat="1">
      <alignment shrinkToFit="1" wrapText="0"/>
    </xf>
    <xf borderId="0" fillId="0" fontId="21" numFmtId="164" xfId="0" applyAlignment="1" applyFont="1" applyNumberFormat="1">
      <alignment horizontal="center" shrinkToFit="1" wrapText="0"/>
    </xf>
    <xf borderId="49" fillId="4" fontId="20" numFmtId="0" xfId="0" applyAlignment="1" applyBorder="1" applyFont="1">
      <alignment shrinkToFit="1" wrapText="0"/>
    </xf>
    <xf borderId="49" fillId="4" fontId="20" numFmtId="0" xfId="0" applyAlignment="1" applyBorder="1" applyFont="1">
      <alignment horizontal="center" shrinkToFit="1" wrapText="0"/>
    </xf>
    <xf borderId="0" fillId="0" fontId="21" numFmtId="172" xfId="0" applyAlignment="1" applyFont="1" applyNumberFormat="1">
      <alignment shrinkToFit="1" wrapText="0"/>
    </xf>
    <xf borderId="0" fillId="0" fontId="20" numFmtId="169" xfId="0" applyAlignment="1" applyFont="1" applyNumberFormat="1">
      <alignment shrinkToFit="1" wrapText="0"/>
    </xf>
    <xf borderId="0" fillId="0" fontId="27" numFmtId="14" xfId="0" applyAlignment="1" applyFont="1" applyNumberFormat="1">
      <alignment shrinkToFit="1" wrapText="0"/>
    </xf>
    <xf borderId="0" fillId="0" fontId="28" numFmtId="0" xfId="0" applyAlignment="1" applyFont="1">
      <alignment shrinkToFit="1" wrapText="0"/>
    </xf>
    <xf borderId="0" fillId="0" fontId="27" numFmtId="0" xfId="0" applyAlignment="1" applyFont="1">
      <alignment horizontal="center" shrinkToFit="1" wrapText="0"/>
    </xf>
    <xf borderId="0" fillId="0" fontId="28" numFmtId="166" xfId="0" applyAlignment="1" applyFont="1" applyNumberFormat="1">
      <alignment shrinkToFit="1" wrapText="0"/>
    </xf>
    <xf borderId="0" fillId="0" fontId="28" numFmtId="14" xfId="0" applyAlignment="1" applyFont="1" applyNumberFormat="1">
      <alignment shrinkToFit="1" wrapText="0"/>
    </xf>
    <xf borderId="30" fillId="4" fontId="27" numFmtId="16" xfId="0" applyAlignment="1" applyBorder="1" applyFont="1" applyNumberFormat="1">
      <alignment shrinkToFit="1" wrapText="0"/>
    </xf>
    <xf borderId="1" fillId="0" fontId="27" numFmtId="14" xfId="0" applyAlignment="1" applyBorder="1" applyFont="1" applyNumberFormat="1">
      <alignment horizontal="center" shrinkToFit="1" vertical="center" wrapText="0"/>
    </xf>
    <xf borderId="33" fillId="0" fontId="27" numFmtId="0" xfId="0" applyAlignment="1" applyBorder="1" applyFont="1">
      <alignment horizontal="center" shrinkToFit="1" vertical="center" wrapText="0"/>
    </xf>
    <xf borderId="3" fillId="0" fontId="27" numFmtId="0" xfId="0" applyAlignment="1" applyBorder="1" applyFont="1">
      <alignment horizontal="center" shrinkToFit="1" vertical="center" wrapText="0"/>
    </xf>
    <xf borderId="4" fillId="0" fontId="27" numFmtId="0" xfId="0" applyAlignment="1" applyBorder="1" applyFont="1">
      <alignment horizontal="center" shrinkToFit="1" vertical="center" wrapText="0"/>
    </xf>
    <xf borderId="34" fillId="0" fontId="27" numFmtId="0" xfId="0" applyAlignment="1" applyBorder="1" applyFont="1">
      <alignment horizontal="center" shrinkToFit="1" vertical="center" wrapText="0"/>
    </xf>
    <xf borderId="0" fillId="0" fontId="27" numFmtId="0" xfId="0" applyAlignment="1" applyFont="1">
      <alignment horizontal="center" shrinkToFit="1" vertical="center" wrapText="0"/>
    </xf>
    <xf borderId="55" fillId="0" fontId="29" numFmtId="14" xfId="0" applyAlignment="1" applyBorder="1" applyFont="1" applyNumberFormat="1">
      <alignment horizontal="left" shrinkToFit="1" wrapText="0"/>
    </xf>
    <xf borderId="12" fillId="0" fontId="29" numFmtId="173" xfId="0" applyAlignment="1" applyBorder="1" applyFont="1" applyNumberFormat="1">
      <alignment horizontal="center" shrinkToFit="1" wrapText="0"/>
    </xf>
    <xf borderId="12" fillId="0" fontId="27" numFmtId="0" xfId="0" applyAlignment="1" applyBorder="1" applyFont="1">
      <alignment horizontal="center" shrinkToFit="1" vertical="center" wrapText="0"/>
    </xf>
    <xf borderId="0" fillId="0" fontId="28" numFmtId="9" xfId="0" applyAlignment="1" applyFont="1" applyNumberFormat="1">
      <alignment shrinkToFit="1" wrapText="0"/>
    </xf>
    <xf borderId="0" fillId="0" fontId="28" numFmtId="173" xfId="0" applyAlignment="1" applyFont="1" applyNumberFormat="1">
      <alignment shrinkToFit="1" wrapText="0"/>
    </xf>
    <xf borderId="56" fillId="0" fontId="20" numFmtId="0" xfId="0" applyAlignment="1" applyBorder="1" applyFont="1">
      <alignment horizontal="center" shrinkToFit="1" vertical="center" wrapText="0"/>
    </xf>
    <xf borderId="12" fillId="0" fontId="30" numFmtId="0" xfId="0" applyAlignment="1" applyBorder="1" applyFont="1">
      <alignment horizontal="center" shrinkToFit="1" vertical="center" wrapText="0"/>
    </xf>
    <xf borderId="7" fillId="0" fontId="29" numFmtId="173" xfId="0" applyAlignment="1" applyBorder="1" applyFont="1" applyNumberFormat="1">
      <alignment horizontal="center" shrinkToFit="1" wrapText="0"/>
    </xf>
    <xf borderId="10" fillId="0" fontId="20" numFmtId="0" xfId="0" applyAlignment="1" applyBorder="1" applyFont="1">
      <alignment horizontal="center" shrinkToFit="1" vertical="center" wrapText="0"/>
    </xf>
    <xf borderId="55" fillId="0" fontId="27" numFmtId="14" xfId="0" applyAlignment="1" applyBorder="1" applyFont="1" applyNumberFormat="1">
      <alignment shrinkToFit="1" wrapText="0"/>
    </xf>
    <xf borderId="54" fillId="4" fontId="31" numFmtId="173" xfId="0" applyAlignment="1" applyBorder="1" applyFont="1" applyNumberFormat="1">
      <alignment horizontal="center" shrinkToFit="1" wrapText="0"/>
    </xf>
    <xf borderId="12" fillId="0" fontId="32" numFmtId="0" xfId="0" applyAlignment="1" applyBorder="1" applyFont="1">
      <alignment horizontal="center" shrinkToFit="1" vertical="center" wrapText="0"/>
    </xf>
    <xf borderId="57" fillId="0" fontId="27" numFmtId="0" xfId="0" applyAlignment="1" applyBorder="1" applyFont="1">
      <alignment horizontal="center" shrinkToFit="1" wrapText="0"/>
    </xf>
    <xf borderId="30" fillId="4" fontId="27" numFmtId="166" xfId="0" applyAlignment="1" applyBorder="1" applyFont="1" applyNumberFormat="1">
      <alignment shrinkToFit="1" wrapText="0"/>
    </xf>
    <xf borderId="58" fillId="0" fontId="27" numFmtId="14" xfId="0" applyAlignment="1" applyBorder="1" applyFont="1" applyNumberFormat="1">
      <alignment shrinkToFit="1" wrapText="0"/>
    </xf>
    <xf borderId="59" fillId="0" fontId="27" numFmtId="0" xfId="0" applyAlignment="1" applyBorder="1" applyFont="1">
      <alignment shrinkToFit="1" wrapText="0"/>
    </xf>
    <xf borderId="59" fillId="0" fontId="33" numFmtId="10" xfId="0" applyAlignment="1" applyBorder="1" applyFont="1" applyNumberFormat="1">
      <alignment horizontal="center" shrinkToFit="1" wrapText="0"/>
    </xf>
    <xf borderId="60" fillId="4" fontId="33" numFmtId="10" xfId="0" applyAlignment="1" applyBorder="1" applyFont="1" applyNumberFormat="1">
      <alignment horizontal="center" shrinkToFit="1" wrapText="0"/>
    </xf>
    <xf borderId="41" fillId="0" fontId="27" numFmtId="14" xfId="0" applyAlignment="1" applyBorder="1" applyFont="1" applyNumberFormat="1">
      <alignment shrinkToFit="1" wrapText="0"/>
    </xf>
    <xf borderId="0" fillId="0" fontId="27" numFmtId="0" xfId="0" applyAlignment="1" applyFont="1">
      <alignment shrinkToFit="1" wrapText="0"/>
    </xf>
    <xf borderId="5" fillId="0" fontId="28" numFmtId="0" xfId="0" applyAlignment="1" applyBorder="1" applyFont="1">
      <alignment shrinkToFit="1" wrapText="0"/>
    </xf>
    <xf borderId="5" fillId="0" fontId="27" numFmtId="10" xfId="0" applyAlignment="1" applyBorder="1" applyFont="1" applyNumberFormat="1">
      <alignment horizontal="center" shrinkToFit="1" wrapText="0"/>
    </xf>
    <xf borderId="0" fillId="0" fontId="27" numFmtId="10" xfId="0" applyAlignment="1" applyFont="1" applyNumberFormat="1">
      <alignment horizontal="center" shrinkToFit="1" wrapText="0"/>
    </xf>
    <xf borderId="19" fillId="0" fontId="28" numFmtId="14" xfId="0" applyAlignment="1" applyBorder="1" applyFont="1" applyNumberFormat="1">
      <alignment shrinkToFit="1" wrapText="0"/>
    </xf>
    <xf borderId="20" fillId="0" fontId="28" numFmtId="0" xfId="0" applyAlignment="1" applyBorder="1" applyFont="1">
      <alignment shrinkToFit="1" wrapText="0"/>
    </xf>
    <xf borderId="39" fillId="0" fontId="32" numFmtId="0" xfId="0" applyAlignment="1" applyBorder="1" applyFont="1">
      <alignment horizontal="center" shrinkToFit="1" vertical="center" wrapText="0"/>
    </xf>
    <xf borderId="41" fillId="0" fontId="28" numFmtId="14" xfId="0" applyAlignment="1" applyBorder="1" applyFont="1" applyNumberFormat="1">
      <alignment shrinkToFit="1" wrapText="0"/>
    </xf>
    <xf borderId="0" fillId="0" fontId="28" numFmtId="173" xfId="0" applyAlignment="1" applyFont="1" applyNumberFormat="1">
      <alignment horizontal="center" shrinkToFit="1" wrapText="0"/>
    </xf>
    <xf borderId="8" fillId="0" fontId="32" numFmtId="0" xfId="0" applyAlignment="1" applyBorder="1" applyFont="1">
      <alignment horizontal="center" shrinkToFit="1" wrapText="0"/>
    </xf>
    <xf borderId="0" fillId="0" fontId="28" numFmtId="10" xfId="0" applyAlignment="1" applyFont="1" applyNumberFormat="1">
      <alignment horizontal="center" shrinkToFit="1" wrapText="0"/>
    </xf>
    <xf borderId="23" fillId="0" fontId="27" numFmtId="0" xfId="0" applyAlignment="1" applyBorder="1" applyFont="1">
      <alignment horizontal="center" shrinkToFit="1" wrapText="0"/>
    </xf>
    <xf borderId="0" fillId="0" fontId="28" numFmtId="2" xfId="0" applyAlignment="1" applyFont="1" applyNumberFormat="1">
      <alignment horizontal="center" shrinkToFit="1" wrapText="0"/>
    </xf>
    <xf borderId="0" fillId="0" fontId="28" numFmtId="4" xfId="0" applyAlignment="1" applyFont="1" applyNumberFormat="1">
      <alignment horizontal="center" shrinkToFit="1" wrapText="0"/>
    </xf>
    <xf borderId="24" fillId="0" fontId="28" numFmtId="14" xfId="0" applyAlignment="1" applyBorder="1" applyFont="1" applyNumberFormat="1">
      <alignment shrinkToFit="1" wrapText="0"/>
    </xf>
    <xf borderId="25" fillId="0" fontId="28" numFmtId="0" xfId="0" applyAlignment="1" applyBorder="1" applyFont="1">
      <alignment shrinkToFit="1" wrapText="0"/>
    </xf>
    <xf borderId="28" fillId="0" fontId="27" numFmtId="0" xfId="0" applyAlignment="1" applyBorder="1" applyFont="1">
      <alignment horizontal="center" shrinkToFit="1" wrapText="0"/>
    </xf>
    <xf borderId="0" fillId="0" fontId="31" numFmtId="0" xfId="0" applyAlignment="1" applyFont="1">
      <alignment shrinkToFit="1" wrapText="0"/>
    </xf>
    <xf borderId="0" fillId="0" fontId="31" numFmtId="1" xfId="0" applyAlignment="1" applyFont="1" applyNumberFormat="1">
      <alignment shrinkToFit="1" wrapText="0"/>
    </xf>
    <xf borderId="0" fillId="0" fontId="29" numFmtId="1" xfId="0" applyAlignment="1" applyFont="1" applyNumberFormat="1">
      <alignment shrinkToFit="1" wrapText="0"/>
    </xf>
    <xf borderId="0" fillId="0" fontId="34" numFmtId="0" xfId="0" applyAlignment="1" applyFont="1">
      <alignment shrinkToFit="1" wrapText="0"/>
    </xf>
    <xf borderId="0" fillId="0" fontId="32" numFmtId="0" xfId="0" applyAlignment="1" applyFont="1">
      <alignment shrinkToFit="1" wrapText="0"/>
    </xf>
    <xf borderId="0" fillId="0" fontId="34" numFmtId="0" xfId="0" applyAlignment="1" applyFont="1">
      <alignment horizontal="center" shrinkToFit="1" vertical="center" wrapText="0"/>
    </xf>
    <xf borderId="0" fillId="0" fontId="27" numFmtId="16" xfId="0" applyAlignment="1" applyFont="1" applyNumberFormat="1">
      <alignment shrinkToFit="1" wrapText="0"/>
    </xf>
    <xf borderId="0" fillId="0" fontId="34" numFmtId="10" xfId="0" applyAlignment="1" applyFont="1" applyNumberFormat="1">
      <alignment horizontal="center" shrinkToFit="1" wrapText="0"/>
    </xf>
    <xf borderId="33" fillId="0" fontId="34" numFmtId="0" xfId="0" applyAlignment="1" applyBorder="1" applyFont="1">
      <alignment horizontal="center" shrinkToFit="1" vertical="center" wrapText="0"/>
    </xf>
    <xf borderId="2" fillId="0" fontId="34" numFmtId="0" xfId="0" applyAlignment="1" applyBorder="1" applyFont="1">
      <alignment horizontal="center" shrinkToFit="1" vertical="center" wrapText="0"/>
    </xf>
    <xf borderId="3" fillId="0" fontId="34" numFmtId="0" xfId="0" applyAlignment="1" applyBorder="1" applyFont="1">
      <alignment horizontal="center" shrinkToFit="1" vertical="center" wrapText="0"/>
    </xf>
    <xf borderId="6" fillId="0" fontId="34" numFmtId="0" xfId="0" applyAlignment="1" applyBorder="1" applyFont="1">
      <alignment horizontal="center" shrinkToFit="1" vertical="center" wrapText="0"/>
    </xf>
    <xf borderId="61" fillId="0" fontId="34" numFmtId="0" xfId="0" applyAlignment="1" applyBorder="1" applyFont="1">
      <alignment horizontal="center" shrinkToFit="1" vertical="center" wrapText="0"/>
    </xf>
    <xf borderId="43" fillId="0" fontId="34" numFmtId="0" xfId="0" applyAlignment="1" applyBorder="1" applyFont="1">
      <alignment horizontal="center" shrinkToFit="1" vertical="center" wrapText="0"/>
    </xf>
    <xf borderId="55" fillId="0" fontId="34" numFmtId="174" xfId="0" applyAlignment="1" applyBorder="1" applyFont="1" applyNumberFormat="1">
      <alignment horizontal="center" shrinkToFit="1" wrapText="0"/>
    </xf>
    <xf borderId="7" fillId="0" fontId="34" numFmtId="4" xfId="0" applyAlignment="1" applyBorder="1" applyFont="1" applyNumberFormat="1">
      <alignment horizontal="center" shrinkToFit="1" wrapText="0"/>
    </xf>
    <xf borderId="62" fillId="0" fontId="28" numFmtId="0" xfId="0" applyAlignment="1" applyBorder="1" applyFont="1">
      <alignment horizontal="center" shrinkToFit="1" wrapText="0"/>
    </xf>
    <xf borderId="15" fillId="0" fontId="34" numFmtId="10" xfId="0" applyAlignment="1" applyBorder="1" applyFont="1" applyNumberFormat="1">
      <alignment horizontal="center" shrinkToFit="1" vertical="center" wrapText="0"/>
    </xf>
    <xf borderId="63" fillId="0" fontId="32" numFmtId="2" xfId="0" applyAlignment="1" applyBorder="1" applyFont="1" applyNumberFormat="1">
      <alignment shrinkToFit="1" wrapText="0"/>
    </xf>
    <xf borderId="0" fillId="0" fontId="35" numFmtId="0" xfId="0" applyAlignment="1" applyFont="1">
      <alignment shrinkToFit="1" wrapText="0"/>
    </xf>
    <xf borderId="35" fillId="0" fontId="34" numFmtId="0" xfId="0" applyAlignment="1" applyBorder="1" applyFont="1">
      <alignment shrinkToFit="1" wrapText="0"/>
    </xf>
    <xf borderId="8" fillId="0" fontId="36" numFmtId="173" xfId="0" applyAlignment="1" applyBorder="1" applyFont="1" applyNumberFormat="1">
      <alignment horizontal="center" shrinkToFit="1" wrapText="0"/>
    </xf>
    <xf borderId="62" fillId="0" fontId="34" numFmtId="0" xfId="0" applyAlignment="1" applyBorder="1" applyFont="1">
      <alignment horizontal="center" shrinkToFit="1" wrapText="0"/>
    </xf>
    <xf borderId="61" fillId="4" fontId="37" numFmtId="10" xfId="0" applyAlignment="1" applyBorder="1" applyFont="1" applyNumberFormat="1">
      <alignment horizontal="center" shrinkToFit="1" vertical="center" wrapText="0"/>
    </xf>
    <xf borderId="43" fillId="0" fontId="32" numFmtId="0" xfId="0" applyAlignment="1" applyBorder="1" applyFont="1">
      <alignment shrinkToFit="1" wrapText="0"/>
    </xf>
    <xf borderId="58" fillId="0" fontId="34" numFmtId="0" xfId="0" applyAlignment="1" applyBorder="1" applyFont="1">
      <alignment shrinkToFit="1" wrapText="0"/>
    </xf>
    <xf borderId="59" fillId="0" fontId="34" numFmtId="0" xfId="0" applyAlignment="1" applyBorder="1" applyFont="1">
      <alignment shrinkToFit="1" wrapText="0"/>
    </xf>
    <xf borderId="59" fillId="0" fontId="34" numFmtId="10" xfId="0" applyAlignment="1" applyBorder="1" applyFont="1" applyNumberFormat="1">
      <alignment horizontal="center" shrinkToFit="1" wrapText="0"/>
    </xf>
    <xf borderId="60" fillId="4" fontId="37" numFmtId="10" xfId="0" applyAlignment="1" applyBorder="1" applyFont="1" applyNumberFormat="1">
      <alignment horizontal="center" shrinkToFit="1" wrapText="0"/>
    </xf>
    <xf borderId="62" fillId="0" fontId="34" numFmtId="9" xfId="0" applyAlignment="1" applyBorder="1" applyFont="1" applyNumberFormat="1">
      <alignment horizontal="center" shrinkToFit="1" wrapText="0"/>
    </xf>
    <xf borderId="1" fillId="0" fontId="34" numFmtId="10" xfId="0" applyAlignment="1" applyBorder="1" applyFont="1" applyNumberFormat="1">
      <alignment horizontal="center" shrinkToFit="1" vertical="center" wrapText="0"/>
    </xf>
    <xf borderId="44" fillId="0" fontId="32" numFmtId="0" xfId="0" applyAlignment="1" applyBorder="1" applyFont="1">
      <alignment shrinkToFit="1" wrapText="0"/>
    </xf>
    <xf borderId="1" fillId="0" fontId="34" numFmtId="0" xfId="0" applyAlignment="1" applyBorder="1" applyFont="1">
      <alignment shrinkToFit="1" wrapText="0"/>
    </xf>
    <xf borderId="5" fillId="0" fontId="34" numFmtId="0" xfId="0" applyAlignment="1" applyBorder="1" applyFont="1">
      <alignment shrinkToFit="1" wrapText="0"/>
    </xf>
    <xf borderId="5" fillId="0" fontId="34" numFmtId="10" xfId="0" applyAlignment="1" applyBorder="1" applyFont="1" applyNumberFormat="1">
      <alignment horizontal="center" shrinkToFit="1" wrapText="0"/>
    </xf>
    <xf borderId="2" fillId="0" fontId="34" numFmtId="10" xfId="0" applyAlignment="1" applyBorder="1" applyFont="1" applyNumberFormat="1">
      <alignment horizontal="center" shrinkToFit="1" wrapText="0"/>
    </xf>
    <xf borderId="6" fillId="0" fontId="32" numFmtId="0" xfId="0" applyAlignment="1" applyBorder="1" applyFont="1">
      <alignment shrinkToFit="1" wrapText="0"/>
    </xf>
    <xf borderId="41" fillId="0" fontId="32" numFmtId="0" xfId="0" applyAlignment="1" applyBorder="1" applyFont="1">
      <alignment shrinkToFit="1" wrapText="0"/>
    </xf>
    <xf borderId="0" fillId="0" fontId="32" numFmtId="173" xfId="0" applyAlignment="1" applyFont="1" applyNumberFormat="1">
      <alignment horizontal="center" shrinkToFit="1" wrapText="0"/>
    </xf>
    <xf borderId="23" fillId="0" fontId="32" numFmtId="0" xfId="0" applyAlignment="1" applyBorder="1" applyFont="1">
      <alignment shrinkToFit="1" wrapText="0"/>
    </xf>
    <xf borderId="0" fillId="0" fontId="32" numFmtId="10" xfId="0" applyAlignment="1" applyFont="1" applyNumberFormat="1">
      <alignment horizontal="center" shrinkToFit="1" wrapText="0"/>
    </xf>
    <xf borderId="0" fillId="0" fontId="32" numFmtId="2" xfId="0" applyAlignment="1" applyFont="1" applyNumberFormat="1">
      <alignment horizontal="center" shrinkToFit="1" wrapText="0"/>
    </xf>
    <xf borderId="0" fillId="0" fontId="32" numFmtId="4" xfId="0" applyAlignment="1" applyFont="1" applyNumberFormat="1">
      <alignment horizontal="center" shrinkToFit="1" wrapText="0"/>
    </xf>
    <xf borderId="24" fillId="0" fontId="32" numFmtId="0" xfId="0" applyAlignment="1" applyBorder="1" applyFont="1">
      <alignment shrinkToFit="1" wrapText="0"/>
    </xf>
    <xf borderId="25" fillId="0" fontId="32" numFmtId="0" xfId="0" applyAlignment="1" applyBorder="1" applyFont="1">
      <alignment shrinkToFit="1" wrapText="0"/>
    </xf>
    <xf borderId="28" fillId="0" fontId="32" numFmtId="0" xfId="0" applyAlignment="1" applyBorder="1" applyFont="1">
      <alignment shrinkToFit="1" wrapText="0"/>
    </xf>
    <xf borderId="0" fillId="0" fontId="32" numFmtId="173" xfId="0" applyAlignment="1" applyFont="1" applyNumberFormat="1">
      <alignment shrinkToFit="1" wrapText="0"/>
    </xf>
    <xf borderId="0" fillId="0" fontId="34" numFmtId="16" xfId="0" applyAlignment="1" applyFont="1" applyNumberFormat="1">
      <alignment shrinkToFit="1" wrapText="0"/>
    </xf>
    <xf borderId="4" fillId="0" fontId="34" numFmtId="0" xfId="0" applyAlignment="1" applyBorder="1" applyFont="1">
      <alignment horizontal="center" shrinkToFit="1" vertical="center" wrapText="0"/>
    </xf>
    <xf borderId="64" fillId="0" fontId="34" numFmtId="0" xfId="0" applyAlignment="1" applyBorder="1" applyFont="1">
      <alignment horizontal="center" shrinkToFit="1" vertical="center" wrapText="0"/>
    </xf>
    <xf borderId="55" fillId="0" fontId="34" numFmtId="174" xfId="0" applyAlignment="1" applyBorder="1" applyFont="1" applyNumberFormat="1">
      <alignment horizontal="left" shrinkToFit="1" wrapText="0"/>
    </xf>
    <xf borderId="36" fillId="0" fontId="28" numFmtId="0" xfId="0" applyAlignment="1" applyBorder="1" applyFont="1">
      <alignment horizontal="center" shrinkToFit="1" wrapText="0"/>
    </xf>
    <xf borderId="12" fillId="0" fontId="34" numFmtId="10" xfId="0" applyAlignment="1" applyBorder="1" applyFont="1" applyNumberFormat="1">
      <alignment horizontal="center" shrinkToFit="1" vertical="center" wrapText="0"/>
    </xf>
    <xf borderId="65" fillId="6" fontId="32" numFmtId="2" xfId="0" applyAlignment="1" applyBorder="1" applyFont="1" applyNumberFormat="1">
      <alignment shrinkToFit="1" wrapText="0"/>
    </xf>
    <xf borderId="30" fillId="6" fontId="32" numFmtId="0" xfId="0" applyAlignment="1" applyBorder="1" applyFont="1">
      <alignment shrinkToFit="1" wrapText="0"/>
    </xf>
    <xf borderId="8" fillId="0" fontId="36" numFmtId="4" xfId="0" applyAlignment="1" applyBorder="1" applyFont="1" applyNumberFormat="1">
      <alignment horizontal="center" shrinkToFit="1" wrapText="0"/>
    </xf>
    <xf borderId="36" fillId="0" fontId="34" numFmtId="0" xfId="0" applyAlignment="1" applyBorder="1" applyFont="1">
      <alignment horizontal="center" shrinkToFit="1" wrapText="0"/>
    </xf>
    <xf borderId="66" fillId="4" fontId="37" numFmtId="10" xfId="0" applyAlignment="1" applyBorder="1" applyFont="1" applyNumberFormat="1">
      <alignment horizontal="center" shrinkToFit="1" wrapText="0"/>
    </xf>
    <xf borderId="40" fillId="0" fontId="34" numFmtId="0" xfId="0" applyAlignment="1" applyBorder="1" applyFont="1">
      <alignment shrinkToFit="1" wrapText="0"/>
    </xf>
    <xf borderId="39" fillId="0" fontId="34" numFmtId="0" xfId="0" applyAlignment="1" applyBorder="1" applyFont="1">
      <alignment shrinkToFit="1" wrapText="0"/>
    </xf>
    <xf borderId="39" fillId="0" fontId="34" numFmtId="10" xfId="0" applyAlignment="1" applyBorder="1" applyFont="1" applyNumberFormat="1">
      <alignment horizontal="center" shrinkToFit="1" wrapText="0"/>
    </xf>
    <xf borderId="39" fillId="4" fontId="37" numFmtId="10" xfId="0" applyAlignment="1" applyBorder="1" applyFont="1" applyNumberFormat="1">
      <alignment horizontal="center" shrinkToFit="1" wrapText="0"/>
    </xf>
    <xf borderId="36" fillId="0" fontId="34" numFmtId="9" xfId="0" applyAlignment="1" applyBorder="1" applyFont="1" applyNumberFormat="1">
      <alignment horizontal="center" shrinkToFit="1" wrapText="0"/>
    </xf>
    <xf borderId="36" fillId="0" fontId="34" numFmtId="0" xfId="0" applyAlignment="1" applyBorder="1" applyFont="1">
      <alignment shrinkToFit="1" wrapText="0"/>
    </xf>
    <xf borderId="45" fillId="0" fontId="34" numFmtId="0" xfId="0" applyAlignment="1" applyBorder="1" applyFont="1">
      <alignment shrinkToFit="1" wrapText="0"/>
    </xf>
    <xf borderId="45" fillId="0" fontId="34" numFmtId="10" xfId="0" applyAlignment="1" applyBorder="1" applyFont="1" applyNumberFormat="1">
      <alignment horizontal="center" shrinkToFit="1" wrapText="0"/>
    </xf>
    <xf borderId="47" fillId="0" fontId="34" numFmtId="10" xfId="0" applyAlignment="1" applyBorder="1" applyFont="1" applyNumberFormat="1">
      <alignment horizontal="center" shrinkToFit="1" wrapText="0"/>
    </xf>
    <xf borderId="7" fillId="0" fontId="32" numFmtId="0" xfId="0" applyAlignment="1" applyBorder="1" applyFont="1">
      <alignment shrinkToFit="1" wrapText="0"/>
    </xf>
    <xf borderId="2" fillId="0" fontId="27" numFmtId="0" xfId="0" applyAlignment="1" applyBorder="1" applyFont="1">
      <alignment horizontal="center" shrinkToFit="1" vertical="center" wrapText="0"/>
    </xf>
    <xf borderId="61" fillId="0" fontId="27" numFmtId="0" xfId="0" applyAlignment="1" applyBorder="1" applyFont="1">
      <alignment horizontal="center" shrinkToFit="1" vertical="center" wrapText="0"/>
    </xf>
    <xf borderId="67" fillId="0" fontId="27" numFmtId="0" xfId="0" applyAlignment="1" applyBorder="1" applyFont="1">
      <alignment horizontal="center" shrinkToFit="1" vertical="center" wrapText="0"/>
    </xf>
    <xf borderId="55" fillId="0" fontId="27" numFmtId="174" xfId="0" applyAlignment="1" applyBorder="1" applyFont="1" applyNumberFormat="1">
      <alignment horizontal="left" shrinkToFit="1" wrapText="0"/>
    </xf>
    <xf borderId="7" fillId="0" fontId="27" numFmtId="4" xfId="0" applyAlignment="1" applyBorder="1" applyFont="1" applyNumberFormat="1">
      <alignment horizontal="center" shrinkToFit="1" wrapText="0"/>
    </xf>
    <xf borderId="62" fillId="0" fontId="38" numFmtId="0" xfId="0" applyAlignment="1" applyBorder="1" applyFont="1">
      <alignment horizontal="center" shrinkToFit="1" wrapText="0"/>
    </xf>
    <xf borderId="68" fillId="3" fontId="27" numFmtId="10" xfId="0" applyAlignment="1" applyBorder="1" applyFont="1" applyNumberFormat="1">
      <alignment horizontal="center" shrinkToFit="1" vertical="center" wrapText="0"/>
    </xf>
    <xf borderId="63" fillId="0" fontId="28" numFmtId="2" xfId="0" applyAlignment="1" applyBorder="1" applyFont="1" applyNumberFormat="1">
      <alignment shrinkToFit="1" wrapText="0"/>
    </xf>
    <xf borderId="65" fillId="6" fontId="28" numFmtId="2" xfId="0" applyAlignment="1" applyBorder="1" applyFont="1" applyNumberFormat="1">
      <alignment shrinkToFit="1" wrapText="0"/>
    </xf>
    <xf borderId="30" fillId="6" fontId="28" numFmtId="173" xfId="0" applyAlignment="1" applyBorder="1" applyFont="1" applyNumberFormat="1">
      <alignment shrinkToFit="1" wrapText="0"/>
    </xf>
    <xf borderId="30" fillId="6" fontId="28" numFmtId="0" xfId="0" applyAlignment="1" applyBorder="1" applyFont="1">
      <alignment shrinkToFit="1" wrapText="0"/>
    </xf>
    <xf borderId="55" fillId="0" fontId="27" numFmtId="0" xfId="0" applyAlignment="1" applyBorder="1" applyFont="1">
      <alignment shrinkToFit="1" wrapText="0"/>
    </xf>
    <xf borderId="7" fillId="0" fontId="33" numFmtId="4" xfId="0" applyAlignment="1" applyBorder="1" applyFont="1" applyNumberFormat="1">
      <alignment horizontal="center" shrinkToFit="1" wrapText="0"/>
    </xf>
    <xf borderId="62" fillId="0" fontId="27" numFmtId="0" xfId="0" applyAlignment="1" applyBorder="1" applyFont="1">
      <alignment horizontal="center" shrinkToFit="1" wrapText="0"/>
    </xf>
    <xf borderId="61" fillId="4" fontId="31" numFmtId="10" xfId="0" applyAlignment="1" applyBorder="1" applyFont="1" applyNumberFormat="1">
      <alignment horizontal="center" shrinkToFit="1" wrapText="0"/>
    </xf>
    <xf borderId="43" fillId="0" fontId="28" numFmtId="0" xfId="0" applyAlignment="1" applyBorder="1" applyFont="1">
      <alignment shrinkToFit="1" wrapText="0"/>
    </xf>
    <xf borderId="58" fillId="0" fontId="27" numFmtId="0" xfId="0" applyAlignment="1" applyBorder="1" applyFont="1">
      <alignment shrinkToFit="1" wrapText="0"/>
    </xf>
    <xf borderId="59" fillId="0" fontId="27" numFmtId="10" xfId="0" applyAlignment="1" applyBorder="1" applyFont="1" applyNumberFormat="1">
      <alignment horizontal="center" shrinkToFit="1" wrapText="0"/>
    </xf>
    <xf borderId="60" fillId="4" fontId="31" numFmtId="10" xfId="0" applyAlignment="1" applyBorder="1" applyFont="1" applyNumberFormat="1">
      <alignment horizontal="center" shrinkToFit="1" wrapText="0"/>
    </xf>
    <xf borderId="62" fillId="0" fontId="27" numFmtId="9" xfId="0" applyAlignment="1" applyBorder="1" applyFont="1" applyNumberFormat="1">
      <alignment horizontal="center" shrinkToFit="1" wrapText="0"/>
    </xf>
    <xf borderId="44" fillId="0" fontId="28" numFmtId="0" xfId="0" applyAlignment="1" applyBorder="1" applyFont="1">
      <alignment shrinkToFit="1" wrapText="0"/>
    </xf>
    <xf borderId="36" fillId="0" fontId="27" numFmtId="0" xfId="0" applyAlignment="1" applyBorder="1" applyFont="1">
      <alignment shrinkToFit="1" wrapText="0"/>
    </xf>
    <xf borderId="45" fillId="0" fontId="27" numFmtId="0" xfId="0" applyAlignment="1" applyBorder="1" applyFont="1">
      <alignment shrinkToFit="1" wrapText="0"/>
    </xf>
    <xf borderId="45" fillId="0" fontId="27" numFmtId="10" xfId="0" applyAlignment="1" applyBorder="1" applyFont="1" applyNumberFormat="1">
      <alignment horizontal="center" shrinkToFit="1" wrapText="0"/>
    </xf>
    <xf borderId="47" fillId="0" fontId="33" numFmtId="10" xfId="0" applyAlignment="1" applyBorder="1" applyFont="1" applyNumberFormat="1">
      <alignment horizontal="center" shrinkToFit="1" wrapText="0"/>
    </xf>
    <xf borderId="62" fillId="0" fontId="28" numFmtId="0" xfId="0" applyAlignment="1" applyBorder="1" applyFont="1">
      <alignment shrinkToFit="1" wrapText="0"/>
    </xf>
    <xf borderId="41" fillId="0" fontId="28" numFmtId="0" xfId="0" applyAlignment="1" applyBorder="1" applyFont="1">
      <alignment shrinkToFit="1" wrapText="0"/>
    </xf>
    <xf borderId="23" fillId="0" fontId="28" numFmtId="0" xfId="0" applyAlignment="1" applyBorder="1" applyFont="1">
      <alignment shrinkToFit="1" wrapText="0"/>
    </xf>
    <xf borderId="24" fillId="0" fontId="28" numFmtId="0" xfId="0" applyAlignment="1" applyBorder="1" applyFont="1">
      <alignment shrinkToFit="1" wrapText="0"/>
    </xf>
    <xf borderId="28" fillId="0" fontId="28" numFmtId="0" xfId="0" applyAlignment="1" applyBorder="1" applyFont="1">
      <alignment shrinkToFit="1" wrapText="0"/>
    </xf>
    <xf borderId="6" fillId="0" fontId="27" numFmtId="0" xfId="0" applyAlignment="1" applyBorder="1" applyFont="1">
      <alignment horizontal="center" shrinkToFit="1" vertical="center" wrapText="0"/>
    </xf>
    <xf borderId="43" fillId="0" fontId="27" numFmtId="0" xfId="0" applyAlignment="1" applyBorder="1" applyFont="1">
      <alignment horizontal="center" shrinkToFit="1" vertical="center" wrapText="0"/>
    </xf>
    <xf borderId="7" fillId="0" fontId="38" numFmtId="0" xfId="0" applyAlignment="1" applyBorder="1" applyFont="1">
      <alignment horizontal="center" shrinkToFit="1" wrapText="0"/>
    </xf>
    <xf borderId="69" fillId="3" fontId="27" numFmtId="10" xfId="0" applyAlignment="1" applyBorder="1" applyFont="1" applyNumberFormat="1">
      <alignment horizontal="center" shrinkToFit="1" vertical="center" wrapText="0"/>
    </xf>
    <xf borderId="30" fillId="7" fontId="28" numFmtId="0" xfId="0" applyAlignment="1" applyBorder="1" applyFill="1" applyFont="1">
      <alignment shrinkToFit="1" wrapText="0"/>
    </xf>
    <xf borderId="35" fillId="0" fontId="27" numFmtId="0" xfId="0" applyAlignment="1" applyBorder="1" applyFont="1">
      <alignment shrinkToFit="1" wrapText="0"/>
    </xf>
    <xf borderId="8" fillId="0" fontId="33" numFmtId="173" xfId="0" applyAlignment="1" applyBorder="1" applyFont="1" applyNumberFormat="1">
      <alignment horizontal="center" shrinkToFit="1" wrapText="0"/>
    </xf>
    <xf borderId="7" fillId="0" fontId="27" numFmtId="9" xfId="0" applyAlignment="1" applyBorder="1" applyFont="1" applyNumberFormat="1">
      <alignment horizontal="center" shrinkToFit="1" wrapText="0"/>
    </xf>
    <xf borderId="66" fillId="4" fontId="31" numFmtId="10" xfId="0" applyAlignment="1" applyBorder="1" applyFont="1" applyNumberFormat="1">
      <alignment horizontal="center" shrinkToFit="1" wrapText="0"/>
    </xf>
    <xf borderId="40" fillId="0" fontId="27" numFmtId="0" xfId="0" applyAlignment="1" applyBorder="1" applyFont="1">
      <alignment shrinkToFit="1" wrapText="0"/>
    </xf>
    <xf borderId="39" fillId="0" fontId="27" numFmtId="0" xfId="0" applyAlignment="1" applyBorder="1" applyFont="1">
      <alignment shrinkToFit="1" wrapText="0"/>
    </xf>
    <xf borderId="39" fillId="0" fontId="27" numFmtId="10" xfId="0" applyAlignment="1" applyBorder="1" applyFont="1" applyNumberFormat="1">
      <alignment horizontal="center" shrinkToFit="1" wrapText="0"/>
    </xf>
    <xf borderId="39" fillId="4" fontId="31" numFmtId="10" xfId="0" applyAlignment="1" applyBorder="1" applyFont="1" applyNumberFormat="1">
      <alignment horizontal="center" shrinkToFit="1" wrapText="0"/>
    </xf>
    <xf borderId="47" fillId="0" fontId="27" numFmtId="10" xfId="0" applyAlignment="1" applyBorder="1" applyFont="1" applyNumberFormat="1">
      <alignment horizontal="center" shrinkToFit="1" wrapText="0"/>
    </xf>
    <xf borderId="0" fillId="0" fontId="39" numFmtId="0" xfId="0" applyAlignment="1" applyFont="1">
      <alignment shrinkToFit="1" wrapText="0"/>
    </xf>
    <xf borderId="0" fillId="0" fontId="39" numFmtId="0" xfId="0" applyAlignment="1" applyFont="1">
      <alignment horizontal="center" shrinkToFit="1" vertical="center" wrapText="0"/>
    </xf>
    <xf borderId="0" fillId="0" fontId="39" numFmtId="10" xfId="0" applyAlignment="1" applyFont="1" applyNumberFormat="1">
      <alignment horizontal="center" shrinkToFit="1" wrapText="0"/>
    </xf>
    <xf borderId="61" fillId="6" fontId="28" numFmtId="0" xfId="0" applyAlignment="1" applyBorder="1" applyFont="1">
      <alignment shrinkToFit="1" vertical="center" wrapText="0"/>
    </xf>
    <xf borderId="61" fillId="6" fontId="28" numFmtId="1" xfId="0" applyAlignment="1" applyBorder="1" applyFont="1" applyNumberFormat="1">
      <alignment shrinkToFit="1" vertical="center" wrapText="0"/>
    </xf>
    <xf borderId="61" fillId="6" fontId="28" numFmtId="0" xfId="0" applyAlignment="1" applyBorder="1" applyFont="1">
      <alignment shrinkToFit="1" wrapText="0"/>
    </xf>
    <xf borderId="30" fillId="6" fontId="40" numFmtId="0" xfId="0" applyAlignment="1" applyBorder="1" applyFont="1">
      <alignment shrinkToFit="1" wrapText="0"/>
    </xf>
    <xf borderId="0" fillId="0" fontId="40" numFmtId="0" xfId="0" applyAlignment="1" applyFont="1">
      <alignment shrinkToFit="1" wrapText="0"/>
    </xf>
    <xf borderId="61" fillId="6" fontId="28" numFmtId="0" xfId="0" applyAlignment="1" applyBorder="1" applyFont="1">
      <alignment horizontal="left" shrinkToFit="1" vertical="center" wrapText="0"/>
    </xf>
    <xf borderId="61" fillId="6" fontId="28" numFmtId="1" xfId="0" applyAlignment="1" applyBorder="1" applyFont="1" applyNumberFormat="1">
      <alignment horizontal="right" shrinkToFit="1" vertical="center" wrapText="0"/>
    </xf>
    <xf borderId="0" fillId="0" fontId="41" numFmtId="0" xfId="0" applyAlignment="1" applyFont="1">
      <alignment shrinkToFit="1" wrapText="0"/>
    </xf>
    <xf borderId="30" fillId="6" fontId="40" numFmtId="175" xfId="0" applyAlignment="1" applyBorder="1" applyFont="1" applyNumberFormat="1">
      <alignment shrinkToFit="1" wrapText="0"/>
    </xf>
    <xf borderId="30" fillId="6" fontId="20" numFmtId="0" xfId="0" applyAlignment="1" applyBorder="1" applyFont="1">
      <alignment shrinkToFit="1" vertical="center" wrapText="0"/>
    </xf>
    <xf borderId="0" fillId="0" fontId="42" numFmtId="0" xfId="0" applyAlignment="1" applyFont="1">
      <alignment horizontal="center" shrinkToFit="1" wrapText="0"/>
    </xf>
    <xf borderId="0" fillId="0" fontId="43" numFmtId="0" xfId="0" applyAlignment="1" applyFont="1">
      <alignment horizontal="center" shrinkToFit="1" vertical="center" wrapText="0"/>
    </xf>
    <xf borderId="0" fillId="0" fontId="43" numFmtId="0" xfId="0" applyAlignment="1" applyFont="1">
      <alignment shrinkToFit="1" wrapText="0"/>
    </xf>
    <xf borderId="0" fillId="0" fontId="42" numFmtId="0" xfId="0" applyAlignment="1" applyFont="1">
      <alignment shrinkToFit="1" wrapText="0"/>
    </xf>
    <xf borderId="0" fillId="0" fontId="43" numFmtId="164" xfId="0" applyAlignment="1" applyFont="1" applyNumberFormat="1">
      <alignment shrinkToFit="1" wrapText="0"/>
    </xf>
    <xf borderId="0" fillId="0" fontId="19" numFmtId="164" xfId="0" applyAlignment="1" applyFont="1" applyNumberFormat="1">
      <alignment shrinkToFit="1" wrapText="0"/>
    </xf>
    <xf borderId="0" fillId="0" fontId="42" numFmtId="167" xfId="0" applyAlignment="1" applyFont="1" applyNumberFormat="1">
      <alignment shrinkToFit="1" wrapText="0"/>
    </xf>
    <xf borderId="0" fillId="0" fontId="43" numFmtId="16" xfId="0" applyAlignment="1" applyFont="1" applyNumberFormat="1">
      <alignment horizontal="center" shrinkToFit="1" vertical="center" wrapText="0"/>
    </xf>
    <xf borderId="0" fillId="0" fontId="43" numFmtId="166" xfId="0" applyAlignment="1" applyFont="1" applyNumberFormat="1">
      <alignment horizontal="center" shrinkToFit="1" vertical="center" wrapText="0"/>
    </xf>
    <xf borderId="0" fillId="0" fontId="19" numFmtId="168" xfId="0" applyAlignment="1" applyFont="1" applyNumberFormat="1">
      <alignment shrinkToFit="1" wrapText="0"/>
    </xf>
    <xf borderId="0" fillId="0" fontId="42" numFmtId="0" xfId="0" applyAlignment="1" applyFont="1">
      <alignment horizontal="left" shrinkToFit="1" vertical="center" wrapText="0"/>
    </xf>
    <xf borderId="0" fillId="0" fontId="44" numFmtId="0" xfId="0" applyAlignment="1" applyFont="1">
      <alignment horizontal="left" shrinkToFit="1" vertical="center" wrapText="0"/>
    </xf>
    <xf borderId="0" fillId="0" fontId="43" numFmtId="168" xfId="0" applyAlignment="1" applyFont="1" applyNumberFormat="1">
      <alignment shrinkToFit="1" wrapText="0"/>
    </xf>
    <xf borderId="0" fillId="0" fontId="30" numFmtId="168" xfId="0" applyAlignment="1" applyFont="1" applyNumberFormat="1">
      <alignment horizontal="center" shrinkToFit="1" wrapText="0"/>
    </xf>
    <xf borderId="0" fillId="0" fontId="30" numFmtId="167" xfId="0" applyAlignment="1" applyFont="1" applyNumberFormat="1">
      <alignment horizontal="center" shrinkToFit="1" wrapText="0"/>
    </xf>
    <xf borderId="0" fillId="0" fontId="30" numFmtId="0" xfId="0" applyAlignment="1" applyFont="1">
      <alignment horizontal="center" shrinkToFit="1" wrapText="0"/>
    </xf>
    <xf borderId="0" fillId="0" fontId="45" numFmtId="0" xfId="0" applyAlignment="1" applyFont="1">
      <alignment horizontal="center" shrinkToFit="1" wrapText="0"/>
    </xf>
    <xf borderId="0" fillId="0" fontId="43" numFmtId="175" xfId="0" applyAlignment="1" applyFont="1" applyNumberFormat="1">
      <alignment horizontal="center" shrinkToFit="1" vertical="center" wrapText="0"/>
    </xf>
    <xf borderId="0" fillId="0" fontId="30" numFmtId="176" xfId="0" applyAlignment="1" applyFont="1" applyNumberFormat="1">
      <alignment horizontal="center" shrinkToFit="1" wrapText="0"/>
    </xf>
    <xf borderId="0" fillId="0" fontId="38" numFmtId="166" xfId="0" applyAlignment="1" applyFont="1" applyNumberFormat="1">
      <alignment shrinkToFit="1" vertical="center" wrapText="0"/>
    </xf>
    <xf borderId="0" fillId="0" fontId="43" numFmtId="0" xfId="0" applyAlignment="1" applyFont="1">
      <alignment horizontal="center" shrinkToFit="1" wrapText="0"/>
    </xf>
    <xf borderId="0" fillId="0" fontId="43" numFmtId="2" xfId="0" applyAlignment="1" applyFont="1" applyNumberFormat="1">
      <alignment shrinkToFit="1" wrapText="0"/>
    </xf>
    <xf borderId="0" fillId="0" fontId="46" numFmtId="0" xfId="0" applyAlignment="1" applyFont="1">
      <alignment horizontal="center" shrinkToFit="1" vertical="center" wrapText="0"/>
    </xf>
    <xf borderId="0" fillId="0" fontId="46" numFmtId="166" xfId="0" applyAlignment="1" applyFont="1" applyNumberFormat="1">
      <alignment horizontal="center" shrinkToFit="1" vertical="center" wrapText="0"/>
    </xf>
    <xf borderId="0" fillId="0" fontId="45" numFmtId="167" xfId="0" applyAlignment="1" applyFont="1" applyNumberFormat="1">
      <alignment horizontal="center" shrinkToFit="1" vertical="center" wrapText="0"/>
    </xf>
    <xf borderId="0" fillId="0" fontId="46" numFmtId="167" xfId="0" applyAlignment="1" applyFont="1" applyNumberFormat="1">
      <alignment horizontal="center" shrinkToFit="1" vertical="center" wrapText="0"/>
    </xf>
    <xf borderId="0" fillId="0" fontId="43" numFmtId="175" xfId="0" applyAlignment="1" applyFont="1" applyNumberFormat="1">
      <alignment horizontal="center" shrinkToFit="1" wrapText="0"/>
    </xf>
    <xf borderId="0" fillId="0" fontId="45" numFmtId="0" xfId="0" applyAlignment="1" applyFont="1">
      <alignment horizontal="center" shrinkToFit="1" vertical="center" wrapText="0"/>
    </xf>
    <xf borderId="0" fillId="0" fontId="43" numFmtId="167" xfId="0" applyAlignment="1" applyFont="1" applyNumberFormat="1">
      <alignment horizontal="center" shrinkToFit="1" vertical="center" wrapText="0"/>
    </xf>
    <xf borderId="0" fillId="0" fontId="45" numFmtId="166" xfId="0" applyAlignment="1" applyFont="1" applyNumberFormat="1">
      <alignment horizontal="center" shrinkToFit="1" vertical="center" wrapText="0"/>
    </xf>
    <xf borderId="30" fillId="4" fontId="45" numFmtId="175" xfId="0" applyAlignment="1" applyBorder="1" applyFont="1" applyNumberFormat="1">
      <alignment horizontal="center" shrinkToFit="1" vertical="center" wrapText="0"/>
    </xf>
    <xf borderId="30" fillId="4" fontId="45" numFmtId="0" xfId="0" applyAlignment="1" applyBorder="1" applyFont="1">
      <alignment horizontal="center" shrinkToFit="1" vertical="center" wrapText="0"/>
    </xf>
    <xf borderId="0" fillId="0" fontId="30" numFmtId="177" xfId="0" applyAlignment="1" applyFont="1" applyNumberFormat="1">
      <alignment horizontal="center" shrinkToFit="1" wrapText="0"/>
    </xf>
    <xf borderId="0" fillId="0" fontId="30" numFmtId="0" xfId="0" applyAlignment="1" applyFont="1">
      <alignment horizontal="center" shrinkToFit="1" vertical="center" wrapText="0"/>
    </xf>
    <xf borderId="0" fillId="0" fontId="30" numFmtId="166" xfId="0" applyAlignment="1" applyFont="1" applyNumberFormat="1">
      <alignment horizontal="center" shrinkToFit="1" vertical="center" wrapText="0"/>
    </xf>
    <xf borderId="0" fillId="0" fontId="42" numFmtId="0" xfId="0" applyAlignment="1" applyFont="1">
      <alignment horizontal="center" shrinkToFit="1" vertical="center" wrapText="0"/>
    </xf>
    <xf borderId="0" fillId="0" fontId="42" numFmtId="166" xfId="0" applyAlignment="1" applyFont="1" applyNumberFormat="1">
      <alignment horizontal="center" shrinkToFit="1" vertical="center" wrapText="0"/>
    </xf>
    <xf borderId="0" fillId="0" fontId="42" numFmtId="167" xfId="0" applyAlignment="1" applyFont="1" applyNumberFormat="1">
      <alignment horizontal="center" shrinkToFit="1" wrapText="0"/>
    </xf>
    <xf borderId="0" fillId="0" fontId="44" numFmtId="0" xfId="0" applyAlignment="1" applyFont="1">
      <alignment horizontal="center" shrinkToFit="1" vertical="center" wrapText="0"/>
    </xf>
    <xf borderId="0" fillId="0" fontId="44" numFmtId="166" xfId="0" applyAlignment="1" applyFont="1" applyNumberFormat="1">
      <alignment horizontal="center" shrinkToFit="1" vertical="center" wrapText="0"/>
    </xf>
    <xf borderId="0" fillId="0" fontId="44" numFmtId="167" xfId="0" applyAlignment="1" applyFont="1" applyNumberFormat="1">
      <alignment horizontal="center" shrinkToFit="1" wrapText="0"/>
    </xf>
    <xf borderId="0" fillId="0" fontId="44" numFmtId="0" xfId="0" applyAlignment="1" applyFont="1">
      <alignment horizontal="left" shrinkToFit="1" wrapText="0"/>
    </xf>
    <xf borderId="0" fillId="0" fontId="42" numFmtId="0" xfId="0" applyAlignment="1" applyFont="1">
      <alignment horizontal="left" shrinkToFit="1" wrapText="0"/>
    </xf>
    <xf borderId="0" fillId="0" fontId="35" numFmtId="0" xfId="0" applyAlignment="1" applyFont="1">
      <alignment horizontal="left" shrinkToFit="1" wrapText="0"/>
    </xf>
    <xf borderId="0" fillId="0" fontId="43" numFmtId="0" xfId="0" applyAlignment="1" applyFont="1">
      <alignment shrinkToFit="1" vertical="top" wrapText="0"/>
    </xf>
    <xf borderId="0" fillId="0" fontId="43" numFmtId="0" xfId="0" applyAlignment="1" applyFont="1">
      <alignment horizontal="left" shrinkToFit="1" wrapText="0"/>
    </xf>
    <xf borderId="0" fillId="0" fontId="38" numFmtId="0" xfId="0" applyAlignment="1" applyFont="1">
      <alignment horizontal="center" shrinkToFit="1" wrapText="0"/>
    </xf>
    <xf borderId="0" fillId="0" fontId="35" numFmtId="0" xfId="0" applyAlignment="1" applyFont="1">
      <alignment horizontal="center" shrinkToFit="1" wrapText="0"/>
    </xf>
    <xf borderId="0" fillId="0" fontId="19" numFmtId="0" xfId="0" applyAlignment="1" applyFont="1">
      <alignment horizontal="left" shrinkToFit="1" vertical="center" wrapText="0"/>
    </xf>
    <xf borderId="0" fillId="0" fontId="19" numFmtId="0" xfId="0" applyAlignment="1" applyFont="1">
      <alignment horizontal="center" shrinkToFit="1" wrapText="0"/>
    </xf>
    <xf borderId="0" fillId="0" fontId="19" numFmtId="14" xfId="0" applyAlignment="1" applyFont="1" applyNumberFormat="1">
      <alignment shrinkToFit="1" wrapText="0"/>
    </xf>
    <xf borderId="0" fillId="0" fontId="19" numFmtId="2" xfId="0" applyAlignment="1" applyFont="1" applyNumberFormat="1">
      <alignment horizontal="left" shrinkToFit="1" wrapText="0"/>
    </xf>
    <xf borderId="0" fillId="0" fontId="19" numFmtId="0" xfId="0" applyAlignment="1" applyFont="1">
      <alignment horizontal="left" shrinkToFit="1" wrapText="0"/>
    </xf>
    <xf borderId="0" fillId="0" fontId="19" numFmtId="0" xfId="0" applyAlignment="1" applyFont="1">
      <alignment shrinkToFit="1" wrapText="0"/>
    </xf>
    <xf borderId="0" fillId="0" fontId="47" numFmtId="0" xfId="0" applyAlignment="1" applyFont="1">
      <alignment shrinkToFit="1" wrapText="0"/>
    </xf>
    <xf borderId="0" fillId="0" fontId="38" numFmtId="0" xfId="0" applyAlignment="1" applyFont="1">
      <alignment shrinkToFit="1" wrapText="0"/>
    </xf>
    <xf borderId="0" fillId="0" fontId="43" numFmtId="0" xfId="0" applyAlignment="1" applyFont="1">
      <alignment horizontal="left" shrinkToFit="1" vertical="center" wrapText="0"/>
    </xf>
    <xf borderId="0" fillId="0" fontId="43" numFmtId="168" xfId="0" applyAlignment="1" applyFont="1" applyNumberFormat="1">
      <alignment horizontal="left" shrinkToFit="1" wrapText="0"/>
    </xf>
    <xf borderId="0" fillId="0" fontId="43" numFmtId="9" xfId="0" applyAlignment="1" applyFont="1" applyNumberFormat="1">
      <alignment horizontal="center" shrinkToFit="1" wrapText="0"/>
    </xf>
    <xf borderId="0" fillId="0" fontId="43" numFmtId="10" xfId="0" applyAlignment="1" applyFont="1" applyNumberFormat="1">
      <alignment horizontal="center" shrinkToFit="1" wrapText="0"/>
    </xf>
    <xf borderId="0" fillId="0" fontId="43" numFmtId="9" xfId="0" applyAlignment="1" applyFont="1" applyNumberFormat="1">
      <alignment horizontal="left" shrinkToFit="1" wrapText="0"/>
    </xf>
    <xf borderId="0" fillId="0" fontId="38" numFmtId="9" xfId="0" applyAlignment="1" applyFont="1" applyNumberFormat="1">
      <alignment horizontal="center" shrinkToFit="1" wrapText="0"/>
    </xf>
    <xf borderId="0" fillId="0" fontId="38" numFmtId="9" xfId="0" applyAlignment="1" applyFont="1" applyNumberFormat="1">
      <alignment horizontal="left" shrinkToFit="1" wrapText="0"/>
    </xf>
    <xf borderId="0" fillId="0" fontId="38" numFmtId="0" xfId="0" applyAlignment="1" applyFont="1">
      <alignment horizontal="left" shrinkToFit="1" wrapText="0"/>
    </xf>
    <xf borderId="0" fillId="0" fontId="43" numFmtId="177" xfId="0" applyAlignment="1" applyFont="1" applyNumberFormat="1">
      <alignment horizontal="center" shrinkToFit="1" vertical="center" wrapText="0"/>
    </xf>
    <xf borderId="0" fillId="0" fontId="43" numFmtId="1" xfId="0" applyAlignment="1" applyFont="1" applyNumberFormat="1">
      <alignment horizontal="center" shrinkToFit="1" vertical="center" wrapText="0"/>
    </xf>
    <xf borderId="0" fillId="0" fontId="44" numFmtId="0" xfId="0" applyAlignment="1" applyFont="1">
      <alignment horizontal="center" shrinkToFit="1" wrapText="0"/>
    </xf>
    <xf borderId="0" fillId="0" fontId="30" numFmtId="178" xfId="0" applyAlignment="1" applyFont="1" applyNumberFormat="1">
      <alignment horizontal="center" shrinkToFit="1" wrapText="0"/>
    </xf>
    <xf borderId="0" fillId="0" fontId="30" numFmtId="166" xfId="0" applyAlignment="1" applyFont="1" applyNumberFormat="1">
      <alignment horizontal="center" shrinkToFit="1" wrapText="0"/>
    </xf>
    <xf borderId="0" fillId="0" fontId="43" numFmtId="177" xfId="0" applyAlignment="1" applyFont="1" applyNumberFormat="1">
      <alignment horizontal="center" shrinkToFit="1" wrapText="0"/>
    </xf>
    <xf borderId="30" fillId="3" fontId="45" numFmtId="166" xfId="0" applyAlignment="1" applyBorder="1" applyFont="1" applyNumberFormat="1">
      <alignment horizontal="center" shrinkToFit="1" vertical="center" wrapText="0"/>
    </xf>
    <xf borderId="30" fillId="6" fontId="43" numFmtId="177" xfId="0" applyAlignment="1" applyBorder="1" applyFont="1" applyNumberFormat="1">
      <alignment horizontal="center" shrinkToFit="1" vertical="center" wrapText="0"/>
    </xf>
    <xf borderId="30" fillId="4" fontId="45" numFmtId="177" xfId="0" applyAlignment="1" applyBorder="1" applyFont="1" applyNumberFormat="1">
      <alignment horizontal="center" shrinkToFit="1" vertical="center" wrapText="0"/>
    </xf>
    <xf borderId="30" fillId="3" fontId="48" numFmtId="1" xfId="0" applyAlignment="1" applyBorder="1" applyFont="1" applyNumberFormat="1">
      <alignment horizontal="center" shrinkToFit="1" vertical="center" wrapText="0"/>
    </xf>
    <xf borderId="0" fillId="0" fontId="45" numFmtId="177" xfId="0" applyAlignment="1" applyFont="1" applyNumberFormat="1">
      <alignment horizontal="center" shrinkToFit="1" vertical="center" wrapText="0"/>
    </xf>
    <xf borderId="0" fillId="0" fontId="42" numFmtId="164" xfId="0" applyAlignment="1" applyFont="1" applyNumberFormat="1">
      <alignment shrinkToFit="1" wrapText="0"/>
    </xf>
    <xf borderId="0" fillId="0" fontId="30" numFmtId="177" xfId="0" applyAlignment="1" applyFont="1" applyNumberFormat="1">
      <alignment horizontal="center" shrinkToFit="1" vertical="center" wrapText="0"/>
    </xf>
    <xf borderId="0" fillId="0" fontId="43" numFmtId="164" xfId="0" applyAlignment="1" applyFont="1" applyNumberFormat="1">
      <alignment horizontal="center" shrinkToFit="1" vertical="center" wrapText="0"/>
    </xf>
    <xf borderId="0" fillId="0" fontId="43" numFmtId="168" xfId="0" applyAlignment="1" applyFont="1" applyNumberFormat="1">
      <alignment horizontal="center" shrinkToFit="1" vertical="center" wrapText="0"/>
    </xf>
    <xf borderId="0" fillId="0" fontId="30" numFmtId="1" xfId="0" applyAlignment="1" applyFont="1" applyNumberFormat="1">
      <alignment horizontal="center" shrinkToFit="1" vertical="center" wrapText="0"/>
    </xf>
    <xf borderId="0" fillId="0" fontId="43" numFmtId="2" xfId="0" applyAlignment="1" applyFont="1" applyNumberFormat="1">
      <alignment horizontal="center" shrinkToFit="1" wrapText="0"/>
    </xf>
    <xf borderId="0" fillId="0" fontId="43" numFmtId="164" xfId="0" applyAlignment="1" applyFont="1" applyNumberFormat="1">
      <alignment horizontal="center" shrinkToFit="1" wrapText="0"/>
    </xf>
    <xf borderId="0" fillId="0" fontId="43" numFmtId="2" xfId="0" applyAlignment="1" applyFont="1" applyNumberFormat="1">
      <alignment horizontal="center" shrinkToFit="1" vertical="center" wrapText="0"/>
    </xf>
    <xf borderId="0" fillId="0" fontId="43" numFmtId="168" xfId="0" applyAlignment="1" applyFont="1" applyNumberFormat="1">
      <alignment horizontal="center" shrinkToFit="1" wrapText="0"/>
    </xf>
    <xf borderId="30" fillId="6" fontId="30" numFmtId="177" xfId="0" applyAlignment="1" applyBorder="1" applyFont="1" applyNumberFormat="1">
      <alignment horizontal="center" shrinkToFit="1" vertical="center" wrapText="0"/>
    </xf>
    <xf borderId="0" fillId="0" fontId="35" numFmtId="164" xfId="0" applyAlignment="1" applyFont="1" applyNumberFormat="1">
      <alignment shrinkToFit="1" wrapText="0"/>
    </xf>
    <xf borderId="0" fillId="0" fontId="19" numFmtId="164" xfId="0" applyAlignment="1" applyFont="1" applyNumberFormat="1">
      <alignment horizontal="left" shrinkToFit="1" vertical="center" wrapText="0"/>
    </xf>
    <xf borderId="0" fillId="0" fontId="35" numFmtId="164" xfId="0" applyAlignment="1" applyFont="1" applyNumberFormat="1">
      <alignment horizontal="left" shrinkToFit="1" wrapText="0"/>
    </xf>
    <xf borderId="0" fillId="0" fontId="19" numFmtId="164" xfId="0" applyAlignment="1" applyFont="1" applyNumberFormat="1">
      <alignment horizontal="left" shrinkToFit="1" wrapText="0"/>
    </xf>
    <xf borderId="0" fillId="0" fontId="49" numFmtId="0" xfId="0" applyAlignment="1" applyFont="1">
      <alignment horizontal="center" shrinkToFit="1" wrapText="0"/>
    </xf>
    <xf borderId="0" fillId="0" fontId="12" numFmtId="0" xfId="0" applyAlignment="1" applyFont="1">
      <alignment horizontal="center" shrinkToFit="1" vertical="center" wrapText="0"/>
    </xf>
    <xf borderId="0" fillId="0" fontId="50" numFmtId="0" xfId="0" applyAlignment="1" applyFont="1">
      <alignment horizontal="left" shrinkToFit="1" vertical="center" wrapText="0"/>
    </xf>
    <xf borderId="0" fillId="0" fontId="49" numFmtId="0" xfId="0" applyAlignment="1" applyFont="1">
      <alignment shrinkToFit="1" wrapText="0"/>
    </xf>
    <xf borderId="0" fillId="0" fontId="39" numFmtId="167" xfId="0" applyAlignment="1" applyFont="1" applyNumberFormat="1">
      <alignment horizontal="center" shrinkToFit="1" wrapText="0"/>
    </xf>
    <xf borderId="0" fillId="0" fontId="8" numFmtId="164" xfId="0" applyAlignment="1" applyFont="1" applyNumberFormat="1">
      <alignment shrinkToFit="1" wrapText="0"/>
    </xf>
    <xf borderId="0" fillId="0" fontId="2" numFmtId="164" xfId="0" applyAlignment="1" applyFont="1" applyNumberFormat="1">
      <alignment shrinkToFit="1" wrapText="0"/>
    </xf>
    <xf borderId="0" fillId="0" fontId="49" numFmtId="167" xfId="0" applyAlignment="1" applyFont="1" applyNumberFormat="1">
      <alignment shrinkToFit="1" wrapText="0"/>
    </xf>
    <xf borderId="0" fillId="0" fontId="12" numFmtId="16" xfId="0" applyAlignment="1" applyFont="1" applyNumberFormat="1">
      <alignment horizontal="center" shrinkToFit="1" vertical="center" wrapText="0"/>
    </xf>
    <xf borderId="0" fillId="0" fontId="12" numFmtId="166" xfId="0" applyAlignment="1" applyFont="1" applyNumberFormat="1">
      <alignment horizontal="center" shrinkToFit="1" vertical="center" wrapText="0"/>
    </xf>
    <xf borderId="0" fillId="0" fontId="2" numFmtId="168" xfId="0" applyAlignment="1" applyFont="1" applyNumberFormat="1">
      <alignment shrinkToFit="1" wrapText="0"/>
    </xf>
    <xf borderId="0" fillId="0" fontId="8" numFmtId="168" xfId="0" applyAlignment="1" applyFont="1" applyNumberFormat="1">
      <alignment shrinkToFit="1" wrapText="0"/>
    </xf>
    <xf borderId="0" fillId="0" fontId="49" numFmtId="0" xfId="0" applyAlignment="1" applyFont="1">
      <alignment horizontal="left" shrinkToFit="1" vertical="center" wrapText="0"/>
    </xf>
    <xf borderId="0" fillId="0" fontId="51" numFmtId="0" xfId="0" applyAlignment="1" applyFont="1">
      <alignment horizontal="left" shrinkToFit="1" vertical="center" wrapText="0"/>
    </xf>
    <xf borderId="0" fillId="0" fontId="39" numFmtId="0" xfId="0" applyAlignment="1" applyFont="1">
      <alignment horizontal="center" shrinkToFit="1" wrapText="0"/>
    </xf>
    <xf borderId="0" fillId="0" fontId="39" numFmtId="177" xfId="0" applyAlignment="1" applyFont="1" applyNumberFormat="1">
      <alignment horizontal="center" shrinkToFit="1" wrapText="0"/>
    </xf>
    <xf borderId="0" fillId="0" fontId="39" numFmtId="168" xfId="0" applyAlignment="1" applyFont="1" applyNumberFormat="1">
      <alignment horizontal="center" shrinkToFit="1" wrapText="0"/>
    </xf>
    <xf borderId="0" fillId="0" fontId="39" numFmtId="176" xfId="0" applyAlignment="1" applyFont="1" applyNumberFormat="1">
      <alignment horizontal="center" shrinkToFit="1" wrapText="0"/>
    </xf>
    <xf borderId="0" fillId="0" fontId="12" numFmtId="0" xfId="0" applyAlignment="1" applyFont="1">
      <alignment horizontal="center" shrinkToFit="1" wrapText="0"/>
    </xf>
    <xf borderId="0" fillId="0" fontId="8" numFmtId="2" xfId="0" applyAlignment="1" applyFont="1" applyNumberFormat="1">
      <alignment shrinkToFit="1" wrapText="0"/>
    </xf>
    <xf borderId="0" fillId="0" fontId="12" numFmtId="167" xfId="0" applyAlignment="1" applyFont="1" applyNumberFormat="1">
      <alignment horizontal="center" shrinkToFit="1" vertical="center" wrapText="0"/>
    </xf>
    <xf borderId="0" fillId="0" fontId="8" numFmtId="0" xfId="0" applyAlignment="1" applyFont="1">
      <alignment horizontal="center" shrinkToFit="1" wrapText="0"/>
    </xf>
    <xf borderId="0" fillId="0" fontId="52" numFmtId="0" xfId="0" applyAlignment="1" applyFont="1">
      <alignment shrinkToFit="1" wrapText="0"/>
    </xf>
    <xf borderId="30" fillId="6" fontId="30" numFmtId="0" xfId="0" applyAlignment="1" applyBorder="1" applyFont="1">
      <alignment horizontal="center" shrinkToFit="1" vertical="center" wrapText="0"/>
    </xf>
    <xf borderId="30" fillId="4" fontId="53" numFmtId="177" xfId="0" applyAlignment="1" applyBorder="1" applyFont="1" applyNumberFormat="1">
      <alignment horizontal="center" shrinkToFit="1" vertical="center" wrapText="0"/>
    </xf>
    <xf borderId="30" fillId="4" fontId="53" numFmtId="0" xfId="0" applyAlignment="1" applyBorder="1" applyFont="1">
      <alignment horizontal="center" shrinkToFit="1" vertical="center" wrapText="0"/>
    </xf>
    <xf borderId="0" fillId="0" fontId="54" numFmtId="0" xfId="0" applyAlignment="1" applyFont="1">
      <alignment horizontal="center" shrinkToFit="1" vertical="center" wrapText="0"/>
    </xf>
    <xf borderId="0" fillId="0" fontId="54" numFmtId="166" xfId="0" applyAlignment="1" applyFont="1" applyNumberFormat="1">
      <alignment horizontal="center" shrinkToFit="1" vertical="center" wrapText="0"/>
    </xf>
    <xf borderId="0" fillId="0" fontId="50" numFmtId="0" xfId="0" applyAlignment="1" applyFont="1">
      <alignment horizontal="center" shrinkToFit="1" vertical="center" wrapText="0"/>
    </xf>
    <xf borderId="0" fillId="0" fontId="50" numFmtId="166" xfId="0" applyAlignment="1" applyFont="1" applyNumberFormat="1">
      <alignment horizontal="center" shrinkToFit="1" vertical="center" wrapText="0"/>
    </xf>
    <xf borderId="0" fillId="0" fontId="49" numFmtId="167" xfId="0" applyAlignment="1" applyFont="1" applyNumberFormat="1">
      <alignment horizontal="center" shrinkToFit="1" wrapText="0"/>
    </xf>
    <xf borderId="0" fillId="0" fontId="51" numFmtId="0" xfId="0" applyAlignment="1" applyFont="1">
      <alignment horizontal="center" shrinkToFit="1" vertical="center" wrapText="0"/>
    </xf>
    <xf borderId="0" fillId="0" fontId="51" numFmtId="166" xfId="0" applyAlignment="1" applyFont="1" applyNumberFormat="1">
      <alignment horizontal="center" shrinkToFit="1" vertical="center" wrapText="0"/>
    </xf>
    <xf borderId="0" fillId="0" fontId="7" numFmtId="167" xfId="0" applyAlignment="1" applyFont="1" applyNumberFormat="1">
      <alignment horizontal="center" shrinkToFit="1" wrapText="0"/>
    </xf>
    <xf borderId="0" fillId="0" fontId="49" numFmtId="0" xfId="0" applyAlignment="1" applyFont="1">
      <alignment horizontal="left" shrinkToFit="1" wrapText="0"/>
    </xf>
    <xf borderId="0" fillId="0" fontId="8" numFmtId="0" xfId="0" applyAlignment="1" applyFont="1">
      <alignment shrinkToFit="1" vertical="top" wrapText="0"/>
    </xf>
    <xf borderId="0" fillId="0" fontId="8" numFmtId="0" xfId="0" applyAlignment="1" applyFont="1">
      <alignment horizontal="left" shrinkToFit="1" wrapText="0"/>
    </xf>
    <xf borderId="0" fillId="0" fontId="3" numFmtId="0" xfId="0" applyAlignment="1" applyFont="1">
      <alignment horizontal="center" shrinkToFit="1" wrapText="0"/>
    </xf>
    <xf borderId="0" fillId="0" fontId="17" numFmtId="0" xfId="0" applyAlignment="1" applyFont="1">
      <alignment horizontal="left" shrinkToFit="1" vertical="center" wrapText="0"/>
    </xf>
    <xf borderId="0" fillId="0" fontId="2" numFmtId="0" xfId="0" applyAlignment="1" applyFont="1">
      <alignment horizontal="center" shrinkToFit="1" wrapText="0"/>
    </xf>
    <xf borderId="0" fillId="0" fontId="2" numFmtId="14" xfId="0" applyAlignment="1" applyFont="1" applyNumberFormat="1">
      <alignment shrinkToFit="1" wrapText="0"/>
    </xf>
    <xf borderId="0" fillId="0" fontId="2" numFmtId="2" xfId="0" applyAlignment="1" applyFont="1" applyNumberFormat="1">
      <alignment horizontal="left" shrinkToFit="1" wrapText="0"/>
    </xf>
    <xf borderId="0" fillId="0" fontId="2" numFmtId="0" xfId="0" applyAlignment="1" applyFont="1">
      <alignment horizontal="left" shrinkToFit="1" wrapText="0"/>
    </xf>
    <xf borderId="0" fillId="0" fontId="8" numFmtId="0" xfId="0" applyAlignment="1" applyFont="1">
      <alignment horizontal="center" shrinkToFit="1" vertical="center" wrapText="0"/>
    </xf>
    <xf borderId="0" fillId="0" fontId="8" numFmtId="0" xfId="0" applyAlignment="1" applyFont="1">
      <alignment horizontal="left" shrinkToFit="1" vertical="center" wrapText="0"/>
    </xf>
    <xf borderId="0" fillId="0" fontId="8" numFmtId="168" xfId="0" applyAlignment="1" applyFont="1" applyNumberFormat="1">
      <alignment horizontal="left" shrinkToFit="1" wrapText="0"/>
    </xf>
    <xf borderId="0" fillId="0" fontId="8" numFmtId="9" xfId="0" applyAlignment="1" applyFont="1" applyNumberFormat="1">
      <alignment horizontal="center" shrinkToFit="1" wrapText="0"/>
    </xf>
    <xf borderId="0" fillId="0" fontId="8" numFmtId="10" xfId="0" applyAlignment="1" applyFont="1" applyNumberFormat="1">
      <alignment horizontal="center" shrinkToFit="1" wrapText="0"/>
    </xf>
    <xf borderId="30" fillId="8" fontId="55" numFmtId="0" xfId="0" applyAlignment="1" applyBorder="1" applyFill="1" applyFont="1">
      <alignment shrinkToFit="1" wrapText="0"/>
    </xf>
    <xf borderId="0" fillId="0" fontId="3" numFmtId="0" xfId="0" applyFont="1"/>
    <xf borderId="30" fillId="8" fontId="3" numFmtId="0" xfId="0" applyAlignment="1" applyBorder="1" applyFont="1">
      <alignment shrinkToFit="1" wrapText="0"/>
    </xf>
    <xf borderId="61" fillId="5" fontId="3" numFmtId="0" xfId="0" applyAlignment="1" applyBorder="1" applyFont="1">
      <alignment shrinkToFit="1" wrapText="0"/>
    </xf>
    <xf borderId="70" fillId="9" fontId="56" numFmtId="0" xfId="0" applyAlignment="1" applyBorder="1" applyFill="1" applyFont="1">
      <alignment horizontal="center" shrinkToFit="1" wrapText="0"/>
    </xf>
    <xf borderId="71" fillId="4" fontId="57" numFmtId="0" xfId="0" applyAlignment="1" applyBorder="1" applyFont="1">
      <alignment horizontal="center" shrinkToFit="1" wrapText="0"/>
    </xf>
    <xf borderId="71" fillId="9" fontId="56" numFmtId="0" xfId="0" applyAlignment="1" applyBorder="1" applyFont="1">
      <alignment horizontal="center" shrinkToFit="1" wrapText="0"/>
    </xf>
    <xf borderId="66" fillId="9" fontId="56" numFmtId="0" xfId="0" applyAlignment="1" applyBorder="1" applyFont="1">
      <alignment horizontal="center" shrinkToFit="1" wrapText="0"/>
    </xf>
    <xf borderId="72" fillId="5" fontId="3" numFmtId="0" xfId="0" applyAlignment="1" applyBorder="1" applyFont="1">
      <alignment shrinkToFit="1" wrapText="0"/>
    </xf>
    <xf borderId="39" fillId="5" fontId="3" numFmtId="0" xfId="0" applyAlignment="1" applyBorder="1" applyFont="1">
      <alignment shrinkToFit="1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21.0"/>
    <col customWidth="1" min="3" max="3" width="18.57"/>
    <col customWidth="1" min="4" max="4" width="17.43"/>
    <col customWidth="1" min="5" max="5" width="15.57"/>
    <col customWidth="1" min="6" max="6" width="18.29"/>
    <col customWidth="1" min="7" max="7" width="17.14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6" width="13.0"/>
    <col customWidth="1" min="17" max="17" width="15.14"/>
    <col customWidth="1" min="18" max="18" width="13.86"/>
    <col customWidth="1" min="19" max="19" width="15.14"/>
    <col customWidth="1" min="20" max="20" width="13.86"/>
    <col customWidth="1" min="21" max="25" width="9.14"/>
    <col customWidth="1" min="26" max="26" width="8.0"/>
  </cols>
  <sheetData>
    <row r="1" ht="20.25" customHeight="1">
      <c r="A1" s="1" t="s">
        <v>0</v>
      </c>
      <c r="B1" s="2"/>
      <c r="C1" s="2"/>
      <c r="D1" s="2"/>
      <c r="F1" s="3"/>
      <c r="S1" s="4"/>
      <c r="T1" s="4"/>
      <c r="U1" s="4"/>
      <c r="V1" s="4"/>
      <c r="W1" s="4"/>
      <c r="X1" s="4"/>
      <c r="Y1" s="4"/>
    </row>
    <row r="2" ht="12.75" customHeight="1">
      <c r="A2" s="2"/>
      <c r="B2" s="2"/>
      <c r="C2" s="2"/>
      <c r="D2" s="2"/>
      <c r="F2" s="3"/>
      <c r="S2" s="4"/>
      <c r="T2" s="4"/>
      <c r="U2" s="4"/>
      <c r="V2" s="4"/>
      <c r="W2" s="4"/>
      <c r="X2" s="4"/>
      <c r="Y2" s="4"/>
    </row>
    <row r="3" ht="18.0" customHeight="1">
      <c r="A3" s="5" t="s">
        <v>1</v>
      </c>
      <c r="B3" s="6"/>
      <c r="C3" s="6"/>
      <c r="D3" s="2"/>
      <c r="F3" s="3"/>
      <c r="S3" s="4"/>
      <c r="T3" s="4"/>
      <c r="U3" s="4"/>
      <c r="V3" s="4"/>
      <c r="W3" s="4"/>
      <c r="X3" s="4"/>
      <c r="Y3" s="4"/>
    </row>
    <row r="4" ht="29.25" customHeight="1">
      <c r="A4" s="7"/>
      <c r="F4" s="8" t="s">
        <v>2</v>
      </c>
      <c r="G4" s="9" t="s">
        <v>3</v>
      </c>
      <c r="S4" s="4"/>
      <c r="T4" s="4"/>
      <c r="U4" s="4"/>
      <c r="V4" s="4"/>
      <c r="W4" s="4"/>
      <c r="X4" s="4"/>
      <c r="Y4" s="4"/>
    </row>
    <row r="5" ht="18.0" customHeight="1">
      <c r="A5" s="7" t="s">
        <v>4</v>
      </c>
      <c r="F5" s="3"/>
      <c r="G5" s="10" t="s">
        <v>5</v>
      </c>
      <c r="S5" s="4"/>
      <c r="T5" s="4"/>
      <c r="U5" s="4"/>
      <c r="V5" s="4"/>
      <c r="W5" s="4"/>
      <c r="X5" s="4"/>
      <c r="Y5" s="4"/>
    </row>
    <row r="6" ht="13.5" customHeight="1">
      <c r="F6" s="3"/>
      <c r="S6" s="4"/>
      <c r="T6" s="4"/>
      <c r="U6" s="4"/>
      <c r="V6" s="4"/>
      <c r="W6" s="4"/>
      <c r="X6" s="4"/>
      <c r="Y6" s="4"/>
    </row>
    <row r="7" ht="36.0" customHeight="1">
      <c r="A7" s="11" t="s">
        <v>6</v>
      </c>
      <c r="B7" s="12"/>
      <c r="C7" s="13" t="s">
        <v>7</v>
      </c>
      <c r="D7" s="14" t="s">
        <v>8</v>
      </c>
      <c r="E7" s="15" t="s">
        <v>9</v>
      </c>
      <c r="F7" s="16"/>
      <c r="G7" s="17" t="s">
        <v>10</v>
      </c>
      <c r="S7" s="4"/>
      <c r="T7" s="4"/>
      <c r="U7" s="4"/>
      <c r="V7" s="4"/>
      <c r="W7" s="4"/>
      <c r="X7" s="4"/>
      <c r="Y7" s="4"/>
    </row>
    <row r="8" ht="15.75" customHeight="1">
      <c r="A8" s="18">
        <v>1.0</v>
      </c>
      <c r="B8" s="19"/>
      <c r="C8" s="20"/>
      <c r="D8" s="21"/>
      <c r="E8" s="22"/>
      <c r="F8" s="23"/>
      <c r="G8" s="24">
        <f t="shared" ref="G8:G11" si="1">+D8*E8</f>
        <v>0</v>
      </c>
      <c r="H8" s="25">
        <f t="shared" ref="H8:H11" si="2">E8-G8</f>
        <v>0</v>
      </c>
      <c r="I8" s="26"/>
      <c r="J8" s="26"/>
      <c r="K8" s="26"/>
      <c r="L8" s="26"/>
      <c r="M8" s="26"/>
      <c r="N8" s="26"/>
      <c r="O8" s="26"/>
      <c r="P8" s="26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7">
        <v>2.0</v>
      </c>
      <c r="B9" s="28"/>
      <c r="C9" s="28"/>
      <c r="D9" s="29"/>
      <c r="E9" s="30"/>
      <c r="F9" s="31"/>
      <c r="G9" s="32">
        <f t="shared" si="1"/>
        <v>0</v>
      </c>
      <c r="H9" s="25">
        <f t="shared" si="2"/>
        <v>0</v>
      </c>
      <c r="I9" s="26"/>
      <c r="J9" s="26"/>
      <c r="K9" s="26"/>
      <c r="L9" s="26"/>
      <c r="M9" s="26"/>
      <c r="N9" s="26"/>
      <c r="O9" s="26"/>
      <c r="P9" s="26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7">
        <v>3.0</v>
      </c>
      <c r="B10" s="28"/>
      <c r="C10" s="28"/>
      <c r="D10" s="33"/>
      <c r="E10" s="30"/>
      <c r="F10" s="34"/>
      <c r="G10" s="32">
        <f t="shared" si="1"/>
        <v>0</v>
      </c>
      <c r="H10" s="25">
        <f t="shared" si="2"/>
        <v>0</v>
      </c>
      <c r="I10" s="26"/>
      <c r="J10" s="26"/>
      <c r="K10" s="26"/>
      <c r="L10" s="26"/>
      <c r="M10" s="26"/>
      <c r="N10" s="26"/>
      <c r="O10" s="26"/>
      <c r="P10" s="26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6.5" customHeight="1">
      <c r="A11" s="27">
        <v>4.0</v>
      </c>
      <c r="B11" s="28"/>
      <c r="C11" s="28"/>
      <c r="D11" s="33"/>
      <c r="E11" s="35"/>
      <c r="F11" s="36"/>
      <c r="G11" s="37">
        <f t="shared" si="1"/>
        <v>0</v>
      </c>
      <c r="H11" s="25">
        <f t="shared" si="2"/>
        <v>0</v>
      </c>
      <c r="I11" s="26"/>
      <c r="J11" s="26"/>
      <c r="K11" s="26"/>
      <c r="L11" s="26"/>
      <c r="M11" s="26"/>
      <c r="N11" s="26"/>
      <c r="O11" s="26"/>
      <c r="P11" s="26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38"/>
      <c r="B12" s="39"/>
      <c r="C12" s="40"/>
      <c r="D12" s="41"/>
      <c r="E12" s="42">
        <f>SUM(E8:E11)</f>
        <v>0</v>
      </c>
      <c r="G12" s="43">
        <f>SUM(G8:G11)</f>
        <v>0</v>
      </c>
      <c r="H12" s="26"/>
      <c r="I12" s="26"/>
      <c r="J12" s="26"/>
      <c r="K12" s="26"/>
      <c r="L12" s="26"/>
      <c r="M12" s="26"/>
      <c r="N12" s="26"/>
      <c r="O12" s="26"/>
      <c r="P12" s="26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3.5" customHeight="1">
      <c r="A13" s="44"/>
      <c r="B13" s="45"/>
      <c r="C13" s="45"/>
      <c r="D13" s="46"/>
      <c r="E13" s="47"/>
      <c r="F13" s="48"/>
      <c r="G13" s="49"/>
      <c r="S13" s="4"/>
      <c r="T13" s="4"/>
      <c r="U13" s="4"/>
      <c r="V13" s="4"/>
      <c r="W13" s="4"/>
      <c r="X13" s="4"/>
      <c r="Y13" s="4"/>
    </row>
    <row r="14" ht="12.75" customHeight="1">
      <c r="F14" s="3"/>
      <c r="S14" s="4"/>
      <c r="T14" s="4"/>
      <c r="U14" s="4"/>
      <c r="V14" s="4"/>
      <c r="W14" s="4"/>
      <c r="X14" s="4"/>
      <c r="Y14" s="4"/>
    </row>
    <row r="15" ht="12.75" customHeight="1">
      <c r="F15" s="3"/>
      <c r="S15" s="4"/>
      <c r="T15" s="4"/>
      <c r="U15" s="4"/>
      <c r="V15" s="4"/>
      <c r="W15" s="4"/>
      <c r="X15" s="4"/>
      <c r="Y15" s="4"/>
    </row>
    <row r="16" ht="18.0" customHeight="1">
      <c r="A16" s="7" t="s">
        <v>11</v>
      </c>
      <c r="F16" s="3"/>
      <c r="S16" s="4"/>
      <c r="T16" s="4"/>
      <c r="U16" s="4"/>
      <c r="V16" s="4"/>
      <c r="W16" s="4"/>
      <c r="X16" s="4"/>
      <c r="Y16" s="4"/>
    </row>
    <row r="17" ht="12.75" customHeight="1">
      <c r="F17" s="3"/>
      <c r="S17" s="4"/>
      <c r="T17" s="4"/>
      <c r="U17" s="4"/>
      <c r="V17" s="4"/>
      <c r="W17" s="4"/>
      <c r="X17" s="4"/>
      <c r="Y17" s="4"/>
    </row>
    <row r="18" ht="33.75" customHeight="1">
      <c r="A18" s="50"/>
      <c r="B18" s="27" t="s">
        <v>12</v>
      </c>
      <c r="C18" s="51" t="s">
        <v>13</v>
      </c>
      <c r="D18" s="52"/>
      <c r="E18" s="53"/>
      <c r="F18" s="54" t="s">
        <v>14</v>
      </c>
      <c r="G18" s="27" t="s">
        <v>15</v>
      </c>
      <c r="H18" s="27" t="s">
        <v>16</v>
      </c>
      <c r="J18" s="27" t="s">
        <v>17</v>
      </c>
      <c r="K18" s="27" t="s">
        <v>15</v>
      </c>
      <c r="L18" s="55" t="s">
        <v>18</v>
      </c>
      <c r="O18" s="56"/>
      <c r="P18" s="27" t="s">
        <v>17</v>
      </c>
      <c r="Q18" s="27" t="s">
        <v>15</v>
      </c>
      <c r="R18" s="55" t="s">
        <v>18</v>
      </c>
      <c r="S18" s="4"/>
      <c r="T18" s="4" t="s">
        <v>19</v>
      </c>
      <c r="U18" s="4" t="s">
        <v>20</v>
      </c>
      <c r="V18" s="4" t="s">
        <v>21</v>
      </c>
      <c r="W18" s="4" t="s">
        <v>22</v>
      </c>
      <c r="X18" s="4"/>
      <c r="Y18" s="4"/>
    </row>
    <row r="19" ht="24.0" customHeight="1">
      <c r="A19" s="57">
        <v>1.0</v>
      </c>
      <c r="B19" s="58" t="s">
        <v>23</v>
      </c>
      <c r="C19" s="59">
        <v>106.0</v>
      </c>
      <c r="D19" s="59">
        <v>218.0</v>
      </c>
      <c r="E19" s="59">
        <v>122.0</v>
      </c>
      <c r="F19" s="60">
        <v>56.4</v>
      </c>
      <c r="G19" s="59">
        <v>3.0</v>
      </c>
      <c r="H19" s="61">
        <f t="shared" ref="H19:H99" si="4">+G19*F19</f>
        <v>169.2</v>
      </c>
      <c r="I19" s="62"/>
      <c r="J19" s="63">
        <f t="shared" ref="J19:J21" si="5">D19*25.4/1000</f>
        <v>5.5372</v>
      </c>
      <c r="K19" s="64">
        <f t="shared" ref="K19:K21" si="6">+G19</f>
        <v>3</v>
      </c>
      <c r="L19" s="64">
        <f t="shared" ref="L19:L21" si="7">K19*J19</f>
        <v>16.6116</v>
      </c>
      <c r="M19" s="62"/>
      <c r="N19" s="62"/>
      <c r="O19" s="65"/>
      <c r="P19" s="63">
        <f t="shared" ref="P19:P99" si="8">E19/100</f>
        <v>1.22</v>
      </c>
      <c r="Q19" s="64">
        <f t="shared" ref="Q19:Q99" si="9">G19</f>
        <v>3</v>
      </c>
      <c r="R19" s="64">
        <f t="shared" ref="R19:R99" si="10">Q19*P19</f>
        <v>3.66</v>
      </c>
      <c r="S19" s="66"/>
      <c r="T19" s="66">
        <f t="shared" ref="T19:U19" si="3">C19/100</f>
        <v>1.06</v>
      </c>
      <c r="U19" s="66">
        <f t="shared" si="3"/>
        <v>2.18</v>
      </c>
      <c r="V19" s="66">
        <f t="shared" ref="V19:V99" si="12">R19</f>
        <v>3.66</v>
      </c>
      <c r="W19" s="67">
        <f t="shared" ref="W19:W49" si="13">T19*U19*V19</f>
        <v>8.457528</v>
      </c>
      <c r="X19" s="66"/>
      <c r="Y19" s="66"/>
      <c r="Z19" s="62"/>
    </row>
    <row r="20" ht="24.0" customHeight="1">
      <c r="A20" s="57">
        <v>2.0</v>
      </c>
      <c r="B20" s="59" t="s">
        <v>23</v>
      </c>
      <c r="C20" s="59">
        <v>106.0</v>
      </c>
      <c r="D20" s="59">
        <v>218.0</v>
      </c>
      <c r="E20" s="59">
        <v>131.0</v>
      </c>
      <c r="F20" s="60">
        <v>60.56</v>
      </c>
      <c r="G20" s="59">
        <v>1.0</v>
      </c>
      <c r="H20" s="61">
        <f t="shared" si="4"/>
        <v>60.56</v>
      </c>
      <c r="I20" s="62"/>
      <c r="J20" s="63">
        <f t="shared" si="5"/>
        <v>5.5372</v>
      </c>
      <c r="K20" s="64">
        <f t="shared" si="6"/>
        <v>1</v>
      </c>
      <c r="L20" s="64">
        <f t="shared" si="7"/>
        <v>5.5372</v>
      </c>
      <c r="M20" s="62"/>
      <c r="N20" s="62"/>
      <c r="O20" s="68"/>
      <c r="P20" s="63">
        <f t="shared" si="8"/>
        <v>1.31</v>
      </c>
      <c r="Q20" s="64">
        <f t="shared" si="9"/>
        <v>1</v>
      </c>
      <c r="R20" s="64">
        <f t="shared" si="10"/>
        <v>1.31</v>
      </c>
      <c r="S20" s="66"/>
      <c r="T20" s="66">
        <f t="shared" ref="T20:U20" si="11">C20/100</f>
        <v>1.06</v>
      </c>
      <c r="U20" s="66">
        <f t="shared" si="11"/>
        <v>2.18</v>
      </c>
      <c r="V20" s="66">
        <f t="shared" si="12"/>
        <v>1.31</v>
      </c>
      <c r="W20" s="67">
        <f t="shared" si="13"/>
        <v>3.027148</v>
      </c>
      <c r="X20" s="66"/>
      <c r="Y20" s="66"/>
      <c r="Z20" s="62"/>
    </row>
    <row r="21" ht="24.0" customHeight="1">
      <c r="A21" s="57">
        <v>3.0</v>
      </c>
      <c r="B21" s="59" t="s">
        <v>23</v>
      </c>
      <c r="C21" s="59">
        <v>106.0</v>
      </c>
      <c r="D21" s="59">
        <v>218.0</v>
      </c>
      <c r="E21" s="59">
        <v>175.0</v>
      </c>
      <c r="F21" s="60">
        <v>80.9</v>
      </c>
      <c r="G21" s="59">
        <v>2.0</v>
      </c>
      <c r="H21" s="61">
        <f t="shared" si="4"/>
        <v>161.8</v>
      </c>
      <c r="I21" s="62"/>
      <c r="J21" s="63">
        <f t="shared" si="5"/>
        <v>5.5372</v>
      </c>
      <c r="K21" s="64">
        <f t="shared" si="6"/>
        <v>2</v>
      </c>
      <c r="L21" s="64">
        <f t="shared" si="7"/>
        <v>11.0744</v>
      </c>
      <c r="M21" s="62"/>
      <c r="N21" s="62"/>
      <c r="O21" s="68"/>
      <c r="P21" s="63">
        <f t="shared" si="8"/>
        <v>1.75</v>
      </c>
      <c r="Q21" s="64">
        <f t="shared" si="9"/>
        <v>2</v>
      </c>
      <c r="R21" s="64">
        <f t="shared" si="10"/>
        <v>3.5</v>
      </c>
      <c r="S21" s="66"/>
      <c r="T21" s="66">
        <f t="shared" ref="T21:U21" si="14">C21/100</f>
        <v>1.06</v>
      </c>
      <c r="U21" s="66">
        <f t="shared" si="14"/>
        <v>2.18</v>
      </c>
      <c r="V21" s="66">
        <f t="shared" si="12"/>
        <v>3.5</v>
      </c>
      <c r="W21" s="67">
        <f t="shared" si="13"/>
        <v>8.0878</v>
      </c>
      <c r="X21" s="66"/>
      <c r="Y21" s="66"/>
      <c r="Z21" s="62"/>
    </row>
    <row r="22" ht="24.0" customHeight="1">
      <c r="A22" s="57">
        <v>4.0</v>
      </c>
      <c r="B22" s="59" t="s">
        <v>23</v>
      </c>
      <c r="C22" s="59">
        <v>107.0</v>
      </c>
      <c r="D22" s="59">
        <v>218.0</v>
      </c>
      <c r="E22" s="59">
        <v>122.0</v>
      </c>
      <c r="F22" s="60">
        <v>56.93</v>
      </c>
      <c r="G22" s="59">
        <v>1.0</v>
      </c>
      <c r="H22" s="61">
        <f t="shared" si="4"/>
        <v>56.93</v>
      </c>
      <c r="I22" s="62"/>
      <c r="J22" s="63"/>
      <c r="K22" s="64"/>
      <c r="L22" s="64"/>
      <c r="M22" s="62"/>
      <c r="N22" s="62"/>
      <c r="O22" s="65"/>
      <c r="P22" s="63">
        <f t="shared" si="8"/>
        <v>1.22</v>
      </c>
      <c r="Q22" s="64">
        <f t="shared" si="9"/>
        <v>1</v>
      </c>
      <c r="R22" s="64">
        <f t="shared" si="10"/>
        <v>1.22</v>
      </c>
      <c r="S22" s="66"/>
      <c r="T22" s="66">
        <f t="shared" ref="T22:U22" si="15">C22/100</f>
        <v>1.07</v>
      </c>
      <c r="U22" s="66">
        <f t="shared" si="15"/>
        <v>2.18</v>
      </c>
      <c r="V22" s="66">
        <f t="shared" si="12"/>
        <v>1.22</v>
      </c>
      <c r="W22" s="67">
        <f t="shared" si="13"/>
        <v>2.845772</v>
      </c>
      <c r="X22" s="66"/>
      <c r="Y22" s="66"/>
      <c r="Z22" s="62"/>
    </row>
    <row r="23" ht="24.0" customHeight="1">
      <c r="A23" s="57">
        <v>5.0</v>
      </c>
      <c r="B23" s="59" t="s">
        <v>23</v>
      </c>
      <c r="C23" s="59">
        <v>109.0</v>
      </c>
      <c r="D23" s="59">
        <v>218.0</v>
      </c>
      <c r="E23" s="59">
        <v>205.0</v>
      </c>
      <c r="F23" s="60">
        <v>97.45</v>
      </c>
      <c r="G23" s="59">
        <v>1.0</v>
      </c>
      <c r="H23" s="61">
        <f t="shared" si="4"/>
        <v>97.45</v>
      </c>
      <c r="I23" s="62"/>
      <c r="J23" s="63">
        <f t="shared" ref="J23:J48" si="17">D23*25.4/1000</f>
        <v>5.5372</v>
      </c>
      <c r="K23" s="64">
        <f t="shared" ref="K23:K87" si="18">+G23</f>
        <v>1</v>
      </c>
      <c r="L23" s="64">
        <f t="shared" ref="L23:L48" si="19">K23*J23</f>
        <v>5.5372</v>
      </c>
      <c r="M23" s="62"/>
      <c r="N23" s="62"/>
      <c r="O23" s="68"/>
      <c r="P23" s="63">
        <f t="shared" si="8"/>
        <v>2.05</v>
      </c>
      <c r="Q23" s="64">
        <f t="shared" si="9"/>
        <v>1</v>
      </c>
      <c r="R23" s="64">
        <f t="shared" si="10"/>
        <v>2.05</v>
      </c>
      <c r="S23" s="66"/>
      <c r="T23" s="66">
        <f t="shared" ref="T23:U23" si="16">C23/100</f>
        <v>1.09</v>
      </c>
      <c r="U23" s="66">
        <f t="shared" si="16"/>
        <v>2.18</v>
      </c>
      <c r="V23" s="66">
        <f t="shared" si="12"/>
        <v>2.05</v>
      </c>
      <c r="W23" s="67">
        <f t="shared" si="13"/>
        <v>4.87121</v>
      </c>
      <c r="X23" s="66"/>
      <c r="Y23" s="66"/>
      <c r="Z23" s="62"/>
    </row>
    <row r="24" ht="24.0" customHeight="1">
      <c r="A24" s="57">
        <v>6.0</v>
      </c>
      <c r="B24" s="59" t="s">
        <v>23</v>
      </c>
      <c r="C24" s="59">
        <v>107.0</v>
      </c>
      <c r="D24" s="59">
        <v>218.0</v>
      </c>
      <c r="E24" s="59">
        <v>203.0</v>
      </c>
      <c r="F24" s="60">
        <v>94.73</v>
      </c>
      <c r="G24" s="59">
        <v>1.0</v>
      </c>
      <c r="H24" s="61">
        <f t="shared" si="4"/>
        <v>94.73</v>
      </c>
      <c r="I24" s="62"/>
      <c r="J24" s="63">
        <f t="shared" si="17"/>
        <v>5.5372</v>
      </c>
      <c r="K24" s="64">
        <f t="shared" si="18"/>
        <v>1</v>
      </c>
      <c r="L24" s="64">
        <f t="shared" si="19"/>
        <v>5.5372</v>
      </c>
      <c r="M24" s="62"/>
      <c r="N24" s="62"/>
      <c r="O24" s="68"/>
      <c r="P24" s="63">
        <f t="shared" si="8"/>
        <v>2.03</v>
      </c>
      <c r="Q24" s="64">
        <f t="shared" si="9"/>
        <v>1</v>
      </c>
      <c r="R24" s="64">
        <f t="shared" si="10"/>
        <v>2.03</v>
      </c>
      <c r="S24" s="66"/>
      <c r="T24" s="66">
        <f t="shared" ref="T24:U24" si="20">C24/100</f>
        <v>1.07</v>
      </c>
      <c r="U24" s="66">
        <f t="shared" si="20"/>
        <v>2.18</v>
      </c>
      <c r="V24" s="66">
        <f t="shared" si="12"/>
        <v>2.03</v>
      </c>
      <c r="W24" s="67">
        <f t="shared" si="13"/>
        <v>4.735178</v>
      </c>
      <c r="X24" s="66"/>
      <c r="Y24" s="66"/>
      <c r="Z24" s="62"/>
    </row>
    <row r="25" ht="24.0" customHeight="1">
      <c r="A25" s="57">
        <v>7.0</v>
      </c>
      <c r="B25" s="59" t="s">
        <v>23</v>
      </c>
      <c r="C25" s="59">
        <v>109.0</v>
      </c>
      <c r="D25" s="59">
        <v>218.0</v>
      </c>
      <c r="E25" s="59">
        <v>186.0</v>
      </c>
      <c r="F25" s="60">
        <v>88.42</v>
      </c>
      <c r="G25" s="59">
        <v>1.0</v>
      </c>
      <c r="H25" s="61">
        <f t="shared" si="4"/>
        <v>88.42</v>
      </c>
      <c r="I25" s="62"/>
      <c r="J25" s="63">
        <f t="shared" si="17"/>
        <v>5.5372</v>
      </c>
      <c r="K25" s="64">
        <f t="shared" si="18"/>
        <v>1</v>
      </c>
      <c r="L25" s="64">
        <f t="shared" si="19"/>
        <v>5.5372</v>
      </c>
      <c r="M25" s="62"/>
      <c r="N25" s="62"/>
      <c r="O25" s="65"/>
      <c r="P25" s="69">
        <f t="shared" si="8"/>
        <v>1.86</v>
      </c>
      <c r="Q25" s="64">
        <f t="shared" si="9"/>
        <v>1</v>
      </c>
      <c r="R25" s="64">
        <f t="shared" si="10"/>
        <v>1.86</v>
      </c>
      <c r="S25" s="66"/>
      <c r="T25" s="66">
        <f t="shared" ref="T25:U25" si="21">C25/100</f>
        <v>1.09</v>
      </c>
      <c r="U25" s="66">
        <f t="shared" si="21"/>
        <v>2.18</v>
      </c>
      <c r="V25" s="66">
        <f t="shared" si="12"/>
        <v>1.86</v>
      </c>
      <c r="W25" s="67">
        <f t="shared" si="13"/>
        <v>4.419732</v>
      </c>
      <c r="X25" s="66"/>
      <c r="Y25" s="66"/>
      <c r="Z25" s="62"/>
    </row>
    <row r="26" ht="24.0" customHeight="1">
      <c r="A26" s="57">
        <v>8.0</v>
      </c>
      <c r="B26" s="59" t="s">
        <v>23</v>
      </c>
      <c r="C26" s="59">
        <v>109.0</v>
      </c>
      <c r="D26" s="59">
        <v>218.0</v>
      </c>
      <c r="E26" s="59">
        <v>206.0</v>
      </c>
      <c r="F26" s="60">
        <v>97.92</v>
      </c>
      <c r="G26" s="59">
        <v>1.0</v>
      </c>
      <c r="H26" s="61">
        <f t="shared" si="4"/>
        <v>97.92</v>
      </c>
      <c r="I26" s="62"/>
      <c r="J26" s="63">
        <f t="shared" si="17"/>
        <v>5.5372</v>
      </c>
      <c r="K26" s="64">
        <f t="shared" si="18"/>
        <v>1</v>
      </c>
      <c r="L26" s="64">
        <f t="shared" si="19"/>
        <v>5.5372</v>
      </c>
      <c r="M26" s="62"/>
      <c r="N26" s="62"/>
      <c r="O26" s="70"/>
      <c r="P26" s="63">
        <f t="shared" si="8"/>
        <v>2.06</v>
      </c>
      <c r="Q26" s="64">
        <f t="shared" si="9"/>
        <v>1</v>
      </c>
      <c r="R26" s="64">
        <f t="shared" si="10"/>
        <v>2.06</v>
      </c>
      <c r="S26" s="66"/>
      <c r="T26" s="66">
        <f t="shared" ref="T26:U26" si="22">C26/100</f>
        <v>1.09</v>
      </c>
      <c r="U26" s="66">
        <f t="shared" si="22"/>
        <v>2.18</v>
      </c>
      <c r="V26" s="66">
        <f t="shared" si="12"/>
        <v>2.06</v>
      </c>
      <c r="W26" s="67">
        <f t="shared" si="13"/>
        <v>4.894972</v>
      </c>
      <c r="X26" s="66"/>
      <c r="Y26" s="66"/>
      <c r="Z26" s="62"/>
    </row>
    <row r="27" ht="24.0" customHeight="1">
      <c r="A27" s="57">
        <v>9.0</v>
      </c>
      <c r="B27" s="59" t="s">
        <v>23</v>
      </c>
      <c r="C27" s="59">
        <v>108.0</v>
      </c>
      <c r="D27" s="59">
        <v>218.0</v>
      </c>
      <c r="E27" s="59">
        <v>186.0</v>
      </c>
      <c r="F27" s="60">
        <v>87.6</v>
      </c>
      <c r="G27" s="59">
        <v>1.0</v>
      </c>
      <c r="H27" s="61">
        <f t="shared" si="4"/>
        <v>87.6</v>
      </c>
      <c r="I27" s="62"/>
      <c r="J27" s="63">
        <f t="shared" si="17"/>
        <v>5.5372</v>
      </c>
      <c r="K27" s="64">
        <f t="shared" si="18"/>
        <v>1</v>
      </c>
      <c r="L27" s="64">
        <f t="shared" si="19"/>
        <v>5.5372</v>
      </c>
      <c r="M27" s="62"/>
      <c r="N27" s="62"/>
      <c r="O27" s="62"/>
      <c r="P27" s="63">
        <f t="shared" si="8"/>
        <v>1.86</v>
      </c>
      <c r="Q27" s="64">
        <f t="shared" si="9"/>
        <v>1</v>
      </c>
      <c r="R27" s="64">
        <f t="shared" si="10"/>
        <v>1.86</v>
      </c>
      <c r="S27" s="66"/>
      <c r="T27" s="66">
        <f t="shared" ref="T27:U27" si="23">C27/100</f>
        <v>1.08</v>
      </c>
      <c r="U27" s="66">
        <f t="shared" si="23"/>
        <v>2.18</v>
      </c>
      <c r="V27" s="66">
        <f t="shared" si="12"/>
        <v>1.86</v>
      </c>
      <c r="W27" s="67">
        <f t="shared" si="13"/>
        <v>4.379184</v>
      </c>
      <c r="X27" s="66"/>
      <c r="Y27" s="66"/>
      <c r="Z27" s="62"/>
    </row>
    <row r="28" ht="24.0" customHeight="1">
      <c r="A28" s="57">
        <v>10.0</v>
      </c>
      <c r="B28" s="59" t="s">
        <v>23</v>
      </c>
      <c r="C28" s="59">
        <v>109.0</v>
      </c>
      <c r="D28" s="59">
        <v>218.0</v>
      </c>
      <c r="E28" s="59">
        <v>197.0</v>
      </c>
      <c r="F28" s="60">
        <v>93.64</v>
      </c>
      <c r="G28" s="59">
        <v>6.0</v>
      </c>
      <c r="H28" s="61">
        <f t="shared" si="4"/>
        <v>561.84</v>
      </c>
      <c r="I28" s="62"/>
      <c r="J28" s="63">
        <f t="shared" si="17"/>
        <v>5.5372</v>
      </c>
      <c r="K28" s="64">
        <f t="shared" si="18"/>
        <v>6</v>
      </c>
      <c r="L28" s="64">
        <f t="shared" si="19"/>
        <v>33.2232</v>
      </c>
      <c r="M28" s="62"/>
      <c r="N28" s="62"/>
      <c r="O28" s="62"/>
      <c r="P28" s="63">
        <f t="shared" si="8"/>
        <v>1.97</v>
      </c>
      <c r="Q28" s="64">
        <f t="shared" si="9"/>
        <v>6</v>
      </c>
      <c r="R28" s="64">
        <f t="shared" si="10"/>
        <v>11.82</v>
      </c>
      <c r="S28" s="66"/>
      <c r="T28" s="66">
        <f t="shared" ref="T28:U28" si="24">C28/100</f>
        <v>1.09</v>
      </c>
      <c r="U28" s="66">
        <f t="shared" si="24"/>
        <v>2.18</v>
      </c>
      <c r="V28" s="66">
        <f t="shared" si="12"/>
        <v>11.82</v>
      </c>
      <c r="W28" s="67">
        <f t="shared" si="13"/>
        <v>28.086684</v>
      </c>
      <c r="X28" s="66"/>
      <c r="Y28" s="66"/>
      <c r="Z28" s="62"/>
    </row>
    <row r="29" ht="24.0" customHeight="1">
      <c r="A29" s="57">
        <v>11.0</v>
      </c>
      <c r="B29" s="59" t="s">
        <v>23</v>
      </c>
      <c r="C29" s="59">
        <v>111.0</v>
      </c>
      <c r="D29" s="59">
        <v>218.0</v>
      </c>
      <c r="E29" s="59">
        <v>197.0</v>
      </c>
      <c r="F29" s="60">
        <v>95.36</v>
      </c>
      <c r="G29" s="59">
        <v>1.0</v>
      </c>
      <c r="H29" s="61">
        <f t="shared" si="4"/>
        <v>95.36</v>
      </c>
      <c r="I29" s="62"/>
      <c r="J29" s="63">
        <f t="shared" si="17"/>
        <v>5.5372</v>
      </c>
      <c r="K29" s="64">
        <f t="shared" si="18"/>
        <v>1</v>
      </c>
      <c r="L29" s="64">
        <f t="shared" si="19"/>
        <v>5.5372</v>
      </c>
      <c r="M29" s="62"/>
      <c r="N29" s="62"/>
      <c r="O29" s="62"/>
      <c r="P29" s="63">
        <f t="shared" si="8"/>
        <v>1.97</v>
      </c>
      <c r="Q29" s="64">
        <f t="shared" si="9"/>
        <v>1</v>
      </c>
      <c r="R29" s="64">
        <f t="shared" si="10"/>
        <v>1.97</v>
      </c>
      <c r="S29" s="66"/>
      <c r="T29" s="66">
        <f t="shared" ref="T29:U29" si="25">C29/100</f>
        <v>1.11</v>
      </c>
      <c r="U29" s="66">
        <f t="shared" si="25"/>
        <v>2.18</v>
      </c>
      <c r="V29" s="66">
        <f t="shared" si="12"/>
        <v>1.97</v>
      </c>
      <c r="W29" s="67">
        <f t="shared" si="13"/>
        <v>4.767006</v>
      </c>
      <c r="X29" s="66"/>
      <c r="Y29" s="66"/>
      <c r="Z29" s="62"/>
    </row>
    <row r="30" ht="24.0" customHeight="1">
      <c r="A30" s="57">
        <v>12.0</v>
      </c>
      <c r="B30" s="59" t="s">
        <v>23</v>
      </c>
      <c r="C30" s="59">
        <v>92.0</v>
      </c>
      <c r="D30" s="59">
        <v>218.0</v>
      </c>
      <c r="E30" s="59">
        <v>133.0</v>
      </c>
      <c r="F30" s="60">
        <v>53.36</v>
      </c>
      <c r="G30" s="59">
        <v>1.0</v>
      </c>
      <c r="H30" s="61">
        <f t="shared" si="4"/>
        <v>53.36</v>
      </c>
      <c r="I30" s="62"/>
      <c r="J30" s="63">
        <f t="shared" si="17"/>
        <v>5.5372</v>
      </c>
      <c r="K30" s="64">
        <f t="shared" si="18"/>
        <v>1</v>
      </c>
      <c r="L30" s="64">
        <f t="shared" si="19"/>
        <v>5.5372</v>
      </c>
      <c r="M30" s="62"/>
      <c r="N30" s="62"/>
      <c r="O30" s="62"/>
      <c r="P30" s="63">
        <f t="shared" si="8"/>
        <v>1.33</v>
      </c>
      <c r="Q30" s="64">
        <f t="shared" si="9"/>
        <v>1</v>
      </c>
      <c r="R30" s="64">
        <f t="shared" si="10"/>
        <v>1.33</v>
      </c>
      <c r="S30" s="66"/>
      <c r="T30" s="66">
        <f t="shared" ref="T30:U30" si="26">C30/100</f>
        <v>0.92</v>
      </c>
      <c r="U30" s="66">
        <f t="shared" si="26"/>
        <v>2.18</v>
      </c>
      <c r="V30" s="66">
        <f t="shared" si="12"/>
        <v>1.33</v>
      </c>
      <c r="W30" s="67">
        <f t="shared" si="13"/>
        <v>2.667448</v>
      </c>
      <c r="X30" s="66"/>
      <c r="Y30" s="66"/>
      <c r="Z30" s="62"/>
    </row>
    <row r="31" ht="24.0" customHeight="1">
      <c r="A31" s="57">
        <v>13.0</v>
      </c>
      <c r="B31" s="59" t="s">
        <v>23</v>
      </c>
      <c r="C31" s="59">
        <v>108.0</v>
      </c>
      <c r="D31" s="59">
        <v>218.0</v>
      </c>
      <c r="E31" s="59">
        <v>197.0</v>
      </c>
      <c r="F31" s="60">
        <v>92.79</v>
      </c>
      <c r="G31" s="59">
        <v>2.0</v>
      </c>
      <c r="H31" s="61">
        <f t="shared" si="4"/>
        <v>185.58</v>
      </c>
      <c r="I31" s="62"/>
      <c r="J31" s="63">
        <f t="shared" si="17"/>
        <v>5.5372</v>
      </c>
      <c r="K31" s="64">
        <f t="shared" si="18"/>
        <v>2</v>
      </c>
      <c r="L31" s="64">
        <f t="shared" si="19"/>
        <v>11.0744</v>
      </c>
      <c r="M31" s="62"/>
      <c r="N31" s="62"/>
      <c r="O31" s="62"/>
      <c r="P31" s="63">
        <f t="shared" si="8"/>
        <v>1.97</v>
      </c>
      <c r="Q31" s="64">
        <f t="shared" si="9"/>
        <v>2</v>
      </c>
      <c r="R31" s="64">
        <f t="shared" si="10"/>
        <v>3.94</v>
      </c>
      <c r="S31" s="66"/>
      <c r="T31" s="66">
        <f t="shared" ref="T31:U31" si="27">C31/100</f>
        <v>1.08</v>
      </c>
      <c r="U31" s="66">
        <f t="shared" si="27"/>
        <v>2.18</v>
      </c>
      <c r="V31" s="66">
        <f t="shared" si="12"/>
        <v>3.94</v>
      </c>
      <c r="W31" s="67">
        <f t="shared" si="13"/>
        <v>9.276336</v>
      </c>
      <c r="X31" s="66"/>
      <c r="Y31" s="66"/>
      <c r="Z31" s="62"/>
    </row>
    <row r="32" ht="24.0" customHeight="1">
      <c r="A32" s="57">
        <v>14.0</v>
      </c>
      <c r="B32" s="59" t="s">
        <v>23</v>
      </c>
      <c r="C32" s="59">
        <v>105.0</v>
      </c>
      <c r="D32" s="59">
        <v>218.0</v>
      </c>
      <c r="E32" s="59">
        <v>197.0</v>
      </c>
      <c r="F32" s="60">
        <v>90.21</v>
      </c>
      <c r="G32" s="59">
        <v>1.0</v>
      </c>
      <c r="H32" s="61">
        <f t="shared" si="4"/>
        <v>90.21</v>
      </c>
      <c r="I32" s="62"/>
      <c r="J32" s="63">
        <f t="shared" si="17"/>
        <v>5.5372</v>
      </c>
      <c r="K32" s="64">
        <f t="shared" si="18"/>
        <v>1</v>
      </c>
      <c r="L32" s="64">
        <f t="shared" si="19"/>
        <v>5.5372</v>
      </c>
      <c r="M32" s="62"/>
      <c r="N32" s="62"/>
      <c r="O32" s="62"/>
      <c r="P32" s="63">
        <f t="shared" si="8"/>
        <v>1.97</v>
      </c>
      <c r="Q32" s="64">
        <f t="shared" si="9"/>
        <v>1</v>
      </c>
      <c r="R32" s="64">
        <f t="shared" si="10"/>
        <v>1.97</v>
      </c>
      <c r="S32" s="66"/>
      <c r="T32" s="66">
        <f t="shared" ref="T32:U32" si="28">C32/100</f>
        <v>1.05</v>
      </c>
      <c r="U32" s="66">
        <f t="shared" si="28"/>
        <v>2.18</v>
      </c>
      <c r="V32" s="66">
        <f t="shared" si="12"/>
        <v>1.97</v>
      </c>
      <c r="W32" s="67">
        <f t="shared" si="13"/>
        <v>4.50933</v>
      </c>
      <c r="X32" s="66"/>
      <c r="Y32" s="66"/>
      <c r="Z32" s="62"/>
    </row>
    <row r="33" ht="24.0" customHeight="1">
      <c r="A33" s="57">
        <v>15.0</v>
      </c>
      <c r="B33" s="59" t="s">
        <v>23</v>
      </c>
      <c r="C33" s="59">
        <v>99.0</v>
      </c>
      <c r="D33" s="59">
        <v>218.0</v>
      </c>
      <c r="E33" s="59">
        <v>196.0</v>
      </c>
      <c r="F33" s="60">
        <v>84.32</v>
      </c>
      <c r="G33" s="59">
        <v>1.0</v>
      </c>
      <c r="H33" s="61">
        <f t="shared" si="4"/>
        <v>84.32</v>
      </c>
      <c r="I33" s="62"/>
      <c r="J33" s="63">
        <f t="shared" si="17"/>
        <v>5.5372</v>
      </c>
      <c r="K33" s="64">
        <f t="shared" si="18"/>
        <v>1</v>
      </c>
      <c r="L33" s="64">
        <f t="shared" si="19"/>
        <v>5.5372</v>
      </c>
      <c r="M33" s="62"/>
      <c r="N33" s="62"/>
      <c r="O33" s="62"/>
      <c r="P33" s="63">
        <f t="shared" si="8"/>
        <v>1.96</v>
      </c>
      <c r="Q33" s="64">
        <f t="shared" si="9"/>
        <v>1</v>
      </c>
      <c r="R33" s="64">
        <f t="shared" si="10"/>
        <v>1.96</v>
      </c>
      <c r="S33" s="66"/>
      <c r="T33" s="66">
        <f t="shared" ref="T33:U33" si="29">C33/100</f>
        <v>0.99</v>
      </c>
      <c r="U33" s="66">
        <f t="shared" si="29"/>
        <v>2.18</v>
      </c>
      <c r="V33" s="66">
        <f t="shared" si="12"/>
        <v>1.96</v>
      </c>
      <c r="W33" s="67">
        <f t="shared" si="13"/>
        <v>4.230072</v>
      </c>
      <c r="X33" s="66"/>
      <c r="Y33" s="66"/>
      <c r="Z33" s="62"/>
    </row>
    <row r="34" ht="24.0" customHeight="1">
      <c r="A34" s="57">
        <v>16.0</v>
      </c>
      <c r="B34" s="59" t="s">
        <v>23</v>
      </c>
      <c r="C34" s="59">
        <v>108.0</v>
      </c>
      <c r="D34" s="59">
        <v>218.0</v>
      </c>
      <c r="E34" s="59">
        <v>196.0</v>
      </c>
      <c r="F34" s="60">
        <v>92.31</v>
      </c>
      <c r="G34" s="59">
        <v>1.0</v>
      </c>
      <c r="H34" s="61">
        <f t="shared" si="4"/>
        <v>92.31</v>
      </c>
      <c r="I34" s="62"/>
      <c r="J34" s="63">
        <f t="shared" si="17"/>
        <v>5.5372</v>
      </c>
      <c r="K34" s="64">
        <f t="shared" si="18"/>
        <v>1</v>
      </c>
      <c r="L34" s="64">
        <f t="shared" si="19"/>
        <v>5.5372</v>
      </c>
      <c r="M34" s="62"/>
      <c r="N34" s="62"/>
      <c r="O34" s="62"/>
      <c r="P34" s="63">
        <f t="shared" si="8"/>
        <v>1.96</v>
      </c>
      <c r="Q34" s="64">
        <f t="shared" si="9"/>
        <v>1</v>
      </c>
      <c r="R34" s="64">
        <f t="shared" si="10"/>
        <v>1.96</v>
      </c>
      <c r="S34" s="66"/>
      <c r="T34" s="66">
        <f t="shared" ref="T34:U34" si="30">C34/100</f>
        <v>1.08</v>
      </c>
      <c r="U34" s="66">
        <f t="shared" si="30"/>
        <v>2.18</v>
      </c>
      <c r="V34" s="66">
        <f t="shared" si="12"/>
        <v>1.96</v>
      </c>
      <c r="W34" s="67">
        <f t="shared" si="13"/>
        <v>4.614624</v>
      </c>
      <c r="X34" s="66"/>
      <c r="Y34" s="66"/>
      <c r="Z34" s="62"/>
    </row>
    <row r="35" ht="24.0" customHeight="1">
      <c r="A35" s="57">
        <v>17.0</v>
      </c>
      <c r="B35" s="59" t="s">
        <v>23</v>
      </c>
      <c r="C35" s="59">
        <v>81.0</v>
      </c>
      <c r="D35" s="59">
        <v>218.0</v>
      </c>
      <c r="E35" s="59">
        <v>176.0</v>
      </c>
      <c r="F35" s="60">
        <v>62.17</v>
      </c>
      <c r="G35" s="59">
        <v>1.0</v>
      </c>
      <c r="H35" s="61">
        <f t="shared" si="4"/>
        <v>62.17</v>
      </c>
      <c r="I35" s="62"/>
      <c r="J35" s="63">
        <f t="shared" si="17"/>
        <v>5.5372</v>
      </c>
      <c r="K35" s="64">
        <f t="shared" si="18"/>
        <v>1</v>
      </c>
      <c r="L35" s="64">
        <f t="shared" si="19"/>
        <v>5.5372</v>
      </c>
      <c r="M35" s="62"/>
      <c r="N35" s="62"/>
      <c r="O35" s="62"/>
      <c r="P35" s="63">
        <f t="shared" si="8"/>
        <v>1.76</v>
      </c>
      <c r="Q35" s="64">
        <f t="shared" si="9"/>
        <v>1</v>
      </c>
      <c r="R35" s="64">
        <f t="shared" si="10"/>
        <v>1.76</v>
      </c>
      <c r="S35" s="66"/>
      <c r="T35" s="66">
        <f t="shared" ref="T35:U35" si="31">C35/100</f>
        <v>0.81</v>
      </c>
      <c r="U35" s="66">
        <f t="shared" si="31"/>
        <v>2.18</v>
      </c>
      <c r="V35" s="66">
        <f t="shared" si="12"/>
        <v>1.76</v>
      </c>
      <c r="W35" s="67">
        <f t="shared" si="13"/>
        <v>3.107808</v>
      </c>
      <c r="X35" s="66"/>
      <c r="Y35" s="66"/>
      <c r="Z35" s="62"/>
    </row>
    <row r="36" ht="24.0" customHeight="1">
      <c r="A36" s="57">
        <v>18.0</v>
      </c>
      <c r="B36" s="59" t="s">
        <v>23</v>
      </c>
      <c r="C36" s="59">
        <v>107.0</v>
      </c>
      <c r="D36" s="59">
        <v>218.0</v>
      </c>
      <c r="E36" s="71">
        <v>4300.0</v>
      </c>
      <c r="F36" s="72">
        <v>2006.62</v>
      </c>
      <c r="G36" s="71">
        <v>1.0</v>
      </c>
      <c r="H36" s="73">
        <f t="shared" si="4"/>
        <v>2006.62</v>
      </c>
      <c r="I36" s="62"/>
      <c r="J36" s="63">
        <f t="shared" si="17"/>
        <v>5.5372</v>
      </c>
      <c r="K36" s="64">
        <f t="shared" si="18"/>
        <v>1</v>
      </c>
      <c r="L36" s="64">
        <f t="shared" si="19"/>
        <v>5.5372</v>
      </c>
      <c r="M36" s="62"/>
      <c r="N36" s="62"/>
      <c r="O36" s="62"/>
      <c r="P36" s="63">
        <f t="shared" si="8"/>
        <v>43</v>
      </c>
      <c r="Q36" s="64">
        <f t="shared" si="9"/>
        <v>1</v>
      </c>
      <c r="R36" s="64">
        <f t="shared" si="10"/>
        <v>43</v>
      </c>
      <c r="S36" s="66"/>
      <c r="T36" s="66">
        <f t="shared" ref="T36:U36" si="32">C36/100</f>
        <v>1.07</v>
      </c>
      <c r="U36" s="66">
        <f t="shared" si="32"/>
        <v>2.18</v>
      </c>
      <c r="V36" s="66">
        <f t="shared" si="12"/>
        <v>43</v>
      </c>
      <c r="W36" s="67">
        <f t="shared" si="13"/>
        <v>100.3018</v>
      </c>
      <c r="X36" s="66"/>
      <c r="Y36" s="66"/>
      <c r="Z36" s="62"/>
    </row>
    <row r="37" ht="24.0" customHeight="1">
      <c r="A37" s="57">
        <v>19.0</v>
      </c>
      <c r="B37" s="58" t="s">
        <v>24</v>
      </c>
      <c r="C37" s="59">
        <v>100.0</v>
      </c>
      <c r="D37" s="59">
        <v>208.0</v>
      </c>
      <c r="E37" s="59">
        <v>213.0</v>
      </c>
      <c r="F37" s="60">
        <v>110.75</v>
      </c>
      <c r="G37" s="59">
        <v>1.0</v>
      </c>
      <c r="H37" s="61">
        <f t="shared" si="4"/>
        <v>110.75</v>
      </c>
      <c r="I37" s="62"/>
      <c r="J37" s="63">
        <f t="shared" si="17"/>
        <v>5.2832</v>
      </c>
      <c r="K37" s="64">
        <f t="shared" si="18"/>
        <v>1</v>
      </c>
      <c r="L37" s="64">
        <f t="shared" si="19"/>
        <v>5.2832</v>
      </c>
      <c r="M37" s="62"/>
      <c r="N37" s="62"/>
      <c r="O37" s="62"/>
      <c r="P37" s="63">
        <f t="shared" si="8"/>
        <v>2.13</v>
      </c>
      <c r="Q37" s="64">
        <f t="shared" si="9"/>
        <v>1</v>
      </c>
      <c r="R37" s="64">
        <f t="shared" si="10"/>
        <v>2.13</v>
      </c>
      <c r="S37" s="66"/>
      <c r="T37" s="66">
        <f t="shared" ref="T37:U37" si="33">C37/100</f>
        <v>1</v>
      </c>
      <c r="U37" s="66">
        <f t="shared" si="33"/>
        <v>2.08</v>
      </c>
      <c r="V37" s="66">
        <f t="shared" si="12"/>
        <v>2.13</v>
      </c>
      <c r="W37" s="67">
        <f t="shared" si="13"/>
        <v>4.4304</v>
      </c>
      <c r="X37" s="66"/>
      <c r="Y37" s="66"/>
      <c r="Z37" s="62"/>
    </row>
    <row r="38" ht="24.0" customHeight="1">
      <c r="A38" s="57">
        <v>20.0</v>
      </c>
      <c r="B38" s="59" t="s">
        <v>24</v>
      </c>
      <c r="C38" s="59">
        <v>101.0</v>
      </c>
      <c r="D38" s="59">
        <v>208.0</v>
      </c>
      <c r="E38" s="59">
        <v>214.0</v>
      </c>
      <c r="F38" s="60">
        <v>112.38</v>
      </c>
      <c r="G38" s="59">
        <v>1.0</v>
      </c>
      <c r="H38" s="61">
        <f t="shared" si="4"/>
        <v>112.38</v>
      </c>
      <c r="I38" s="62"/>
      <c r="J38" s="63">
        <f t="shared" si="17"/>
        <v>5.2832</v>
      </c>
      <c r="K38" s="64">
        <f t="shared" si="18"/>
        <v>1</v>
      </c>
      <c r="L38" s="64">
        <f t="shared" si="19"/>
        <v>5.2832</v>
      </c>
      <c r="M38" s="62"/>
      <c r="N38" s="62"/>
      <c r="O38" s="62"/>
      <c r="P38" s="63">
        <f t="shared" si="8"/>
        <v>2.14</v>
      </c>
      <c r="Q38" s="64">
        <f t="shared" si="9"/>
        <v>1</v>
      </c>
      <c r="R38" s="64">
        <f t="shared" si="10"/>
        <v>2.14</v>
      </c>
      <c r="S38" s="66"/>
      <c r="T38" s="66">
        <f t="shared" ref="T38:U38" si="34">C38/100</f>
        <v>1.01</v>
      </c>
      <c r="U38" s="66">
        <f t="shared" si="34"/>
        <v>2.08</v>
      </c>
      <c r="V38" s="66">
        <f t="shared" si="12"/>
        <v>2.14</v>
      </c>
      <c r="W38" s="67">
        <f t="shared" si="13"/>
        <v>4.495712</v>
      </c>
      <c r="X38" s="66"/>
      <c r="Y38" s="66"/>
      <c r="Z38" s="62"/>
    </row>
    <row r="39" ht="24.0" customHeight="1">
      <c r="A39" s="57">
        <v>21.0</v>
      </c>
      <c r="B39" s="59" t="s">
        <v>24</v>
      </c>
      <c r="C39" s="59">
        <v>102.0</v>
      </c>
      <c r="D39" s="59">
        <v>208.0</v>
      </c>
      <c r="E39" s="59">
        <v>213.0</v>
      </c>
      <c r="F39" s="60">
        <v>112.96</v>
      </c>
      <c r="G39" s="59">
        <v>1.0</v>
      </c>
      <c r="H39" s="61">
        <f t="shared" si="4"/>
        <v>112.96</v>
      </c>
      <c r="I39" s="62"/>
      <c r="J39" s="63">
        <f t="shared" si="17"/>
        <v>5.2832</v>
      </c>
      <c r="K39" s="64">
        <f t="shared" si="18"/>
        <v>1</v>
      </c>
      <c r="L39" s="64">
        <f t="shared" si="19"/>
        <v>5.2832</v>
      </c>
      <c r="M39" s="62"/>
      <c r="N39" s="62"/>
      <c r="O39" s="62"/>
      <c r="P39" s="63">
        <f t="shared" si="8"/>
        <v>2.13</v>
      </c>
      <c r="Q39" s="64">
        <f t="shared" si="9"/>
        <v>1</v>
      </c>
      <c r="R39" s="64">
        <f t="shared" si="10"/>
        <v>2.13</v>
      </c>
      <c r="S39" s="66"/>
      <c r="T39" s="66">
        <f t="shared" ref="T39:U39" si="35">C39/100</f>
        <v>1.02</v>
      </c>
      <c r="U39" s="66">
        <f t="shared" si="35"/>
        <v>2.08</v>
      </c>
      <c r="V39" s="66">
        <f t="shared" si="12"/>
        <v>2.13</v>
      </c>
      <c r="W39" s="67">
        <f t="shared" si="13"/>
        <v>4.519008</v>
      </c>
      <c r="X39" s="66"/>
      <c r="Y39" s="66"/>
      <c r="Z39" s="62"/>
    </row>
    <row r="40" ht="24.0" customHeight="1">
      <c r="A40" s="57">
        <v>22.0</v>
      </c>
      <c r="B40" s="74" t="s">
        <v>25</v>
      </c>
      <c r="C40" s="74">
        <v>83.0</v>
      </c>
      <c r="D40" s="74">
        <v>208.0</v>
      </c>
      <c r="E40" s="74">
        <v>116.0</v>
      </c>
      <c r="F40" s="75">
        <f>90%*50.06</f>
        <v>45.054</v>
      </c>
      <c r="G40" s="74">
        <v>1.0</v>
      </c>
      <c r="H40" s="76">
        <f t="shared" si="4"/>
        <v>45.054</v>
      </c>
      <c r="I40" s="62"/>
      <c r="J40" s="63">
        <f t="shared" si="17"/>
        <v>5.2832</v>
      </c>
      <c r="K40" s="64">
        <f t="shared" si="18"/>
        <v>1</v>
      </c>
      <c r="L40" s="64">
        <f t="shared" si="19"/>
        <v>5.2832</v>
      </c>
      <c r="M40" s="62"/>
      <c r="N40" s="62"/>
      <c r="O40" s="62"/>
      <c r="P40" s="63">
        <f t="shared" si="8"/>
        <v>1.16</v>
      </c>
      <c r="Q40" s="64">
        <f t="shared" si="9"/>
        <v>1</v>
      </c>
      <c r="R40" s="64">
        <f t="shared" si="10"/>
        <v>1.16</v>
      </c>
      <c r="S40" s="66"/>
      <c r="T40" s="66">
        <f t="shared" ref="T40:U40" si="36">C40/100</f>
        <v>0.83</v>
      </c>
      <c r="U40" s="66">
        <f t="shared" si="36"/>
        <v>2.08</v>
      </c>
      <c r="V40" s="66">
        <f t="shared" si="12"/>
        <v>1.16</v>
      </c>
      <c r="W40" s="67">
        <f t="shared" si="13"/>
        <v>2.002624</v>
      </c>
      <c r="X40" s="66"/>
      <c r="Y40" s="66"/>
      <c r="Z40" s="62"/>
    </row>
    <row r="41" ht="24.0" customHeight="1">
      <c r="A41" s="57">
        <v>23.0</v>
      </c>
      <c r="B41" s="59" t="s">
        <v>24</v>
      </c>
      <c r="C41" s="59">
        <v>97.0</v>
      </c>
      <c r="D41" s="59">
        <v>208.0</v>
      </c>
      <c r="E41" s="59">
        <v>184.0</v>
      </c>
      <c r="F41" s="60">
        <v>92.8</v>
      </c>
      <c r="G41" s="59">
        <v>1.0</v>
      </c>
      <c r="H41" s="61">
        <f t="shared" si="4"/>
        <v>92.8</v>
      </c>
      <c r="I41" s="62"/>
      <c r="J41" s="63">
        <f t="shared" si="17"/>
        <v>5.2832</v>
      </c>
      <c r="K41" s="64">
        <f t="shared" si="18"/>
        <v>1</v>
      </c>
      <c r="L41" s="64">
        <f t="shared" si="19"/>
        <v>5.2832</v>
      </c>
      <c r="M41" s="62"/>
      <c r="N41" s="62"/>
      <c r="O41" s="62"/>
      <c r="P41" s="63">
        <f t="shared" si="8"/>
        <v>1.84</v>
      </c>
      <c r="Q41" s="64">
        <f t="shared" si="9"/>
        <v>1</v>
      </c>
      <c r="R41" s="64">
        <f t="shared" si="10"/>
        <v>1.84</v>
      </c>
      <c r="S41" s="66"/>
      <c r="T41" s="66">
        <f t="shared" ref="T41:U41" si="37">C41/100</f>
        <v>0.97</v>
      </c>
      <c r="U41" s="66">
        <f t="shared" si="37"/>
        <v>2.08</v>
      </c>
      <c r="V41" s="66">
        <f t="shared" si="12"/>
        <v>1.84</v>
      </c>
      <c r="W41" s="67">
        <f t="shared" si="13"/>
        <v>3.712384</v>
      </c>
      <c r="X41" s="66"/>
      <c r="Y41" s="66"/>
      <c r="Z41" s="62"/>
    </row>
    <row r="42" ht="24.0" customHeight="1">
      <c r="A42" s="57">
        <v>24.0</v>
      </c>
      <c r="B42" s="59" t="s">
        <v>24</v>
      </c>
      <c r="C42" s="59">
        <v>74.0</v>
      </c>
      <c r="D42" s="59">
        <v>208.0</v>
      </c>
      <c r="E42" s="59">
        <v>183.0</v>
      </c>
      <c r="F42" s="60">
        <v>70.41</v>
      </c>
      <c r="G42" s="59">
        <v>1.0</v>
      </c>
      <c r="H42" s="61">
        <f t="shared" si="4"/>
        <v>70.41</v>
      </c>
      <c r="I42" s="62"/>
      <c r="J42" s="63">
        <f t="shared" si="17"/>
        <v>5.2832</v>
      </c>
      <c r="K42" s="64">
        <f t="shared" si="18"/>
        <v>1</v>
      </c>
      <c r="L42" s="64">
        <f t="shared" si="19"/>
        <v>5.2832</v>
      </c>
      <c r="M42" s="62"/>
      <c r="N42" s="62"/>
      <c r="O42" s="62"/>
      <c r="P42" s="63">
        <f t="shared" si="8"/>
        <v>1.83</v>
      </c>
      <c r="Q42" s="64">
        <f t="shared" si="9"/>
        <v>1</v>
      </c>
      <c r="R42" s="64">
        <f t="shared" si="10"/>
        <v>1.83</v>
      </c>
      <c r="S42" s="66"/>
      <c r="T42" s="66">
        <f t="shared" ref="T42:U42" si="38">C42/100</f>
        <v>0.74</v>
      </c>
      <c r="U42" s="66">
        <f t="shared" si="38"/>
        <v>2.08</v>
      </c>
      <c r="V42" s="66">
        <f t="shared" si="12"/>
        <v>1.83</v>
      </c>
      <c r="W42" s="67">
        <f t="shared" si="13"/>
        <v>2.816736</v>
      </c>
      <c r="X42" s="66"/>
      <c r="Y42" s="66"/>
      <c r="Z42" s="62"/>
    </row>
    <row r="43" ht="24.0" customHeight="1">
      <c r="A43" s="57">
        <v>25.0</v>
      </c>
      <c r="B43" s="59" t="s">
        <v>24</v>
      </c>
      <c r="C43" s="59">
        <v>102.0</v>
      </c>
      <c r="D43" s="59">
        <v>208.0</v>
      </c>
      <c r="E43" s="71">
        <v>4022.0</v>
      </c>
      <c r="F43" s="72">
        <v>2133.07</v>
      </c>
      <c r="G43" s="71">
        <v>1.0</v>
      </c>
      <c r="H43" s="73">
        <f t="shared" si="4"/>
        <v>2133.07</v>
      </c>
      <c r="I43" s="62"/>
      <c r="J43" s="63">
        <f t="shared" si="17"/>
        <v>5.2832</v>
      </c>
      <c r="K43" s="64">
        <f t="shared" si="18"/>
        <v>1</v>
      </c>
      <c r="L43" s="64">
        <f t="shared" si="19"/>
        <v>5.2832</v>
      </c>
      <c r="M43" s="62"/>
      <c r="N43" s="62"/>
      <c r="O43" s="62"/>
      <c r="P43" s="63">
        <f t="shared" si="8"/>
        <v>40.22</v>
      </c>
      <c r="Q43" s="64">
        <f t="shared" si="9"/>
        <v>1</v>
      </c>
      <c r="R43" s="64">
        <f t="shared" si="10"/>
        <v>40.22</v>
      </c>
      <c r="S43" s="66"/>
      <c r="T43" s="66">
        <f t="shared" ref="T43:U43" si="39">C43/100</f>
        <v>1.02</v>
      </c>
      <c r="U43" s="66">
        <f t="shared" si="39"/>
        <v>2.08</v>
      </c>
      <c r="V43" s="66">
        <f t="shared" si="12"/>
        <v>40.22</v>
      </c>
      <c r="W43" s="67">
        <f t="shared" si="13"/>
        <v>85.330752</v>
      </c>
      <c r="X43" s="66"/>
      <c r="Y43" s="66"/>
      <c r="Z43" s="62"/>
    </row>
    <row r="44" ht="24.0" customHeight="1">
      <c r="A44" s="57">
        <v>26.0</v>
      </c>
      <c r="B44" s="58" t="s">
        <v>26</v>
      </c>
      <c r="C44" s="59">
        <v>120.0</v>
      </c>
      <c r="D44" s="59">
        <v>207.0</v>
      </c>
      <c r="E44" s="59">
        <v>216.0</v>
      </c>
      <c r="F44" s="60">
        <v>96.6</v>
      </c>
      <c r="G44" s="59">
        <v>1.0</v>
      </c>
      <c r="H44" s="61">
        <f t="shared" si="4"/>
        <v>96.6</v>
      </c>
      <c r="I44" s="62"/>
      <c r="J44" s="63">
        <f t="shared" si="17"/>
        <v>5.2578</v>
      </c>
      <c r="K44" s="64">
        <f t="shared" si="18"/>
        <v>1</v>
      </c>
      <c r="L44" s="64">
        <f t="shared" si="19"/>
        <v>5.2578</v>
      </c>
      <c r="M44" s="62"/>
      <c r="N44" s="62"/>
      <c r="O44" s="62"/>
      <c r="P44" s="63">
        <f t="shared" si="8"/>
        <v>2.16</v>
      </c>
      <c r="Q44" s="64">
        <f t="shared" si="9"/>
        <v>1</v>
      </c>
      <c r="R44" s="64">
        <f t="shared" si="10"/>
        <v>2.16</v>
      </c>
      <c r="S44" s="66"/>
      <c r="T44" s="66">
        <f t="shared" ref="T44:U44" si="40">C44/100</f>
        <v>1.2</v>
      </c>
      <c r="U44" s="66">
        <f t="shared" si="40"/>
        <v>2.07</v>
      </c>
      <c r="V44" s="66">
        <f t="shared" si="12"/>
        <v>2.16</v>
      </c>
      <c r="W44" s="67">
        <f t="shared" si="13"/>
        <v>5.36544</v>
      </c>
      <c r="X44" s="66"/>
      <c r="Y44" s="66"/>
      <c r="Z44" s="62"/>
    </row>
    <row r="45" ht="24.0" customHeight="1">
      <c r="A45" s="57">
        <v>27.0</v>
      </c>
      <c r="B45" s="59" t="s">
        <v>26</v>
      </c>
      <c r="C45" s="59">
        <v>117.0</v>
      </c>
      <c r="D45" s="59">
        <v>207.0</v>
      </c>
      <c r="E45" s="59">
        <v>216.0</v>
      </c>
      <c r="F45" s="60">
        <v>94.18</v>
      </c>
      <c r="G45" s="59">
        <v>1.0</v>
      </c>
      <c r="H45" s="61">
        <f t="shared" si="4"/>
        <v>94.18</v>
      </c>
      <c r="I45" s="62"/>
      <c r="J45" s="63">
        <f t="shared" si="17"/>
        <v>5.2578</v>
      </c>
      <c r="K45" s="64">
        <f t="shared" si="18"/>
        <v>1</v>
      </c>
      <c r="L45" s="64">
        <f t="shared" si="19"/>
        <v>5.2578</v>
      </c>
      <c r="M45" s="62"/>
      <c r="N45" s="62"/>
      <c r="O45" s="62"/>
      <c r="P45" s="63">
        <f t="shared" si="8"/>
        <v>2.16</v>
      </c>
      <c r="Q45" s="64">
        <f t="shared" si="9"/>
        <v>1</v>
      </c>
      <c r="R45" s="64">
        <f t="shared" si="10"/>
        <v>2.16</v>
      </c>
      <c r="S45" s="66"/>
      <c r="T45" s="66">
        <f t="shared" ref="T45:U45" si="41">C45/100</f>
        <v>1.17</v>
      </c>
      <c r="U45" s="66">
        <f t="shared" si="41"/>
        <v>2.07</v>
      </c>
      <c r="V45" s="66">
        <f t="shared" si="12"/>
        <v>2.16</v>
      </c>
      <c r="W45" s="67">
        <f t="shared" si="13"/>
        <v>5.231304</v>
      </c>
      <c r="X45" s="66"/>
      <c r="Y45" s="66"/>
      <c r="Z45" s="62"/>
    </row>
    <row r="46" ht="24.0" customHeight="1">
      <c r="A46" s="57">
        <v>28.0</v>
      </c>
      <c r="B46" s="59" t="s">
        <v>26</v>
      </c>
      <c r="C46" s="59">
        <v>120.0</v>
      </c>
      <c r="D46" s="59">
        <v>207.0</v>
      </c>
      <c r="E46" s="59">
        <v>147.0</v>
      </c>
      <c r="F46" s="60">
        <v>65.74</v>
      </c>
      <c r="G46" s="59">
        <v>1.0</v>
      </c>
      <c r="H46" s="61">
        <f t="shared" si="4"/>
        <v>65.74</v>
      </c>
      <c r="I46" s="62"/>
      <c r="J46" s="63">
        <f t="shared" si="17"/>
        <v>5.2578</v>
      </c>
      <c r="K46" s="64">
        <f t="shared" si="18"/>
        <v>1</v>
      </c>
      <c r="L46" s="64">
        <f t="shared" si="19"/>
        <v>5.2578</v>
      </c>
      <c r="M46" s="62"/>
      <c r="N46" s="62"/>
      <c r="O46" s="62"/>
      <c r="P46" s="63">
        <f t="shared" si="8"/>
        <v>1.47</v>
      </c>
      <c r="Q46" s="64">
        <f t="shared" si="9"/>
        <v>1</v>
      </c>
      <c r="R46" s="64">
        <f t="shared" si="10"/>
        <v>1.47</v>
      </c>
      <c r="S46" s="66"/>
      <c r="T46" s="66">
        <f t="shared" ref="T46:U46" si="42">C46/100</f>
        <v>1.2</v>
      </c>
      <c r="U46" s="66">
        <f t="shared" si="42"/>
        <v>2.07</v>
      </c>
      <c r="V46" s="66">
        <f t="shared" si="12"/>
        <v>1.47</v>
      </c>
      <c r="W46" s="67">
        <f t="shared" si="13"/>
        <v>3.65148</v>
      </c>
      <c r="X46" s="66"/>
      <c r="Y46" s="66"/>
      <c r="Z46" s="62"/>
    </row>
    <row r="47" ht="24.0" customHeight="1">
      <c r="A47" s="57">
        <v>29.0</v>
      </c>
      <c r="B47" s="59" t="s">
        <v>26</v>
      </c>
      <c r="C47" s="59">
        <v>119.0</v>
      </c>
      <c r="D47" s="59">
        <v>207.0</v>
      </c>
      <c r="E47" s="59">
        <v>178.0</v>
      </c>
      <c r="F47" s="60">
        <v>78.94</v>
      </c>
      <c r="G47" s="59">
        <v>1.0</v>
      </c>
      <c r="H47" s="61">
        <f t="shared" si="4"/>
        <v>78.94</v>
      </c>
      <c r="I47" s="62"/>
      <c r="J47" s="63">
        <f t="shared" si="17"/>
        <v>5.2578</v>
      </c>
      <c r="K47" s="64">
        <f t="shared" si="18"/>
        <v>1</v>
      </c>
      <c r="L47" s="64">
        <f t="shared" si="19"/>
        <v>5.2578</v>
      </c>
      <c r="M47" s="62"/>
      <c r="N47" s="62"/>
      <c r="O47" s="62"/>
      <c r="P47" s="63">
        <f t="shared" si="8"/>
        <v>1.78</v>
      </c>
      <c r="Q47" s="64">
        <f t="shared" si="9"/>
        <v>1</v>
      </c>
      <c r="R47" s="64">
        <f t="shared" si="10"/>
        <v>1.78</v>
      </c>
      <c r="S47" s="66"/>
      <c r="T47" s="66">
        <f t="shared" ref="T47:U47" si="43">C47/100</f>
        <v>1.19</v>
      </c>
      <c r="U47" s="66">
        <f t="shared" si="43"/>
        <v>2.07</v>
      </c>
      <c r="V47" s="66">
        <f t="shared" si="12"/>
        <v>1.78</v>
      </c>
      <c r="W47" s="67">
        <f t="shared" si="13"/>
        <v>4.384674</v>
      </c>
      <c r="X47" s="66"/>
      <c r="Y47" s="66"/>
      <c r="Z47" s="62"/>
    </row>
    <row r="48" ht="24.0" customHeight="1">
      <c r="A48" s="57">
        <v>30.0</v>
      </c>
      <c r="B48" s="59" t="s">
        <v>26</v>
      </c>
      <c r="C48" s="59">
        <v>123.0</v>
      </c>
      <c r="D48" s="59">
        <v>207.0</v>
      </c>
      <c r="E48" s="59">
        <v>147.0</v>
      </c>
      <c r="F48" s="60">
        <v>67.38</v>
      </c>
      <c r="G48" s="59">
        <v>1.0</v>
      </c>
      <c r="H48" s="61">
        <f t="shared" si="4"/>
        <v>67.38</v>
      </c>
      <c r="I48" s="62"/>
      <c r="J48" s="63">
        <f t="shared" si="17"/>
        <v>5.2578</v>
      </c>
      <c r="K48" s="64">
        <f t="shared" si="18"/>
        <v>1</v>
      </c>
      <c r="L48" s="64">
        <f t="shared" si="19"/>
        <v>5.2578</v>
      </c>
      <c r="M48" s="62"/>
      <c r="N48" s="62"/>
      <c r="O48" s="62"/>
      <c r="P48" s="63">
        <f t="shared" si="8"/>
        <v>1.47</v>
      </c>
      <c r="Q48" s="64">
        <f t="shared" si="9"/>
        <v>1</v>
      </c>
      <c r="R48" s="64">
        <f t="shared" si="10"/>
        <v>1.47</v>
      </c>
      <c r="S48" s="66"/>
      <c r="T48" s="66">
        <f t="shared" ref="T48:U48" si="44">C48/100</f>
        <v>1.23</v>
      </c>
      <c r="U48" s="66">
        <f t="shared" si="44"/>
        <v>2.07</v>
      </c>
      <c r="V48" s="66">
        <f t="shared" si="12"/>
        <v>1.47</v>
      </c>
      <c r="W48" s="67">
        <f t="shared" si="13"/>
        <v>3.742767</v>
      </c>
      <c r="X48" s="66"/>
      <c r="Y48" s="66"/>
      <c r="Z48" s="62"/>
    </row>
    <row r="49" ht="24.0" customHeight="1">
      <c r="A49" s="57">
        <v>31.0</v>
      </c>
      <c r="B49" s="74" t="s">
        <v>27</v>
      </c>
      <c r="C49" s="74">
        <v>99.0</v>
      </c>
      <c r="D49" s="74">
        <v>207.0</v>
      </c>
      <c r="E49" s="74">
        <v>179.0</v>
      </c>
      <c r="F49" s="75">
        <f>90%*66.04</f>
        <v>59.436</v>
      </c>
      <c r="G49" s="74">
        <v>1.0</v>
      </c>
      <c r="H49" s="76">
        <f t="shared" si="4"/>
        <v>59.436</v>
      </c>
      <c r="I49" s="62"/>
      <c r="J49" s="63"/>
      <c r="K49" s="64">
        <f t="shared" si="18"/>
        <v>1</v>
      </c>
      <c r="L49" s="64"/>
      <c r="M49" s="62"/>
      <c r="N49" s="62"/>
      <c r="O49" s="62"/>
      <c r="P49" s="63">
        <f t="shared" si="8"/>
        <v>1.79</v>
      </c>
      <c r="Q49" s="64">
        <f t="shared" si="9"/>
        <v>1</v>
      </c>
      <c r="R49" s="64">
        <f t="shared" si="10"/>
        <v>1.79</v>
      </c>
      <c r="S49" s="66"/>
      <c r="T49" s="66">
        <f t="shared" ref="T49:U49" si="45">C49/100</f>
        <v>0.99</v>
      </c>
      <c r="U49" s="66">
        <f t="shared" si="45"/>
        <v>2.07</v>
      </c>
      <c r="V49" s="66">
        <f t="shared" si="12"/>
        <v>1.79</v>
      </c>
      <c r="W49" s="67">
        <f t="shared" si="13"/>
        <v>3.668247</v>
      </c>
      <c r="X49" s="66"/>
      <c r="Y49" s="66"/>
      <c r="Z49" s="62"/>
    </row>
    <row r="50" ht="24.0" customHeight="1">
      <c r="A50" s="57">
        <v>32.0</v>
      </c>
      <c r="B50" s="59" t="s">
        <v>26</v>
      </c>
      <c r="C50" s="59">
        <v>123.0</v>
      </c>
      <c r="D50" s="59">
        <v>207.0</v>
      </c>
      <c r="E50" s="59">
        <v>145.0</v>
      </c>
      <c r="F50" s="60">
        <v>66.46</v>
      </c>
      <c r="G50" s="59">
        <v>1.0</v>
      </c>
      <c r="H50" s="61">
        <f t="shared" si="4"/>
        <v>66.46</v>
      </c>
      <c r="I50" s="62"/>
      <c r="J50" s="63"/>
      <c r="K50" s="64">
        <f t="shared" si="18"/>
        <v>1</v>
      </c>
      <c r="L50" s="64"/>
      <c r="M50" s="62"/>
      <c r="N50" s="62"/>
      <c r="O50" s="62"/>
      <c r="P50" s="63">
        <f t="shared" si="8"/>
        <v>1.45</v>
      </c>
      <c r="Q50" s="64">
        <f t="shared" si="9"/>
        <v>1</v>
      </c>
      <c r="R50" s="64">
        <f t="shared" si="10"/>
        <v>1.45</v>
      </c>
      <c r="S50" s="66"/>
      <c r="T50" s="66">
        <f t="shared" ref="T50:T99" si="46">C50/100</f>
        <v>1.23</v>
      </c>
      <c r="U50" s="66"/>
      <c r="V50" s="66">
        <f t="shared" si="12"/>
        <v>1.45</v>
      </c>
      <c r="W50" s="67"/>
      <c r="X50" s="66"/>
      <c r="Y50" s="66"/>
      <c r="Z50" s="62"/>
    </row>
    <row r="51" ht="24.0" customHeight="1">
      <c r="A51" s="57">
        <v>33.0</v>
      </c>
      <c r="B51" s="59" t="s">
        <v>26</v>
      </c>
      <c r="C51" s="59">
        <v>76.0</v>
      </c>
      <c r="D51" s="59">
        <v>207.0</v>
      </c>
      <c r="E51" s="59">
        <v>148.0</v>
      </c>
      <c r="F51" s="60">
        <v>41.91</v>
      </c>
      <c r="G51" s="59">
        <v>1.0</v>
      </c>
      <c r="H51" s="61">
        <f t="shared" si="4"/>
        <v>41.91</v>
      </c>
      <c r="I51" s="62"/>
      <c r="J51" s="63"/>
      <c r="K51" s="64">
        <f t="shared" si="18"/>
        <v>1</v>
      </c>
      <c r="L51" s="64"/>
      <c r="M51" s="62"/>
      <c r="N51" s="62"/>
      <c r="O51" s="62"/>
      <c r="P51" s="63">
        <f t="shared" si="8"/>
        <v>1.48</v>
      </c>
      <c r="Q51" s="64">
        <f t="shared" si="9"/>
        <v>1</v>
      </c>
      <c r="R51" s="64">
        <f t="shared" si="10"/>
        <v>1.48</v>
      </c>
      <c r="S51" s="66"/>
      <c r="T51" s="66">
        <f t="shared" si="46"/>
        <v>0.76</v>
      </c>
      <c r="U51" s="66"/>
      <c r="V51" s="66">
        <f t="shared" si="12"/>
        <v>1.48</v>
      </c>
      <c r="W51" s="67"/>
      <c r="X51" s="66"/>
      <c r="Y51" s="66"/>
      <c r="Z51" s="62"/>
    </row>
    <row r="52" ht="24.0" customHeight="1">
      <c r="A52" s="57">
        <v>34.0</v>
      </c>
      <c r="B52" s="59" t="s">
        <v>26</v>
      </c>
      <c r="C52" s="59">
        <v>117.0</v>
      </c>
      <c r="D52" s="59">
        <v>207.0</v>
      </c>
      <c r="E52" s="59">
        <v>163.0</v>
      </c>
      <c r="F52" s="60">
        <v>71.07</v>
      </c>
      <c r="G52" s="59">
        <v>1.0</v>
      </c>
      <c r="H52" s="61">
        <f t="shared" si="4"/>
        <v>71.07</v>
      </c>
      <c r="I52" s="62"/>
      <c r="J52" s="63"/>
      <c r="K52" s="64">
        <f t="shared" si="18"/>
        <v>1</v>
      </c>
      <c r="L52" s="64"/>
      <c r="M52" s="62"/>
      <c r="N52" s="62"/>
      <c r="O52" s="62"/>
      <c r="P52" s="63">
        <f t="shared" si="8"/>
        <v>1.63</v>
      </c>
      <c r="Q52" s="64">
        <f t="shared" si="9"/>
        <v>1</v>
      </c>
      <c r="R52" s="64">
        <f t="shared" si="10"/>
        <v>1.63</v>
      </c>
      <c r="S52" s="66"/>
      <c r="T52" s="66">
        <f t="shared" si="46"/>
        <v>1.17</v>
      </c>
      <c r="U52" s="66"/>
      <c r="V52" s="66">
        <f t="shared" si="12"/>
        <v>1.63</v>
      </c>
      <c r="W52" s="67"/>
      <c r="X52" s="66"/>
      <c r="Y52" s="66"/>
      <c r="Z52" s="62"/>
    </row>
    <row r="53" ht="24.0" customHeight="1">
      <c r="A53" s="57">
        <v>35.0</v>
      </c>
      <c r="B53" s="59" t="s">
        <v>26</v>
      </c>
      <c r="C53" s="59">
        <v>115.0</v>
      </c>
      <c r="D53" s="59">
        <v>207.0</v>
      </c>
      <c r="E53" s="59">
        <v>177.0</v>
      </c>
      <c r="F53" s="60">
        <v>75.86</v>
      </c>
      <c r="G53" s="59">
        <v>1.0</v>
      </c>
      <c r="H53" s="61">
        <f t="shared" si="4"/>
        <v>75.86</v>
      </c>
      <c r="I53" s="62"/>
      <c r="J53" s="63"/>
      <c r="K53" s="64">
        <f t="shared" si="18"/>
        <v>1</v>
      </c>
      <c r="L53" s="64"/>
      <c r="M53" s="62"/>
      <c r="N53" s="62"/>
      <c r="O53" s="62"/>
      <c r="P53" s="63">
        <f t="shared" si="8"/>
        <v>1.77</v>
      </c>
      <c r="Q53" s="64">
        <f t="shared" si="9"/>
        <v>1</v>
      </c>
      <c r="R53" s="64">
        <f t="shared" si="10"/>
        <v>1.77</v>
      </c>
      <c r="S53" s="66"/>
      <c r="T53" s="66">
        <f t="shared" si="46"/>
        <v>1.15</v>
      </c>
      <c r="U53" s="66"/>
      <c r="V53" s="66">
        <f t="shared" si="12"/>
        <v>1.77</v>
      </c>
      <c r="W53" s="67"/>
      <c r="X53" s="66"/>
      <c r="Y53" s="66"/>
      <c r="Z53" s="62"/>
    </row>
    <row r="54" ht="24.0" customHeight="1">
      <c r="A54" s="57">
        <v>36.0</v>
      </c>
      <c r="B54" s="59" t="s">
        <v>26</v>
      </c>
      <c r="C54" s="59">
        <v>114.0</v>
      </c>
      <c r="D54" s="59">
        <v>207.0</v>
      </c>
      <c r="E54" s="71">
        <v>4410.0</v>
      </c>
      <c r="F54" s="72">
        <v>1873.63</v>
      </c>
      <c r="G54" s="71">
        <v>1.0</v>
      </c>
      <c r="H54" s="73">
        <f t="shared" si="4"/>
        <v>1873.63</v>
      </c>
      <c r="I54" s="62"/>
      <c r="J54" s="63"/>
      <c r="K54" s="64">
        <f t="shared" si="18"/>
        <v>1</v>
      </c>
      <c r="L54" s="64"/>
      <c r="M54" s="62"/>
      <c r="N54" s="62"/>
      <c r="O54" s="62"/>
      <c r="P54" s="63">
        <f t="shared" si="8"/>
        <v>44.1</v>
      </c>
      <c r="Q54" s="64">
        <f t="shared" si="9"/>
        <v>1</v>
      </c>
      <c r="R54" s="64">
        <f t="shared" si="10"/>
        <v>44.1</v>
      </c>
      <c r="S54" s="66"/>
      <c r="T54" s="66">
        <f t="shared" si="46"/>
        <v>1.14</v>
      </c>
      <c r="U54" s="66"/>
      <c r="V54" s="66">
        <f t="shared" si="12"/>
        <v>44.1</v>
      </c>
      <c r="W54" s="67"/>
      <c r="X54" s="66"/>
      <c r="Y54" s="66"/>
      <c r="Z54" s="62"/>
    </row>
    <row r="55" ht="24.0" customHeight="1">
      <c r="A55" s="57">
        <v>37.0</v>
      </c>
      <c r="B55" s="58" t="s">
        <v>28</v>
      </c>
      <c r="C55" s="59">
        <v>83.0</v>
      </c>
      <c r="D55" s="59">
        <v>204.0</v>
      </c>
      <c r="E55" s="59">
        <v>166.0</v>
      </c>
      <c r="F55" s="60">
        <v>70.25</v>
      </c>
      <c r="G55" s="59">
        <v>1.0</v>
      </c>
      <c r="H55" s="61">
        <f t="shared" si="4"/>
        <v>70.25</v>
      </c>
      <c r="I55" s="62"/>
      <c r="J55" s="63"/>
      <c r="K55" s="64">
        <f t="shared" si="18"/>
        <v>1</v>
      </c>
      <c r="L55" s="64"/>
      <c r="M55" s="62"/>
      <c r="N55" s="62"/>
      <c r="O55" s="62"/>
      <c r="P55" s="63">
        <f t="shared" si="8"/>
        <v>1.66</v>
      </c>
      <c r="Q55" s="64">
        <f t="shared" si="9"/>
        <v>1</v>
      </c>
      <c r="R55" s="64">
        <f t="shared" si="10"/>
        <v>1.66</v>
      </c>
      <c r="S55" s="66"/>
      <c r="T55" s="66">
        <f t="shared" si="46"/>
        <v>0.83</v>
      </c>
      <c r="U55" s="66"/>
      <c r="V55" s="66">
        <f t="shared" si="12"/>
        <v>1.66</v>
      </c>
      <c r="W55" s="67"/>
      <c r="X55" s="66"/>
      <c r="Y55" s="66"/>
      <c r="Z55" s="62"/>
    </row>
    <row r="56" ht="24.0" customHeight="1">
      <c r="A56" s="57">
        <v>38.0</v>
      </c>
      <c r="B56" s="59" t="s">
        <v>28</v>
      </c>
      <c r="C56" s="59">
        <v>71.0</v>
      </c>
      <c r="D56" s="59">
        <v>204.0</v>
      </c>
      <c r="E56" s="59">
        <v>169.0</v>
      </c>
      <c r="F56" s="60">
        <v>61.17</v>
      </c>
      <c r="G56" s="59">
        <v>1.0</v>
      </c>
      <c r="H56" s="61">
        <f t="shared" si="4"/>
        <v>61.17</v>
      </c>
      <c r="I56" s="62"/>
      <c r="J56" s="63"/>
      <c r="K56" s="64">
        <f t="shared" si="18"/>
        <v>1</v>
      </c>
      <c r="L56" s="64"/>
      <c r="M56" s="62"/>
      <c r="N56" s="62"/>
      <c r="O56" s="62"/>
      <c r="P56" s="63">
        <f t="shared" si="8"/>
        <v>1.69</v>
      </c>
      <c r="Q56" s="64">
        <f t="shared" si="9"/>
        <v>1</v>
      </c>
      <c r="R56" s="64">
        <f t="shared" si="10"/>
        <v>1.69</v>
      </c>
      <c r="S56" s="66"/>
      <c r="T56" s="66">
        <f t="shared" si="46"/>
        <v>0.71</v>
      </c>
      <c r="U56" s="66">
        <f t="shared" ref="U56:U99" si="47">D56/100</f>
        <v>2.04</v>
      </c>
      <c r="V56" s="66">
        <f t="shared" si="12"/>
        <v>1.69</v>
      </c>
      <c r="W56" s="67">
        <f t="shared" ref="W56:W99" si="48">T56*U56*V56</f>
        <v>2.447796</v>
      </c>
      <c r="X56" s="66"/>
      <c r="Y56" s="66"/>
      <c r="Z56" s="62"/>
    </row>
    <row r="57" ht="24.0" customHeight="1">
      <c r="A57" s="57">
        <v>39.0</v>
      </c>
      <c r="B57" s="74" t="s">
        <v>29</v>
      </c>
      <c r="C57" s="74">
        <v>74.0</v>
      </c>
      <c r="D57" s="74">
        <v>204.0</v>
      </c>
      <c r="E57" s="74">
        <v>170.0</v>
      </c>
      <c r="F57" s="75">
        <f>90%*64.14</f>
        <v>57.726</v>
      </c>
      <c r="G57" s="74">
        <v>1.0</v>
      </c>
      <c r="H57" s="76">
        <f t="shared" si="4"/>
        <v>57.726</v>
      </c>
      <c r="I57" s="62"/>
      <c r="J57" s="63"/>
      <c r="K57" s="64">
        <f t="shared" si="18"/>
        <v>1</v>
      </c>
      <c r="L57" s="64"/>
      <c r="M57" s="62"/>
      <c r="N57" s="62"/>
      <c r="O57" s="62"/>
      <c r="P57" s="63">
        <f t="shared" si="8"/>
        <v>1.7</v>
      </c>
      <c r="Q57" s="64">
        <f t="shared" si="9"/>
        <v>1</v>
      </c>
      <c r="R57" s="64">
        <f t="shared" si="10"/>
        <v>1.7</v>
      </c>
      <c r="S57" s="66"/>
      <c r="T57" s="66">
        <f t="shared" si="46"/>
        <v>0.74</v>
      </c>
      <c r="U57" s="66">
        <f t="shared" si="47"/>
        <v>2.04</v>
      </c>
      <c r="V57" s="66">
        <f t="shared" si="12"/>
        <v>1.7</v>
      </c>
      <c r="W57" s="67">
        <f t="shared" si="48"/>
        <v>2.56632</v>
      </c>
      <c r="X57" s="66"/>
      <c r="Y57" s="66"/>
      <c r="Z57" s="62"/>
    </row>
    <row r="58" ht="24.0" customHeight="1">
      <c r="A58" s="57">
        <v>40.0</v>
      </c>
      <c r="B58" s="59" t="s">
        <v>28</v>
      </c>
      <c r="C58" s="59">
        <v>76.0</v>
      </c>
      <c r="D58" s="59">
        <v>204.0</v>
      </c>
      <c r="E58" s="59">
        <v>168.0</v>
      </c>
      <c r="F58" s="60">
        <v>65.1</v>
      </c>
      <c r="G58" s="59">
        <v>1.0</v>
      </c>
      <c r="H58" s="61">
        <f t="shared" si="4"/>
        <v>65.1</v>
      </c>
      <c r="I58" s="62"/>
      <c r="J58" s="63"/>
      <c r="K58" s="64">
        <f t="shared" si="18"/>
        <v>1</v>
      </c>
      <c r="L58" s="64"/>
      <c r="M58" s="62"/>
      <c r="N58" s="62"/>
      <c r="O58" s="62"/>
      <c r="P58" s="63">
        <f t="shared" si="8"/>
        <v>1.68</v>
      </c>
      <c r="Q58" s="64">
        <f t="shared" si="9"/>
        <v>1</v>
      </c>
      <c r="R58" s="64">
        <f t="shared" si="10"/>
        <v>1.68</v>
      </c>
      <c r="S58" s="66"/>
      <c r="T58" s="66">
        <f t="shared" si="46"/>
        <v>0.76</v>
      </c>
      <c r="U58" s="66">
        <f t="shared" si="47"/>
        <v>2.04</v>
      </c>
      <c r="V58" s="66">
        <f t="shared" si="12"/>
        <v>1.68</v>
      </c>
      <c r="W58" s="67">
        <f t="shared" si="48"/>
        <v>2.604672</v>
      </c>
      <c r="X58" s="66"/>
      <c r="Y58" s="66"/>
      <c r="Z58" s="62"/>
    </row>
    <row r="59" ht="24.0" customHeight="1">
      <c r="A59" s="57">
        <v>41.0</v>
      </c>
      <c r="B59" s="59" t="s">
        <v>28</v>
      </c>
      <c r="C59" s="59">
        <v>39.0</v>
      </c>
      <c r="D59" s="59">
        <v>204.0</v>
      </c>
      <c r="E59" s="59">
        <v>85.0</v>
      </c>
      <c r="F59" s="60">
        <v>16.9</v>
      </c>
      <c r="G59" s="59">
        <v>1.0</v>
      </c>
      <c r="H59" s="61">
        <f t="shared" si="4"/>
        <v>16.9</v>
      </c>
      <c r="I59" s="62"/>
      <c r="J59" s="63"/>
      <c r="K59" s="64">
        <f t="shared" si="18"/>
        <v>1</v>
      </c>
      <c r="L59" s="64"/>
      <c r="M59" s="62"/>
      <c r="N59" s="62"/>
      <c r="O59" s="62"/>
      <c r="P59" s="63">
        <f t="shared" si="8"/>
        <v>0.85</v>
      </c>
      <c r="Q59" s="64">
        <f t="shared" si="9"/>
        <v>1</v>
      </c>
      <c r="R59" s="64">
        <f t="shared" si="10"/>
        <v>0.85</v>
      </c>
      <c r="S59" s="66"/>
      <c r="T59" s="66">
        <f t="shared" si="46"/>
        <v>0.39</v>
      </c>
      <c r="U59" s="66">
        <f t="shared" si="47"/>
        <v>2.04</v>
      </c>
      <c r="V59" s="66">
        <f t="shared" si="12"/>
        <v>0.85</v>
      </c>
      <c r="W59" s="67">
        <f t="shared" si="48"/>
        <v>0.67626</v>
      </c>
      <c r="X59" s="66"/>
      <c r="Y59" s="66"/>
      <c r="Z59" s="62"/>
    </row>
    <row r="60" ht="24.0" customHeight="1">
      <c r="A60" s="57">
        <v>42.0</v>
      </c>
      <c r="B60" s="59" t="s">
        <v>28</v>
      </c>
      <c r="C60" s="59">
        <v>57.0</v>
      </c>
      <c r="D60" s="59">
        <v>204.0</v>
      </c>
      <c r="E60" s="59">
        <v>168.0</v>
      </c>
      <c r="F60" s="60">
        <v>48.82</v>
      </c>
      <c r="G60" s="59">
        <v>1.0</v>
      </c>
      <c r="H60" s="61">
        <f t="shared" si="4"/>
        <v>48.82</v>
      </c>
      <c r="I60" s="62"/>
      <c r="J60" s="63"/>
      <c r="K60" s="64">
        <f t="shared" si="18"/>
        <v>1</v>
      </c>
      <c r="L60" s="64"/>
      <c r="M60" s="62"/>
      <c r="N60" s="62"/>
      <c r="O60" s="62"/>
      <c r="P60" s="63">
        <f t="shared" si="8"/>
        <v>1.68</v>
      </c>
      <c r="Q60" s="64">
        <f t="shared" si="9"/>
        <v>1</v>
      </c>
      <c r="R60" s="64">
        <f t="shared" si="10"/>
        <v>1.68</v>
      </c>
      <c r="S60" s="66"/>
      <c r="T60" s="66">
        <f t="shared" si="46"/>
        <v>0.57</v>
      </c>
      <c r="U60" s="66">
        <f t="shared" si="47"/>
        <v>2.04</v>
      </c>
      <c r="V60" s="66">
        <f t="shared" si="12"/>
        <v>1.68</v>
      </c>
      <c r="W60" s="67">
        <f t="shared" si="48"/>
        <v>1.953504</v>
      </c>
      <c r="X60" s="66"/>
      <c r="Y60" s="66"/>
      <c r="Z60" s="62"/>
    </row>
    <row r="61" ht="24.0" customHeight="1">
      <c r="A61" s="57">
        <v>43.0</v>
      </c>
      <c r="B61" s="59" t="s">
        <v>28</v>
      </c>
      <c r="C61" s="59">
        <v>82.0</v>
      </c>
      <c r="D61" s="59">
        <v>204.0</v>
      </c>
      <c r="E61" s="71">
        <v>3536.0</v>
      </c>
      <c r="F61" s="72">
        <v>1478.38</v>
      </c>
      <c r="G61" s="71">
        <v>1.0</v>
      </c>
      <c r="H61" s="73">
        <f t="shared" si="4"/>
        <v>1478.38</v>
      </c>
      <c r="I61" s="62"/>
      <c r="J61" s="63"/>
      <c r="K61" s="64">
        <f t="shared" si="18"/>
        <v>1</v>
      </c>
      <c r="L61" s="64"/>
      <c r="M61" s="62"/>
      <c r="N61" s="62"/>
      <c r="O61" s="62"/>
      <c r="P61" s="63">
        <f t="shared" si="8"/>
        <v>35.36</v>
      </c>
      <c r="Q61" s="64">
        <f t="shared" si="9"/>
        <v>1</v>
      </c>
      <c r="R61" s="64">
        <f t="shared" si="10"/>
        <v>35.36</v>
      </c>
      <c r="S61" s="66"/>
      <c r="T61" s="66">
        <f t="shared" si="46"/>
        <v>0.82</v>
      </c>
      <c r="U61" s="66">
        <f t="shared" si="47"/>
        <v>2.04</v>
      </c>
      <c r="V61" s="66">
        <f t="shared" si="12"/>
        <v>35.36</v>
      </c>
      <c r="W61" s="67">
        <f t="shared" si="48"/>
        <v>59.150208</v>
      </c>
      <c r="X61" s="66"/>
      <c r="Y61" s="66"/>
      <c r="Z61" s="62"/>
    </row>
    <row r="62" ht="24.0" customHeight="1">
      <c r="A62" s="57">
        <v>44.0</v>
      </c>
      <c r="B62" s="58" t="s">
        <v>30</v>
      </c>
      <c r="C62" s="59">
        <v>108.0</v>
      </c>
      <c r="D62" s="59">
        <v>206.0</v>
      </c>
      <c r="E62" s="59">
        <v>173.0</v>
      </c>
      <c r="F62" s="60">
        <v>69.3</v>
      </c>
      <c r="G62" s="59">
        <v>1.0</v>
      </c>
      <c r="H62" s="61">
        <f t="shared" si="4"/>
        <v>69.3</v>
      </c>
      <c r="I62" s="62"/>
      <c r="J62" s="63"/>
      <c r="K62" s="64">
        <f t="shared" si="18"/>
        <v>1</v>
      </c>
      <c r="L62" s="64"/>
      <c r="M62" s="62"/>
      <c r="N62" s="62"/>
      <c r="O62" s="62"/>
      <c r="P62" s="63">
        <f t="shared" si="8"/>
        <v>1.73</v>
      </c>
      <c r="Q62" s="64">
        <f t="shared" si="9"/>
        <v>1</v>
      </c>
      <c r="R62" s="64">
        <f t="shared" si="10"/>
        <v>1.73</v>
      </c>
      <c r="S62" s="66"/>
      <c r="T62" s="66">
        <f t="shared" si="46"/>
        <v>1.08</v>
      </c>
      <c r="U62" s="66">
        <f t="shared" si="47"/>
        <v>2.06</v>
      </c>
      <c r="V62" s="66">
        <f t="shared" si="12"/>
        <v>1.73</v>
      </c>
      <c r="W62" s="67">
        <f t="shared" si="48"/>
        <v>3.848904</v>
      </c>
      <c r="X62" s="66"/>
      <c r="Y62" s="66"/>
      <c r="Z62" s="62"/>
    </row>
    <row r="63" ht="24.0" customHeight="1">
      <c r="A63" s="57">
        <v>45.0</v>
      </c>
      <c r="B63" s="59" t="s">
        <v>30</v>
      </c>
      <c r="C63" s="59">
        <v>74.0</v>
      </c>
      <c r="D63" s="59">
        <v>206.0</v>
      </c>
      <c r="E63" s="59">
        <v>173.0</v>
      </c>
      <c r="F63" s="60">
        <v>47.48</v>
      </c>
      <c r="G63" s="59">
        <v>1.0</v>
      </c>
      <c r="H63" s="61">
        <f t="shared" si="4"/>
        <v>47.48</v>
      </c>
      <c r="I63" s="62"/>
      <c r="J63" s="63"/>
      <c r="K63" s="64">
        <f t="shared" si="18"/>
        <v>1</v>
      </c>
      <c r="L63" s="64"/>
      <c r="M63" s="62"/>
      <c r="N63" s="62"/>
      <c r="O63" s="62"/>
      <c r="P63" s="63">
        <f t="shared" si="8"/>
        <v>1.73</v>
      </c>
      <c r="Q63" s="64">
        <f t="shared" si="9"/>
        <v>1</v>
      </c>
      <c r="R63" s="64">
        <f t="shared" si="10"/>
        <v>1.73</v>
      </c>
      <c r="S63" s="66"/>
      <c r="T63" s="66">
        <f t="shared" si="46"/>
        <v>0.74</v>
      </c>
      <c r="U63" s="66">
        <f t="shared" si="47"/>
        <v>2.06</v>
      </c>
      <c r="V63" s="66">
        <f t="shared" si="12"/>
        <v>1.73</v>
      </c>
      <c r="W63" s="67">
        <f t="shared" si="48"/>
        <v>2.637212</v>
      </c>
      <c r="X63" s="66"/>
      <c r="Y63" s="66"/>
      <c r="Z63" s="62"/>
    </row>
    <row r="64" ht="24.0" customHeight="1">
      <c r="A64" s="57">
        <v>46.0</v>
      </c>
      <c r="B64" s="59" t="s">
        <v>30</v>
      </c>
      <c r="C64" s="59">
        <v>107.0</v>
      </c>
      <c r="D64" s="59">
        <v>206.0</v>
      </c>
      <c r="E64" s="71">
        <v>2410.0</v>
      </c>
      <c r="F64" s="72">
        <v>956.45</v>
      </c>
      <c r="G64" s="71">
        <v>1.0</v>
      </c>
      <c r="H64" s="73">
        <f t="shared" si="4"/>
        <v>956.45</v>
      </c>
      <c r="I64" s="62"/>
      <c r="J64" s="63"/>
      <c r="K64" s="64">
        <f t="shared" si="18"/>
        <v>1</v>
      </c>
      <c r="L64" s="64"/>
      <c r="M64" s="62"/>
      <c r="N64" s="62"/>
      <c r="O64" s="62"/>
      <c r="P64" s="63">
        <f t="shared" si="8"/>
        <v>24.1</v>
      </c>
      <c r="Q64" s="64">
        <f t="shared" si="9"/>
        <v>1</v>
      </c>
      <c r="R64" s="64">
        <f t="shared" si="10"/>
        <v>24.1</v>
      </c>
      <c r="S64" s="66"/>
      <c r="T64" s="66">
        <f t="shared" si="46"/>
        <v>1.07</v>
      </c>
      <c r="U64" s="66">
        <f t="shared" si="47"/>
        <v>2.06</v>
      </c>
      <c r="V64" s="66">
        <f t="shared" si="12"/>
        <v>24.1</v>
      </c>
      <c r="W64" s="67">
        <f t="shared" si="48"/>
        <v>53.12122</v>
      </c>
      <c r="X64" s="66"/>
      <c r="Y64" s="66"/>
      <c r="Z64" s="62"/>
    </row>
    <row r="65" ht="24.0" customHeight="1">
      <c r="A65" s="57">
        <v>47.0</v>
      </c>
      <c r="B65" s="59"/>
      <c r="C65" s="59"/>
      <c r="D65" s="59"/>
      <c r="E65" s="59"/>
      <c r="F65" s="60"/>
      <c r="G65" s="59"/>
      <c r="H65" s="61">
        <f t="shared" si="4"/>
        <v>0</v>
      </c>
      <c r="I65" s="62"/>
      <c r="J65" s="63"/>
      <c r="K65" s="64" t="str">
        <f t="shared" si="18"/>
        <v/>
      </c>
      <c r="L65" s="64"/>
      <c r="M65" s="62"/>
      <c r="N65" s="62"/>
      <c r="O65" s="62"/>
      <c r="P65" s="63">
        <f t="shared" si="8"/>
        <v>0</v>
      </c>
      <c r="Q65" s="64" t="str">
        <f t="shared" si="9"/>
        <v/>
      </c>
      <c r="R65" s="64">
        <f t="shared" si="10"/>
        <v>0</v>
      </c>
      <c r="S65" s="66"/>
      <c r="T65" s="66">
        <f t="shared" si="46"/>
        <v>0</v>
      </c>
      <c r="U65" s="66">
        <f t="shared" si="47"/>
        <v>0</v>
      </c>
      <c r="V65" s="66">
        <f t="shared" si="12"/>
        <v>0</v>
      </c>
      <c r="W65" s="67">
        <f t="shared" si="48"/>
        <v>0</v>
      </c>
      <c r="X65" s="66"/>
      <c r="Y65" s="66"/>
      <c r="Z65" s="62"/>
    </row>
    <row r="66" ht="24.0" customHeight="1">
      <c r="A66" s="57">
        <v>48.0</v>
      </c>
      <c r="B66" s="59"/>
      <c r="C66" s="59"/>
      <c r="D66" s="59"/>
      <c r="E66" s="59"/>
      <c r="F66" s="60"/>
      <c r="G66" s="59"/>
      <c r="H66" s="61">
        <f t="shared" si="4"/>
        <v>0</v>
      </c>
      <c r="I66" s="62"/>
      <c r="J66" s="63"/>
      <c r="K66" s="64" t="str">
        <f t="shared" si="18"/>
        <v/>
      </c>
      <c r="L66" s="64"/>
      <c r="M66" s="62"/>
      <c r="N66" s="62"/>
      <c r="O66" s="62"/>
      <c r="P66" s="63">
        <f t="shared" si="8"/>
        <v>0</v>
      </c>
      <c r="Q66" s="64" t="str">
        <f t="shared" si="9"/>
        <v/>
      </c>
      <c r="R66" s="64">
        <f t="shared" si="10"/>
        <v>0</v>
      </c>
      <c r="S66" s="66"/>
      <c r="T66" s="66">
        <f t="shared" si="46"/>
        <v>0</v>
      </c>
      <c r="U66" s="66">
        <f t="shared" si="47"/>
        <v>0</v>
      </c>
      <c r="V66" s="66">
        <f t="shared" si="12"/>
        <v>0</v>
      </c>
      <c r="W66" s="67">
        <f t="shared" si="48"/>
        <v>0</v>
      </c>
      <c r="X66" s="66"/>
      <c r="Y66" s="66"/>
      <c r="Z66" s="62"/>
    </row>
    <row r="67" ht="24.0" hidden="1" customHeight="1">
      <c r="A67" s="57">
        <v>49.0</v>
      </c>
      <c r="B67" s="59"/>
      <c r="C67" s="59"/>
      <c r="D67" s="59"/>
      <c r="E67" s="59"/>
      <c r="F67" s="60"/>
      <c r="G67" s="59"/>
      <c r="H67" s="61">
        <f t="shared" si="4"/>
        <v>0</v>
      </c>
      <c r="I67" s="62"/>
      <c r="J67" s="63"/>
      <c r="K67" s="64" t="str">
        <f t="shared" si="18"/>
        <v/>
      </c>
      <c r="L67" s="64"/>
      <c r="M67" s="62"/>
      <c r="N67" s="62"/>
      <c r="O67" s="62"/>
      <c r="P67" s="63">
        <f t="shared" si="8"/>
        <v>0</v>
      </c>
      <c r="Q67" s="64" t="str">
        <f t="shared" si="9"/>
        <v/>
      </c>
      <c r="R67" s="64">
        <f t="shared" si="10"/>
        <v>0</v>
      </c>
      <c r="S67" s="66"/>
      <c r="T67" s="66">
        <f t="shared" si="46"/>
        <v>0</v>
      </c>
      <c r="U67" s="66">
        <f t="shared" si="47"/>
        <v>0</v>
      </c>
      <c r="V67" s="66">
        <f t="shared" si="12"/>
        <v>0</v>
      </c>
      <c r="W67" s="67">
        <f t="shared" si="48"/>
        <v>0</v>
      </c>
      <c r="X67" s="66"/>
      <c r="Y67" s="66"/>
      <c r="Z67" s="62"/>
    </row>
    <row r="68" ht="24.0" hidden="1" customHeight="1">
      <c r="A68" s="57">
        <v>50.0</v>
      </c>
      <c r="B68" s="59"/>
      <c r="C68" s="59"/>
      <c r="D68" s="59"/>
      <c r="E68" s="59"/>
      <c r="F68" s="60"/>
      <c r="G68" s="59"/>
      <c r="H68" s="61">
        <f t="shared" si="4"/>
        <v>0</v>
      </c>
      <c r="I68" s="62"/>
      <c r="J68" s="63"/>
      <c r="K68" s="64" t="str">
        <f t="shared" si="18"/>
        <v/>
      </c>
      <c r="L68" s="64"/>
      <c r="M68" s="62"/>
      <c r="N68" s="62"/>
      <c r="O68" s="62"/>
      <c r="P68" s="63">
        <f t="shared" si="8"/>
        <v>0</v>
      </c>
      <c r="Q68" s="64" t="str">
        <f t="shared" si="9"/>
        <v/>
      </c>
      <c r="R68" s="64">
        <f t="shared" si="10"/>
        <v>0</v>
      </c>
      <c r="S68" s="66"/>
      <c r="T68" s="66">
        <f t="shared" si="46"/>
        <v>0</v>
      </c>
      <c r="U68" s="66">
        <f t="shared" si="47"/>
        <v>0</v>
      </c>
      <c r="V68" s="66">
        <f t="shared" si="12"/>
        <v>0</v>
      </c>
      <c r="W68" s="67">
        <f t="shared" si="48"/>
        <v>0</v>
      </c>
      <c r="X68" s="66"/>
      <c r="Y68" s="66"/>
      <c r="Z68" s="62"/>
    </row>
    <row r="69" ht="24.0" hidden="1" customHeight="1">
      <c r="A69" s="57">
        <v>51.0</v>
      </c>
      <c r="B69" s="59"/>
      <c r="C69" s="59"/>
      <c r="D69" s="59"/>
      <c r="E69" s="59"/>
      <c r="F69" s="60"/>
      <c r="G69" s="59"/>
      <c r="H69" s="61">
        <f t="shared" si="4"/>
        <v>0</v>
      </c>
      <c r="I69" s="62"/>
      <c r="J69" s="63"/>
      <c r="K69" s="64" t="str">
        <f t="shared" si="18"/>
        <v/>
      </c>
      <c r="L69" s="64"/>
      <c r="M69" s="62"/>
      <c r="N69" s="62"/>
      <c r="O69" s="62"/>
      <c r="P69" s="63">
        <f t="shared" si="8"/>
        <v>0</v>
      </c>
      <c r="Q69" s="64" t="str">
        <f t="shared" si="9"/>
        <v/>
      </c>
      <c r="R69" s="64">
        <f t="shared" si="10"/>
        <v>0</v>
      </c>
      <c r="S69" s="66"/>
      <c r="T69" s="66">
        <f t="shared" si="46"/>
        <v>0</v>
      </c>
      <c r="U69" s="66">
        <f t="shared" si="47"/>
        <v>0</v>
      </c>
      <c r="V69" s="66">
        <f t="shared" si="12"/>
        <v>0</v>
      </c>
      <c r="W69" s="67">
        <f t="shared" si="48"/>
        <v>0</v>
      </c>
      <c r="X69" s="66"/>
      <c r="Y69" s="66"/>
      <c r="Z69" s="62"/>
    </row>
    <row r="70" ht="24.0" hidden="1" customHeight="1">
      <c r="A70" s="57">
        <v>52.0</v>
      </c>
      <c r="B70" s="59"/>
      <c r="C70" s="59"/>
      <c r="D70" s="59"/>
      <c r="E70" s="59"/>
      <c r="F70" s="60"/>
      <c r="G70" s="59"/>
      <c r="H70" s="61">
        <f t="shared" si="4"/>
        <v>0</v>
      </c>
      <c r="I70" s="62"/>
      <c r="J70" s="63"/>
      <c r="K70" s="64" t="str">
        <f t="shared" si="18"/>
        <v/>
      </c>
      <c r="L70" s="64"/>
      <c r="M70" s="62"/>
      <c r="N70" s="62"/>
      <c r="O70" s="62"/>
      <c r="P70" s="63">
        <f t="shared" si="8"/>
        <v>0</v>
      </c>
      <c r="Q70" s="64" t="str">
        <f t="shared" si="9"/>
        <v/>
      </c>
      <c r="R70" s="64">
        <f t="shared" si="10"/>
        <v>0</v>
      </c>
      <c r="S70" s="66"/>
      <c r="T70" s="66">
        <f t="shared" si="46"/>
        <v>0</v>
      </c>
      <c r="U70" s="66">
        <f t="shared" si="47"/>
        <v>0</v>
      </c>
      <c r="V70" s="66">
        <f t="shared" si="12"/>
        <v>0</v>
      </c>
      <c r="W70" s="67">
        <f t="shared" si="48"/>
        <v>0</v>
      </c>
      <c r="X70" s="66"/>
      <c r="Y70" s="66"/>
      <c r="Z70" s="62"/>
    </row>
    <row r="71" ht="24.0" hidden="1" customHeight="1">
      <c r="A71" s="57">
        <v>53.0</v>
      </c>
      <c r="B71" s="59"/>
      <c r="C71" s="59"/>
      <c r="D71" s="59"/>
      <c r="E71" s="59"/>
      <c r="F71" s="60"/>
      <c r="G71" s="59"/>
      <c r="H71" s="61">
        <f t="shared" si="4"/>
        <v>0</v>
      </c>
      <c r="I71" s="62"/>
      <c r="J71" s="63"/>
      <c r="K71" s="64" t="str">
        <f t="shared" si="18"/>
        <v/>
      </c>
      <c r="L71" s="64"/>
      <c r="M71" s="62"/>
      <c r="N71" s="62"/>
      <c r="O71" s="62"/>
      <c r="P71" s="63">
        <f t="shared" si="8"/>
        <v>0</v>
      </c>
      <c r="Q71" s="64" t="str">
        <f t="shared" si="9"/>
        <v/>
      </c>
      <c r="R71" s="64">
        <f t="shared" si="10"/>
        <v>0</v>
      </c>
      <c r="S71" s="66"/>
      <c r="T71" s="66">
        <f t="shared" si="46"/>
        <v>0</v>
      </c>
      <c r="U71" s="66">
        <f t="shared" si="47"/>
        <v>0</v>
      </c>
      <c r="V71" s="66">
        <f t="shared" si="12"/>
        <v>0</v>
      </c>
      <c r="W71" s="67">
        <f t="shared" si="48"/>
        <v>0</v>
      </c>
      <c r="X71" s="66"/>
      <c r="Y71" s="66"/>
      <c r="Z71" s="62"/>
    </row>
    <row r="72" ht="24.0" hidden="1" customHeight="1">
      <c r="A72" s="57">
        <v>54.0</v>
      </c>
      <c r="B72" s="59"/>
      <c r="C72" s="59"/>
      <c r="D72" s="59"/>
      <c r="E72" s="59"/>
      <c r="F72" s="60"/>
      <c r="G72" s="59"/>
      <c r="H72" s="61">
        <f t="shared" si="4"/>
        <v>0</v>
      </c>
      <c r="I72" s="62"/>
      <c r="J72" s="63"/>
      <c r="K72" s="64" t="str">
        <f t="shared" si="18"/>
        <v/>
      </c>
      <c r="L72" s="64"/>
      <c r="M72" s="62"/>
      <c r="N72" s="62"/>
      <c r="O72" s="62"/>
      <c r="P72" s="63">
        <f t="shared" si="8"/>
        <v>0</v>
      </c>
      <c r="Q72" s="64" t="str">
        <f t="shared" si="9"/>
        <v/>
      </c>
      <c r="R72" s="64">
        <f t="shared" si="10"/>
        <v>0</v>
      </c>
      <c r="S72" s="66"/>
      <c r="T72" s="66">
        <f t="shared" si="46"/>
        <v>0</v>
      </c>
      <c r="U72" s="66">
        <f t="shared" si="47"/>
        <v>0</v>
      </c>
      <c r="V72" s="66">
        <f t="shared" si="12"/>
        <v>0</v>
      </c>
      <c r="W72" s="67">
        <f t="shared" si="48"/>
        <v>0</v>
      </c>
      <c r="X72" s="66"/>
      <c r="Y72" s="66"/>
      <c r="Z72" s="62"/>
    </row>
    <row r="73" ht="24.0" hidden="1" customHeight="1">
      <c r="A73" s="57">
        <v>55.0</v>
      </c>
      <c r="B73" s="59"/>
      <c r="C73" s="59"/>
      <c r="D73" s="59"/>
      <c r="E73" s="59"/>
      <c r="F73" s="60"/>
      <c r="G73" s="59"/>
      <c r="H73" s="61">
        <f t="shared" si="4"/>
        <v>0</v>
      </c>
      <c r="I73" s="62"/>
      <c r="J73" s="63"/>
      <c r="K73" s="64" t="str">
        <f t="shared" si="18"/>
        <v/>
      </c>
      <c r="L73" s="64"/>
      <c r="M73" s="62"/>
      <c r="N73" s="62"/>
      <c r="O73" s="62"/>
      <c r="P73" s="63">
        <f t="shared" si="8"/>
        <v>0</v>
      </c>
      <c r="Q73" s="64" t="str">
        <f t="shared" si="9"/>
        <v/>
      </c>
      <c r="R73" s="64">
        <f t="shared" si="10"/>
        <v>0</v>
      </c>
      <c r="S73" s="66"/>
      <c r="T73" s="66">
        <f t="shared" si="46"/>
        <v>0</v>
      </c>
      <c r="U73" s="66">
        <f t="shared" si="47"/>
        <v>0</v>
      </c>
      <c r="V73" s="66">
        <f t="shared" si="12"/>
        <v>0</v>
      </c>
      <c r="W73" s="67">
        <f t="shared" si="48"/>
        <v>0</v>
      </c>
      <c r="X73" s="66"/>
      <c r="Y73" s="66"/>
      <c r="Z73" s="62"/>
    </row>
    <row r="74" ht="24.0" hidden="1" customHeight="1">
      <c r="A74" s="57">
        <v>56.0</v>
      </c>
      <c r="B74" s="59"/>
      <c r="C74" s="59"/>
      <c r="D74" s="59"/>
      <c r="E74" s="59"/>
      <c r="F74" s="60"/>
      <c r="G74" s="59"/>
      <c r="H74" s="61">
        <f t="shared" si="4"/>
        <v>0</v>
      </c>
      <c r="I74" s="62"/>
      <c r="J74" s="63"/>
      <c r="K74" s="64" t="str">
        <f t="shared" si="18"/>
        <v/>
      </c>
      <c r="L74" s="64"/>
      <c r="M74" s="62"/>
      <c r="N74" s="62"/>
      <c r="O74" s="62"/>
      <c r="P74" s="63">
        <f t="shared" si="8"/>
        <v>0</v>
      </c>
      <c r="Q74" s="64" t="str">
        <f t="shared" si="9"/>
        <v/>
      </c>
      <c r="R74" s="64">
        <f t="shared" si="10"/>
        <v>0</v>
      </c>
      <c r="S74" s="66"/>
      <c r="T74" s="66">
        <f t="shared" si="46"/>
        <v>0</v>
      </c>
      <c r="U74" s="66">
        <f t="shared" si="47"/>
        <v>0</v>
      </c>
      <c r="V74" s="66">
        <f t="shared" si="12"/>
        <v>0</v>
      </c>
      <c r="W74" s="67">
        <f t="shared" si="48"/>
        <v>0</v>
      </c>
      <c r="X74" s="66"/>
      <c r="Y74" s="66"/>
      <c r="Z74" s="62"/>
    </row>
    <row r="75" ht="24.0" hidden="1" customHeight="1">
      <c r="A75" s="57">
        <v>57.0</v>
      </c>
      <c r="B75" s="59"/>
      <c r="C75" s="59"/>
      <c r="D75" s="59"/>
      <c r="E75" s="59"/>
      <c r="F75" s="60"/>
      <c r="G75" s="59"/>
      <c r="H75" s="61">
        <f t="shared" si="4"/>
        <v>0</v>
      </c>
      <c r="I75" s="62"/>
      <c r="J75" s="63"/>
      <c r="K75" s="64" t="str">
        <f t="shared" si="18"/>
        <v/>
      </c>
      <c r="L75" s="64"/>
      <c r="M75" s="62"/>
      <c r="N75" s="62"/>
      <c r="O75" s="62"/>
      <c r="P75" s="63">
        <f t="shared" si="8"/>
        <v>0</v>
      </c>
      <c r="Q75" s="64" t="str">
        <f t="shared" si="9"/>
        <v/>
      </c>
      <c r="R75" s="64">
        <f t="shared" si="10"/>
        <v>0</v>
      </c>
      <c r="S75" s="66"/>
      <c r="T75" s="66">
        <f t="shared" si="46"/>
        <v>0</v>
      </c>
      <c r="U75" s="66">
        <f t="shared" si="47"/>
        <v>0</v>
      </c>
      <c r="V75" s="66">
        <f t="shared" si="12"/>
        <v>0</v>
      </c>
      <c r="W75" s="67">
        <f t="shared" si="48"/>
        <v>0</v>
      </c>
      <c r="X75" s="66"/>
      <c r="Y75" s="66"/>
      <c r="Z75" s="62"/>
    </row>
    <row r="76" ht="24.0" hidden="1" customHeight="1">
      <c r="A76" s="57">
        <v>58.0</v>
      </c>
      <c r="B76" s="59"/>
      <c r="C76" s="59"/>
      <c r="D76" s="59"/>
      <c r="E76" s="59"/>
      <c r="F76" s="60"/>
      <c r="G76" s="59"/>
      <c r="H76" s="61">
        <f t="shared" si="4"/>
        <v>0</v>
      </c>
      <c r="I76" s="62"/>
      <c r="J76" s="63"/>
      <c r="K76" s="64" t="str">
        <f t="shared" si="18"/>
        <v/>
      </c>
      <c r="L76" s="64"/>
      <c r="M76" s="62"/>
      <c r="N76" s="62"/>
      <c r="O76" s="62"/>
      <c r="P76" s="63">
        <f t="shared" si="8"/>
        <v>0</v>
      </c>
      <c r="Q76" s="64" t="str">
        <f t="shared" si="9"/>
        <v/>
      </c>
      <c r="R76" s="64">
        <f t="shared" si="10"/>
        <v>0</v>
      </c>
      <c r="S76" s="66"/>
      <c r="T76" s="66">
        <f t="shared" si="46"/>
        <v>0</v>
      </c>
      <c r="U76" s="66">
        <f t="shared" si="47"/>
        <v>0</v>
      </c>
      <c r="V76" s="66">
        <f t="shared" si="12"/>
        <v>0</v>
      </c>
      <c r="W76" s="67">
        <f t="shared" si="48"/>
        <v>0</v>
      </c>
      <c r="X76" s="66"/>
      <c r="Y76" s="66"/>
      <c r="Z76" s="62"/>
    </row>
    <row r="77" ht="24.0" hidden="1" customHeight="1">
      <c r="A77" s="57">
        <v>59.0</v>
      </c>
      <c r="B77" s="59"/>
      <c r="C77" s="59"/>
      <c r="D77" s="59"/>
      <c r="E77" s="59"/>
      <c r="F77" s="60"/>
      <c r="G77" s="59"/>
      <c r="H77" s="61">
        <f t="shared" si="4"/>
        <v>0</v>
      </c>
      <c r="I77" s="62"/>
      <c r="J77" s="63"/>
      <c r="K77" s="64" t="str">
        <f t="shared" si="18"/>
        <v/>
      </c>
      <c r="L77" s="64"/>
      <c r="M77" s="62"/>
      <c r="N77" s="62"/>
      <c r="O77" s="62"/>
      <c r="P77" s="63">
        <f t="shared" si="8"/>
        <v>0</v>
      </c>
      <c r="Q77" s="64" t="str">
        <f t="shared" si="9"/>
        <v/>
      </c>
      <c r="R77" s="64">
        <f t="shared" si="10"/>
        <v>0</v>
      </c>
      <c r="S77" s="66"/>
      <c r="T77" s="66">
        <f t="shared" si="46"/>
        <v>0</v>
      </c>
      <c r="U77" s="66">
        <f t="shared" si="47"/>
        <v>0</v>
      </c>
      <c r="V77" s="66">
        <f t="shared" si="12"/>
        <v>0</v>
      </c>
      <c r="W77" s="67">
        <f t="shared" si="48"/>
        <v>0</v>
      </c>
      <c r="X77" s="66"/>
      <c r="Y77" s="66"/>
      <c r="Z77" s="62"/>
    </row>
    <row r="78" ht="24.0" hidden="1" customHeight="1">
      <c r="A78" s="57">
        <v>60.0</v>
      </c>
      <c r="B78" s="59"/>
      <c r="C78" s="59"/>
      <c r="D78" s="59"/>
      <c r="E78" s="59"/>
      <c r="F78" s="60"/>
      <c r="G78" s="59"/>
      <c r="H78" s="61">
        <f t="shared" si="4"/>
        <v>0</v>
      </c>
      <c r="I78" s="62"/>
      <c r="J78" s="63"/>
      <c r="K78" s="64" t="str">
        <f t="shared" si="18"/>
        <v/>
      </c>
      <c r="L78" s="64"/>
      <c r="M78" s="62"/>
      <c r="N78" s="62"/>
      <c r="O78" s="62"/>
      <c r="P78" s="63">
        <f t="shared" si="8"/>
        <v>0</v>
      </c>
      <c r="Q78" s="64" t="str">
        <f t="shared" si="9"/>
        <v/>
      </c>
      <c r="R78" s="64">
        <f t="shared" si="10"/>
        <v>0</v>
      </c>
      <c r="S78" s="66"/>
      <c r="T78" s="66">
        <f t="shared" si="46"/>
        <v>0</v>
      </c>
      <c r="U78" s="66">
        <f t="shared" si="47"/>
        <v>0</v>
      </c>
      <c r="V78" s="66">
        <f t="shared" si="12"/>
        <v>0</v>
      </c>
      <c r="W78" s="67">
        <f t="shared" si="48"/>
        <v>0</v>
      </c>
      <c r="X78" s="66"/>
      <c r="Y78" s="66"/>
      <c r="Z78" s="62"/>
    </row>
    <row r="79" ht="24.0" hidden="1" customHeight="1">
      <c r="A79" s="57">
        <v>61.0</v>
      </c>
      <c r="B79" s="59"/>
      <c r="C79" s="59"/>
      <c r="D79" s="59"/>
      <c r="E79" s="59"/>
      <c r="F79" s="60"/>
      <c r="G79" s="59"/>
      <c r="H79" s="61">
        <f t="shared" si="4"/>
        <v>0</v>
      </c>
      <c r="I79" s="62"/>
      <c r="J79" s="63"/>
      <c r="K79" s="64" t="str">
        <f t="shared" si="18"/>
        <v/>
      </c>
      <c r="L79" s="64"/>
      <c r="M79" s="62"/>
      <c r="N79" s="62"/>
      <c r="O79" s="62"/>
      <c r="P79" s="63">
        <f t="shared" si="8"/>
        <v>0</v>
      </c>
      <c r="Q79" s="64" t="str">
        <f t="shared" si="9"/>
        <v/>
      </c>
      <c r="R79" s="64">
        <f t="shared" si="10"/>
        <v>0</v>
      </c>
      <c r="S79" s="66"/>
      <c r="T79" s="66">
        <f t="shared" si="46"/>
        <v>0</v>
      </c>
      <c r="U79" s="66">
        <f t="shared" si="47"/>
        <v>0</v>
      </c>
      <c r="V79" s="66">
        <f t="shared" si="12"/>
        <v>0</v>
      </c>
      <c r="W79" s="67">
        <f t="shared" si="48"/>
        <v>0</v>
      </c>
      <c r="X79" s="66"/>
      <c r="Y79" s="66"/>
      <c r="Z79" s="62"/>
    </row>
    <row r="80" ht="24.0" hidden="1" customHeight="1">
      <c r="A80" s="57">
        <v>62.0</v>
      </c>
      <c r="B80" s="59"/>
      <c r="C80" s="59"/>
      <c r="D80" s="59"/>
      <c r="E80" s="59"/>
      <c r="F80" s="60"/>
      <c r="G80" s="59"/>
      <c r="H80" s="61">
        <f t="shared" si="4"/>
        <v>0</v>
      </c>
      <c r="I80" s="62"/>
      <c r="J80" s="63"/>
      <c r="K80" s="64" t="str">
        <f t="shared" si="18"/>
        <v/>
      </c>
      <c r="L80" s="64"/>
      <c r="M80" s="62"/>
      <c r="N80" s="62"/>
      <c r="O80" s="62"/>
      <c r="P80" s="63">
        <f t="shared" si="8"/>
        <v>0</v>
      </c>
      <c r="Q80" s="64" t="str">
        <f t="shared" si="9"/>
        <v/>
      </c>
      <c r="R80" s="64">
        <f t="shared" si="10"/>
        <v>0</v>
      </c>
      <c r="S80" s="66"/>
      <c r="T80" s="66">
        <f t="shared" si="46"/>
        <v>0</v>
      </c>
      <c r="U80" s="66">
        <f t="shared" si="47"/>
        <v>0</v>
      </c>
      <c r="V80" s="66">
        <f t="shared" si="12"/>
        <v>0</v>
      </c>
      <c r="W80" s="67">
        <f t="shared" si="48"/>
        <v>0</v>
      </c>
      <c r="X80" s="66"/>
      <c r="Y80" s="66"/>
      <c r="Z80" s="62"/>
    </row>
    <row r="81" ht="24.0" hidden="1" customHeight="1">
      <c r="A81" s="57">
        <v>63.0</v>
      </c>
      <c r="B81" s="59"/>
      <c r="C81" s="59"/>
      <c r="D81" s="59"/>
      <c r="E81" s="59"/>
      <c r="F81" s="60"/>
      <c r="G81" s="59"/>
      <c r="H81" s="61">
        <f t="shared" si="4"/>
        <v>0</v>
      </c>
      <c r="I81" s="62"/>
      <c r="J81" s="63"/>
      <c r="K81" s="64" t="str">
        <f t="shared" si="18"/>
        <v/>
      </c>
      <c r="L81" s="64"/>
      <c r="M81" s="62"/>
      <c r="N81" s="62"/>
      <c r="O81" s="62"/>
      <c r="P81" s="63">
        <f t="shared" si="8"/>
        <v>0</v>
      </c>
      <c r="Q81" s="64" t="str">
        <f t="shared" si="9"/>
        <v/>
      </c>
      <c r="R81" s="64">
        <f t="shared" si="10"/>
        <v>0</v>
      </c>
      <c r="S81" s="66"/>
      <c r="T81" s="66">
        <f t="shared" si="46"/>
        <v>0</v>
      </c>
      <c r="U81" s="66">
        <f t="shared" si="47"/>
        <v>0</v>
      </c>
      <c r="V81" s="66">
        <f t="shared" si="12"/>
        <v>0</v>
      </c>
      <c r="W81" s="67">
        <f t="shared" si="48"/>
        <v>0</v>
      </c>
      <c r="X81" s="66"/>
      <c r="Y81" s="66"/>
      <c r="Z81" s="62"/>
    </row>
    <row r="82" ht="24.0" hidden="1" customHeight="1">
      <c r="A82" s="57">
        <v>64.0</v>
      </c>
      <c r="B82" s="59"/>
      <c r="C82" s="59"/>
      <c r="D82" s="59"/>
      <c r="E82" s="59"/>
      <c r="F82" s="60"/>
      <c r="G82" s="59"/>
      <c r="H82" s="61">
        <f t="shared" si="4"/>
        <v>0</v>
      </c>
      <c r="I82" s="62"/>
      <c r="J82" s="63"/>
      <c r="K82" s="64" t="str">
        <f t="shared" si="18"/>
        <v/>
      </c>
      <c r="L82" s="64"/>
      <c r="M82" s="62"/>
      <c r="N82" s="62"/>
      <c r="O82" s="62"/>
      <c r="P82" s="63">
        <f t="shared" si="8"/>
        <v>0</v>
      </c>
      <c r="Q82" s="64" t="str">
        <f t="shared" si="9"/>
        <v/>
      </c>
      <c r="R82" s="64">
        <f t="shared" si="10"/>
        <v>0</v>
      </c>
      <c r="S82" s="66"/>
      <c r="T82" s="66">
        <f t="shared" si="46"/>
        <v>0</v>
      </c>
      <c r="U82" s="66">
        <f t="shared" si="47"/>
        <v>0</v>
      </c>
      <c r="V82" s="66">
        <f t="shared" si="12"/>
        <v>0</v>
      </c>
      <c r="W82" s="67">
        <f t="shared" si="48"/>
        <v>0</v>
      </c>
      <c r="X82" s="66"/>
      <c r="Y82" s="66"/>
      <c r="Z82" s="62"/>
    </row>
    <row r="83" ht="24.0" hidden="1" customHeight="1">
      <c r="A83" s="57">
        <v>65.0</v>
      </c>
      <c r="B83" s="59"/>
      <c r="C83" s="59"/>
      <c r="D83" s="59"/>
      <c r="E83" s="59"/>
      <c r="F83" s="60"/>
      <c r="G83" s="59"/>
      <c r="H83" s="61">
        <f t="shared" si="4"/>
        <v>0</v>
      </c>
      <c r="I83" s="62"/>
      <c r="J83" s="63"/>
      <c r="K83" s="64" t="str">
        <f t="shared" si="18"/>
        <v/>
      </c>
      <c r="L83" s="64"/>
      <c r="M83" s="62"/>
      <c r="N83" s="62"/>
      <c r="O83" s="62"/>
      <c r="P83" s="63">
        <f t="shared" si="8"/>
        <v>0</v>
      </c>
      <c r="Q83" s="64" t="str">
        <f t="shared" si="9"/>
        <v/>
      </c>
      <c r="R83" s="64">
        <f t="shared" si="10"/>
        <v>0</v>
      </c>
      <c r="S83" s="66"/>
      <c r="T83" s="66">
        <f t="shared" si="46"/>
        <v>0</v>
      </c>
      <c r="U83" s="66">
        <f t="shared" si="47"/>
        <v>0</v>
      </c>
      <c r="V83" s="66">
        <f t="shared" si="12"/>
        <v>0</v>
      </c>
      <c r="W83" s="67">
        <f t="shared" si="48"/>
        <v>0</v>
      </c>
      <c r="X83" s="66"/>
      <c r="Y83" s="66"/>
      <c r="Z83" s="62"/>
    </row>
    <row r="84" ht="24.0" hidden="1" customHeight="1">
      <c r="A84" s="57">
        <v>66.0</v>
      </c>
      <c r="B84" s="59"/>
      <c r="C84" s="59"/>
      <c r="D84" s="59"/>
      <c r="E84" s="59"/>
      <c r="F84" s="60"/>
      <c r="G84" s="59"/>
      <c r="H84" s="61">
        <f t="shared" si="4"/>
        <v>0</v>
      </c>
      <c r="I84" s="62"/>
      <c r="J84" s="63"/>
      <c r="K84" s="64" t="str">
        <f t="shared" si="18"/>
        <v/>
      </c>
      <c r="L84" s="64"/>
      <c r="M84" s="62"/>
      <c r="N84" s="62"/>
      <c r="O84" s="62"/>
      <c r="P84" s="63">
        <f t="shared" si="8"/>
        <v>0</v>
      </c>
      <c r="Q84" s="64" t="str">
        <f t="shared" si="9"/>
        <v/>
      </c>
      <c r="R84" s="64">
        <f t="shared" si="10"/>
        <v>0</v>
      </c>
      <c r="S84" s="66"/>
      <c r="T84" s="66">
        <f t="shared" si="46"/>
        <v>0</v>
      </c>
      <c r="U84" s="66">
        <f t="shared" si="47"/>
        <v>0</v>
      </c>
      <c r="V84" s="66">
        <f t="shared" si="12"/>
        <v>0</v>
      </c>
      <c r="W84" s="67">
        <f t="shared" si="48"/>
        <v>0</v>
      </c>
      <c r="X84" s="66"/>
      <c r="Y84" s="66"/>
      <c r="Z84" s="62"/>
    </row>
    <row r="85" ht="24.0" hidden="1" customHeight="1">
      <c r="A85" s="57">
        <v>67.0</v>
      </c>
      <c r="B85" s="59"/>
      <c r="C85" s="59"/>
      <c r="D85" s="59"/>
      <c r="E85" s="59"/>
      <c r="F85" s="60"/>
      <c r="G85" s="59"/>
      <c r="H85" s="61">
        <f t="shared" si="4"/>
        <v>0</v>
      </c>
      <c r="I85" s="62"/>
      <c r="J85" s="63"/>
      <c r="K85" s="64" t="str">
        <f t="shared" si="18"/>
        <v/>
      </c>
      <c r="L85" s="64"/>
      <c r="M85" s="62"/>
      <c r="N85" s="62"/>
      <c r="O85" s="62"/>
      <c r="P85" s="63">
        <f t="shared" si="8"/>
        <v>0</v>
      </c>
      <c r="Q85" s="64" t="str">
        <f t="shared" si="9"/>
        <v/>
      </c>
      <c r="R85" s="64">
        <f t="shared" si="10"/>
        <v>0</v>
      </c>
      <c r="S85" s="66"/>
      <c r="T85" s="66">
        <f t="shared" si="46"/>
        <v>0</v>
      </c>
      <c r="U85" s="66">
        <f t="shared" si="47"/>
        <v>0</v>
      </c>
      <c r="V85" s="66">
        <f t="shared" si="12"/>
        <v>0</v>
      </c>
      <c r="W85" s="67">
        <f t="shared" si="48"/>
        <v>0</v>
      </c>
      <c r="X85" s="66"/>
      <c r="Y85" s="66"/>
      <c r="Z85" s="62"/>
    </row>
    <row r="86" ht="24.0" hidden="1" customHeight="1">
      <c r="A86" s="57">
        <v>68.0</v>
      </c>
      <c r="B86" s="59"/>
      <c r="C86" s="59"/>
      <c r="D86" s="59"/>
      <c r="E86" s="59"/>
      <c r="F86" s="60"/>
      <c r="G86" s="59"/>
      <c r="H86" s="61">
        <f t="shared" si="4"/>
        <v>0</v>
      </c>
      <c r="I86" s="62"/>
      <c r="J86" s="63"/>
      <c r="K86" s="64" t="str">
        <f t="shared" si="18"/>
        <v/>
      </c>
      <c r="L86" s="64"/>
      <c r="M86" s="62"/>
      <c r="N86" s="62"/>
      <c r="O86" s="62"/>
      <c r="P86" s="63">
        <f t="shared" si="8"/>
        <v>0</v>
      </c>
      <c r="Q86" s="64" t="str">
        <f t="shared" si="9"/>
        <v/>
      </c>
      <c r="R86" s="64">
        <f t="shared" si="10"/>
        <v>0</v>
      </c>
      <c r="S86" s="66"/>
      <c r="T86" s="66">
        <f t="shared" si="46"/>
        <v>0</v>
      </c>
      <c r="U86" s="66">
        <f t="shared" si="47"/>
        <v>0</v>
      </c>
      <c r="V86" s="66">
        <f t="shared" si="12"/>
        <v>0</v>
      </c>
      <c r="W86" s="67">
        <f t="shared" si="48"/>
        <v>0</v>
      </c>
      <c r="X86" s="66"/>
      <c r="Y86" s="66"/>
      <c r="Z86" s="62"/>
    </row>
    <row r="87" ht="24.0" hidden="1" customHeight="1">
      <c r="A87" s="57">
        <v>69.0</v>
      </c>
      <c r="B87" s="59"/>
      <c r="C87" s="59"/>
      <c r="D87" s="59"/>
      <c r="E87" s="59"/>
      <c r="F87" s="60"/>
      <c r="G87" s="59"/>
      <c r="H87" s="61">
        <f t="shared" si="4"/>
        <v>0</v>
      </c>
      <c r="I87" s="62"/>
      <c r="J87" s="63"/>
      <c r="K87" s="64" t="str">
        <f t="shared" si="18"/>
        <v/>
      </c>
      <c r="L87" s="64"/>
      <c r="M87" s="62"/>
      <c r="N87" s="62"/>
      <c r="O87" s="62"/>
      <c r="P87" s="63">
        <f t="shared" si="8"/>
        <v>0</v>
      </c>
      <c r="Q87" s="64" t="str">
        <f t="shared" si="9"/>
        <v/>
      </c>
      <c r="R87" s="64">
        <f t="shared" si="10"/>
        <v>0</v>
      </c>
      <c r="S87" s="66"/>
      <c r="T87" s="66">
        <f t="shared" si="46"/>
        <v>0</v>
      </c>
      <c r="U87" s="66">
        <f t="shared" si="47"/>
        <v>0</v>
      </c>
      <c r="V87" s="66">
        <f t="shared" si="12"/>
        <v>0</v>
      </c>
      <c r="W87" s="67">
        <f t="shared" si="48"/>
        <v>0</v>
      </c>
      <c r="X87" s="66"/>
      <c r="Y87" s="66"/>
      <c r="Z87" s="62"/>
    </row>
    <row r="88" ht="24.0" hidden="1" customHeight="1">
      <c r="A88" s="57">
        <v>70.0</v>
      </c>
      <c r="B88" s="59"/>
      <c r="C88" s="59"/>
      <c r="D88" s="59"/>
      <c r="E88" s="59"/>
      <c r="F88" s="60"/>
      <c r="G88" s="59"/>
      <c r="H88" s="61">
        <f t="shared" si="4"/>
        <v>0</v>
      </c>
      <c r="I88" s="62"/>
      <c r="J88" s="63"/>
      <c r="K88" s="64"/>
      <c r="L88" s="64"/>
      <c r="M88" s="62"/>
      <c r="N88" s="62"/>
      <c r="O88" s="62"/>
      <c r="P88" s="63">
        <f t="shared" si="8"/>
        <v>0</v>
      </c>
      <c r="Q88" s="64" t="str">
        <f t="shared" si="9"/>
        <v/>
      </c>
      <c r="R88" s="64">
        <f t="shared" si="10"/>
        <v>0</v>
      </c>
      <c r="S88" s="66"/>
      <c r="T88" s="66">
        <f t="shared" si="46"/>
        <v>0</v>
      </c>
      <c r="U88" s="66">
        <f t="shared" si="47"/>
        <v>0</v>
      </c>
      <c r="V88" s="66">
        <f t="shared" si="12"/>
        <v>0</v>
      </c>
      <c r="W88" s="67">
        <f t="shared" si="48"/>
        <v>0</v>
      </c>
      <c r="X88" s="66"/>
      <c r="Y88" s="66"/>
      <c r="Z88" s="62"/>
    </row>
    <row r="89" ht="24.0" hidden="1" customHeight="1">
      <c r="A89" s="57">
        <v>71.0</v>
      </c>
      <c r="B89" s="59"/>
      <c r="C89" s="59"/>
      <c r="D89" s="59"/>
      <c r="E89" s="59"/>
      <c r="F89" s="60"/>
      <c r="G89" s="59"/>
      <c r="H89" s="61">
        <f t="shared" si="4"/>
        <v>0</v>
      </c>
      <c r="I89" s="62"/>
      <c r="J89" s="63"/>
      <c r="K89" s="64"/>
      <c r="L89" s="64"/>
      <c r="M89" s="62"/>
      <c r="N89" s="62"/>
      <c r="O89" s="62"/>
      <c r="P89" s="63">
        <f t="shared" si="8"/>
        <v>0</v>
      </c>
      <c r="Q89" s="64" t="str">
        <f t="shared" si="9"/>
        <v/>
      </c>
      <c r="R89" s="64">
        <f t="shared" si="10"/>
        <v>0</v>
      </c>
      <c r="S89" s="66"/>
      <c r="T89" s="66">
        <f t="shared" si="46"/>
        <v>0</v>
      </c>
      <c r="U89" s="66">
        <f t="shared" si="47"/>
        <v>0</v>
      </c>
      <c r="V89" s="66">
        <f t="shared" si="12"/>
        <v>0</v>
      </c>
      <c r="W89" s="67">
        <f t="shared" si="48"/>
        <v>0</v>
      </c>
      <c r="X89" s="66"/>
      <c r="Y89" s="66"/>
      <c r="Z89" s="62"/>
    </row>
    <row r="90" ht="24.0" hidden="1" customHeight="1">
      <c r="A90" s="57">
        <v>72.0</v>
      </c>
      <c r="B90" s="59"/>
      <c r="C90" s="59"/>
      <c r="D90" s="59"/>
      <c r="E90" s="59"/>
      <c r="F90" s="60"/>
      <c r="G90" s="59"/>
      <c r="H90" s="61">
        <f t="shared" si="4"/>
        <v>0</v>
      </c>
      <c r="I90" s="62"/>
      <c r="J90" s="63"/>
      <c r="K90" s="64"/>
      <c r="L90" s="64"/>
      <c r="M90" s="62"/>
      <c r="N90" s="62"/>
      <c r="O90" s="62"/>
      <c r="P90" s="63">
        <f t="shared" si="8"/>
        <v>0</v>
      </c>
      <c r="Q90" s="64" t="str">
        <f t="shared" si="9"/>
        <v/>
      </c>
      <c r="R90" s="64">
        <f t="shared" si="10"/>
        <v>0</v>
      </c>
      <c r="S90" s="66"/>
      <c r="T90" s="66">
        <f t="shared" si="46"/>
        <v>0</v>
      </c>
      <c r="U90" s="66">
        <f t="shared" si="47"/>
        <v>0</v>
      </c>
      <c r="V90" s="66">
        <f t="shared" si="12"/>
        <v>0</v>
      </c>
      <c r="W90" s="67">
        <f t="shared" si="48"/>
        <v>0</v>
      </c>
      <c r="X90" s="66"/>
      <c r="Y90" s="66"/>
      <c r="Z90" s="62"/>
    </row>
    <row r="91" ht="24.0" hidden="1" customHeight="1">
      <c r="A91" s="57">
        <v>73.0</v>
      </c>
      <c r="B91" s="59"/>
      <c r="C91" s="59"/>
      <c r="D91" s="59"/>
      <c r="E91" s="59"/>
      <c r="F91" s="60"/>
      <c r="G91" s="59"/>
      <c r="H91" s="61">
        <f t="shared" si="4"/>
        <v>0</v>
      </c>
      <c r="I91" s="62"/>
      <c r="J91" s="63"/>
      <c r="K91" s="64"/>
      <c r="L91" s="64"/>
      <c r="M91" s="62"/>
      <c r="N91" s="62"/>
      <c r="O91" s="62"/>
      <c r="P91" s="63">
        <f t="shared" si="8"/>
        <v>0</v>
      </c>
      <c r="Q91" s="64" t="str">
        <f t="shared" si="9"/>
        <v/>
      </c>
      <c r="R91" s="64">
        <f t="shared" si="10"/>
        <v>0</v>
      </c>
      <c r="S91" s="66"/>
      <c r="T91" s="66">
        <f t="shared" si="46"/>
        <v>0</v>
      </c>
      <c r="U91" s="66">
        <f t="shared" si="47"/>
        <v>0</v>
      </c>
      <c r="V91" s="66">
        <f t="shared" si="12"/>
        <v>0</v>
      </c>
      <c r="W91" s="67">
        <f t="shared" si="48"/>
        <v>0</v>
      </c>
      <c r="X91" s="66"/>
      <c r="Y91" s="66"/>
      <c r="Z91" s="62"/>
    </row>
    <row r="92" ht="24.0" hidden="1" customHeight="1">
      <c r="A92" s="57">
        <v>74.0</v>
      </c>
      <c r="B92" s="59"/>
      <c r="C92" s="59"/>
      <c r="D92" s="59"/>
      <c r="E92" s="59"/>
      <c r="F92" s="60"/>
      <c r="G92" s="59"/>
      <c r="H92" s="61">
        <f t="shared" si="4"/>
        <v>0</v>
      </c>
      <c r="I92" s="62"/>
      <c r="J92" s="63"/>
      <c r="K92" s="64"/>
      <c r="L92" s="64"/>
      <c r="M92" s="62"/>
      <c r="N92" s="62"/>
      <c r="O92" s="62"/>
      <c r="P92" s="63">
        <f t="shared" si="8"/>
        <v>0</v>
      </c>
      <c r="Q92" s="64" t="str">
        <f t="shared" si="9"/>
        <v/>
      </c>
      <c r="R92" s="64">
        <f t="shared" si="10"/>
        <v>0</v>
      </c>
      <c r="S92" s="66"/>
      <c r="T92" s="66">
        <f t="shared" si="46"/>
        <v>0</v>
      </c>
      <c r="U92" s="66">
        <f t="shared" si="47"/>
        <v>0</v>
      </c>
      <c r="V92" s="66">
        <f t="shared" si="12"/>
        <v>0</v>
      </c>
      <c r="W92" s="67">
        <f t="shared" si="48"/>
        <v>0</v>
      </c>
      <c r="X92" s="66"/>
      <c r="Y92" s="66"/>
      <c r="Z92" s="62"/>
    </row>
    <row r="93" ht="24.0" hidden="1" customHeight="1">
      <c r="A93" s="57">
        <v>75.0</v>
      </c>
      <c r="B93" s="59"/>
      <c r="C93" s="59"/>
      <c r="D93" s="59"/>
      <c r="E93" s="59"/>
      <c r="F93" s="60"/>
      <c r="G93" s="59"/>
      <c r="H93" s="61">
        <f t="shared" si="4"/>
        <v>0</v>
      </c>
      <c r="I93" s="62"/>
      <c r="J93" s="63"/>
      <c r="K93" s="64"/>
      <c r="L93" s="64"/>
      <c r="M93" s="62"/>
      <c r="N93" s="62"/>
      <c r="O93" s="62"/>
      <c r="P93" s="63">
        <f t="shared" si="8"/>
        <v>0</v>
      </c>
      <c r="Q93" s="64" t="str">
        <f t="shared" si="9"/>
        <v/>
      </c>
      <c r="R93" s="64">
        <f t="shared" si="10"/>
        <v>0</v>
      </c>
      <c r="S93" s="66"/>
      <c r="T93" s="66">
        <f t="shared" si="46"/>
        <v>0</v>
      </c>
      <c r="U93" s="66">
        <f t="shared" si="47"/>
        <v>0</v>
      </c>
      <c r="V93" s="66">
        <f t="shared" si="12"/>
        <v>0</v>
      </c>
      <c r="W93" s="67">
        <f t="shared" si="48"/>
        <v>0</v>
      </c>
      <c r="X93" s="66"/>
      <c r="Y93" s="66"/>
      <c r="Z93" s="62"/>
    </row>
    <row r="94" ht="24.0" hidden="1" customHeight="1">
      <c r="A94" s="57">
        <v>76.0</v>
      </c>
      <c r="B94" s="59"/>
      <c r="C94" s="59"/>
      <c r="D94" s="59"/>
      <c r="E94" s="59"/>
      <c r="F94" s="60"/>
      <c r="G94" s="59"/>
      <c r="H94" s="61">
        <f t="shared" si="4"/>
        <v>0</v>
      </c>
      <c r="I94" s="62"/>
      <c r="J94" s="63"/>
      <c r="K94" s="64"/>
      <c r="L94" s="64"/>
      <c r="M94" s="62"/>
      <c r="N94" s="62"/>
      <c r="O94" s="62"/>
      <c r="P94" s="63">
        <f t="shared" si="8"/>
        <v>0</v>
      </c>
      <c r="Q94" s="64" t="str">
        <f t="shared" si="9"/>
        <v/>
      </c>
      <c r="R94" s="64">
        <f t="shared" si="10"/>
        <v>0</v>
      </c>
      <c r="S94" s="66"/>
      <c r="T94" s="66">
        <f t="shared" si="46"/>
        <v>0</v>
      </c>
      <c r="U94" s="66">
        <f t="shared" si="47"/>
        <v>0</v>
      </c>
      <c r="V94" s="66">
        <f t="shared" si="12"/>
        <v>0</v>
      </c>
      <c r="W94" s="67">
        <f t="shared" si="48"/>
        <v>0</v>
      </c>
      <c r="X94" s="66"/>
      <c r="Y94" s="66"/>
      <c r="Z94" s="62"/>
    </row>
    <row r="95" ht="24.0" hidden="1" customHeight="1">
      <c r="A95" s="57">
        <v>77.0</v>
      </c>
      <c r="B95" s="59"/>
      <c r="C95" s="59"/>
      <c r="D95" s="59"/>
      <c r="E95" s="59"/>
      <c r="F95" s="60"/>
      <c r="G95" s="59"/>
      <c r="H95" s="61">
        <f t="shared" si="4"/>
        <v>0</v>
      </c>
      <c r="I95" s="62"/>
      <c r="J95" s="63"/>
      <c r="K95" s="64"/>
      <c r="L95" s="64"/>
      <c r="M95" s="62"/>
      <c r="N95" s="62"/>
      <c r="O95" s="62"/>
      <c r="P95" s="63">
        <f t="shared" si="8"/>
        <v>0</v>
      </c>
      <c r="Q95" s="64" t="str">
        <f t="shared" si="9"/>
        <v/>
      </c>
      <c r="R95" s="64">
        <f t="shared" si="10"/>
        <v>0</v>
      </c>
      <c r="S95" s="66"/>
      <c r="T95" s="66">
        <f t="shared" si="46"/>
        <v>0</v>
      </c>
      <c r="U95" s="66">
        <f t="shared" si="47"/>
        <v>0</v>
      </c>
      <c r="V95" s="66">
        <f t="shared" si="12"/>
        <v>0</v>
      </c>
      <c r="W95" s="67">
        <f t="shared" si="48"/>
        <v>0</v>
      </c>
      <c r="X95" s="66"/>
      <c r="Y95" s="66"/>
      <c r="Z95" s="62"/>
    </row>
    <row r="96" ht="24.0" hidden="1" customHeight="1">
      <c r="A96" s="57">
        <v>78.0</v>
      </c>
      <c r="B96" s="59"/>
      <c r="C96" s="59"/>
      <c r="D96" s="59"/>
      <c r="E96" s="59"/>
      <c r="F96" s="60"/>
      <c r="G96" s="59"/>
      <c r="H96" s="61">
        <f t="shared" si="4"/>
        <v>0</v>
      </c>
      <c r="I96" s="62"/>
      <c r="J96" s="63"/>
      <c r="K96" s="64"/>
      <c r="L96" s="64"/>
      <c r="M96" s="62"/>
      <c r="N96" s="62"/>
      <c r="O96" s="62"/>
      <c r="P96" s="63">
        <f t="shared" si="8"/>
        <v>0</v>
      </c>
      <c r="Q96" s="64" t="str">
        <f t="shared" si="9"/>
        <v/>
      </c>
      <c r="R96" s="64">
        <f t="shared" si="10"/>
        <v>0</v>
      </c>
      <c r="S96" s="66"/>
      <c r="T96" s="66">
        <f t="shared" si="46"/>
        <v>0</v>
      </c>
      <c r="U96" s="66">
        <f t="shared" si="47"/>
        <v>0</v>
      </c>
      <c r="V96" s="66">
        <f t="shared" si="12"/>
        <v>0</v>
      </c>
      <c r="W96" s="67">
        <f t="shared" si="48"/>
        <v>0</v>
      </c>
      <c r="X96" s="66"/>
      <c r="Y96" s="66"/>
      <c r="Z96" s="62"/>
    </row>
    <row r="97" ht="24.0" hidden="1" customHeight="1">
      <c r="A97" s="57">
        <v>79.0</v>
      </c>
      <c r="B97" s="59"/>
      <c r="C97" s="59"/>
      <c r="D97" s="59"/>
      <c r="E97" s="59"/>
      <c r="F97" s="60"/>
      <c r="G97" s="59"/>
      <c r="H97" s="61">
        <f t="shared" si="4"/>
        <v>0</v>
      </c>
      <c r="I97" s="62"/>
      <c r="J97" s="63"/>
      <c r="K97" s="64"/>
      <c r="L97" s="64"/>
      <c r="M97" s="62"/>
      <c r="N97" s="62"/>
      <c r="O97" s="62"/>
      <c r="P97" s="63">
        <f t="shared" si="8"/>
        <v>0</v>
      </c>
      <c r="Q97" s="64" t="str">
        <f t="shared" si="9"/>
        <v/>
      </c>
      <c r="R97" s="64">
        <f t="shared" si="10"/>
        <v>0</v>
      </c>
      <c r="S97" s="66"/>
      <c r="T97" s="66">
        <f t="shared" si="46"/>
        <v>0</v>
      </c>
      <c r="U97" s="66">
        <f t="shared" si="47"/>
        <v>0</v>
      </c>
      <c r="V97" s="66">
        <f t="shared" si="12"/>
        <v>0</v>
      </c>
      <c r="W97" s="67">
        <f t="shared" si="48"/>
        <v>0</v>
      </c>
      <c r="X97" s="66"/>
      <c r="Y97" s="66"/>
      <c r="Z97" s="62"/>
    </row>
    <row r="98" ht="24.0" hidden="1" customHeight="1">
      <c r="A98" s="57">
        <v>80.0</v>
      </c>
      <c r="B98" s="59"/>
      <c r="C98" s="59"/>
      <c r="D98" s="59"/>
      <c r="E98" s="59"/>
      <c r="F98" s="60"/>
      <c r="G98" s="59"/>
      <c r="H98" s="61">
        <f t="shared" si="4"/>
        <v>0</v>
      </c>
      <c r="I98" s="62"/>
      <c r="J98" s="63"/>
      <c r="K98" s="64"/>
      <c r="L98" s="64"/>
      <c r="M98" s="62"/>
      <c r="N98" s="62"/>
      <c r="O98" s="62"/>
      <c r="P98" s="63">
        <f t="shared" si="8"/>
        <v>0</v>
      </c>
      <c r="Q98" s="64" t="str">
        <f t="shared" si="9"/>
        <v/>
      </c>
      <c r="R98" s="64">
        <f t="shared" si="10"/>
        <v>0</v>
      </c>
      <c r="S98" s="66"/>
      <c r="T98" s="66">
        <f t="shared" si="46"/>
        <v>0</v>
      </c>
      <c r="U98" s="66">
        <f t="shared" si="47"/>
        <v>0</v>
      </c>
      <c r="V98" s="66">
        <f t="shared" si="12"/>
        <v>0</v>
      </c>
      <c r="W98" s="67">
        <f t="shared" si="48"/>
        <v>0</v>
      </c>
      <c r="X98" s="66"/>
      <c r="Y98" s="66"/>
      <c r="Z98" s="62"/>
    </row>
    <row r="99" ht="24.0" hidden="1" customHeight="1">
      <c r="A99" s="57">
        <v>81.0</v>
      </c>
      <c r="B99" s="59"/>
      <c r="C99" s="59"/>
      <c r="D99" s="59"/>
      <c r="E99" s="59"/>
      <c r="F99" s="60"/>
      <c r="G99" s="59"/>
      <c r="H99" s="61">
        <f t="shared" si="4"/>
        <v>0</v>
      </c>
      <c r="I99" s="62"/>
      <c r="J99" s="63"/>
      <c r="K99" s="64" t="str">
        <f>+G99</f>
        <v/>
      </c>
      <c r="L99" s="64"/>
      <c r="M99" s="62"/>
      <c r="N99" s="62"/>
      <c r="O99" s="62"/>
      <c r="P99" s="63">
        <f t="shared" si="8"/>
        <v>0</v>
      </c>
      <c r="Q99" s="64" t="str">
        <f t="shared" si="9"/>
        <v/>
      </c>
      <c r="R99" s="64">
        <f t="shared" si="10"/>
        <v>0</v>
      </c>
      <c r="S99" s="66"/>
      <c r="T99" s="66">
        <f t="shared" si="46"/>
        <v>0</v>
      </c>
      <c r="U99" s="66">
        <f t="shared" si="47"/>
        <v>0</v>
      </c>
      <c r="V99" s="66">
        <f t="shared" si="12"/>
        <v>0</v>
      </c>
      <c r="W99" s="67">
        <f t="shared" si="48"/>
        <v>0</v>
      </c>
      <c r="X99" s="66"/>
      <c r="Y99" s="66"/>
      <c r="Z99" s="62"/>
    </row>
    <row r="100" ht="30.75" customHeight="1">
      <c r="A100" s="50"/>
      <c r="B100" s="50"/>
      <c r="C100" s="50"/>
      <c r="D100" s="50"/>
      <c r="E100" s="50"/>
      <c r="F100" s="54"/>
      <c r="G100" s="27">
        <f t="shared" ref="G100:H100" si="49">SUM(G19:G99)</f>
        <v>55</v>
      </c>
      <c r="H100" s="61">
        <f t="shared" si="49"/>
        <v>12286.586</v>
      </c>
      <c r="I100" s="26"/>
      <c r="J100" s="77">
        <f t="shared" ref="J100:L100" si="50">SUM(J19:J99)</f>
        <v>157.4038</v>
      </c>
      <c r="K100" s="77">
        <f t="shared" si="50"/>
        <v>54</v>
      </c>
      <c r="L100" s="77">
        <f t="shared" si="50"/>
        <v>207.2386</v>
      </c>
      <c r="P100" s="78">
        <f>+Q25</f>
        <v>1</v>
      </c>
      <c r="Q100" s="79">
        <f t="shared" ref="Q100:R100" si="51">SUM(Q19:Q99)</f>
        <v>55</v>
      </c>
      <c r="R100" s="79">
        <f t="shared" si="51"/>
        <v>274.15</v>
      </c>
      <c r="S100" s="4"/>
      <c r="T100" s="4"/>
      <c r="U100" s="4"/>
      <c r="V100" s="4"/>
      <c r="W100" s="80">
        <f>SUM(W19:W99)</f>
        <v>469.637256</v>
      </c>
      <c r="X100" s="4"/>
      <c r="Y100" s="4"/>
    </row>
    <row r="101" ht="13.5" customHeight="1">
      <c r="A101" s="50"/>
      <c r="B101" s="50"/>
      <c r="C101" s="50"/>
      <c r="D101" s="50"/>
      <c r="E101" s="50"/>
      <c r="F101" s="81"/>
      <c r="G101" s="50"/>
      <c r="H101" s="50"/>
      <c r="S101" s="4"/>
      <c r="T101" s="4"/>
      <c r="U101" s="4"/>
      <c r="V101" s="4"/>
      <c r="W101" s="4"/>
      <c r="X101" s="4"/>
      <c r="Y101" s="4"/>
    </row>
    <row r="102" ht="12.75" customHeight="1">
      <c r="B102" s="4"/>
      <c r="C102" s="4"/>
      <c r="D102" s="4"/>
      <c r="E102" s="4"/>
      <c r="F102" s="3"/>
      <c r="G102" s="4"/>
      <c r="H102" s="4"/>
      <c r="Q102" s="10">
        <f>+Q100-P100</f>
        <v>54</v>
      </c>
      <c r="S102" s="4"/>
      <c r="T102" s="4"/>
      <c r="U102" s="4"/>
      <c r="V102" s="4"/>
      <c r="W102" s="4"/>
      <c r="X102" s="4"/>
      <c r="Y102" s="4"/>
    </row>
    <row r="103" ht="12.75" customHeight="1">
      <c r="B103" s="4"/>
      <c r="C103" s="4"/>
      <c r="D103" s="4"/>
      <c r="E103" s="4"/>
      <c r="F103" s="3"/>
      <c r="G103" s="4"/>
      <c r="H103" s="4"/>
      <c r="S103" s="4"/>
      <c r="T103" s="4"/>
      <c r="U103" s="4"/>
      <c r="V103" s="4"/>
      <c r="W103" s="4"/>
      <c r="X103" s="4"/>
      <c r="Y103" s="4"/>
    </row>
    <row r="104" ht="12.75" customHeight="1">
      <c r="B104" s="4"/>
      <c r="C104" s="4"/>
      <c r="D104" s="4"/>
      <c r="E104" s="4"/>
      <c r="F104" s="3"/>
      <c r="G104" s="4"/>
      <c r="H104" s="4"/>
      <c r="P104" s="2" t="s">
        <v>31</v>
      </c>
      <c r="Q104" s="82">
        <f>+H25</f>
        <v>88.42</v>
      </c>
      <c r="S104" s="4"/>
      <c r="T104" s="4"/>
      <c r="U104" s="4"/>
      <c r="V104" s="4"/>
      <c r="W104" s="4"/>
      <c r="X104" s="4"/>
      <c r="Y104" s="4"/>
    </row>
    <row r="105" ht="18.0" customHeight="1">
      <c r="A105" s="7" t="s">
        <v>32</v>
      </c>
      <c r="B105" s="4"/>
      <c r="C105" s="4"/>
      <c r="D105" s="4" t="s">
        <v>33</v>
      </c>
      <c r="E105" s="4"/>
      <c r="F105" s="3"/>
      <c r="G105" s="4"/>
      <c r="H105" s="4"/>
      <c r="P105" s="2" t="s">
        <v>34</v>
      </c>
      <c r="Q105" s="83">
        <f>+H100-Q104</f>
        <v>12198.166</v>
      </c>
      <c r="S105" s="4"/>
      <c r="T105" s="4"/>
      <c r="U105" s="4"/>
      <c r="V105" s="4"/>
      <c r="W105" s="4"/>
      <c r="X105" s="4"/>
      <c r="Y105" s="4"/>
    </row>
    <row r="106" ht="13.5" customHeight="1">
      <c r="B106" s="4"/>
      <c r="C106" s="4"/>
      <c r="D106" s="4"/>
      <c r="E106" s="4"/>
      <c r="F106" s="3"/>
      <c r="G106" s="4"/>
      <c r="H106" s="4"/>
      <c r="S106" s="4"/>
      <c r="T106" s="4"/>
      <c r="U106" s="4"/>
      <c r="V106" s="4"/>
      <c r="W106" s="4"/>
      <c r="X106" s="4"/>
      <c r="Y106" s="4"/>
    </row>
    <row r="107" ht="32.25" customHeight="1">
      <c r="A107" s="84"/>
      <c r="B107" s="85" t="s">
        <v>12</v>
      </c>
      <c r="C107" s="15" t="s">
        <v>13</v>
      </c>
      <c r="D107" s="16"/>
      <c r="E107" s="12"/>
      <c r="F107" s="86" t="s">
        <v>14</v>
      </c>
      <c r="G107" s="87" t="s">
        <v>15</v>
      </c>
      <c r="H107" s="88" t="s">
        <v>16</v>
      </c>
      <c r="S107" s="4"/>
      <c r="T107" s="4"/>
      <c r="U107" s="4"/>
      <c r="V107" s="4"/>
      <c r="W107" s="4"/>
      <c r="X107" s="4"/>
      <c r="Y107" s="4"/>
    </row>
    <row r="108" ht="24.75" customHeight="1">
      <c r="A108" s="64">
        <v>1.0</v>
      </c>
      <c r="B108" s="74" t="s">
        <v>35</v>
      </c>
      <c r="C108" s="74">
        <v>83.0</v>
      </c>
      <c r="D108" s="74">
        <v>208.0</v>
      </c>
      <c r="E108" s="74">
        <v>116.0</v>
      </c>
      <c r="F108" s="75">
        <f>10%*50.06</f>
        <v>5.006</v>
      </c>
      <c r="G108" s="74">
        <v>1.0</v>
      </c>
      <c r="H108" s="76">
        <f t="shared" ref="H108:H114" si="52">+G108*F108</f>
        <v>5.006</v>
      </c>
      <c r="I108" s="62"/>
      <c r="J108" s="63">
        <f>D108*25.4/1000</f>
        <v>5.2832</v>
      </c>
      <c r="K108" s="64">
        <f>+G108</f>
        <v>1</v>
      </c>
      <c r="L108" s="64">
        <f>K108*J108</f>
        <v>5.2832</v>
      </c>
      <c r="M108" s="62"/>
      <c r="N108" s="62"/>
      <c r="O108" s="62"/>
      <c r="P108" s="62"/>
      <c r="Q108" s="62"/>
      <c r="R108" s="62"/>
      <c r="S108" s="66"/>
      <c r="T108" s="66"/>
      <c r="U108" s="66"/>
      <c r="V108" s="66"/>
      <c r="W108" s="66"/>
      <c r="X108" s="66"/>
      <c r="Y108" s="66"/>
      <c r="Z108" s="62"/>
    </row>
    <row r="109" ht="24.75" customHeight="1">
      <c r="A109" s="64">
        <v>2.0</v>
      </c>
      <c r="B109" s="74" t="s">
        <v>36</v>
      </c>
      <c r="C109" s="74">
        <v>99.0</v>
      </c>
      <c r="D109" s="74">
        <v>207.0</v>
      </c>
      <c r="E109" s="74">
        <v>179.0</v>
      </c>
      <c r="F109" s="75">
        <f>10%*66.04</f>
        <v>6.604</v>
      </c>
      <c r="G109" s="74">
        <v>1.0</v>
      </c>
      <c r="H109" s="76">
        <f t="shared" si="52"/>
        <v>6.604</v>
      </c>
      <c r="I109" s="62"/>
      <c r="J109" s="63"/>
      <c r="K109" s="64"/>
      <c r="L109" s="64"/>
      <c r="M109" s="62"/>
      <c r="N109" s="62"/>
      <c r="O109" s="62"/>
      <c r="P109" s="62"/>
      <c r="Q109" s="62"/>
      <c r="R109" s="62"/>
      <c r="S109" s="66"/>
      <c r="T109" s="66"/>
      <c r="U109" s="66"/>
      <c r="V109" s="66"/>
      <c r="W109" s="66"/>
      <c r="X109" s="66"/>
      <c r="Y109" s="66"/>
      <c r="Z109" s="62"/>
    </row>
    <row r="110" ht="24.75" customHeight="1">
      <c r="A110" s="64">
        <v>3.0</v>
      </c>
      <c r="B110" s="74" t="s">
        <v>37</v>
      </c>
      <c r="C110" s="74">
        <v>74.0</v>
      </c>
      <c r="D110" s="74">
        <v>204.0</v>
      </c>
      <c r="E110" s="74">
        <v>170.0</v>
      </c>
      <c r="F110" s="75">
        <f>10%*64.14</f>
        <v>6.414</v>
      </c>
      <c r="G110" s="74">
        <v>1.0</v>
      </c>
      <c r="H110" s="76">
        <f t="shared" si="52"/>
        <v>6.414</v>
      </c>
      <c r="I110" s="62"/>
      <c r="J110" s="63"/>
      <c r="K110" s="64"/>
      <c r="L110" s="64"/>
      <c r="M110" s="62"/>
      <c r="N110" s="62"/>
      <c r="O110" s="62"/>
      <c r="P110" s="62"/>
      <c r="Q110" s="62"/>
      <c r="R110" s="62"/>
      <c r="S110" s="66"/>
      <c r="T110" s="66"/>
      <c r="U110" s="66"/>
      <c r="V110" s="66"/>
      <c r="W110" s="66"/>
      <c r="X110" s="66"/>
      <c r="Y110" s="66"/>
      <c r="Z110" s="62"/>
    </row>
    <row r="111" ht="24.75" hidden="1" customHeight="1">
      <c r="A111" s="64">
        <v>4.0</v>
      </c>
      <c r="B111" s="59"/>
      <c r="C111" s="59"/>
      <c r="D111" s="59"/>
      <c r="E111" s="59"/>
      <c r="F111" s="60"/>
      <c r="G111" s="59"/>
      <c r="H111" s="61">
        <f t="shared" si="52"/>
        <v>0</v>
      </c>
      <c r="I111" s="62"/>
      <c r="J111" s="63"/>
      <c r="K111" s="64"/>
      <c r="L111" s="64"/>
      <c r="M111" s="62"/>
      <c r="N111" s="62"/>
      <c r="O111" s="62"/>
      <c r="P111" s="62"/>
      <c r="Q111" s="62"/>
      <c r="R111" s="62"/>
      <c r="S111" s="66"/>
      <c r="T111" s="66"/>
      <c r="U111" s="66"/>
      <c r="V111" s="66"/>
      <c r="W111" s="66"/>
      <c r="X111" s="66"/>
      <c r="Y111" s="66"/>
      <c r="Z111" s="62"/>
    </row>
    <row r="112" ht="24.75" hidden="1" customHeight="1">
      <c r="A112" s="64">
        <v>5.0</v>
      </c>
      <c r="B112" s="59"/>
      <c r="C112" s="59"/>
      <c r="D112" s="59"/>
      <c r="E112" s="59"/>
      <c r="F112" s="60"/>
      <c r="G112" s="59"/>
      <c r="H112" s="61">
        <f t="shared" si="52"/>
        <v>0</v>
      </c>
      <c r="I112" s="62"/>
      <c r="J112" s="63"/>
      <c r="K112" s="64"/>
      <c r="L112" s="64"/>
      <c r="M112" s="62"/>
      <c r="N112" s="62"/>
      <c r="O112" s="62"/>
      <c r="P112" s="62"/>
      <c r="Q112" s="62"/>
      <c r="R112" s="62"/>
      <c r="S112" s="66"/>
      <c r="T112" s="66"/>
      <c r="U112" s="66"/>
      <c r="V112" s="66"/>
      <c r="W112" s="66"/>
      <c r="X112" s="66"/>
      <c r="Y112" s="66"/>
      <c r="Z112" s="62"/>
    </row>
    <row r="113" ht="24.75" hidden="1" customHeight="1">
      <c r="A113" s="64">
        <v>6.0</v>
      </c>
      <c r="B113" s="59"/>
      <c r="C113" s="59"/>
      <c r="D113" s="59"/>
      <c r="E113" s="59"/>
      <c r="F113" s="60"/>
      <c r="G113" s="59"/>
      <c r="H113" s="61">
        <f t="shared" si="52"/>
        <v>0</v>
      </c>
      <c r="I113" s="62"/>
      <c r="J113" s="63"/>
      <c r="K113" s="64"/>
      <c r="L113" s="64"/>
      <c r="M113" s="62"/>
      <c r="N113" s="62"/>
      <c r="O113" s="62"/>
      <c r="P113" s="62"/>
      <c r="Q113" s="62"/>
      <c r="R113" s="62"/>
      <c r="S113" s="66"/>
      <c r="T113" s="66"/>
      <c r="U113" s="66"/>
      <c r="V113" s="66"/>
      <c r="W113" s="66"/>
      <c r="X113" s="66"/>
      <c r="Y113" s="66"/>
      <c r="Z113" s="62"/>
    </row>
    <row r="114" ht="24.75" hidden="1" customHeight="1">
      <c r="A114" s="64">
        <v>7.0</v>
      </c>
      <c r="B114" s="59"/>
      <c r="C114" s="59"/>
      <c r="D114" s="59"/>
      <c r="E114" s="59"/>
      <c r="F114" s="60"/>
      <c r="G114" s="59"/>
      <c r="H114" s="61">
        <f t="shared" si="52"/>
        <v>0</v>
      </c>
      <c r="I114" s="62"/>
      <c r="J114" s="63">
        <f>D114*25.4/1000</f>
        <v>0</v>
      </c>
      <c r="K114" s="64" t="str">
        <f>+G114</f>
        <v/>
      </c>
      <c r="L114" s="64">
        <f>K114*J114</f>
        <v>0</v>
      </c>
      <c r="M114" s="62"/>
      <c r="N114" s="62"/>
      <c r="O114" s="62"/>
      <c r="P114" s="62"/>
      <c r="Q114" s="89"/>
      <c r="R114" s="62"/>
      <c r="S114" s="66"/>
      <c r="T114" s="66"/>
      <c r="U114" s="66"/>
      <c r="V114" s="66"/>
      <c r="W114" s="66"/>
      <c r="X114" s="66"/>
      <c r="Y114" s="66"/>
      <c r="Z114" s="62"/>
    </row>
    <row r="115" ht="15.75" customHeight="1">
      <c r="A115" s="64"/>
      <c r="B115" s="90"/>
      <c r="C115" s="90"/>
      <c r="D115" s="4"/>
      <c r="E115" s="90"/>
      <c r="F115" s="91" t="s">
        <v>38</v>
      </c>
      <c r="G115" s="90"/>
      <c r="H115" s="92">
        <f>SUM(H108:H114)</f>
        <v>18.024</v>
      </c>
      <c r="P115" s="93"/>
      <c r="S115" s="4"/>
      <c r="T115" s="4"/>
      <c r="U115" s="4"/>
      <c r="V115" s="4"/>
      <c r="W115" s="4"/>
      <c r="X115" s="4"/>
      <c r="Y115" s="4"/>
    </row>
    <row r="116" ht="13.5" customHeight="1">
      <c r="A116" s="45"/>
      <c r="B116" s="45"/>
      <c r="C116" s="45"/>
      <c r="D116" s="45"/>
      <c r="E116" s="45"/>
      <c r="F116" s="94"/>
      <c r="G116" s="45"/>
      <c r="H116" s="49"/>
      <c r="P116" s="93"/>
      <c r="S116" s="4"/>
      <c r="T116" s="4"/>
      <c r="U116" s="4"/>
      <c r="V116" s="4"/>
      <c r="W116" s="4"/>
      <c r="X116" s="4"/>
      <c r="Y116" s="4"/>
    </row>
    <row r="117" ht="12.75" customHeight="1">
      <c r="F117" s="3"/>
      <c r="P117" s="93"/>
      <c r="S117" s="4"/>
      <c r="T117" s="4"/>
      <c r="U117" s="4"/>
      <c r="V117" s="4"/>
      <c r="W117" s="4"/>
      <c r="X117" s="4"/>
      <c r="Y117" s="4"/>
    </row>
    <row r="118" ht="12.75" customHeight="1">
      <c r="F118" s="3"/>
      <c r="P118" s="93"/>
      <c r="S118" s="4"/>
      <c r="T118" s="4"/>
      <c r="U118" s="4"/>
      <c r="V118" s="4"/>
      <c r="W118" s="4"/>
      <c r="X118" s="4"/>
      <c r="Y118" s="4"/>
    </row>
    <row r="119" ht="18.0" customHeight="1">
      <c r="A119" s="7" t="s">
        <v>39</v>
      </c>
      <c r="F119" s="3"/>
      <c r="P119" s="93"/>
      <c r="S119" s="4"/>
      <c r="T119" s="4"/>
      <c r="U119" s="4"/>
      <c r="V119" s="4"/>
      <c r="W119" s="4"/>
      <c r="X119" s="4"/>
      <c r="Y119" s="4"/>
    </row>
    <row r="120" ht="13.5" customHeight="1">
      <c r="F120" s="3"/>
      <c r="P120" s="93"/>
      <c r="S120" s="4"/>
      <c r="T120" s="4"/>
      <c r="U120" s="4"/>
      <c r="V120" s="4"/>
      <c r="W120" s="4"/>
      <c r="X120" s="4"/>
      <c r="Y120" s="4"/>
    </row>
    <row r="121" ht="33.75" customHeight="1">
      <c r="A121" s="84"/>
      <c r="B121" s="85" t="s">
        <v>12</v>
      </c>
      <c r="C121" s="15" t="s">
        <v>40</v>
      </c>
      <c r="D121" s="16"/>
      <c r="E121" s="12"/>
      <c r="F121" s="86" t="s">
        <v>14</v>
      </c>
      <c r="G121" s="87" t="s">
        <v>15</v>
      </c>
      <c r="H121" s="88" t="s">
        <v>16</v>
      </c>
      <c r="P121" s="93"/>
      <c r="S121" s="4"/>
      <c r="T121" s="4"/>
      <c r="U121" s="4"/>
      <c r="V121" s="4"/>
      <c r="W121" s="4"/>
      <c r="X121" s="4"/>
      <c r="Y121" s="4"/>
    </row>
    <row r="122" ht="24.0" customHeight="1">
      <c r="A122" s="95">
        <v>1.0</v>
      </c>
      <c r="B122" s="96" t="s">
        <v>23</v>
      </c>
      <c r="C122" s="18"/>
      <c r="D122" s="27"/>
      <c r="E122" s="27"/>
      <c r="F122" s="97">
        <v>38.0</v>
      </c>
      <c r="G122" s="98">
        <v>1.0</v>
      </c>
      <c r="H122" s="99">
        <f t="shared" ref="H122:H131" si="53">+G122*F122</f>
        <v>38</v>
      </c>
      <c r="I122" s="66"/>
      <c r="J122" s="66"/>
      <c r="K122" s="66"/>
      <c r="L122" s="66"/>
      <c r="M122" s="66"/>
      <c r="N122" s="66"/>
      <c r="O122" s="66"/>
      <c r="P122" s="100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ht="24.0" customHeight="1">
      <c r="A123" s="101">
        <v>2.0</v>
      </c>
      <c r="B123" s="96" t="s">
        <v>23</v>
      </c>
      <c r="C123" s="18"/>
      <c r="D123" s="27"/>
      <c r="E123" s="27"/>
      <c r="F123" s="97">
        <v>13.0</v>
      </c>
      <c r="G123" s="98">
        <v>1.0</v>
      </c>
      <c r="H123" s="32">
        <f t="shared" si="53"/>
        <v>13</v>
      </c>
      <c r="I123" s="66"/>
      <c r="J123" s="66"/>
      <c r="K123" s="66"/>
      <c r="L123" s="66"/>
      <c r="M123" s="66"/>
      <c r="N123" s="66"/>
      <c r="O123" s="66"/>
      <c r="P123" s="100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ht="24.0" customHeight="1">
      <c r="A124" s="95">
        <v>3.0</v>
      </c>
      <c r="B124" s="96" t="s">
        <v>24</v>
      </c>
      <c r="C124" s="27"/>
      <c r="D124" s="27"/>
      <c r="E124" s="27"/>
      <c r="F124" s="102">
        <v>39.0</v>
      </c>
      <c r="G124" s="98">
        <v>1.0</v>
      </c>
      <c r="H124" s="32">
        <f t="shared" si="53"/>
        <v>39</v>
      </c>
      <c r="I124" s="66"/>
      <c r="J124" s="66"/>
      <c r="K124" s="66"/>
      <c r="L124" s="66"/>
      <c r="M124" s="66"/>
      <c r="N124" s="66"/>
      <c r="O124" s="66"/>
      <c r="P124" s="103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ht="24.0" customHeight="1">
      <c r="A125" s="101">
        <v>4.0</v>
      </c>
      <c r="B125" s="96" t="s">
        <v>24</v>
      </c>
      <c r="C125" s="27"/>
      <c r="D125" s="27"/>
      <c r="E125" s="27"/>
      <c r="F125" s="102">
        <v>14.0</v>
      </c>
      <c r="G125" s="98">
        <v>1.0</v>
      </c>
      <c r="H125" s="32">
        <f t="shared" si="53"/>
        <v>14</v>
      </c>
      <c r="I125" s="66"/>
      <c r="J125" s="66"/>
      <c r="K125" s="66"/>
      <c r="L125" s="66"/>
      <c r="M125" s="66"/>
      <c r="N125" s="66"/>
      <c r="O125" s="66"/>
      <c r="P125" s="103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ht="24.0" customHeight="1">
      <c r="A126" s="95">
        <v>5.0</v>
      </c>
      <c r="B126" s="96" t="s">
        <v>26</v>
      </c>
      <c r="C126" s="27"/>
      <c r="D126" s="27"/>
      <c r="E126" s="27"/>
      <c r="F126" s="102">
        <v>33.0</v>
      </c>
      <c r="G126" s="98">
        <v>1.0</v>
      </c>
      <c r="H126" s="32">
        <f t="shared" si="53"/>
        <v>33</v>
      </c>
      <c r="I126" s="66"/>
      <c r="J126" s="66"/>
      <c r="K126" s="66"/>
      <c r="L126" s="66"/>
      <c r="M126" s="66"/>
      <c r="N126" s="66"/>
      <c r="O126" s="66"/>
      <c r="P126" s="103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ht="24.0" customHeight="1">
      <c r="A127" s="101">
        <v>6.0</v>
      </c>
      <c r="B127" s="96" t="s">
        <v>26</v>
      </c>
      <c r="C127" s="27"/>
      <c r="D127" s="104"/>
      <c r="E127" s="27"/>
      <c r="F127" s="102">
        <v>12.0</v>
      </c>
      <c r="G127" s="98">
        <v>1.0</v>
      </c>
      <c r="H127" s="32">
        <f t="shared" si="53"/>
        <v>12</v>
      </c>
      <c r="I127" s="66"/>
      <c r="J127" s="66"/>
      <c r="K127" s="66"/>
      <c r="L127" s="66"/>
      <c r="M127" s="66"/>
      <c r="N127" s="66"/>
      <c r="O127" s="66"/>
      <c r="P127" s="103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ht="24.0" customHeight="1">
      <c r="A128" s="95">
        <v>7.0</v>
      </c>
      <c r="B128" s="96" t="s">
        <v>30</v>
      </c>
      <c r="C128" s="27"/>
      <c r="D128" s="104"/>
      <c r="E128" s="27"/>
      <c r="F128" s="102">
        <v>24.0</v>
      </c>
      <c r="G128" s="98">
        <v>1.0</v>
      </c>
      <c r="H128" s="32">
        <f t="shared" si="53"/>
        <v>24</v>
      </c>
      <c r="I128" s="66"/>
      <c r="J128" s="66"/>
      <c r="K128" s="66"/>
      <c r="L128" s="66"/>
      <c r="M128" s="66"/>
      <c r="N128" s="66"/>
      <c r="O128" s="66"/>
      <c r="P128" s="103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ht="24.0" customHeight="1">
      <c r="A129" s="101">
        <v>8.0</v>
      </c>
      <c r="B129" s="96" t="s">
        <v>30</v>
      </c>
      <c r="C129" s="27"/>
      <c r="D129" s="104"/>
      <c r="E129" s="27"/>
      <c r="F129" s="102">
        <v>9.0</v>
      </c>
      <c r="G129" s="98">
        <v>1.0</v>
      </c>
      <c r="H129" s="32">
        <f t="shared" si="53"/>
        <v>9</v>
      </c>
      <c r="I129" s="66"/>
      <c r="J129" s="66"/>
      <c r="K129" s="66"/>
      <c r="L129" s="66"/>
      <c r="M129" s="66"/>
      <c r="N129" s="66"/>
      <c r="O129" s="66"/>
      <c r="P129" s="103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ht="24.0" customHeight="1">
      <c r="A130" s="95">
        <v>9.0</v>
      </c>
      <c r="B130" s="96" t="s">
        <v>28</v>
      </c>
      <c r="C130" s="27"/>
      <c r="D130" s="104"/>
      <c r="E130" s="27"/>
      <c r="F130" s="102">
        <v>34.0</v>
      </c>
      <c r="G130" s="98">
        <v>1.0</v>
      </c>
      <c r="H130" s="32">
        <f t="shared" si="53"/>
        <v>34</v>
      </c>
      <c r="I130" s="66"/>
      <c r="J130" s="66"/>
      <c r="K130" s="66"/>
      <c r="L130" s="66"/>
      <c r="M130" s="66"/>
      <c r="N130" s="66"/>
      <c r="O130" s="66"/>
      <c r="P130" s="103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ht="24.0" customHeight="1">
      <c r="A131" s="101">
        <v>10.0</v>
      </c>
      <c r="B131" s="96" t="s">
        <v>28</v>
      </c>
      <c r="C131" s="27"/>
      <c r="D131" s="105"/>
      <c r="E131" s="27"/>
      <c r="F131" s="102">
        <v>12.0</v>
      </c>
      <c r="G131" s="98">
        <v>1.0</v>
      </c>
      <c r="H131" s="32">
        <f t="shared" si="53"/>
        <v>12</v>
      </c>
      <c r="I131" s="66"/>
      <c r="J131" s="66"/>
      <c r="K131" s="66"/>
      <c r="L131" s="66"/>
      <c r="M131" s="66"/>
      <c r="N131" s="66"/>
      <c r="O131" s="66"/>
      <c r="P131" s="103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ht="15.75" customHeight="1">
      <c r="A132" s="4"/>
      <c r="B132" s="90"/>
      <c r="C132" s="90"/>
      <c r="E132" s="90"/>
      <c r="F132" s="91" t="s">
        <v>38</v>
      </c>
      <c r="G132" s="90"/>
      <c r="H132" s="106">
        <f>SUM(H122:H131)</f>
        <v>228</v>
      </c>
      <c r="P132" s="93"/>
      <c r="S132" s="4"/>
      <c r="T132" s="4"/>
      <c r="U132" s="4"/>
      <c r="V132" s="4"/>
      <c r="W132" s="4"/>
      <c r="X132" s="4"/>
      <c r="Y132" s="4"/>
    </row>
    <row r="133" ht="13.5" customHeight="1">
      <c r="A133" s="45"/>
      <c r="B133" s="45"/>
      <c r="C133" s="45"/>
      <c r="D133" s="45"/>
      <c r="E133" s="45"/>
      <c r="F133" s="94"/>
      <c r="G133" s="45"/>
      <c r="H133" s="49"/>
      <c r="P133" s="93"/>
      <c r="S133" s="4"/>
      <c r="T133" s="4"/>
      <c r="U133" s="4"/>
      <c r="V133" s="4"/>
      <c r="W133" s="4"/>
      <c r="X133" s="4"/>
      <c r="Y133" s="4"/>
    </row>
    <row r="134" ht="12.75" customHeight="1">
      <c r="F134" s="3"/>
      <c r="P134" s="93"/>
      <c r="S134" s="4"/>
      <c r="T134" s="4"/>
      <c r="U134" s="4"/>
      <c r="V134" s="4"/>
      <c r="W134" s="4"/>
      <c r="X134" s="4"/>
      <c r="Y134" s="4"/>
    </row>
    <row r="135" ht="12.75" customHeight="1">
      <c r="F135" s="3"/>
      <c r="P135" s="93"/>
      <c r="S135" s="4"/>
      <c r="T135" s="4"/>
      <c r="U135" s="4"/>
      <c r="V135" s="4"/>
      <c r="W135" s="4"/>
      <c r="X135" s="4"/>
      <c r="Y135" s="4"/>
    </row>
    <row r="136" ht="19.5" customHeight="1">
      <c r="A136" s="107" t="s">
        <v>41</v>
      </c>
      <c r="F136" s="3"/>
      <c r="P136" s="93"/>
      <c r="S136" s="4"/>
      <c r="T136" s="4"/>
      <c r="U136" s="4"/>
      <c r="V136" s="4"/>
      <c r="W136" s="4"/>
      <c r="X136" s="4"/>
      <c r="Y136" s="4"/>
    </row>
    <row r="137" ht="48.0" customHeight="1">
      <c r="A137" s="108"/>
      <c r="B137" s="13" t="s">
        <v>42</v>
      </c>
      <c r="C137" s="13" t="s">
        <v>43</v>
      </c>
      <c r="D137" s="13" t="s">
        <v>44</v>
      </c>
      <c r="E137" s="13" t="s">
        <v>45</v>
      </c>
      <c r="F137" s="109" t="s">
        <v>46</v>
      </c>
      <c r="G137" s="17" t="s">
        <v>47</v>
      </c>
      <c r="H137" s="66"/>
      <c r="I137" s="66"/>
      <c r="J137" s="66"/>
      <c r="K137" s="66"/>
      <c r="L137" s="66"/>
      <c r="M137" s="66"/>
      <c r="N137" s="66"/>
      <c r="O137" s="66"/>
      <c r="P137" s="93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ht="15.75" customHeight="1">
      <c r="A138" s="110" t="s">
        <v>48</v>
      </c>
      <c r="B138" s="111">
        <f>+E12</f>
        <v>0</v>
      </c>
      <c r="C138" s="112">
        <f>+H100</f>
        <v>12286.586</v>
      </c>
      <c r="D138" s="112">
        <f>+H115</f>
        <v>18.024</v>
      </c>
      <c r="E138" s="113">
        <f>+H132</f>
        <v>228</v>
      </c>
      <c r="F138" s="114">
        <f>+G12</f>
        <v>0</v>
      </c>
      <c r="G138" s="115">
        <f>+B138-C138-D138-E138-F138</f>
        <v>-12532.61</v>
      </c>
      <c r="P138" s="93"/>
      <c r="S138" s="4"/>
      <c r="T138" s="4"/>
      <c r="U138" s="4"/>
      <c r="V138" s="4"/>
      <c r="W138" s="4"/>
      <c r="X138" s="4"/>
      <c r="Y138" s="4"/>
    </row>
    <row r="139" ht="16.5" customHeight="1">
      <c r="A139" s="116" t="s">
        <v>49</v>
      </c>
      <c r="B139" s="105"/>
      <c r="C139" s="117" t="str">
        <f>+C138/B138</f>
        <v>#DIV/0!</v>
      </c>
      <c r="D139" s="118" t="str">
        <f>+D138/B138</f>
        <v>#DIV/0!</v>
      </c>
      <c r="E139" s="118" t="str">
        <f>+E138/B138</f>
        <v>#DIV/0!</v>
      </c>
      <c r="F139" s="119" t="str">
        <f>+F138/B138</f>
        <v>#DIV/0!</v>
      </c>
      <c r="G139" s="120" t="str">
        <f>+G138/B138</f>
        <v>#DIV/0!</v>
      </c>
      <c r="P139" s="93"/>
      <c r="S139" s="4"/>
      <c r="T139" s="4"/>
      <c r="U139" s="4"/>
      <c r="V139" s="4"/>
      <c r="W139" s="4"/>
      <c r="X139" s="4"/>
      <c r="Y139" s="4"/>
    </row>
    <row r="140" ht="16.5" customHeight="1">
      <c r="A140" s="121"/>
      <c r="B140" s="122"/>
      <c r="C140" s="123"/>
      <c r="D140" s="123"/>
      <c r="E140" s="123"/>
      <c r="F140" s="124"/>
      <c r="G140" s="125"/>
      <c r="P140" s="93"/>
      <c r="S140" s="4"/>
      <c r="T140" s="4"/>
      <c r="U140" s="4"/>
      <c r="V140" s="4"/>
      <c r="W140" s="4"/>
      <c r="X140" s="4"/>
      <c r="Y140" s="4"/>
    </row>
    <row r="141" ht="15.75" customHeight="1">
      <c r="A141" s="126"/>
      <c r="B141" s="90"/>
      <c r="C141" s="90"/>
      <c r="D141" s="127" t="s">
        <v>50</v>
      </c>
      <c r="E141" s="127" t="s">
        <v>48</v>
      </c>
      <c r="F141" s="128">
        <f>+D138+E138+F138+G138</f>
        <v>-12286.586</v>
      </c>
      <c r="G141" s="129"/>
      <c r="P141" s="130"/>
      <c r="S141" s="4"/>
      <c r="T141" s="4"/>
      <c r="U141" s="4"/>
      <c r="V141" s="4"/>
      <c r="W141" s="4"/>
      <c r="X141" s="4"/>
      <c r="Y141" s="4"/>
    </row>
    <row r="142" ht="15.75" customHeight="1">
      <c r="A142" s="131"/>
      <c r="B142" s="4"/>
      <c r="C142" s="4"/>
      <c r="D142" s="2"/>
      <c r="E142" s="26" t="s">
        <v>49</v>
      </c>
      <c r="F142" s="132" t="str">
        <f>+F141/B138</f>
        <v>#DIV/0!</v>
      </c>
      <c r="G142" s="133"/>
      <c r="P142" s="130"/>
      <c r="S142" s="4"/>
      <c r="T142" s="4"/>
      <c r="U142" s="4"/>
      <c r="V142" s="4"/>
      <c r="W142" s="4"/>
      <c r="X142" s="4"/>
      <c r="Y142" s="4"/>
    </row>
    <row r="143" ht="15.75" customHeight="1">
      <c r="A143" s="134"/>
      <c r="B143" s="66"/>
      <c r="C143" s="26" t="s">
        <v>51</v>
      </c>
      <c r="D143" s="66"/>
      <c r="E143" s="66"/>
      <c r="F143" s="135"/>
      <c r="G143" s="136"/>
      <c r="P143" s="137"/>
      <c r="S143" s="4"/>
      <c r="T143" s="4"/>
      <c r="U143" s="4"/>
      <c r="V143" s="4"/>
      <c r="W143" s="4"/>
      <c r="X143" s="4"/>
      <c r="Y143" s="4"/>
    </row>
    <row r="144" ht="15.75" customHeight="1">
      <c r="A144" s="134"/>
      <c r="B144" s="66"/>
      <c r="C144" s="66"/>
      <c r="D144" s="26" t="s">
        <v>52</v>
      </c>
      <c r="E144" s="66"/>
      <c r="F144" s="135">
        <f>+F143*(F141-F138)</f>
        <v>0</v>
      </c>
      <c r="G144" s="136"/>
      <c r="S144" s="4"/>
      <c r="T144" s="4"/>
      <c r="U144" s="4"/>
      <c r="V144" s="4"/>
      <c r="W144" s="4"/>
      <c r="X144" s="4"/>
      <c r="Y144" s="4"/>
    </row>
    <row r="145" ht="13.5" customHeight="1">
      <c r="A145" s="44"/>
      <c r="B145" s="45"/>
      <c r="C145" s="45"/>
      <c r="D145" s="45"/>
      <c r="E145" s="45"/>
      <c r="F145" s="94"/>
      <c r="G145" s="138"/>
      <c r="S145" s="4"/>
      <c r="T145" s="4"/>
      <c r="U145" s="4"/>
      <c r="V145" s="4"/>
      <c r="W145" s="4"/>
      <c r="X145" s="4"/>
      <c r="Y145" s="4"/>
    </row>
    <row r="146" ht="12.75" customHeight="1">
      <c r="F146" s="3"/>
      <c r="S146" s="4"/>
      <c r="T146" s="4"/>
      <c r="U146" s="4"/>
      <c r="V146" s="4"/>
      <c r="W146" s="4"/>
      <c r="X146" s="4"/>
      <c r="Y146" s="4"/>
    </row>
    <row r="147" ht="12.75" customHeight="1">
      <c r="F147" s="3"/>
      <c r="S147" s="4"/>
      <c r="T147" s="4"/>
      <c r="U147" s="4"/>
      <c r="V147" s="4"/>
      <c r="W147" s="4"/>
      <c r="X147" s="4"/>
      <c r="Y147" s="4"/>
    </row>
    <row r="148" ht="12.75" customHeight="1">
      <c r="F148" s="3"/>
      <c r="S148" s="4"/>
      <c r="T148" s="4"/>
      <c r="U148" s="4"/>
      <c r="V148" s="4"/>
      <c r="W148" s="4"/>
      <c r="X148" s="4"/>
      <c r="Y148" s="4"/>
    </row>
    <row r="149" ht="12.75" customHeight="1">
      <c r="F149" s="3"/>
      <c r="S149" s="4"/>
      <c r="T149" s="4"/>
      <c r="U149" s="4"/>
      <c r="V149" s="4"/>
      <c r="W149" s="4"/>
      <c r="X149" s="4"/>
      <c r="Y149" s="4"/>
    </row>
    <row r="150" ht="12.75" customHeight="1">
      <c r="F150" s="3"/>
      <c r="S150" s="4"/>
      <c r="T150" s="4"/>
      <c r="U150" s="4"/>
      <c r="V150" s="4"/>
      <c r="W150" s="4"/>
      <c r="X150" s="4"/>
      <c r="Y150" s="4"/>
    </row>
    <row r="151" ht="12.75" customHeight="1">
      <c r="F151" s="3"/>
      <c r="S151" s="4"/>
      <c r="T151" s="4"/>
      <c r="U151" s="4"/>
      <c r="V151" s="4"/>
      <c r="W151" s="4"/>
      <c r="X151" s="4"/>
      <c r="Y151" s="4"/>
    </row>
    <row r="152" ht="12.75" customHeight="1">
      <c r="F152" s="3"/>
      <c r="S152" s="4"/>
      <c r="T152" s="4"/>
      <c r="U152" s="4"/>
      <c r="V152" s="4"/>
      <c r="W152" s="4"/>
      <c r="X152" s="4"/>
      <c r="Y152" s="4"/>
    </row>
    <row r="153" ht="12.75" customHeight="1">
      <c r="F153" s="3"/>
      <c r="S153" s="4"/>
      <c r="T153" s="4"/>
      <c r="U153" s="4"/>
      <c r="V153" s="4"/>
      <c r="W153" s="4"/>
      <c r="X153" s="4"/>
      <c r="Y153" s="4"/>
    </row>
    <row r="154" ht="12.75" customHeight="1">
      <c r="F154" s="3"/>
      <c r="S154" s="4"/>
      <c r="T154" s="4"/>
      <c r="U154" s="4"/>
      <c r="V154" s="4"/>
      <c r="W154" s="4"/>
      <c r="X154" s="4"/>
      <c r="Y154" s="4"/>
    </row>
    <row r="155" ht="12.75" customHeight="1">
      <c r="F155" s="3"/>
      <c r="S155" s="4"/>
      <c r="T155" s="4"/>
      <c r="U155" s="4"/>
      <c r="V155" s="4"/>
      <c r="W155" s="4"/>
      <c r="X155" s="4"/>
      <c r="Y155" s="4"/>
    </row>
    <row r="156" ht="12.75" customHeight="1">
      <c r="F156" s="3"/>
      <c r="S156" s="4"/>
      <c r="T156" s="4"/>
      <c r="U156" s="4"/>
      <c r="V156" s="4"/>
      <c r="W156" s="4"/>
      <c r="X156" s="4"/>
      <c r="Y156" s="4"/>
    </row>
    <row r="157" ht="12.75" customHeight="1">
      <c r="F157" s="3"/>
      <c r="S157" s="4"/>
      <c r="T157" s="4"/>
      <c r="U157" s="4"/>
      <c r="V157" s="4"/>
      <c r="W157" s="4"/>
      <c r="X157" s="4"/>
      <c r="Y157" s="4"/>
    </row>
    <row r="158" ht="12.75" customHeight="1">
      <c r="F158" s="3"/>
      <c r="S158" s="4"/>
      <c r="T158" s="4"/>
      <c r="U158" s="4"/>
      <c r="V158" s="4"/>
      <c r="W158" s="4"/>
      <c r="X158" s="4"/>
      <c r="Y158" s="4"/>
    </row>
    <row r="159" ht="12.75" customHeight="1">
      <c r="F159" s="3"/>
      <c r="S159" s="4"/>
      <c r="T159" s="4"/>
      <c r="U159" s="4"/>
      <c r="V159" s="4"/>
      <c r="W159" s="4"/>
      <c r="X159" s="4"/>
      <c r="Y159" s="4"/>
    </row>
    <row r="160" ht="12.75" customHeight="1">
      <c r="F160" s="3"/>
      <c r="S160" s="4"/>
      <c r="T160" s="4"/>
      <c r="U160" s="4"/>
      <c r="V160" s="4"/>
      <c r="W160" s="4"/>
      <c r="X160" s="4"/>
      <c r="Y160" s="4"/>
    </row>
    <row r="161" ht="12.75" customHeight="1">
      <c r="F161" s="3"/>
      <c r="S161" s="4"/>
      <c r="T161" s="4"/>
      <c r="U161" s="4"/>
      <c r="V161" s="4"/>
      <c r="W161" s="4"/>
      <c r="X161" s="4"/>
      <c r="Y161" s="4"/>
    </row>
    <row r="162" ht="12.75" customHeight="1">
      <c r="F162" s="3"/>
      <c r="S162" s="4"/>
      <c r="T162" s="4"/>
      <c r="U162" s="4"/>
      <c r="V162" s="4"/>
      <c r="W162" s="4"/>
      <c r="X162" s="4"/>
      <c r="Y162" s="4"/>
    </row>
    <row r="163" ht="12.75" customHeight="1">
      <c r="F163" s="3"/>
      <c r="S163" s="4"/>
      <c r="T163" s="4"/>
      <c r="U163" s="4"/>
      <c r="V163" s="4"/>
      <c r="W163" s="4"/>
      <c r="X163" s="4"/>
      <c r="Y163" s="4"/>
    </row>
    <row r="164" ht="12.75" customHeight="1">
      <c r="F164" s="3"/>
      <c r="S164" s="4"/>
      <c r="T164" s="4"/>
      <c r="U164" s="4"/>
      <c r="V164" s="4"/>
      <c r="W164" s="4"/>
      <c r="X164" s="4"/>
      <c r="Y164" s="4"/>
    </row>
    <row r="165" ht="12.75" customHeight="1">
      <c r="F165" s="3"/>
      <c r="S165" s="4"/>
      <c r="T165" s="4"/>
      <c r="U165" s="4"/>
      <c r="V165" s="4"/>
      <c r="W165" s="4"/>
      <c r="X165" s="4"/>
      <c r="Y165" s="4"/>
    </row>
    <row r="166" ht="12.75" customHeight="1">
      <c r="F166" s="3"/>
      <c r="S166" s="4"/>
      <c r="T166" s="4"/>
      <c r="U166" s="4"/>
      <c r="V166" s="4"/>
      <c r="W166" s="4"/>
      <c r="X166" s="4"/>
      <c r="Y166" s="4"/>
    </row>
    <row r="167" ht="12.75" customHeight="1">
      <c r="F167" s="3"/>
      <c r="S167" s="4"/>
      <c r="T167" s="4"/>
      <c r="U167" s="4"/>
      <c r="V167" s="4"/>
      <c r="W167" s="4"/>
      <c r="X167" s="4"/>
      <c r="Y167" s="4"/>
    </row>
    <row r="168" ht="12.75" customHeight="1">
      <c r="F168" s="3"/>
      <c r="S168" s="4"/>
      <c r="T168" s="4"/>
      <c r="U168" s="4"/>
      <c r="V168" s="4"/>
      <c r="W168" s="4"/>
      <c r="X168" s="4"/>
      <c r="Y168" s="4"/>
    </row>
    <row r="169" ht="12.75" customHeight="1">
      <c r="F169" s="3"/>
      <c r="S169" s="4"/>
      <c r="T169" s="4"/>
      <c r="U169" s="4"/>
      <c r="V169" s="4"/>
      <c r="W169" s="4"/>
      <c r="X169" s="4"/>
      <c r="Y169" s="4"/>
    </row>
    <row r="170" ht="12.75" customHeight="1">
      <c r="F170" s="3"/>
      <c r="S170" s="4"/>
      <c r="T170" s="4"/>
      <c r="U170" s="4"/>
      <c r="V170" s="4"/>
      <c r="W170" s="4"/>
      <c r="X170" s="4"/>
      <c r="Y170" s="4"/>
    </row>
    <row r="171" ht="12.75" customHeight="1">
      <c r="F171" s="3"/>
      <c r="S171" s="4"/>
      <c r="T171" s="4"/>
      <c r="U171" s="4"/>
      <c r="V171" s="4"/>
      <c r="W171" s="4"/>
      <c r="X171" s="4"/>
      <c r="Y171" s="4"/>
    </row>
    <row r="172" ht="12.75" customHeight="1">
      <c r="F172" s="3"/>
      <c r="S172" s="4"/>
      <c r="T172" s="4"/>
      <c r="U172" s="4"/>
      <c r="V172" s="4"/>
      <c r="W172" s="4"/>
      <c r="X172" s="4"/>
      <c r="Y172" s="4"/>
    </row>
    <row r="173" ht="12.75" customHeight="1">
      <c r="F173" s="3"/>
      <c r="S173" s="4"/>
      <c r="T173" s="4"/>
      <c r="U173" s="4"/>
      <c r="V173" s="4"/>
      <c r="W173" s="4"/>
      <c r="X173" s="4"/>
      <c r="Y173" s="4"/>
    </row>
    <row r="174" ht="12.75" customHeight="1">
      <c r="F174" s="3"/>
      <c r="S174" s="4"/>
      <c r="T174" s="4"/>
      <c r="U174" s="4"/>
      <c r="V174" s="4"/>
      <c r="W174" s="4"/>
      <c r="X174" s="4"/>
      <c r="Y174" s="4"/>
    </row>
    <row r="175" ht="12.75" customHeight="1">
      <c r="F175" s="3"/>
      <c r="S175" s="4"/>
      <c r="T175" s="4"/>
      <c r="U175" s="4"/>
      <c r="V175" s="4"/>
      <c r="W175" s="4"/>
      <c r="X175" s="4"/>
      <c r="Y175" s="4"/>
    </row>
    <row r="176" ht="12.75" customHeight="1">
      <c r="F176" s="3"/>
      <c r="S176" s="4"/>
      <c r="T176" s="4"/>
      <c r="U176" s="4"/>
      <c r="V176" s="4"/>
      <c r="W176" s="4"/>
      <c r="X176" s="4"/>
      <c r="Y176" s="4"/>
    </row>
    <row r="177" ht="12.75" customHeight="1">
      <c r="F177" s="3"/>
      <c r="S177" s="4"/>
      <c r="T177" s="4"/>
      <c r="U177" s="4"/>
      <c r="V177" s="4"/>
      <c r="W177" s="4"/>
      <c r="X177" s="4"/>
      <c r="Y177" s="4"/>
    </row>
    <row r="178" ht="12.75" customHeight="1">
      <c r="F178" s="3"/>
      <c r="S178" s="4"/>
      <c r="T178" s="4"/>
      <c r="U178" s="4"/>
      <c r="V178" s="4"/>
      <c r="W178" s="4"/>
      <c r="X178" s="4"/>
      <c r="Y178" s="4"/>
    </row>
    <row r="179" ht="12.75" customHeight="1">
      <c r="F179" s="3"/>
      <c r="S179" s="4"/>
      <c r="T179" s="4"/>
      <c r="U179" s="4"/>
      <c r="V179" s="4"/>
      <c r="W179" s="4"/>
      <c r="X179" s="4"/>
      <c r="Y179" s="4"/>
    </row>
    <row r="180" ht="12.75" customHeight="1">
      <c r="F180" s="3"/>
      <c r="S180" s="4"/>
      <c r="T180" s="4"/>
      <c r="U180" s="4"/>
      <c r="V180" s="4"/>
      <c r="W180" s="4"/>
      <c r="X180" s="4"/>
      <c r="Y180" s="4"/>
    </row>
    <row r="181" ht="12.75" customHeight="1">
      <c r="F181" s="3"/>
      <c r="S181" s="4"/>
      <c r="T181" s="4"/>
      <c r="U181" s="4"/>
      <c r="V181" s="4"/>
      <c r="W181" s="4"/>
      <c r="X181" s="4"/>
      <c r="Y181" s="4"/>
    </row>
    <row r="182" ht="12.75" customHeight="1">
      <c r="F182" s="3"/>
      <c r="S182" s="4"/>
      <c r="T182" s="4"/>
      <c r="U182" s="4"/>
      <c r="V182" s="4"/>
      <c r="W182" s="4"/>
      <c r="X182" s="4"/>
      <c r="Y182" s="4"/>
    </row>
    <row r="183" ht="12.75" customHeight="1">
      <c r="F183" s="3"/>
      <c r="S183" s="4"/>
      <c r="T183" s="4"/>
      <c r="U183" s="4"/>
      <c r="V183" s="4"/>
      <c r="W183" s="4"/>
      <c r="X183" s="4"/>
      <c r="Y183" s="4"/>
    </row>
    <row r="184" ht="12.75" customHeight="1">
      <c r="F184" s="3"/>
      <c r="S184" s="4"/>
      <c r="T184" s="4"/>
      <c r="U184" s="4"/>
      <c r="V184" s="4"/>
      <c r="W184" s="4"/>
      <c r="X184" s="4"/>
      <c r="Y184" s="4"/>
    </row>
    <row r="185" ht="12.75" customHeight="1">
      <c r="F185" s="3"/>
      <c r="S185" s="4"/>
      <c r="T185" s="4"/>
      <c r="U185" s="4"/>
      <c r="V185" s="4"/>
      <c r="W185" s="4"/>
      <c r="X185" s="4"/>
      <c r="Y185" s="4"/>
    </row>
    <row r="186" ht="12.75" customHeight="1">
      <c r="F186" s="3"/>
      <c r="S186" s="4"/>
      <c r="T186" s="4"/>
      <c r="U186" s="4"/>
      <c r="V186" s="4"/>
      <c r="W186" s="4"/>
      <c r="X186" s="4"/>
      <c r="Y186" s="4"/>
    </row>
    <row r="187" ht="12.75" customHeight="1">
      <c r="F187" s="3"/>
      <c r="S187" s="4"/>
      <c r="T187" s="4"/>
      <c r="U187" s="4"/>
      <c r="V187" s="4"/>
      <c r="W187" s="4"/>
      <c r="X187" s="4"/>
      <c r="Y187" s="4"/>
    </row>
    <row r="188" ht="12.75" customHeight="1">
      <c r="F188" s="3"/>
      <c r="S188" s="4"/>
      <c r="T188" s="4"/>
      <c r="U188" s="4"/>
      <c r="V188" s="4"/>
      <c r="W188" s="4"/>
      <c r="X188" s="4"/>
      <c r="Y188" s="4"/>
    </row>
    <row r="189" ht="12.75" customHeight="1">
      <c r="F189" s="3"/>
      <c r="S189" s="4"/>
      <c r="T189" s="4"/>
      <c r="U189" s="4"/>
      <c r="V189" s="4"/>
      <c r="W189" s="4"/>
      <c r="X189" s="4"/>
      <c r="Y189" s="4"/>
    </row>
    <row r="190" ht="12.75" customHeight="1">
      <c r="F190" s="3"/>
      <c r="S190" s="4"/>
      <c r="T190" s="4"/>
      <c r="U190" s="4"/>
      <c r="V190" s="4"/>
      <c r="W190" s="4"/>
      <c r="X190" s="4"/>
      <c r="Y190" s="4"/>
    </row>
    <row r="191" ht="12.75" customHeight="1">
      <c r="F191" s="3"/>
      <c r="S191" s="4"/>
      <c r="T191" s="4"/>
      <c r="U191" s="4"/>
      <c r="V191" s="4"/>
      <c r="W191" s="4"/>
      <c r="X191" s="4"/>
      <c r="Y191" s="4"/>
    </row>
    <row r="192" ht="12.75" customHeight="1">
      <c r="F192" s="3"/>
      <c r="S192" s="4"/>
      <c r="T192" s="4"/>
      <c r="U192" s="4"/>
      <c r="V192" s="4"/>
      <c r="W192" s="4"/>
      <c r="X192" s="4"/>
      <c r="Y192" s="4"/>
    </row>
    <row r="193" ht="12.75" customHeight="1">
      <c r="F193" s="3"/>
      <c r="S193" s="4"/>
      <c r="T193" s="4"/>
      <c r="U193" s="4"/>
      <c r="V193" s="4"/>
      <c r="W193" s="4"/>
      <c r="X193" s="4"/>
      <c r="Y193" s="4"/>
    </row>
    <row r="194" ht="12.75" customHeight="1">
      <c r="F194" s="3"/>
      <c r="S194" s="4"/>
      <c r="T194" s="4"/>
      <c r="U194" s="4"/>
      <c r="V194" s="4"/>
      <c r="W194" s="4"/>
      <c r="X194" s="4"/>
      <c r="Y194" s="4"/>
    </row>
    <row r="195" ht="12.75" customHeight="1">
      <c r="F195" s="3"/>
      <c r="S195" s="4"/>
      <c r="T195" s="4"/>
      <c r="U195" s="4"/>
      <c r="V195" s="4"/>
      <c r="W195" s="4"/>
      <c r="X195" s="4"/>
      <c r="Y195" s="4"/>
    </row>
    <row r="196" ht="12.75" customHeight="1">
      <c r="F196" s="3"/>
      <c r="S196" s="4"/>
      <c r="T196" s="4"/>
      <c r="U196" s="4"/>
      <c r="V196" s="4"/>
      <c r="W196" s="4"/>
      <c r="X196" s="4"/>
      <c r="Y196" s="4"/>
    </row>
    <row r="197" ht="12.75" customHeight="1">
      <c r="F197" s="3"/>
      <c r="S197" s="4"/>
      <c r="T197" s="4"/>
      <c r="U197" s="4"/>
      <c r="V197" s="4"/>
      <c r="W197" s="4"/>
      <c r="X197" s="4"/>
      <c r="Y197" s="4"/>
    </row>
    <row r="198" ht="12.75" customHeight="1">
      <c r="F198" s="3"/>
      <c r="S198" s="4"/>
      <c r="T198" s="4"/>
      <c r="U198" s="4"/>
      <c r="V198" s="4"/>
      <c r="W198" s="4"/>
      <c r="X198" s="4"/>
      <c r="Y198" s="4"/>
    </row>
    <row r="199" ht="12.75" customHeight="1">
      <c r="F199" s="3"/>
      <c r="S199" s="4"/>
      <c r="T199" s="4"/>
      <c r="U199" s="4"/>
      <c r="V199" s="4"/>
      <c r="W199" s="4"/>
      <c r="X199" s="4"/>
      <c r="Y199" s="4"/>
    </row>
    <row r="200" ht="12.75" customHeight="1">
      <c r="F200" s="3"/>
      <c r="S200" s="4"/>
      <c r="T200" s="4"/>
      <c r="U200" s="4"/>
      <c r="V200" s="4"/>
      <c r="W200" s="4"/>
      <c r="X200" s="4"/>
      <c r="Y200" s="4"/>
    </row>
    <row r="201" ht="12.75" customHeight="1">
      <c r="F201" s="3"/>
      <c r="S201" s="4"/>
      <c r="T201" s="4"/>
      <c r="U201" s="4"/>
      <c r="V201" s="4"/>
      <c r="W201" s="4"/>
      <c r="X201" s="4"/>
      <c r="Y201" s="4"/>
    </row>
    <row r="202" ht="12.75" customHeight="1">
      <c r="F202" s="3"/>
      <c r="S202" s="4"/>
      <c r="T202" s="4"/>
      <c r="U202" s="4"/>
      <c r="V202" s="4"/>
      <c r="W202" s="4"/>
      <c r="X202" s="4"/>
      <c r="Y202" s="4"/>
    </row>
    <row r="203" ht="12.75" customHeight="1">
      <c r="F203" s="3"/>
      <c r="S203" s="4"/>
      <c r="T203" s="4"/>
      <c r="U203" s="4"/>
      <c r="V203" s="4"/>
      <c r="W203" s="4"/>
      <c r="X203" s="4"/>
      <c r="Y203" s="4"/>
    </row>
    <row r="204" ht="12.75" customHeight="1">
      <c r="F204" s="3"/>
      <c r="S204" s="4"/>
      <c r="T204" s="4"/>
      <c r="U204" s="4"/>
      <c r="V204" s="4"/>
      <c r="W204" s="4"/>
      <c r="X204" s="4"/>
      <c r="Y204" s="4"/>
    </row>
    <row r="205" ht="12.75" customHeight="1">
      <c r="F205" s="3"/>
      <c r="S205" s="4"/>
      <c r="T205" s="4"/>
      <c r="U205" s="4"/>
      <c r="V205" s="4"/>
      <c r="W205" s="4"/>
      <c r="X205" s="4"/>
      <c r="Y205" s="4"/>
    </row>
    <row r="206" ht="12.75" customHeight="1">
      <c r="F206" s="3"/>
      <c r="S206" s="4"/>
      <c r="T206" s="4"/>
      <c r="U206" s="4"/>
      <c r="V206" s="4"/>
      <c r="W206" s="4"/>
      <c r="X206" s="4"/>
      <c r="Y206" s="4"/>
    </row>
    <row r="207" ht="12.75" customHeight="1">
      <c r="F207" s="3"/>
      <c r="S207" s="4"/>
      <c r="T207" s="4"/>
      <c r="U207" s="4"/>
      <c r="V207" s="4"/>
      <c r="W207" s="4"/>
      <c r="X207" s="4"/>
      <c r="Y207" s="4"/>
    </row>
    <row r="208" ht="12.75" customHeight="1">
      <c r="F208" s="3"/>
      <c r="S208" s="4"/>
      <c r="T208" s="4"/>
      <c r="U208" s="4"/>
      <c r="V208" s="4"/>
      <c r="W208" s="4"/>
      <c r="X208" s="4"/>
      <c r="Y208" s="4"/>
    </row>
    <row r="209" ht="12.75" customHeight="1">
      <c r="F209" s="3"/>
      <c r="S209" s="4"/>
      <c r="T209" s="4"/>
      <c r="U209" s="4"/>
      <c r="V209" s="4"/>
      <c r="W209" s="4"/>
      <c r="X209" s="4"/>
      <c r="Y209" s="4"/>
    </row>
    <row r="210" ht="12.75" customHeight="1">
      <c r="F210" s="3"/>
      <c r="S210" s="4"/>
      <c r="T210" s="4"/>
      <c r="U210" s="4"/>
      <c r="V210" s="4"/>
      <c r="W210" s="4"/>
      <c r="X210" s="4"/>
      <c r="Y210" s="4"/>
    </row>
    <row r="211" ht="12.75" customHeight="1">
      <c r="F211" s="3"/>
      <c r="S211" s="4"/>
      <c r="T211" s="4"/>
      <c r="U211" s="4"/>
      <c r="V211" s="4"/>
      <c r="W211" s="4"/>
      <c r="X211" s="4"/>
      <c r="Y211" s="4"/>
    </row>
    <row r="212" ht="12.75" customHeight="1">
      <c r="F212" s="3"/>
      <c r="S212" s="4"/>
      <c r="T212" s="4"/>
      <c r="U212" s="4"/>
      <c r="V212" s="4"/>
      <c r="W212" s="4"/>
      <c r="X212" s="4"/>
      <c r="Y212" s="4"/>
    </row>
    <row r="213" ht="12.75" customHeight="1">
      <c r="F213" s="3"/>
      <c r="S213" s="4"/>
      <c r="T213" s="4"/>
      <c r="U213" s="4"/>
      <c r="V213" s="4"/>
      <c r="W213" s="4"/>
      <c r="X213" s="4"/>
      <c r="Y213" s="4"/>
    </row>
    <row r="214" ht="12.75" customHeight="1">
      <c r="F214" s="3"/>
      <c r="S214" s="4"/>
      <c r="T214" s="4"/>
      <c r="U214" s="4"/>
      <c r="V214" s="4"/>
      <c r="W214" s="4"/>
      <c r="X214" s="4"/>
      <c r="Y214" s="4"/>
    </row>
    <row r="215" ht="12.75" customHeight="1">
      <c r="F215" s="3"/>
      <c r="S215" s="4"/>
      <c r="T215" s="4"/>
      <c r="U215" s="4"/>
      <c r="V215" s="4"/>
      <c r="W215" s="4"/>
      <c r="X215" s="4"/>
      <c r="Y215" s="4"/>
    </row>
    <row r="216" ht="12.75" customHeight="1">
      <c r="F216" s="3"/>
      <c r="S216" s="4"/>
      <c r="T216" s="4"/>
      <c r="U216" s="4"/>
      <c r="V216" s="4"/>
      <c r="W216" s="4"/>
      <c r="X216" s="4"/>
      <c r="Y216" s="4"/>
    </row>
    <row r="217" ht="12.75" customHeight="1">
      <c r="F217" s="3"/>
      <c r="S217" s="4"/>
      <c r="T217" s="4"/>
      <c r="U217" s="4"/>
      <c r="V217" s="4"/>
      <c r="W217" s="4"/>
      <c r="X217" s="4"/>
      <c r="Y217" s="4"/>
    </row>
    <row r="218" ht="12.75" customHeight="1">
      <c r="F218" s="3"/>
      <c r="S218" s="4"/>
      <c r="T218" s="4"/>
      <c r="U218" s="4"/>
      <c r="V218" s="4"/>
      <c r="W218" s="4"/>
      <c r="X218" s="4"/>
      <c r="Y218" s="4"/>
    </row>
    <row r="219" ht="12.75" customHeight="1">
      <c r="F219" s="3"/>
      <c r="S219" s="4"/>
      <c r="T219" s="4"/>
      <c r="U219" s="4"/>
      <c r="V219" s="4"/>
      <c r="W219" s="4"/>
      <c r="X219" s="4"/>
      <c r="Y219" s="4"/>
    </row>
    <row r="220" ht="12.75" customHeight="1">
      <c r="F220" s="3"/>
      <c r="S220" s="4"/>
      <c r="T220" s="4"/>
      <c r="U220" s="4"/>
      <c r="V220" s="4"/>
      <c r="W220" s="4"/>
      <c r="X220" s="4"/>
      <c r="Y220" s="4"/>
    </row>
    <row r="221" ht="12.75" customHeight="1">
      <c r="F221" s="3"/>
      <c r="S221" s="4"/>
      <c r="T221" s="4"/>
      <c r="U221" s="4"/>
      <c r="V221" s="4"/>
      <c r="W221" s="4"/>
      <c r="X221" s="4"/>
      <c r="Y221" s="4"/>
    </row>
    <row r="222" ht="12.75" customHeight="1">
      <c r="F222" s="3"/>
      <c r="S222" s="4"/>
      <c r="T222" s="4"/>
      <c r="U222" s="4"/>
      <c r="V222" s="4"/>
      <c r="W222" s="4"/>
      <c r="X222" s="4"/>
      <c r="Y222" s="4"/>
    </row>
    <row r="223" ht="12.75" customHeight="1">
      <c r="F223" s="3"/>
      <c r="S223" s="4"/>
      <c r="T223" s="4"/>
      <c r="U223" s="4"/>
      <c r="V223" s="4"/>
      <c r="W223" s="4"/>
      <c r="X223" s="4"/>
      <c r="Y223" s="4"/>
    </row>
    <row r="224" ht="12.75" customHeight="1">
      <c r="F224" s="3"/>
      <c r="S224" s="4"/>
      <c r="T224" s="4"/>
      <c r="U224" s="4"/>
      <c r="V224" s="4"/>
      <c r="W224" s="4"/>
      <c r="X224" s="4"/>
      <c r="Y224" s="4"/>
    </row>
    <row r="225" ht="12.75" customHeight="1">
      <c r="F225" s="3"/>
      <c r="S225" s="4"/>
      <c r="T225" s="4"/>
      <c r="U225" s="4"/>
      <c r="V225" s="4"/>
      <c r="W225" s="4"/>
      <c r="X225" s="4"/>
      <c r="Y225" s="4"/>
    </row>
    <row r="226" ht="12.75" customHeight="1">
      <c r="F226" s="3"/>
      <c r="S226" s="4"/>
      <c r="T226" s="4"/>
      <c r="U226" s="4"/>
      <c r="V226" s="4"/>
      <c r="W226" s="4"/>
      <c r="X226" s="4"/>
      <c r="Y226" s="4"/>
    </row>
    <row r="227" ht="12.75" customHeight="1">
      <c r="F227" s="3"/>
      <c r="S227" s="4"/>
      <c r="T227" s="4"/>
      <c r="U227" s="4"/>
      <c r="V227" s="4"/>
      <c r="W227" s="4"/>
      <c r="X227" s="4"/>
      <c r="Y227" s="4"/>
    </row>
    <row r="228" ht="12.75" customHeight="1">
      <c r="F228" s="3"/>
      <c r="S228" s="4"/>
      <c r="T228" s="4"/>
      <c r="U228" s="4"/>
      <c r="V228" s="4"/>
      <c r="W228" s="4"/>
      <c r="X228" s="4"/>
      <c r="Y228" s="4"/>
    </row>
    <row r="229" ht="12.75" customHeight="1">
      <c r="F229" s="3"/>
      <c r="S229" s="4"/>
      <c r="T229" s="4"/>
      <c r="U229" s="4"/>
      <c r="V229" s="4"/>
      <c r="W229" s="4"/>
      <c r="X229" s="4"/>
      <c r="Y229" s="4"/>
    </row>
    <row r="230" ht="12.75" customHeight="1">
      <c r="F230" s="3"/>
      <c r="S230" s="4"/>
      <c r="T230" s="4"/>
      <c r="U230" s="4"/>
      <c r="V230" s="4"/>
      <c r="W230" s="4"/>
      <c r="X230" s="4"/>
      <c r="Y230" s="4"/>
    </row>
    <row r="231" ht="12.75" customHeight="1">
      <c r="F231" s="3"/>
      <c r="S231" s="4"/>
      <c r="T231" s="4"/>
      <c r="U231" s="4"/>
      <c r="V231" s="4"/>
      <c r="W231" s="4"/>
      <c r="X231" s="4"/>
      <c r="Y231" s="4"/>
    </row>
    <row r="232" ht="12.75" customHeight="1">
      <c r="F232" s="3"/>
      <c r="S232" s="4"/>
      <c r="T232" s="4"/>
      <c r="U232" s="4"/>
      <c r="V232" s="4"/>
      <c r="W232" s="4"/>
      <c r="X232" s="4"/>
      <c r="Y232" s="4"/>
    </row>
    <row r="233" ht="12.75" customHeight="1">
      <c r="F233" s="3"/>
      <c r="S233" s="4"/>
      <c r="T233" s="4"/>
      <c r="U233" s="4"/>
      <c r="V233" s="4"/>
      <c r="W233" s="4"/>
      <c r="X233" s="4"/>
      <c r="Y233" s="4"/>
    </row>
    <row r="234" ht="12.75" customHeight="1">
      <c r="F234" s="3"/>
      <c r="S234" s="4"/>
      <c r="T234" s="4"/>
      <c r="U234" s="4"/>
      <c r="V234" s="4"/>
      <c r="W234" s="4"/>
      <c r="X234" s="4"/>
      <c r="Y234" s="4"/>
    </row>
    <row r="235" ht="12.75" customHeight="1">
      <c r="F235" s="3"/>
      <c r="S235" s="4"/>
      <c r="T235" s="4"/>
      <c r="U235" s="4"/>
      <c r="V235" s="4"/>
      <c r="W235" s="4"/>
      <c r="X235" s="4"/>
      <c r="Y235" s="4"/>
    </row>
    <row r="236" ht="12.75" customHeight="1">
      <c r="F236" s="3"/>
      <c r="S236" s="4"/>
      <c r="T236" s="4"/>
      <c r="U236" s="4"/>
      <c r="V236" s="4"/>
      <c r="W236" s="4"/>
      <c r="X236" s="4"/>
      <c r="Y236" s="4"/>
    </row>
    <row r="237" ht="12.75" customHeight="1">
      <c r="F237" s="3"/>
      <c r="S237" s="4"/>
      <c r="T237" s="4"/>
      <c r="U237" s="4"/>
      <c r="V237" s="4"/>
      <c r="W237" s="4"/>
      <c r="X237" s="4"/>
      <c r="Y237" s="4"/>
    </row>
    <row r="238" ht="12.75" customHeight="1">
      <c r="F238" s="3"/>
      <c r="S238" s="4"/>
      <c r="T238" s="4"/>
      <c r="U238" s="4"/>
      <c r="V238" s="4"/>
      <c r="W238" s="4"/>
      <c r="X238" s="4"/>
      <c r="Y238" s="4"/>
    </row>
    <row r="239" ht="12.75" customHeight="1">
      <c r="F239" s="3"/>
      <c r="S239" s="4"/>
      <c r="T239" s="4"/>
      <c r="U239" s="4"/>
      <c r="V239" s="4"/>
      <c r="W239" s="4"/>
      <c r="X239" s="4"/>
      <c r="Y239" s="4"/>
    </row>
    <row r="240" ht="12.75" customHeight="1">
      <c r="F240" s="3"/>
      <c r="S240" s="4"/>
      <c r="T240" s="4"/>
      <c r="U240" s="4"/>
      <c r="V240" s="4"/>
      <c r="W240" s="4"/>
      <c r="X240" s="4"/>
      <c r="Y240" s="4"/>
    </row>
    <row r="241" ht="12.75" customHeight="1">
      <c r="F241" s="3"/>
      <c r="S241" s="4"/>
      <c r="T241" s="4"/>
      <c r="U241" s="4"/>
      <c r="V241" s="4"/>
      <c r="W241" s="4"/>
      <c r="X241" s="4"/>
      <c r="Y241" s="4"/>
    </row>
    <row r="242" ht="12.75" customHeight="1">
      <c r="F242" s="3"/>
      <c r="S242" s="4"/>
      <c r="T242" s="4"/>
      <c r="U242" s="4"/>
      <c r="V242" s="4"/>
      <c r="W242" s="4"/>
      <c r="X242" s="4"/>
      <c r="Y242" s="4"/>
    </row>
    <row r="243" ht="12.75" customHeight="1">
      <c r="F243" s="3"/>
      <c r="S243" s="4"/>
      <c r="T243" s="4"/>
      <c r="U243" s="4"/>
      <c r="V243" s="4"/>
      <c r="W243" s="4"/>
      <c r="X243" s="4"/>
      <c r="Y243" s="4"/>
    </row>
    <row r="244" ht="12.75" customHeight="1">
      <c r="F244" s="3"/>
      <c r="S244" s="4"/>
      <c r="T244" s="4"/>
      <c r="U244" s="4"/>
      <c r="V244" s="4"/>
      <c r="W244" s="4"/>
      <c r="X244" s="4"/>
      <c r="Y244" s="4"/>
    </row>
    <row r="245" ht="12.75" customHeight="1">
      <c r="F245" s="3"/>
      <c r="S245" s="4"/>
      <c r="T245" s="4"/>
      <c r="U245" s="4"/>
      <c r="V245" s="4"/>
      <c r="W245" s="4"/>
      <c r="X245" s="4"/>
      <c r="Y245" s="4"/>
    </row>
    <row r="246" ht="12.75" customHeight="1">
      <c r="F246" s="3"/>
      <c r="S246" s="4"/>
      <c r="T246" s="4"/>
      <c r="U246" s="4"/>
      <c r="V246" s="4"/>
      <c r="W246" s="4"/>
      <c r="X246" s="4"/>
      <c r="Y246" s="4"/>
    </row>
    <row r="247" ht="12.75" customHeight="1">
      <c r="F247" s="3"/>
      <c r="S247" s="4"/>
      <c r="T247" s="4"/>
      <c r="U247" s="4"/>
      <c r="V247" s="4"/>
      <c r="W247" s="4"/>
      <c r="X247" s="4"/>
      <c r="Y247" s="4"/>
    </row>
    <row r="248" ht="12.75" customHeight="1">
      <c r="F248" s="3"/>
      <c r="S248" s="4"/>
      <c r="T248" s="4"/>
      <c r="U248" s="4"/>
      <c r="V248" s="4"/>
      <c r="W248" s="4"/>
      <c r="X248" s="4"/>
      <c r="Y248" s="4"/>
    </row>
    <row r="249" ht="12.75" customHeight="1">
      <c r="F249" s="3"/>
      <c r="S249" s="4"/>
      <c r="T249" s="4"/>
      <c r="U249" s="4"/>
      <c r="V249" s="4"/>
      <c r="W249" s="4"/>
      <c r="X249" s="4"/>
      <c r="Y249" s="4"/>
    </row>
    <row r="250" ht="12.75" customHeight="1">
      <c r="F250" s="3"/>
      <c r="S250" s="4"/>
      <c r="T250" s="4"/>
      <c r="U250" s="4"/>
      <c r="V250" s="4"/>
      <c r="W250" s="4"/>
      <c r="X250" s="4"/>
      <c r="Y250" s="4"/>
    </row>
    <row r="251" ht="12.75" customHeight="1">
      <c r="F251" s="3"/>
      <c r="S251" s="4"/>
      <c r="T251" s="4"/>
      <c r="U251" s="4"/>
      <c r="V251" s="4"/>
      <c r="W251" s="4"/>
      <c r="X251" s="4"/>
      <c r="Y251" s="4"/>
    </row>
    <row r="252" ht="12.75" customHeight="1">
      <c r="F252" s="3"/>
      <c r="S252" s="4"/>
      <c r="T252" s="4"/>
      <c r="U252" s="4"/>
      <c r="V252" s="4"/>
      <c r="W252" s="4"/>
      <c r="X252" s="4"/>
      <c r="Y252" s="4"/>
    </row>
    <row r="253" ht="12.75" customHeight="1">
      <c r="F253" s="3"/>
      <c r="S253" s="4"/>
      <c r="T253" s="4"/>
      <c r="U253" s="4"/>
      <c r="V253" s="4"/>
      <c r="W253" s="4"/>
      <c r="X253" s="4"/>
      <c r="Y253" s="4"/>
    </row>
    <row r="254" ht="12.75" customHeight="1">
      <c r="F254" s="3"/>
      <c r="S254" s="4"/>
      <c r="T254" s="4"/>
      <c r="U254" s="4"/>
      <c r="V254" s="4"/>
      <c r="W254" s="4"/>
      <c r="X254" s="4"/>
      <c r="Y254" s="4"/>
    </row>
    <row r="255" ht="12.75" customHeight="1">
      <c r="F255" s="3"/>
      <c r="S255" s="4"/>
      <c r="T255" s="4"/>
      <c r="U255" s="4"/>
      <c r="V255" s="4"/>
      <c r="W255" s="4"/>
      <c r="X255" s="4"/>
      <c r="Y255" s="4"/>
    </row>
    <row r="256" ht="12.75" customHeight="1">
      <c r="F256" s="3"/>
      <c r="S256" s="4"/>
      <c r="T256" s="4"/>
      <c r="U256" s="4"/>
      <c r="V256" s="4"/>
      <c r="W256" s="4"/>
      <c r="X256" s="4"/>
      <c r="Y256" s="4"/>
    </row>
    <row r="257" ht="12.75" customHeight="1">
      <c r="F257" s="3"/>
      <c r="S257" s="4"/>
      <c r="T257" s="4"/>
      <c r="U257" s="4"/>
      <c r="V257" s="4"/>
      <c r="W257" s="4"/>
      <c r="X257" s="4"/>
      <c r="Y257" s="4"/>
    </row>
    <row r="258" ht="12.75" customHeight="1">
      <c r="F258" s="3"/>
      <c r="S258" s="4"/>
      <c r="T258" s="4"/>
      <c r="U258" s="4"/>
      <c r="V258" s="4"/>
      <c r="W258" s="4"/>
      <c r="X258" s="4"/>
      <c r="Y258" s="4"/>
    </row>
    <row r="259" ht="12.75" customHeight="1">
      <c r="F259" s="3"/>
      <c r="S259" s="4"/>
      <c r="T259" s="4"/>
      <c r="U259" s="4"/>
      <c r="V259" s="4"/>
      <c r="W259" s="4"/>
      <c r="X259" s="4"/>
      <c r="Y259" s="4"/>
    </row>
    <row r="260" ht="12.75" customHeight="1">
      <c r="F260" s="3"/>
      <c r="S260" s="4"/>
      <c r="T260" s="4"/>
      <c r="U260" s="4"/>
      <c r="V260" s="4"/>
      <c r="W260" s="4"/>
      <c r="X260" s="4"/>
      <c r="Y260" s="4"/>
    </row>
    <row r="261" ht="12.75" customHeight="1">
      <c r="F261" s="3"/>
      <c r="S261" s="4"/>
      <c r="T261" s="4"/>
      <c r="U261" s="4"/>
      <c r="V261" s="4"/>
      <c r="W261" s="4"/>
      <c r="X261" s="4"/>
      <c r="Y261" s="4"/>
    </row>
    <row r="262" ht="12.75" customHeight="1">
      <c r="F262" s="3"/>
      <c r="S262" s="4"/>
      <c r="T262" s="4"/>
      <c r="U262" s="4"/>
      <c r="V262" s="4"/>
      <c r="W262" s="4"/>
      <c r="X262" s="4"/>
      <c r="Y262" s="4"/>
    </row>
    <row r="263" ht="12.75" customHeight="1">
      <c r="F263" s="3"/>
      <c r="S263" s="4"/>
      <c r="T263" s="4"/>
      <c r="U263" s="4"/>
      <c r="V263" s="4"/>
      <c r="W263" s="4"/>
      <c r="X263" s="4"/>
      <c r="Y263" s="4"/>
    </row>
    <row r="264" ht="12.75" customHeight="1">
      <c r="F264" s="3"/>
      <c r="S264" s="4"/>
      <c r="T264" s="4"/>
      <c r="U264" s="4"/>
      <c r="V264" s="4"/>
      <c r="W264" s="4"/>
      <c r="X264" s="4"/>
      <c r="Y264" s="4"/>
    </row>
    <row r="265" ht="12.75" customHeight="1">
      <c r="F265" s="3"/>
      <c r="S265" s="4"/>
      <c r="T265" s="4"/>
      <c r="U265" s="4"/>
      <c r="V265" s="4"/>
      <c r="W265" s="4"/>
      <c r="X265" s="4"/>
      <c r="Y265" s="4"/>
    </row>
    <row r="266" ht="12.75" customHeight="1">
      <c r="F266" s="3"/>
      <c r="S266" s="4"/>
      <c r="T266" s="4"/>
      <c r="U266" s="4"/>
      <c r="V266" s="4"/>
      <c r="W266" s="4"/>
      <c r="X266" s="4"/>
      <c r="Y266" s="4"/>
    </row>
    <row r="267" ht="12.75" customHeight="1">
      <c r="F267" s="3"/>
      <c r="S267" s="4"/>
      <c r="T267" s="4"/>
      <c r="U267" s="4"/>
      <c r="V267" s="4"/>
      <c r="W267" s="4"/>
      <c r="X267" s="4"/>
      <c r="Y267" s="4"/>
    </row>
    <row r="268" ht="12.75" customHeight="1">
      <c r="F268" s="3"/>
      <c r="S268" s="4"/>
      <c r="T268" s="4"/>
      <c r="U268" s="4"/>
      <c r="V268" s="4"/>
      <c r="W268" s="4"/>
      <c r="X268" s="4"/>
      <c r="Y268" s="4"/>
    </row>
    <row r="269" ht="12.75" customHeight="1">
      <c r="F269" s="3"/>
      <c r="S269" s="4"/>
      <c r="T269" s="4"/>
      <c r="U269" s="4"/>
      <c r="V269" s="4"/>
      <c r="W269" s="4"/>
      <c r="X269" s="4"/>
      <c r="Y269" s="4"/>
    </row>
    <row r="270" ht="12.75" customHeight="1">
      <c r="F270" s="3"/>
      <c r="S270" s="4"/>
      <c r="T270" s="4"/>
      <c r="U270" s="4"/>
      <c r="V270" s="4"/>
      <c r="W270" s="4"/>
      <c r="X270" s="4"/>
      <c r="Y270" s="4"/>
    </row>
    <row r="271" ht="12.75" customHeight="1">
      <c r="F271" s="3"/>
      <c r="S271" s="4"/>
      <c r="T271" s="4"/>
      <c r="U271" s="4"/>
      <c r="V271" s="4"/>
      <c r="W271" s="4"/>
      <c r="X271" s="4"/>
      <c r="Y271" s="4"/>
    </row>
    <row r="272" ht="12.75" customHeight="1">
      <c r="F272" s="3"/>
      <c r="S272" s="4"/>
      <c r="T272" s="4"/>
      <c r="U272" s="4"/>
      <c r="V272" s="4"/>
      <c r="W272" s="4"/>
      <c r="X272" s="4"/>
      <c r="Y272" s="4"/>
    </row>
    <row r="273" ht="12.75" customHeight="1">
      <c r="F273" s="3"/>
      <c r="S273" s="4"/>
      <c r="T273" s="4"/>
      <c r="U273" s="4"/>
      <c r="V273" s="4"/>
      <c r="W273" s="4"/>
      <c r="X273" s="4"/>
      <c r="Y273" s="4"/>
    </row>
    <row r="274" ht="12.75" customHeight="1">
      <c r="F274" s="3"/>
      <c r="S274" s="4"/>
      <c r="T274" s="4"/>
      <c r="U274" s="4"/>
      <c r="V274" s="4"/>
      <c r="W274" s="4"/>
      <c r="X274" s="4"/>
      <c r="Y274" s="4"/>
    </row>
    <row r="275" ht="12.75" customHeight="1">
      <c r="F275" s="3"/>
      <c r="S275" s="4"/>
      <c r="T275" s="4"/>
      <c r="U275" s="4"/>
      <c r="V275" s="4"/>
      <c r="W275" s="4"/>
      <c r="X275" s="4"/>
      <c r="Y275" s="4"/>
    </row>
    <row r="276" ht="12.75" customHeight="1">
      <c r="F276" s="3"/>
      <c r="S276" s="4"/>
      <c r="T276" s="4"/>
      <c r="U276" s="4"/>
      <c r="V276" s="4"/>
      <c r="W276" s="4"/>
      <c r="X276" s="4"/>
      <c r="Y276" s="4"/>
    </row>
    <row r="277" ht="12.75" customHeight="1">
      <c r="F277" s="3"/>
      <c r="S277" s="4"/>
      <c r="T277" s="4"/>
      <c r="U277" s="4"/>
      <c r="V277" s="4"/>
      <c r="W277" s="4"/>
      <c r="X277" s="4"/>
      <c r="Y277" s="4"/>
    </row>
    <row r="278" ht="12.75" customHeight="1">
      <c r="F278" s="3"/>
      <c r="S278" s="4"/>
      <c r="T278" s="4"/>
      <c r="U278" s="4"/>
      <c r="V278" s="4"/>
      <c r="W278" s="4"/>
      <c r="X278" s="4"/>
      <c r="Y278" s="4"/>
    </row>
    <row r="279" ht="12.75" customHeight="1">
      <c r="F279" s="3"/>
      <c r="S279" s="4"/>
      <c r="T279" s="4"/>
      <c r="U279" s="4"/>
      <c r="V279" s="4"/>
      <c r="W279" s="4"/>
      <c r="X279" s="4"/>
      <c r="Y279" s="4"/>
    </row>
    <row r="280" ht="12.75" customHeight="1">
      <c r="F280" s="3"/>
      <c r="S280" s="4"/>
      <c r="T280" s="4"/>
      <c r="U280" s="4"/>
      <c r="V280" s="4"/>
      <c r="W280" s="4"/>
      <c r="X280" s="4"/>
      <c r="Y280" s="4"/>
    </row>
    <row r="281" ht="12.75" customHeight="1">
      <c r="F281" s="3"/>
      <c r="S281" s="4"/>
      <c r="T281" s="4"/>
      <c r="U281" s="4"/>
      <c r="V281" s="4"/>
      <c r="W281" s="4"/>
      <c r="X281" s="4"/>
      <c r="Y281" s="4"/>
    </row>
    <row r="282" ht="12.75" customHeight="1">
      <c r="F282" s="3"/>
      <c r="S282" s="4"/>
      <c r="T282" s="4"/>
      <c r="U282" s="4"/>
      <c r="V282" s="4"/>
      <c r="W282" s="4"/>
      <c r="X282" s="4"/>
      <c r="Y282" s="4"/>
    </row>
    <row r="283" ht="12.75" customHeight="1">
      <c r="F283" s="3"/>
      <c r="S283" s="4"/>
      <c r="T283" s="4"/>
      <c r="U283" s="4"/>
      <c r="V283" s="4"/>
      <c r="W283" s="4"/>
      <c r="X283" s="4"/>
      <c r="Y283" s="4"/>
    </row>
    <row r="284" ht="12.75" customHeight="1">
      <c r="F284" s="3"/>
      <c r="S284" s="4"/>
      <c r="T284" s="4"/>
      <c r="U284" s="4"/>
      <c r="V284" s="4"/>
      <c r="W284" s="4"/>
      <c r="X284" s="4"/>
      <c r="Y284" s="4"/>
    </row>
    <row r="285" ht="12.75" customHeight="1">
      <c r="F285" s="3"/>
      <c r="S285" s="4"/>
      <c r="T285" s="4"/>
      <c r="U285" s="4"/>
      <c r="V285" s="4"/>
      <c r="W285" s="4"/>
      <c r="X285" s="4"/>
      <c r="Y285" s="4"/>
    </row>
    <row r="286" ht="12.75" customHeight="1">
      <c r="F286" s="3"/>
      <c r="S286" s="4"/>
      <c r="T286" s="4"/>
      <c r="U286" s="4"/>
      <c r="V286" s="4"/>
      <c r="W286" s="4"/>
      <c r="X286" s="4"/>
      <c r="Y286" s="4"/>
    </row>
    <row r="287" ht="12.75" customHeight="1">
      <c r="F287" s="3"/>
      <c r="S287" s="4"/>
      <c r="T287" s="4"/>
      <c r="U287" s="4"/>
      <c r="V287" s="4"/>
      <c r="W287" s="4"/>
      <c r="X287" s="4"/>
      <c r="Y287" s="4"/>
    </row>
    <row r="288" ht="12.75" customHeight="1">
      <c r="F288" s="3"/>
      <c r="S288" s="4"/>
      <c r="T288" s="4"/>
      <c r="U288" s="4"/>
      <c r="V288" s="4"/>
      <c r="W288" s="4"/>
      <c r="X288" s="4"/>
      <c r="Y288" s="4"/>
    </row>
    <row r="289" ht="12.75" customHeight="1">
      <c r="F289" s="3"/>
      <c r="S289" s="4"/>
      <c r="T289" s="4"/>
      <c r="U289" s="4"/>
      <c r="V289" s="4"/>
      <c r="W289" s="4"/>
      <c r="X289" s="4"/>
      <c r="Y289" s="4"/>
    </row>
    <row r="290" ht="12.75" customHeight="1">
      <c r="F290" s="3"/>
      <c r="S290" s="4"/>
      <c r="T290" s="4"/>
      <c r="U290" s="4"/>
      <c r="V290" s="4"/>
      <c r="W290" s="4"/>
      <c r="X290" s="4"/>
      <c r="Y290" s="4"/>
    </row>
    <row r="291" ht="12.75" customHeight="1">
      <c r="F291" s="3"/>
      <c r="S291" s="4"/>
      <c r="T291" s="4"/>
      <c r="U291" s="4"/>
      <c r="V291" s="4"/>
      <c r="W291" s="4"/>
      <c r="X291" s="4"/>
      <c r="Y291" s="4"/>
    </row>
    <row r="292" ht="12.75" customHeight="1">
      <c r="F292" s="3"/>
      <c r="S292" s="4"/>
      <c r="T292" s="4"/>
      <c r="U292" s="4"/>
      <c r="V292" s="4"/>
      <c r="W292" s="4"/>
      <c r="X292" s="4"/>
      <c r="Y292" s="4"/>
    </row>
    <row r="293" ht="12.75" customHeight="1">
      <c r="F293" s="3"/>
      <c r="S293" s="4"/>
      <c r="T293" s="4"/>
      <c r="U293" s="4"/>
      <c r="V293" s="4"/>
      <c r="W293" s="4"/>
      <c r="X293" s="4"/>
      <c r="Y293" s="4"/>
    </row>
    <row r="294" ht="12.75" customHeight="1">
      <c r="F294" s="3"/>
      <c r="S294" s="4"/>
      <c r="T294" s="4"/>
      <c r="U294" s="4"/>
      <c r="V294" s="4"/>
      <c r="W294" s="4"/>
      <c r="X294" s="4"/>
      <c r="Y294" s="4"/>
    </row>
    <row r="295" ht="12.75" customHeight="1">
      <c r="F295" s="3"/>
      <c r="S295" s="4"/>
      <c r="T295" s="4"/>
      <c r="U295" s="4"/>
      <c r="V295" s="4"/>
      <c r="W295" s="4"/>
      <c r="X295" s="4"/>
      <c r="Y295" s="4"/>
    </row>
    <row r="296" ht="12.75" customHeight="1">
      <c r="F296" s="3"/>
      <c r="S296" s="4"/>
      <c r="T296" s="4"/>
      <c r="U296" s="4"/>
      <c r="V296" s="4"/>
      <c r="W296" s="4"/>
      <c r="X296" s="4"/>
      <c r="Y296" s="4"/>
    </row>
    <row r="297" ht="12.75" customHeight="1">
      <c r="F297" s="3"/>
      <c r="S297" s="4"/>
      <c r="T297" s="4"/>
      <c r="U297" s="4"/>
      <c r="V297" s="4"/>
      <c r="W297" s="4"/>
      <c r="X297" s="4"/>
      <c r="Y297" s="4"/>
    </row>
    <row r="298" ht="12.75" customHeight="1">
      <c r="F298" s="3"/>
      <c r="S298" s="4"/>
      <c r="T298" s="4"/>
      <c r="U298" s="4"/>
      <c r="V298" s="4"/>
      <c r="W298" s="4"/>
      <c r="X298" s="4"/>
      <c r="Y298" s="4"/>
    </row>
    <row r="299" ht="12.75" customHeight="1">
      <c r="F299" s="3"/>
      <c r="S299" s="4"/>
      <c r="T299" s="4"/>
      <c r="U299" s="4"/>
      <c r="V299" s="4"/>
      <c r="W299" s="4"/>
      <c r="X299" s="4"/>
      <c r="Y299" s="4"/>
    </row>
    <row r="300" ht="12.75" customHeight="1">
      <c r="F300" s="3"/>
      <c r="S300" s="4"/>
      <c r="T300" s="4"/>
      <c r="U300" s="4"/>
      <c r="V300" s="4"/>
      <c r="W300" s="4"/>
      <c r="X300" s="4"/>
      <c r="Y300" s="4"/>
    </row>
    <row r="301" ht="12.75" customHeight="1">
      <c r="F301" s="3"/>
      <c r="S301" s="4"/>
      <c r="T301" s="4"/>
      <c r="U301" s="4"/>
      <c r="V301" s="4"/>
      <c r="W301" s="4"/>
      <c r="X301" s="4"/>
      <c r="Y301" s="4"/>
    </row>
    <row r="302" ht="12.75" customHeight="1">
      <c r="F302" s="3"/>
      <c r="S302" s="4"/>
      <c r="T302" s="4"/>
      <c r="U302" s="4"/>
      <c r="V302" s="4"/>
      <c r="W302" s="4"/>
      <c r="X302" s="4"/>
      <c r="Y302" s="4"/>
    </row>
    <row r="303" ht="12.75" customHeight="1">
      <c r="F303" s="3"/>
      <c r="S303" s="4"/>
      <c r="T303" s="4"/>
      <c r="U303" s="4"/>
      <c r="V303" s="4"/>
      <c r="W303" s="4"/>
      <c r="X303" s="4"/>
      <c r="Y303" s="4"/>
    </row>
    <row r="304" ht="12.75" customHeight="1">
      <c r="F304" s="3"/>
      <c r="S304" s="4"/>
      <c r="T304" s="4"/>
      <c r="U304" s="4"/>
      <c r="V304" s="4"/>
      <c r="W304" s="4"/>
      <c r="X304" s="4"/>
      <c r="Y304" s="4"/>
    </row>
    <row r="305" ht="12.75" customHeight="1">
      <c r="F305" s="3"/>
      <c r="S305" s="4"/>
      <c r="T305" s="4"/>
      <c r="U305" s="4"/>
      <c r="V305" s="4"/>
      <c r="W305" s="4"/>
      <c r="X305" s="4"/>
      <c r="Y305" s="4"/>
    </row>
    <row r="306" ht="12.75" customHeight="1">
      <c r="F306" s="3"/>
      <c r="S306" s="4"/>
      <c r="T306" s="4"/>
      <c r="U306" s="4"/>
      <c r="V306" s="4"/>
      <c r="W306" s="4"/>
      <c r="X306" s="4"/>
      <c r="Y306" s="4"/>
    </row>
    <row r="307" ht="12.75" customHeight="1">
      <c r="F307" s="3"/>
      <c r="S307" s="4"/>
      <c r="T307" s="4"/>
      <c r="U307" s="4"/>
      <c r="V307" s="4"/>
      <c r="W307" s="4"/>
      <c r="X307" s="4"/>
      <c r="Y307" s="4"/>
    </row>
    <row r="308" ht="12.75" customHeight="1">
      <c r="F308" s="3"/>
      <c r="S308" s="4"/>
      <c r="T308" s="4"/>
      <c r="U308" s="4"/>
      <c r="V308" s="4"/>
      <c r="W308" s="4"/>
      <c r="X308" s="4"/>
      <c r="Y308" s="4"/>
    </row>
    <row r="309" ht="12.75" customHeight="1">
      <c r="F309" s="3"/>
      <c r="S309" s="4"/>
      <c r="T309" s="4"/>
      <c r="U309" s="4"/>
      <c r="V309" s="4"/>
      <c r="W309" s="4"/>
      <c r="X309" s="4"/>
      <c r="Y309" s="4"/>
    </row>
    <row r="310" ht="12.75" customHeight="1">
      <c r="F310" s="3"/>
      <c r="S310" s="4"/>
      <c r="T310" s="4"/>
      <c r="U310" s="4"/>
      <c r="V310" s="4"/>
      <c r="W310" s="4"/>
      <c r="X310" s="4"/>
      <c r="Y310" s="4"/>
    </row>
    <row r="311" ht="12.75" customHeight="1">
      <c r="F311" s="3"/>
      <c r="S311" s="4"/>
      <c r="T311" s="4"/>
      <c r="U311" s="4"/>
      <c r="V311" s="4"/>
      <c r="W311" s="4"/>
      <c r="X311" s="4"/>
      <c r="Y311" s="4"/>
    </row>
    <row r="312" ht="12.75" customHeight="1">
      <c r="F312" s="3"/>
      <c r="S312" s="4"/>
      <c r="T312" s="4"/>
      <c r="U312" s="4"/>
      <c r="V312" s="4"/>
      <c r="W312" s="4"/>
      <c r="X312" s="4"/>
      <c r="Y312" s="4"/>
    </row>
    <row r="313" ht="12.75" customHeight="1">
      <c r="F313" s="3"/>
      <c r="S313" s="4"/>
      <c r="T313" s="4"/>
      <c r="U313" s="4"/>
      <c r="V313" s="4"/>
      <c r="W313" s="4"/>
      <c r="X313" s="4"/>
      <c r="Y313" s="4"/>
    </row>
    <row r="314" ht="12.75" customHeight="1">
      <c r="F314" s="3"/>
      <c r="S314" s="4"/>
      <c r="T314" s="4"/>
      <c r="U314" s="4"/>
      <c r="V314" s="4"/>
      <c r="W314" s="4"/>
      <c r="X314" s="4"/>
      <c r="Y314" s="4"/>
    </row>
    <row r="315" ht="12.75" customHeight="1">
      <c r="F315" s="3"/>
      <c r="S315" s="4"/>
      <c r="T315" s="4"/>
      <c r="U315" s="4"/>
      <c r="V315" s="4"/>
      <c r="W315" s="4"/>
      <c r="X315" s="4"/>
      <c r="Y315" s="4"/>
    </row>
    <row r="316" ht="12.75" customHeight="1">
      <c r="F316" s="3"/>
      <c r="S316" s="4"/>
      <c r="T316" s="4"/>
      <c r="U316" s="4"/>
      <c r="V316" s="4"/>
      <c r="W316" s="4"/>
      <c r="X316" s="4"/>
      <c r="Y316" s="4"/>
    </row>
    <row r="317" ht="12.75" customHeight="1">
      <c r="F317" s="3"/>
      <c r="S317" s="4"/>
      <c r="T317" s="4"/>
      <c r="U317" s="4"/>
      <c r="V317" s="4"/>
      <c r="W317" s="4"/>
      <c r="X317" s="4"/>
      <c r="Y317" s="4"/>
    </row>
    <row r="318" ht="12.75" customHeight="1">
      <c r="F318" s="3"/>
      <c r="S318" s="4"/>
      <c r="T318" s="4"/>
      <c r="U318" s="4"/>
      <c r="V318" s="4"/>
      <c r="W318" s="4"/>
      <c r="X318" s="4"/>
      <c r="Y318" s="4"/>
    </row>
    <row r="319" ht="12.75" customHeight="1">
      <c r="F319" s="3"/>
      <c r="S319" s="4"/>
      <c r="T319" s="4"/>
      <c r="U319" s="4"/>
      <c r="V319" s="4"/>
      <c r="W319" s="4"/>
      <c r="X319" s="4"/>
      <c r="Y319" s="4"/>
    </row>
    <row r="320" ht="12.75" customHeight="1">
      <c r="F320" s="3"/>
      <c r="S320" s="4"/>
      <c r="T320" s="4"/>
      <c r="U320" s="4"/>
      <c r="V320" s="4"/>
      <c r="W320" s="4"/>
      <c r="X320" s="4"/>
      <c r="Y320" s="4"/>
    </row>
    <row r="321" ht="12.75" customHeight="1">
      <c r="F321" s="3"/>
      <c r="S321" s="4"/>
      <c r="T321" s="4"/>
      <c r="U321" s="4"/>
      <c r="V321" s="4"/>
      <c r="W321" s="4"/>
      <c r="X321" s="4"/>
      <c r="Y321" s="4"/>
    </row>
    <row r="322" ht="12.75" customHeight="1">
      <c r="F322" s="3"/>
      <c r="S322" s="4"/>
      <c r="T322" s="4"/>
      <c r="U322" s="4"/>
      <c r="V322" s="4"/>
      <c r="W322" s="4"/>
      <c r="X322" s="4"/>
      <c r="Y322" s="4"/>
    </row>
    <row r="323" ht="12.75" customHeight="1">
      <c r="F323" s="3"/>
      <c r="S323" s="4"/>
      <c r="T323" s="4"/>
      <c r="U323" s="4"/>
      <c r="V323" s="4"/>
      <c r="W323" s="4"/>
      <c r="X323" s="4"/>
      <c r="Y323" s="4"/>
    </row>
    <row r="324" ht="12.75" customHeight="1">
      <c r="F324" s="3"/>
      <c r="S324" s="4"/>
      <c r="T324" s="4"/>
      <c r="U324" s="4"/>
      <c r="V324" s="4"/>
      <c r="W324" s="4"/>
      <c r="X324" s="4"/>
      <c r="Y324" s="4"/>
    </row>
    <row r="325" ht="12.75" customHeight="1">
      <c r="F325" s="3"/>
      <c r="S325" s="4"/>
      <c r="T325" s="4"/>
      <c r="U325" s="4"/>
      <c r="V325" s="4"/>
      <c r="W325" s="4"/>
      <c r="X325" s="4"/>
      <c r="Y325" s="4"/>
    </row>
    <row r="326" ht="12.75" customHeight="1">
      <c r="F326" s="3"/>
      <c r="S326" s="4"/>
      <c r="T326" s="4"/>
      <c r="U326" s="4"/>
      <c r="V326" s="4"/>
      <c r="W326" s="4"/>
      <c r="X326" s="4"/>
      <c r="Y326" s="4"/>
    </row>
    <row r="327" ht="12.75" customHeight="1">
      <c r="F327" s="3"/>
      <c r="S327" s="4"/>
      <c r="T327" s="4"/>
      <c r="U327" s="4"/>
      <c r="V327" s="4"/>
      <c r="W327" s="4"/>
      <c r="X327" s="4"/>
      <c r="Y327" s="4"/>
    </row>
    <row r="328" ht="12.75" customHeight="1">
      <c r="F328" s="3"/>
      <c r="S328" s="4"/>
      <c r="T328" s="4"/>
      <c r="U328" s="4"/>
      <c r="V328" s="4"/>
      <c r="W328" s="4"/>
      <c r="X328" s="4"/>
      <c r="Y328" s="4"/>
    </row>
    <row r="329" ht="12.75" customHeight="1">
      <c r="F329" s="3"/>
      <c r="S329" s="4"/>
      <c r="T329" s="4"/>
      <c r="U329" s="4"/>
      <c r="V329" s="4"/>
      <c r="W329" s="4"/>
      <c r="X329" s="4"/>
      <c r="Y329" s="4"/>
    </row>
    <row r="330" ht="12.75" customHeight="1">
      <c r="F330" s="3"/>
      <c r="S330" s="4"/>
      <c r="T330" s="4"/>
      <c r="U330" s="4"/>
      <c r="V330" s="4"/>
      <c r="W330" s="4"/>
      <c r="X330" s="4"/>
      <c r="Y330" s="4"/>
    </row>
    <row r="331" ht="12.75" customHeight="1">
      <c r="F331" s="3"/>
      <c r="S331" s="4"/>
      <c r="T331" s="4"/>
      <c r="U331" s="4"/>
      <c r="V331" s="4"/>
      <c r="W331" s="4"/>
      <c r="X331" s="4"/>
      <c r="Y331" s="4"/>
    </row>
    <row r="332" ht="12.75" customHeight="1">
      <c r="F332" s="3"/>
      <c r="S332" s="4"/>
      <c r="T332" s="4"/>
      <c r="U332" s="4"/>
      <c r="V332" s="4"/>
      <c r="W332" s="4"/>
      <c r="X332" s="4"/>
      <c r="Y332" s="4"/>
    </row>
    <row r="333" ht="12.75" customHeight="1">
      <c r="F333" s="3"/>
      <c r="S333" s="4"/>
      <c r="T333" s="4"/>
      <c r="U333" s="4"/>
      <c r="V333" s="4"/>
      <c r="W333" s="4"/>
      <c r="X333" s="4"/>
      <c r="Y333" s="4"/>
    </row>
    <row r="334" ht="12.75" customHeight="1">
      <c r="F334" s="3"/>
      <c r="S334" s="4"/>
      <c r="T334" s="4"/>
      <c r="U334" s="4"/>
      <c r="V334" s="4"/>
      <c r="W334" s="4"/>
      <c r="X334" s="4"/>
      <c r="Y334" s="4"/>
    </row>
    <row r="335" ht="12.75" customHeight="1">
      <c r="F335" s="3"/>
      <c r="S335" s="4"/>
      <c r="T335" s="4"/>
      <c r="U335" s="4"/>
      <c r="V335" s="4"/>
      <c r="W335" s="4"/>
      <c r="X335" s="4"/>
      <c r="Y335" s="4"/>
    </row>
    <row r="336" ht="12.75" customHeight="1">
      <c r="F336" s="3"/>
      <c r="S336" s="4"/>
      <c r="T336" s="4"/>
      <c r="U336" s="4"/>
      <c r="V336" s="4"/>
      <c r="W336" s="4"/>
      <c r="X336" s="4"/>
      <c r="Y336" s="4"/>
    </row>
    <row r="337" ht="12.75" customHeight="1">
      <c r="F337" s="3"/>
      <c r="S337" s="4"/>
      <c r="T337" s="4"/>
      <c r="U337" s="4"/>
      <c r="V337" s="4"/>
      <c r="W337" s="4"/>
      <c r="X337" s="4"/>
      <c r="Y337" s="4"/>
    </row>
    <row r="338" ht="12.75" customHeight="1">
      <c r="F338" s="3"/>
      <c r="S338" s="4"/>
      <c r="T338" s="4"/>
      <c r="U338" s="4"/>
      <c r="V338" s="4"/>
      <c r="W338" s="4"/>
      <c r="X338" s="4"/>
      <c r="Y338" s="4"/>
    </row>
    <row r="339" ht="12.75" customHeight="1">
      <c r="F339" s="3"/>
      <c r="S339" s="4"/>
      <c r="T339" s="4"/>
      <c r="U339" s="4"/>
      <c r="V339" s="4"/>
      <c r="W339" s="4"/>
      <c r="X339" s="4"/>
      <c r="Y339" s="4"/>
    </row>
    <row r="340" ht="12.75" customHeight="1">
      <c r="F340" s="3"/>
      <c r="S340" s="4"/>
      <c r="T340" s="4"/>
      <c r="U340" s="4"/>
      <c r="V340" s="4"/>
      <c r="W340" s="4"/>
      <c r="X340" s="4"/>
      <c r="Y340" s="4"/>
    </row>
    <row r="341" ht="12.75" customHeight="1">
      <c r="F341" s="3"/>
      <c r="S341" s="4"/>
      <c r="T341" s="4"/>
      <c r="U341" s="4"/>
      <c r="V341" s="4"/>
      <c r="W341" s="4"/>
      <c r="X341" s="4"/>
      <c r="Y341" s="4"/>
    </row>
    <row r="342" ht="12.75" customHeight="1">
      <c r="F342" s="3"/>
      <c r="S342" s="4"/>
      <c r="T342" s="4"/>
      <c r="U342" s="4"/>
      <c r="V342" s="4"/>
      <c r="W342" s="4"/>
      <c r="X342" s="4"/>
      <c r="Y342" s="4"/>
    </row>
    <row r="343" ht="12.75" customHeight="1">
      <c r="F343" s="3"/>
      <c r="S343" s="4"/>
      <c r="T343" s="4"/>
      <c r="U343" s="4"/>
      <c r="V343" s="4"/>
      <c r="W343" s="4"/>
      <c r="X343" s="4"/>
      <c r="Y343" s="4"/>
    </row>
    <row r="344" ht="12.75" customHeight="1">
      <c r="F344" s="3"/>
      <c r="S344" s="4"/>
      <c r="T344" s="4"/>
      <c r="U344" s="4"/>
      <c r="V344" s="4"/>
      <c r="W344" s="4"/>
      <c r="X344" s="4"/>
      <c r="Y344" s="4"/>
    </row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7:B7"/>
    <mergeCell ref="E7:F7"/>
    <mergeCell ref="C12:D12"/>
    <mergeCell ref="E12:F12"/>
    <mergeCell ref="E13:F13"/>
    <mergeCell ref="C18:E18"/>
    <mergeCell ref="C107:E107"/>
    <mergeCell ref="C121:E12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44410.0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</row>
    <row r="7" ht="36.0" customHeight="1">
      <c r="A7" s="146" t="s">
        <v>6</v>
      </c>
      <c r="B7" s="147"/>
      <c r="C7" s="148" t="s">
        <v>54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</row>
    <row r="8" ht="26.25" customHeight="1">
      <c r="A8" s="153">
        <v>1.0</v>
      </c>
      <c r="B8" s="154" t="s">
        <v>55</v>
      </c>
      <c r="C8" s="154">
        <v>18.5</v>
      </c>
      <c r="D8" s="155">
        <v>0.1172</v>
      </c>
      <c r="E8" s="156">
        <f>188.201*14.6</f>
        <v>2747.7346</v>
      </c>
      <c r="F8" s="156"/>
      <c r="G8" s="156"/>
      <c r="H8" s="157">
        <v>14.6</v>
      </c>
      <c r="I8" s="158">
        <f t="shared" ref="I8:I10" si="1">+D8*E8</f>
        <v>322.0344951</v>
      </c>
      <c r="J8" s="159">
        <f t="shared" ref="J8:J10" si="2">E8-I8</f>
        <v>2425.700105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</row>
    <row r="9" ht="26.25" customHeight="1">
      <c r="A9" s="153">
        <v>2.0</v>
      </c>
      <c r="B9" s="160" t="s">
        <v>56</v>
      </c>
      <c r="C9" s="160">
        <v>30.5</v>
      </c>
      <c r="D9" s="155">
        <v>0.0493</v>
      </c>
      <c r="E9" s="156">
        <f>277.405*1.1</f>
        <v>305.1455</v>
      </c>
      <c r="F9" s="156"/>
      <c r="G9" s="156"/>
      <c r="H9" s="157">
        <v>1.1</v>
      </c>
      <c r="I9" s="158">
        <f t="shared" si="1"/>
        <v>15.04367315</v>
      </c>
      <c r="J9" s="159">
        <f t="shared" si="2"/>
        <v>290.1018269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</row>
    <row r="10" ht="26.25" customHeight="1">
      <c r="A10" s="153">
        <v>3.0</v>
      </c>
      <c r="B10" s="160" t="s">
        <v>56</v>
      </c>
      <c r="C10" s="160">
        <v>30.5</v>
      </c>
      <c r="D10" s="161">
        <v>0.0493</v>
      </c>
      <c r="E10" s="156">
        <f>277.405*16</f>
        <v>4438.48</v>
      </c>
      <c r="F10" s="156"/>
      <c r="G10" s="156"/>
      <c r="H10" s="157">
        <v>16.0</v>
      </c>
      <c r="I10" s="158">
        <f t="shared" si="1"/>
        <v>218.817064</v>
      </c>
      <c r="J10" s="159">
        <f t="shared" si="2"/>
        <v>4219.662936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</row>
    <row r="11" ht="18.75" customHeight="1">
      <c r="A11" s="162"/>
      <c r="B11" s="163"/>
      <c r="C11" s="164"/>
      <c r="D11" s="165"/>
      <c r="E11" s="166">
        <f>SUM(E8:E10)</f>
        <v>7491.3601</v>
      </c>
      <c r="F11" s="167"/>
      <c r="G11" s="167"/>
      <c r="H11" s="168"/>
      <c r="I11" s="169">
        <f t="shared" ref="I11:J11" si="3">SUM(I8:I10)</f>
        <v>555.8952323</v>
      </c>
      <c r="J11" s="170">
        <f t="shared" si="3"/>
        <v>6935.464868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</row>
    <row r="12" ht="18.75" customHeight="1">
      <c r="A12" s="171"/>
      <c r="B12" s="144"/>
      <c r="C12" s="144"/>
      <c r="D12" s="172"/>
      <c r="E12" s="173"/>
      <c r="F12" s="151"/>
      <c r="G12" s="151"/>
      <c r="H12" s="147"/>
      <c r="I12" s="174"/>
      <c r="J12" s="139"/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</row>
    <row r="13" ht="18.75" customHeight="1">
      <c r="A13" s="139"/>
      <c r="B13" s="139"/>
      <c r="C13" s="139"/>
      <c r="D13" s="139"/>
      <c r="E13" s="139"/>
      <c r="F13" s="139"/>
      <c r="G13" s="139"/>
      <c r="H13" s="140"/>
      <c r="I13" s="139"/>
      <c r="J13" s="139"/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</row>
    <row r="14" ht="18.75" customHeight="1">
      <c r="A14" s="139"/>
      <c r="B14" s="139"/>
      <c r="C14" s="139"/>
      <c r="D14" s="139"/>
      <c r="E14" s="139"/>
      <c r="F14" s="139"/>
      <c r="G14" s="139"/>
      <c r="H14" s="140"/>
      <c r="I14" s="139"/>
      <c r="J14" s="139"/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</row>
    <row r="15" ht="18.75" customHeight="1">
      <c r="A15" s="139" t="s">
        <v>11</v>
      </c>
      <c r="B15" s="139"/>
      <c r="C15" s="139"/>
      <c r="D15" s="139"/>
      <c r="E15" s="139"/>
      <c r="F15" s="139"/>
      <c r="G15" s="139"/>
      <c r="H15" s="140"/>
      <c r="I15" s="139"/>
      <c r="J15" s="139"/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</row>
    <row r="17" ht="40.5" customHeight="1">
      <c r="A17" s="175"/>
      <c r="B17" s="160" t="s">
        <v>12</v>
      </c>
      <c r="C17" s="176" t="s">
        <v>57</v>
      </c>
      <c r="D17" s="52"/>
      <c r="E17" s="53"/>
      <c r="F17" s="177"/>
      <c r="G17" s="177"/>
      <c r="H17" s="178" t="s">
        <v>14</v>
      </c>
      <c r="I17" s="160" t="s">
        <v>15</v>
      </c>
      <c r="J17" s="160" t="s">
        <v>16</v>
      </c>
      <c r="K17" s="139"/>
      <c r="L17" s="160" t="s">
        <v>17</v>
      </c>
      <c r="M17" s="160" t="s">
        <v>15</v>
      </c>
      <c r="N17" s="175" t="s">
        <v>18</v>
      </c>
      <c r="O17" s="139"/>
      <c r="P17" s="139"/>
      <c r="Q17" s="175" t="s">
        <v>58</v>
      </c>
      <c r="R17" s="179"/>
      <c r="S17" s="160" t="s">
        <v>17</v>
      </c>
      <c r="T17" s="160" t="s">
        <v>15</v>
      </c>
      <c r="U17" s="175" t="s">
        <v>18</v>
      </c>
      <c r="V17" s="139"/>
      <c r="W17" s="175" t="s">
        <v>19</v>
      </c>
      <c r="X17" s="175" t="s">
        <v>20</v>
      </c>
      <c r="Y17" s="175" t="s">
        <v>21</v>
      </c>
      <c r="Z17" s="175" t="s">
        <v>59</v>
      </c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</row>
    <row r="18" ht="27.0" customHeight="1">
      <c r="A18" s="160">
        <v>1.0</v>
      </c>
      <c r="B18" s="180" t="s">
        <v>55</v>
      </c>
      <c r="C18" s="181">
        <v>76.0</v>
      </c>
      <c r="D18" s="181">
        <v>214.0</v>
      </c>
      <c r="E18" s="181">
        <v>200.0</v>
      </c>
      <c r="F18" s="181">
        <f t="shared" ref="F18:F34" si="5">VALUE(IF(RIGHT(B18, 1)="%", RIGHT(B18, 3), 0))</f>
        <v>0</v>
      </c>
      <c r="G18" s="181">
        <f t="shared" ref="G18:G34" si="6">+R18*C18/100*D18/100*E18/100</f>
        <v>60.1768</v>
      </c>
      <c r="H18" s="182">
        <f t="shared" ref="H18:H34" si="7">IF(F18=0, G18, F18*G18)</f>
        <v>60.1768</v>
      </c>
      <c r="I18" s="181">
        <v>1.0</v>
      </c>
      <c r="J18" s="183">
        <f t="shared" ref="J18:J34" si="8">+I18*H18</f>
        <v>60.1768</v>
      </c>
      <c r="K18" s="184"/>
      <c r="L18" s="185">
        <f>D18*25.4/1000</f>
        <v>5.4356</v>
      </c>
      <c r="M18" s="186">
        <f>+I18</f>
        <v>1</v>
      </c>
      <c r="N18" s="186">
        <f>M18*L18</f>
        <v>5.4356</v>
      </c>
      <c r="O18" s="184"/>
      <c r="P18" s="184"/>
      <c r="Q18" s="185"/>
      <c r="R18" s="187">
        <v>18.5</v>
      </c>
      <c r="S18" s="175">
        <f t="shared" ref="S18:S35" si="9">E18/100</f>
        <v>2</v>
      </c>
      <c r="T18" s="160">
        <f t="shared" ref="T18:T35" si="10">I18</f>
        <v>1</v>
      </c>
      <c r="U18" s="160">
        <f t="shared" ref="U18:U35" si="11">T18*S18</f>
        <v>2</v>
      </c>
      <c r="V18" s="188">
        <f t="shared" ref="V18:V34" si="12">R18*C18/100*D18/100*E18/100</f>
        <v>60.1768</v>
      </c>
      <c r="W18" s="175">
        <f t="shared" ref="W18:X18" si="4">C18/100</f>
        <v>0.76</v>
      </c>
      <c r="X18" s="175">
        <f t="shared" si="4"/>
        <v>2.14</v>
      </c>
      <c r="Y18" s="175">
        <f t="shared" ref="Y18:Y35" si="14">U18</f>
        <v>2</v>
      </c>
      <c r="Z18" s="189">
        <f t="shared" ref="Z18:Z35" si="15">W18*X18*Y18</f>
        <v>3.2528</v>
      </c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</row>
    <row r="19" ht="27.0" customHeight="1">
      <c r="A19" s="160">
        <v>2.0</v>
      </c>
      <c r="B19" s="190" t="s">
        <v>55</v>
      </c>
      <c r="C19" s="190">
        <v>93.0</v>
      </c>
      <c r="D19" s="190">
        <v>214.0</v>
      </c>
      <c r="E19" s="190">
        <v>76.0</v>
      </c>
      <c r="F19" s="190">
        <f t="shared" si="5"/>
        <v>0</v>
      </c>
      <c r="G19" s="190">
        <f t="shared" si="6"/>
        <v>27.982212</v>
      </c>
      <c r="H19" s="191">
        <f t="shared" si="7"/>
        <v>27.982212</v>
      </c>
      <c r="I19" s="190">
        <v>1.0</v>
      </c>
      <c r="J19" s="192">
        <f t="shared" si="8"/>
        <v>27.982212</v>
      </c>
      <c r="K19" s="139"/>
      <c r="L19" s="175"/>
      <c r="M19" s="160"/>
      <c r="N19" s="160"/>
      <c r="O19" s="139"/>
      <c r="P19" s="139"/>
      <c r="Q19" s="175"/>
      <c r="R19" s="187">
        <v>18.5</v>
      </c>
      <c r="S19" s="175">
        <f t="shared" si="9"/>
        <v>0.76</v>
      </c>
      <c r="T19" s="160">
        <f t="shared" si="10"/>
        <v>1</v>
      </c>
      <c r="U19" s="160">
        <f t="shared" si="11"/>
        <v>0.76</v>
      </c>
      <c r="V19" s="188">
        <f t="shared" si="12"/>
        <v>27.982212</v>
      </c>
      <c r="W19" s="175">
        <f t="shared" ref="W19:X19" si="13">C19/100</f>
        <v>0.93</v>
      </c>
      <c r="X19" s="175">
        <f t="shared" si="13"/>
        <v>2.14</v>
      </c>
      <c r="Y19" s="175">
        <f t="shared" si="14"/>
        <v>0.76</v>
      </c>
      <c r="Z19" s="189">
        <f t="shared" si="15"/>
        <v>1.512552</v>
      </c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</row>
    <row r="20" ht="27.0" customHeight="1">
      <c r="A20" s="160">
        <v>3.0</v>
      </c>
      <c r="B20" s="190" t="s">
        <v>55</v>
      </c>
      <c r="C20" s="190">
        <v>101.0</v>
      </c>
      <c r="D20" s="190">
        <v>214.0</v>
      </c>
      <c r="E20" s="190">
        <v>140.0</v>
      </c>
      <c r="F20" s="190">
        <f t="shared" si="5"/>
        <v>0</v>
      </c>
      <c r="G20" s="190">
        <f t="shared" si="6"/>
        <v>55.98026</v>
      </c>
      <c r="H20" s="191">
        <f t="shared" si="7"/>
        <v>55.98026</v>
      </c>
      <c r="I20" s="190">
        <v>1.0</v>
      </c>
      <c r="J20" s="192">
        <f t="shared" si="8"/>
        <v>55.98026</v>
      </c>
      <c r="K20" s="139"/>
      <c r="L20" s="175">
        <f t="shared" ref="L20:L34" si="17">D20*25.4/1000</f>
        <v>5.4356</v>
      </c>
      <c r="M20" s="160">
        <f t="shared" ref="M20:M34" si="18">+I20</f>
        <v>1</v>
      </c>
      <c r="N20" s="160">
        <f t="shared" ref="N20:N34" si="19">M20*L20</f>
        <v>5.4356</v>
      </c>
      <c r="O20" s="139"/>
      <c r="P20" s="139"/>
      <c r="Q20" s="175"/>
      <c r="R20" s="187">
        <v>18.5</v>
      </c>
      <c r="S20" s="175">
        <f t="shared" si="9"/>
        <v>1.4</v>
      </c>
      <c r="T20" s="160">
        <f t="shared" si="10"/>
        <v>1</v>
      </c>
      <c r="U20" s="160">
        <f t="shared" si="11"/>
        <v>1.4</v>
      </c>
      <c r="V20" s="188">
        <f t="shared" si="12"/>
        <v>55.98026</v>
      </c>
      <c r="W20" s="175">
        <f t="shared" ref="W20:X20" si="16">C20/100</f>
        <v>1.01</v>
      </c>
      <c r="X20" s="175">
        <f t="shared" si="16"/>
        <v>2.14</v>
      </c>
      <c r="Y20" s="175">
        <f t="shared" si="14"/>
        <v>1.4</v>
      </c>
      <c r="Z20" s="189">
        <f t="shared" si="15"/>
        <v>3.02596</v>
      </c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</row>
    <row r="21" ht="27.0" customHeight="1">
      <c r="A21" s="160">
        <v>4.0</v>
      </c>
      <c r="B21" s="190" t="s">
        <v>55</v>
      </c>
      <c r="C21" s="190">
        <v>101.0</v>
      </c>
      <c r="D21" s="190">
        <v>214.0</v>
      </c>
      <c r="E21" s="190">
        <v>210.0</v>
      </c>
      <c r="F21" s="190">
        <f t="shared" si="5"/>
        <v>0</v>
      </c>
      <c r="G21" s="190">
        <f t="shared" si="6"/>
        <v>83.97039</v>
      </c>
      <c r="H21" s="191">
        <f t="shared" si="7"/>
        <v>83.97039</v>
      </c>
      <c r="I21" s="190">
        <v>1.0</v>
      </c>
      <c r="J21" s="192">
        <f t="shared" si="8"/>
        <v>83.97039</v>
      </c>
      <c r="K21" s="139"/>
      <c r="L21" s="175">
        <f t="shared" si="17"/>
        <v>5.4356</v>
      </c>
      <c r="M21" s="160">
        <f t="shared" si="18"/>
        <v>1</v>
      </c>
      <c r="N21" s="160">
        <f t="shared" si="19"/>
        <v>5.4356</v>
      </c>
      <c r="O21" s="139"/>
      <c r="P21" s="139"/>
      <c r="Q21" s="175"/>
      <c r="R21" s="187">
        <v>18.5</v>
      </c>
      <c r="S21" s="175">
        <f t="shared" si="9"/>
        <v>2.1</v>
      </c>
      <c r="T21" s="160">
        <f t="shared" si="10"/>
        <v>1</v>
      </c>
      <c r="U21" s="160">
        <f t="shared" si="11"/>
        <v>2.1</v>
      </c>
      <c r="V21" s="188">
        <f t="shared" si="12"/>
        <v>83.97039</v>
      </c>
      <c r="W21" s="175">
        <f t="shared" ref="W21:X21" si="20">C21/100</f>
        <v>1.01</v>
      </c>
      <c r="X21" s="175">
        <f t="shared" si="20"/>
        <v>2.14</v>
      </c>
      <c r="Y21" s="175">
        <f t="shared" si="14"/>
        <v>2.1</v>
      </c>
      <c r="Z21" s="189">
        <f t="shared" si="15"/>
        <v>4.53894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</row>
    <row r="22" ht="27.0" customHeight="1">
      <c r="A22" s="160">
        <v>5.0</v>
      </c>
      <c r="B22" s="190" t="s">
        <v>55</v>
      </c>
      <c r="C22" s="190">
        <v>101.0</v>
      </c>
      <c r="D22" s="190">
        <v>214.0</v>
      </c>
      <c r="E22" s="190">
        <v>197.0</v>
      </c>
      <c r="F22" s="190">
        <f t="shared" si="5"/>
        <v>0</v>
      </c>
      <c r="G22" s="190">
        <f t="shared" si="6"/>
        <v>78.772223</v>
      </c>
      <c r="H22" s="191">
        <f t="shared" si="7"/>
        <v>78.772223</v>
      </c>
      <c r="I22" s="190">
        <v>1.0</v>
      </c>
      <c r="J22" s="192">
        <f t="shared" si="8"/>
        <v>78.772223</v>
      </c>
      <c r="K22" s="139"/>
      <c r="L22" s="175">
        <f t="shared" si="17"/>
        <v>5.4356</v>
      </c>
      <c r="M22" s="160">
        <f t="shared" si="18"/>
        <v>1</v>
      </c>
      <c r="N22" s="160">
        <f t="shared" si="19"/>
        <v>5.4356</v>
      </c>
      <c r="O22" s="139"/>
      <c r="P22" s="139"/>
      <c r="Q22" s="175"/>
      <c r="R22" s="187">
        <v>18.5</v>
      </c>
      <c r="S22" s="175">
        <f t="shared" si="9"/>
        <v>1.97</v>
      </c>
      <c r="T22" s="160">
        <f t="shared" si="10"/>
        <v>1</v>
      </c>
      <c r="U22" s="160">
        <f t="shared" si="11"/>
        <v>1.97</v>
      </c>
      <c r="V22" s="188">
        <f t="shared" si="12"/>
        <v>78.772223</v>
      </c>
      <c r="W22" s="175">
        <f t="shared" ref="W22:X22" si="21">C22/100</f>
        <v>1.01</v>
      </c>
      <c r="X22" s="175">
        <f t="shared" si="21"/>
        <v>2.14</v>
      </c>
      <c r="Y22" s="175">
        <f t="shared" si="14"/>
        <v>1.97</v>
      </c>
      <c r="Z22" s="189">
        <f t="shared" si="15"/>
        <v>4.257958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</row>
    <row r="23" ht="27.0" customHeight="1">
      <c r="A23" s="160">
        <v>6.0</v>
      </c>
      <c r="B23" s="190" t="s">
        <v>55</v>
      </c>
      <c r="C23" s="190">
        <v>102.0</v>
      </c>
      <c r="D23" s="190">
        <v>214.0</v>
      </c>
      <c r="E23" s="190">
        <v>2832.0</v>
      </c>
      <c r="F23" s="190">
        <f t="shared" si="5"/>
        <v>0</v>
      </c>
      <c r="G23" s="190">
        <f t="shared" si="6"/>
        <v>1143.612576</v>
      </c>
      <c r="H23" s="191">
        <f t="shared" si="7"/>
        <v>1143.612576</v>
      </c>
      <c r="I23" s="190">
        <v>1.0</v>
      </c>
      <c r="J23" s="192">
        <f t="shared" si="8"/>
        <v>1143.612576</v>
      </c>
      <c r="K23" s="139"/>
      <c r="L23" s="175">
        <f t="shared" si="17"/>
        <v>5.4356</v>
      </c>
      <c r="M23" s="160">
        <f t="shared" si="18"/>
        <v>1</v>
      </c>
      <c r="N23" s="160">
        <f t="shared" si="19"/>
        <v>5.4356</v>
      </c>
      <c r="O23" s="139"/>
      <c r="P23" s="139"/>
      <c r="Q23" s="175">
        <v>1035.0</v>
      </c>
      <c r="R23" s="187">
        <v>18.5</v>
      </c>
      <c r="S23" s="175">
        <f t="shared" si="9"/>
        <v>28.32</v>
      </c>
      <c r="T23" s="160">
        <f t="shared" si="10"/>
        <v>1</v>
      </c>
      <c r="U23" s="160">
        <f t="shared" si="11"/>
        <v>28.32</v>
      </c>
      <c r="V23" s="188">
        <f t="shared" si="12"/>
        <v>1143.612576</v>
      </c>
      <c r="W23" s="175">
        <f t="shared" ref="W23:X23" si="22">C23/100</f>
        <v>1.02</v>
      </c>
      <c r="X23" s="175">
        <f t="shared" si="22"/>
        <v>2.14</v>
      </c>
      <c r="Y23" s="175">
        <f t="shared" si="14"/>
        <v>28.32</v>
      </c>
      <c r="Z23" s="189">
        <f t="shared" si="15"/>
        <v>61.816896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7.0" customHeight="1">
      <c r="A24" s="160">
        <v>7.0</v>
      </c>
      <c r="B24" s="190" t="s">
        <v>55</v>
      </c>
      <c r="C24" s="190">
        <v>97.0</v>
      </c>
      <c r="D24" s="190">
        <v>214.0</v>
      </c>
      <c r="E24" s="190">
        <v>2831.0</v>
      </c>
      <c r="F24" s="190">
        <f t="shared" si="5"/>
        <v>0</v>
      </c>
      <c r="G24" s="190">
        <f t="shared" si="6"/>
        <v>1087.169113</v>
      </c>
      <c r="H24" s="191">
        <f t="shared" si="7"/>
        <v>1087.169113</v>
      </c>
      <c r="I24" s="190">
        <v>1.0</v>
      </c>
      <c r="J24" s="192">
        <f t="shared" si="8"/>
        <v>1087.169113</v>
      </c>
      <c r="K24" s="139"/>
      <c r="L24" s="175">
        <f t="shared" si="17"/>
        <v>5.4356</v>
      </c>
      <c r="M24" s="160">
        <f t="shared" si="18"/>
        <v>1</v>
      </c>
      <c r="N24" s="160">
        <f t="shared" si="19"/>
        <v>5.4356</v>
      </c>
      <c r="O24" s="139"/>
      <c r="P24" s="139"/>
      <c r="Q24" s="175">
        <v>1020.0</v>
      </c>
      <c r="R24" s="187">
        <v>18.5</v>
      </c>
      <c r="S24" s="175">
        <f t="shared" si="9"/>
        <v>28.31</v>
      </c>
      <c r="T24" s="160">
        <f t="shared" si="10"/>
        <v>1</v>
      </c>
      <c r="U24" s="160">
        <f t="shared" si="11"/>
        <v>28.31</v>
      </c>
      <c r="V24" s="188">
        <f t="shared" si="12"/>
        <v>1087.169113</v>
      </c>
      <c r="W24" s="175">
        <f t="shared" ref="W24:X24" si="23">C24/100</f>
        <v>0.97</v>
      </c>
      <c r="X24" s="175">
        <f t="shared" si="23"/>
        <v>2.14</v>
      </c>
      <c r="Y24" s="175">
        <f t="shared" si="14"/>
        <v>28.31</v>
      </c>
      <c r="Z24" s="189">
        <f t="shared" si="15"/>
        <v>58.765898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0">
        <v>8.0</v>
      </c>
      <c r="B25" s="180" t="s">
        <v>56</v>
      </c>
      <c r="C25" s="181">
        <v>85.0</v>
      </c>
      <c r="D25" s="181">
        <v>202.0</v>
      </c>
      <c r="E25" s="181">
        <v>208.0</v>
      </c>
      <c r="F25" s="181">
        <f t="shared" si="5"/>
        <v>0</v>
      </c>
      <c r="G25" s="181">
        <f t="shared" si="6"/>
        <v>108.92648</v>
      </c>
      <c r="H25" s="182">
        <f t="shared" si="7"/>
        <v>108.92648</v>
      </c>
      <c r="I25" s="181">
        <v>1.0</v>
      </c>
      <c r="J25" s="183">
        <f t="shared" si="8"/>
        <v>108.92648</v>
      </c>
      <c r="K25" s="184"/>
      <c r="L25" s="185">
        <f t="shared" si="17"/>
        <v>5.1308</v>
      </c>
      <c r="M25" s="186">
        <f t="shared" si="18"/>
        <v>1</v>
      </c>
      <c r="N25" s="186">
        <f t="shared" si="19"/>
        <v>5.1308</v>
      </c>
      <c r="O25" s="184"/>
      <c r="P25" s="184"/>
      <c r="Q25" s="185"/>
      <c r="R25" s="187">
        <v>30.5</v>
      </c>
      <c r="S25" s="175">
        <f t="shared" si="9"/>
        <v>2.08</v>
      </c>
      <c r="T25" s="160">
        <f t="shared" si="10"/>
        <v>1</v>
      </c>
      <c r="U25" s="160">
        <f t="shared" si="11"/>
        <v>2.08</v>
      </c>
      <c r="V25" s="188">
        <f t="shared" si="12"/>
        <v>108.92648</v>
      </c>
      <c r="W25" s="175">
        <f t="shared" ref="W25:X25" si="24">C25/100</f>
        <v>0.85</v>
      </c>
      <c r="X25" s="175">
        <f t="shared" si="24"/>
        <v>2.02</v>
      </c>
      <c r="Y25" s="175">
        <f t="shared" si="14"/>
        <v>2.08</v>
      </c>
      <c r="Z25" s="189">
        <f t="shared" si="15"/>
        <v>3.57136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0">
        <v>9.0</v>
      </c>
      <c r="B26" s="190" t="s">
        <v>56</v>
      </c>
      <c r="C26" s="190">
        <v>82.0</v>
      </c>
      <c r="D26" s="190">
        <v>202.0</v>
      </c>
      <c r="E26" s="190">
        <v>144.0</v>
      </c>
      <c r="F26" s="190">
        <f t="shared" si="5"/>
        <v>0</v>
      </c>
      <c r="G26" s="190">
        <f t="shared" si="6"/>
        <v>72.749088</v>
      </c>
      <c r="H26" s="191">
        <f t="shared" si="7"/>
        <v>72.749088</v>
      </c>
      <c r="I26" s="190">
        <v>1.0</v>
      </c>
      <c r="J26" s="192">
        <f t="shared" si="8"/>
        <v>72.749088</v>
      </c>
      <c r="K26" s="139"/>
      <c r="L26" s="175">
        <f t="shared" si="17"/>
        <v>5.1308</v>
      </c>
      <c r="M26" s="160">
        <f t="shared" si="18"/>
        <v>1</v>
      </c>
      <c r="N26" s="160">
        <f t="shared" si="19"/>
        <v>5.1308</v>
      </c>
      <c r="O26" s="139"/>
      <c r="P26" s="139"/>
      <c r="Q26" s="175"/>
      <c r="R26" s="187">
        <v>30.5</v>
      </c>
      <c r="S26" s="175">
        <f t="shared" si="9"/>
        <v>1.44</v>
      </c>
      <c r="T26" s="160">
        <f t="shared" si="10"/>
        <v>1</v>
      </c>
      <c r="U26" s="160">
        <f t="shared" si="11"/>
        <v>1.44</v>
      </c>
      <c r="V26" s="188">
        <f t="shared" si="12"/>
        <v>72.749088</v>
      </c>
      <c r="W26" s="175">
        <f t="shared" ref="W26:X26" si="25">C26/100</f>
        <v>0.82</v>
      </c>
      <c r="X26" s="175">
        <f t="shared" si="25"/>
        <v>2.02</v>
      </c>
      <c r="Y26" s="175">
        <f t="shared" si="14"/>
        <v>1.44</v>
      </c>
      <c r="Z26" s="189">
        <f t="shared" si="15"/>
        <v>2.385216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0">
        <v>10.0</v>
      </c>
      <c r="B27" s="190" t="s">
        <v>56</v>
      </c>
      <c r="C27" s="190">
        <v>105.0</v>
      </c>
      <c r="D27" s="190">
        <v>202.0</v>
      </c>
      <c r="E27" s="190">
        <v>205.0</v>
      </c>
      <c r="F27" s="190">
        <f t="shared" si="5"/>
        <v>0</v>
      </c>
      <c r="G27" s="190">
        <f t="shared" si="6"/>
        <v>132.615525</v>
      </c>
      <c r="H27" s="191">
        <f t="shared" si="7"/>
        <v>132.615525</v>
      </c>
      <c r="I27" s="190">
        <v>1.0</v>
      </c>
      <c r="J27" s="192">
        <f t="shared" si="8"/>
        <v>132.615525</v>
      </c>
      <c r="K27" s="139"/>
      <c r="L27" s="175">
        <f t="shared" si="17"/>
        <v>5.1308</v>
      </c>
      <c r="M27" s="160">
        <f t="shared" si="18"/>
        <v>1</v>
      </c>
      <c r="N27" s="160">
        <f t="shared" si="19"/>
        <v>5.1308</v>
      </c>
      <c r="O27" s="139"/>
      <c r="P27" s="139"/>
      <c r="Q27" s="175"/>
      <c r="R27" s="187">
        <v>30.5</v>
      </c>
      <c r="S27" s="175">
        <f t="shared" si="9"/>
        <v>2.05</v>
      </c>
      <c r="T27" s="160">
        <f t="shared" si="10"/>
        <v>1</v>
      </c>
      <c r="U27" s="160">
        <f t="shared" si="11"/>
        <v>2.05</v>
      </c>
      <c r="V27" s="188">
        <f t="shared" si="12"/>
        <v>132.615525</v>
      </c>
      <c r="W27" s="175">
        <f t="shared" ref="W27:X27" si="26">C27/100</f>
        <v>1.05</v>
      </c>
      <c r="X27" s="175">
        <f t="shared" si="26"/>
        <v>2.02</v>
      </c>
      <c r="Y27" s="175">
        <f t="shared" si="14"/>
        <v>2.05</v>
      </c>
      <c r="Z27" s="189">
        <f t="shared" si="15"/>
        <v>4.34805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0">
        <v>11.0</v>
      </c>
      <c r="B28" s="190" t="s">
        <v>56</v>
      </c>
      <c r="C28" s="190">
        <v>100.0</v>
      </c>
      <c r="D28" s="190">
        <v>202.0</v>
      </c>
      <c r="E28" s="190">
        <v>207.0</v>
      </c>
      <c r="F28" s="190">
        <f t="shared" si="5"/>
        <v>0</v>
      </c>
      <c r="G28" s="190">
        <f t="shared" si="6"/>
        <v>127.5327</v>
      </c>
      <c r="H28" s="191">
        <f t="shared" si="7"/>
        <v>127.5327</v>
      </c>
      <c r="I28" s="190">
        <v>1.0</v>
      </c>
      <c r="J28" s="192">
        <f t="shared" si="8"/>
        <v>127.5327</v>
      </c>
      <c r="K28" s="139"/>
      <c r="L28" s="175">
        <f t="shared" si="17"/>
        <v>5.1308</v>
      </c>
      <c r="M28" s="160">
        <f t="shared" si="18"/>
        <v>1</v>
      </c>
      <c r="N28" s="160">
        <f t="shared" si="19"/>
        <v>5.1308</v>
      </c>
      <c r="O28" s="139"/>
      <c r="P28" s="139"/>
      <c r="Q28" s="175"/>
      <c r="R28" s="187">
        <v>30.5</v>
      </c>
      <c r="S28" s="175">
        <f t="shared" si="9"/>
        <v>2.07</v>
      </c>
      <c r="T28" s="160">
        <f t="shared" si="10"/>
        <v>1</v>
      </c>
      <c r="U28" s="160">
        <f t="shared" si="11"/>
        <v>2.07</v>
      </c>
      <c r="V28" s="188">
        <f t="shared" si="12"/>
        <v>127.5327</v>
      </c>
      <c r="W28" s="175">
        <f t="shared" ref="W28:X28" si="27">C28/100</f>
        <v>1</v>
      </c>
      <c r="X28" s="175">
        <f t="shared" si="27"/>
        <v>2.02</v>
      </c>
      <c r="Y28" s="175">
        <f t="shared" si="14"/>
        <v>2.07</v>
      </c>
      <c r="Z28" s="189">
        <f t="shared" si="15"/>
        <v>4.1814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12.0</v>
      </c>
      <c r="B29" s="190" t="s">
        <v>56</v>
      </c>
      <c r="C29" s="190">
        <v>93.0</v>
      </c>
      <c r="D29" s="190">
        <v>202.0</v>
      </c>
      <c r="E29" s="190">
        <v>159.0</v>
      </c>
      <c r="F29" s="190">
        <f t="shared" si="5"/>
        <v>0</v>
      </c>
      <c r="G29" s="190">
        <f t="shared" si="6"/>
        <v>91.102707</v>
      </c>
      <c r="H29" s="191">
        <f t="shared" si="7"/>
        <v>91.102707</v>
      </c>
      <c r="I29" s="190">
        <v>1.0</v>
      </c>
      <c r="J29" s="192">
        <f t="shared" si="8"/>
        <v>91.102707</v>
      </c>
      <c r="K29" s="139"/>
      <c r="L29" s="175">
        <f t="shared" si="17"/>
        <v>5.1308</v>
      </c>
      <c r="M29" s="160">
        <f t="shared" si="18"/>
        <v>1</v>
      </c>
      <c r="N29" s="160">
        <f t="shared" si="19"/>
        <v>5.1308</v>
      </c>
      <c r="O29" s="139"/>
      <c r="P29" s="139"/>
      <c r="Q29" s="175"/>
      <c r="R29" s="187">
        <v>30.5</v>
      </c>
      <c r="S29" s="175">
        <f t="shared" si="9"/>
        <v>1.59</v>
      </c>
      <c r="T29" s="160">
        <f t="shared" si="10"/>
        <v>1</v>
      </c>
      <c r="U29" s="160">
        <f t="shared" si="11"/>
        <v>1.59</v>
      </c>
      <c r="V29" s="188">
        <f t="shared" si="12"/>
        <v>91.102707</v>
      </c>
      <c r="W29" s="175">
        <f t="shared" ref="W29:X29" si="28">C29/100</f>
        <v>0.93</v>
      </c>
      <c r="X29" s="175">
        <f t="shared" si="28"/>
        <v>2.02</v>
      </c>
      <c r="Y29" s="175">
        <f t="shared" si="14"/>
        <v>1.59</v>
      </c>
      <c r="Z29" s="189">
        <f t="shared" si="15"/>
        <v>2.986974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13.0</v>
      </c>
      <c r="B30" s="190" t="s">
        <v>56</v>
      </c>
      <c r="C30" s="190">
        <v>98.0</v>
      </c>
      <c r="D30" s="190">
        <v>202.0</v>
      </c>
      <c r="E30" s="190">
        <v>150.0</v>
      </c>
      <c r="F30" s="190">
        <f t="shared" si="5"/>
        <v>0</v>
      </c>
      <c r="G30" s="190">
        <f t="shared" si="6"/>
        <v>90.5667</v>
      </c>
      <c r="H30" s="191">
        <f t="shared" si="7"/>
        <v>90.5667</v>
      </c>
      <c r="I30" s="190">
        <v>1.0</v>
      </c>
      <c r="J30" s="192">
        <f t="shared" si="8"/>
        <v>90.5667</v>
      </c>
      <c r="K30" s="139"/>
      <c r="L30" s="175">
        <f t="shared" si="17"/>
        <v>5.1308</v>
      </c>
      <c r="M30" s="160">
        <f t="shared" si="18"/>
        <v>1</v>
      </c>
      <c r="N30" s="160">
        <f t="shared" si="19"/>
        <v>5.1308</v>
      </c>
      <c r="O30" s="139"/>
      <c r="P30" s="139"/>
      <c r="Q30" s="175"/>
      <c r="R30" s="187">
        <v>30.5</v>
      </c>
      <c r="S30" s="175">
        <f t="shared" si="9"/>
        <v>1.5</v>
      </c>
      <c r="T30" s="160">
        <f t="shared" si="10"/>
        <v>1</v>
      </c>
      <c r="U30" s="160">
        <f t="shared" si="11"/>
        <v>1.5</v>
      </c>
      <c r="V30" s="188">
        <f t="shared" si="12"/>
        <v>90.5667</v>
      </c>
      <c r="W30" s="175">
        <f t="shared" ref="W30:X30" si="29">C30/100</f>
        <v>0.98</v>
      </c>
      <c r="X30" s="175">
        <f t="shared" si="29"/>
        <v>2.02</v>
      </c>
      <c r="Y30" s="175">
        <f t="shared" si="14"/>
        <v>1.5</v>
      </c>
      <c r="Z30" s="189">
        <f t="shared" si="15"/>
        <v>2.9694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14.0</v>
      </c>
      <c r="B31" s="190" t="s">
        <v>56</v>
      </c>
      <c r="C31" s="190">
        <v>102.0</v>
      </c>
      <c r="D31" s="190">
        <v>202.0</v>
      </c>
      <c r="E31" s="190">
        <v>133.0</v>
      </c>
      <c r="F31" s="190">
        <f t="shared" si="5"/>
        <v>0</v>
      </c>
      <c r="G31" s="190">
        <f t="shared" si="6"/>
        <v>83.580126</v>
      </c>
      <c r="H31" s="191">
        <f t="shared" si="7"/>
        <v>83.580126</v>
      </c>
      <c r="I31" s="190">
        <v>1.0</v>
      </c>
      <c r="J31" s="192">
        <f t="shared" si="8"/>
        <v>83.580126</v>
      </c>
      <c r="K31" s="139"/>
      <c r="L31" s="175">
        <f t="shared" si="17"/>
        <v>5.1308</v>
      </c>
      <c r="M31" s="160">
        <f t="shared" si="18"/>
        <v>1</v>
      </c>
      <c r="N31" s="160">
        <f t="shared" si="19"/>
        <v>5.1308</v>
      </c>
      <c r="O31" s="139"/>
      <c r="P31" s="139"/>
      <c r="Q31" s="175"/>
      <c r="R31" s="187">
        <v>30.5</v>
      </c>
      <c r="S31" s="175">
        <f t="shared" si="9"/>
        <v>1.33</v>
      </c>
      <c r="T31" s="160">
        <f t="shared" si="10"/>
        <v>1</v>
      </c>
      <c r="U31" s="160">
        <f t="shared" si="11"/>
        <v>1.33</v>
      </c>
      <c r="V31" s="188">
        <f t="shared" si="12"/>
        <v>83.580126</v>
      </c>
      <c r="W31" s="175">
        <f t="shared" ref="W31:X31" si="30">C31/100</f>
        <v>1.02</v>
      </c>
      <c r="X31" s="175">
        <f t="shared" si="30"/>
        <v>2.02</v>
      </c>
      <c r="Y31" s="175">
        <f t="shared" si="14"/>
        <v>1.33</v>
      </c>
      <c r="Z31" s="189">
        <f t="shared" si="15"/>
        <v>2.740332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15.0</v>
      </c>
      <c r="B32" s="190" t="s">
        <v>56</v>
      </c>
      <c r="C32" s="190">
        <v>102.0</v>
      </c>
      <c r="D32" s="190">
        <v>202.0</v>
      </c>
      <c r="E32" s="190">
        <v>143.0</v>
      </c>
      <c r="F32" s="190">
        <f t="shared" si="5"/>
        <v>0</v>
      </c>
      <c r="G32" s="190">
        <f t="shared" si="6"/>
        <v>89.864346</v>
      </c>
      <c r="H32" s="191">
        <f t="shared" si="7"/>
        <v>89.864346</v>
      </c>
      <c r="I32" s="190">
        <v>1.0</v>
      </c>
      <c r="J32" s="192">
        <f t="shared" si="8"/>
        <v>89.864346</v>
      </c>
      <c r="K32" s="139"/>
      <c r="L32" s="175">
        <f t="shared" si="17"/>
        <v>5.1308</v>
      </c>
      <c r="M32" s="160">
        <f t="shared" si="18"/>
        <v>1</v>
      </c>
      <c r="N32" s="160">
        <f t="shared" si="19"/>
        <v>5.1308</v>
      </c>
      <c r="O32" s="139"/>
      <c r="P32" s="139"/>
      <c r="Q32" s="175"/>
      <c r="R32" s="187">
        <v>30.5</v>
      </c>
      <c r="S32" s="175">
        <f t="shared" si="9"/>
        <v>1.43</v>
      </c>
      <c r="T32" s="160">
        <f t="shared" si="10"/>
        <v>1</v>
      </c>
      <c r="U32" s="160">
        <f t="shared" si="11"/>
        <v>1.43</v>
      </c>
      <c r="V32" s="188">
        <f t="shared" si="12"/>
        <v>89.864346</v>
      </c>
      <c r="W32" s="175">
        <f t="shared" ref="W32:X32" si="31">C32/100</f>
        <v>1.02</v>
      </c>
      <c r="X32" s="175">
        <f t="shared" si="31"/>
        <v>2.02</v>
      </c>
      <c r="Y32" s="175">
        <f t="shared" si="14"/>
        <v>1.43</v>
      </c>
      <c r="Z32" s="189">
        <f t="shared" si="15"/>
        <v>2.946372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16.0</v>
      </c>
      <c r="B33" s="190" t="s">
        <v>56</v>
      </c>
      <c r="C33" s="190">
        <v>103.0</v>
      </c>
      <c r="D33" s="190">
        <v>203.0</v>
      </c>
      <c r="E33" s="190">
        <v>2853.0</v>
      </c>
      <c r="F33" s="190">
        <f t="shared" si="5"/>
        <v>0</v>
      </c>
      <c r="G33" s="190">
        <f t="shared" si="6"/>
        <v>1819.427999</v>
      </c>
      <c r="H33" s="191">
        <f t="shared" si="7"/>
        <v>1819.427999</v>
      </c>
      <c r="I33" s="190">
        <v>1.0</v>
      </c>
      <c r="J33" s="192">
        <f t="shared" si="8"/>
        <v>1819.427999</v>
      </c>
      <c r="K33" s="139"/>
      <c r="L33" s="175">
        <f t="shared" si="17"/>
        <v>5.1562</v>
      </c>
      <c r="M33" s="160">
        <f t="shared" si="18"/>
        <v>1</v>
      </c>
      <c r="N33" s="160">
        <f t="shared" si="19"/>
        <v>5.1562</v>
      </c>
      <c r="O33" s="139"/>
      <c r="P33" s="139"/>
      <c r="Q33" s="175">
        <v>1755.0</v>
      </c>
      <c r="R33" s="187">
        <v>30.5</v>
      </c>
      <c r="S33" s="175">
        <f t="shared" si="9"/>
        <v>28.53</v>
      </c>
      <c r="T33" s="160">
        <f t="shared" si="10"/>
        <v>1</v>
      </c>
      <c r="U33" s="160">
        <f t="shared" si="11"/>
        <v>28.53</v>
      </c>
      <c r="V33" s="188">
        <f t="shared" si="12"/>
        <v>1819.427999</v>
      </c>
      <c r="W33" s="175">
        <f t="shared" ref="W33:X33" si="32">C33/100</f>
        <v>1.03</v>
      </c>
      <c r="X33" s="175">
        <f t="shared" si="32"/>
        <v>2.03</v>
      </c>
      <c r="Y33" s="175">
        <f t="shared" si="14"/>
        <v>28.53</v>
      </c>
      <c r="Z33" s="189">
        <f t="shared" si="15"/>
        <v>59.653377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17.0</v>
      </c>
      <c r="B34" s="190" t="s">
        <v>56</v>
      </c>
      <c r="C34" s="190">
        <v>100.0</v>
      </c>
      <c r="D34" s="190">
        <v>203.0</v>
      </c>
      <c r="E34" s="190">
        <v>2845.0</v>
      </c>
      <c r="F34" s="190">
        <f t="shared" si="5"/>
        <v>0</v>
      </c>
      <c r="G34" s="190">
        <f t="shared" si="6"/>
        <v>1761.48175</v>
      </c>
      <c r="H34" s="191">
        <f t="shared" si="7"/>
        <v>1761.48175</v>
      </c>
      <c r="I34" s="190">
        <v>1.0</v>
      </c>
      <c r="J34" s="192">
        <f t="shared" si="8"/>
        <v>1761.48175</v>
      </c>
      <c r="K34" s="139"/>
      <c r="L34" s="175">
        <f t="shared" si="17"/>
        <v>5.1562</v>
      </c>
      <c r="M34" s="160">
        <f t="shared" si="18"/>
        <v>1</v>
      </c>
      <c r="N34" s="160">
        <f t="shared" si="19"/>
        <v>5.1562</v>
      </c>
      <c r="O34" s="139"/>
      <c r="P34" s="139"/>
      <c r="Q34" s="175">
        <v>1740.0</v>
      </c>
      <c r="R34" s="187">
        <v>30.5</v>
      </c>
      <c r="S34" s="175">
        <f t="shared" si="9"/>
        <v>28.45</v>
      </c>
      <c r="T34" s="160">
        <f t="shared" si="10"/>
        <v>1</v>
      </c>
      <c r="U34" s="160">
        <f t="shared" si="11"/>
        <v>28.45</v>
      </c>
      <c r="V34" s="188">
        <f t="shared" si="12"/>
        <v>1761.48175</v>
      </c>
      <c r="W34" s="175">
        <f t="shared" ref="W34:X34" si="33">C34/100</f>
        <v>1</v>
      </c>
      <c r="X34" s="175">
        <f t="shared" si="33"/>
        <v>2.03</v>
      </c>
      <c r="Y34" s="175">
        <f t="shared" si="14"/>
        <v>28.45</v>
      </c>
      <c r="Z34" s="189">
        <f t="shared" si="15"/>
        <v>57.7535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/>
      <c r="B35" s="175"/>
      <c r="C35" s="175"/>
      <c r="D35" s="175"/>
      <c r="E35" s="175"/>
      <c r="F35" s="175"/>
      <c r="G35" s="175"/>
      <c r="H35" s="178"/>
      <c r="I35" s="160"/>
      <c r="J35" s="193">
        <f>+Q69</f>
        <v>61.6</v>
      </c>
      <c r="K35" s="139"/>
      <c r="L35" s="139"/>
      <c r="M35" s="139"/>
      <c r="N35" s="139"/>
      <c r="O35" s="139"/>
      <c r="P35" s="139"/>
      <c r="Q35" s="139"/>
      <c r="R35" s="194"/>
      <c r="S35" s="195">
        <f t="shared" si="9"/>
        <v>0</v>
      </c>
      <c r="T35" s="196" t="str">
        <f t="shared" si="10"/>
        <v/>
      </c>
      <c r="U35" s="196">
        <f t="shared" si="11"/>
        <v>0</v>
      </c>
      <c r="V35" s="197"/>
      <c r="W35" s="195">
        <f t="shared" ref="W35:X35" si="34">C35/100</f>
        <v>0</v>
      </c>
      <c r="X35" s="195">
        <f t="shared" si="34"/>
        <v>0</v>
      </c>
      <c r="Y35" s="195">
        <f t="shared" si="14"/>
        <v>0</v>
      </c>
      <c r="Z35" s="198">
        <f t="shared" si="15"/>
        <v>0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/>
      <c r="B36" s="199"/>
      <c r="C36" s="199"/>
      <c r="D36" s="199"/>
      <c r="E36" s="199"/>
      <c r="F36" s="199"/>
      <c r="G36" s="199"/>
      <c r="H36" s="200"/>
      <c r="I36" s="201">
        <f>SUM(I18:I34)</f>
        <v>17</v>
      </c>
      <c r="J36" s="202">
        <f>SUM(J18:J35)</f>
        <v>6977.110995</v>
      </c>
      <c r="K36" s="203"/>
      <c r="L36" s="203"/>
      <c r="M36" s="203"/>
      <c r="N36" s="203"/>
      <c r="O36" s="203"/>
      <c r="P36" s="203"/>
      <c r="Q36" s="203"/>
      <c r="R36" s="141"/>
      <c r="S36" s="203">
        <f>SUMIFS($T$18:$T$34,$S$18:$S$34,"&gt;=3")</f>
        <v>4</v>
      </c>
      <c r="T36" s="203">
        <f t="shared" ref="T36:U36" si="35">SUM(T18:T34)</f>
        <v>17</v>
      </c>
      <c r="U36" s="203">
        <f t="shared" si="35"/>
        <v>135.33</v>
      </c>
      <c r="V36" s="203"/>
      <c r="W36" s="203"/>
      <c r="X36" s="203"/>
      <c r="Y36" s="203"/>
      <c r="Z36" s="204">
        <f>SUM(Z18:Z35)</f>
        <v>280.706985</v>
      </c>
      <c r="AA36" s="203"/>
      <c r="AB36" s="203"/>
      <c r="AC36" s="203"/>
      <c r="AD36" s="203"/>
      <c r="AE36" s="203"/>
      <c r="AF36" s="203"/>
      <c r="AG36" s="203"/>
      <c r="AH36" s="203"/>
      <c r="AI36" s="203"/>
      <c r="AJ36" s="203"/>
      <c r="AK36" s="203"/>
      <c r="AL36" s="203"/>
      <c r="AM36" s="203"/>
      <c r="AN36" s="203"/>
      <c r="AO36" s="203"/>
      <c r="AP36" s="203"/>
      <c r="AQ36" s="203"/>
      <c r="AR36" s="203"/>
      <c r="AS36" s="203"/>
      <c r="AT36" s="203"/>
    </row>
    <row r="37" ht="29.25" customHeight="1">
      <c r="A37" s="139"/>
      <c r="B37" s="139"/>
      <c r="C37" s="139"/>
      <c r="D37" s="139"/>
      <c r="E37" s="139"/>
      <c r="F37" s="139"/>
      <c r="G37" s="139"/>
      <c r="H37" s="140"/>
      <c r="I37" s="139"/>
      <c r="J37" s="139"/>
      <c r="K37" s="139"/>
      <c r="L37" s="139"/>
      <c r="M37" s="139"/>
      <c r="N37" s="139"/>
      <c r="O37" s="139"/>
      <c r="P37" s="139"/>
      <c r="Q37" s="139"/>
      <c r="R37" s="141"/>
      <c r="S37" s="197"/>
      <c r="T37" s="139"/>
      <c r="U37" s="139"/>
      <c r="V37" s="139"/>
      <c r="W37" s="139"/>
      <c r="X37" s="139"/>
      <c r="Y37" s="139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9.25" customHeight="1">
      <c r="A38" s="139"/>
      <c r="B38" s="139"/>
      <c r="C38" s="139"/>
      <c r="D38" s="139"/>
      <c r="E38" s="139"/>
      <c r="F38" s="139"/>
      <c r="G38" s="139"/>
      <c r="H38" s="140"/>
      <c r="I38" s="139"/>
      <c r="J38" s="139"/>
      <c r="K38" s="139"/>
      <c r="L38" s="139"/>
      <c r="M38" s="139"/>
      <c r="N38" s="139"/>
      <c r="O38" s="139"/>
      <c r="P38" s="139"/>
      <c r="Q38" s="139"/>
      <c r="R38" s="194"/>
      <c r="S38" s="139"/>
      <c r="T38" s="139" t="s">
        <v>48</v>
      </c>
      <c r="U38" s="139" t="s">
        <v>60</v>
      </c>
      <c r="V38" s="139"/>
      <c r="W38" s="139"/>
      <c r="X38" s="139"/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9.25" customHeight="1">
      <c r="A39" s="139"/>
      <c r="B39" s="139"/>
      <c r="C39" s="139"/>
      <c r="D39" s="139"/>
      <c r="E39" s="139"/>
      <c r="F39" s="139"/>
      <c r="G39" s="139"/>
      <c r="H39" s="140"/>
      <c r="I39" s="139"/>
      <c r="J39" s="139"/>
      <c r="K39" s="139"/>
      <c r="L39" s="139"/>
      <c r="M39" s="139"/>
      <c r="N39" s="139"/>
      <c r="O39" s="139"/>
      <c r="P39" s="139"/>
      <c r="Q39" s="139"/>
      <c r="R39" s="141"/>
      <c r="S39" s="139" t="s">
        <v>31</v>
      </c>
      <c r="T39" s="205">
        <f>SUMIFS($J$18:$J$34,$S$18:$S$34,"&gt;=3")</f>
        <v>5811.691438</v>
      </c>
      <c r="U39" s="206"/>
      <c r="V39" s="139"/>
      <c r="W39" s="139"/>
      <c r="X39" s="139"/>
      <c r="Y39" s="139"/>
      <c r="Z39" s="139"/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9.25" customHeight="1">
      <c r="A40" s="139" t="s">
        <v>32</v>
      </c>
      <c r="B40" s="139"/>
      <c r="C40" s="139"/>
      <c r="D40" s="139" t="s">
        <v>33</v>
      </c>
      <c r="E40" s="139"/>
      <c r="F40" s="139"/>
      <c r="G40" s="139"/>
      <c r="H40" s="140"/>
      <c r="I40" s="139"/>
      <c r="J40" s="139"/>
      <c r="K40" s="139"/>
      <c r="L40" s="139"/>
      <c r="M40" s="139"/>
      <c r="N40" s="139"/>
      <c r="O40" s="139"/>
      <c r="P40" s="139"/>
      <c r="Q40" s="139"/>
      <c r="R40" s="141"/>
      <c r="S40" s="139" t="s">
        <v>34</v>
      </c>
      <c r="T40" s="207">
        <f>J36-T39</f>
        <v>1165.419557</v>
      </c>
      <c r="U40" s="206">
        <f>+SUMIFS($U$18:$U$34,$S$18:$S$34,"&gt;=3")</f>
        <v>113.61</v>
      </c>
      <c r="V40" s="139"/>
      <c r="W40" s="139"/>
      <c r="X40" s="139"/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9.25" customHeight="1">
      <c r="A41" s="139"/>
      <c r="B41" s="139"/>
      <c r="C41" s="139"/>
      <c r="D41" s="139"/>
      <c r="E41" s="139"/>
      <c r="F41" s="139"/>
      <c r="G41" s="139"/>
      <c r="H41" s="140"/>
      <c r="I41" s="139"/>
      <c r="J41" s="139"/>
      <c r="K41" s="139"/>
      <c r="L41" s="139"/>
      <c r="M41" s="139"/>
      <c r="N41" s="139"/>
      <c r="O41" s="139"/>
      <c r="P41" s="139"/>
      <c r="Q41" s="139"/>
      <c r="R41" s="194"/>
      <c r="S41" s="139"/>
      <c r="T41" s="208">
        <f>+I36</f>
        <v>17</v>
      </c>
      <c r="U41" s="139"/>
      <c r="V41" s="139"/>
      <c r="W41" s="139"/>
      <c r="X41" s="139"/>
      <c r="Y41" s="139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39.0" customHeight="1">
      <c r="A42" s="175"/>
      <c r="B42" s="160" t="s">
        <v>12</v>
      </c>
      <c r="C42" s="176" t="s">
        <v>61</v>
      </c>
      <c r="D42" s="52"/>
      <c r="E42" s="53"/>
      <c r="F42" s="177"/>
      <c r="G42" s="177"/>
      <c r="H42" s="178" t="s">
        <v>14</v>
      </c>
      <c r="I42" s="160" t="s">
        <v>15</v>
      </c>
      <c r="J42" s="160" t="s">
        <v>16</v>
      </c>
      <c r="K42" s="139"/>
      <c r="L42" s="139"/>
      <c r="M42" s="139"/>
      <c r="N42" s="139"/>
      <c r="O42" s="139"/>
      <c r="P42" s="139"/>
      <c r="Q42" s="139"/>
      <c r="R42" s="141"/>
      <c r="S42" s="139"/>
      <c r="T42" s="139"/>
      <c r="U42" s="139"/>
      <c r="V42" s="139"/>
      <c r="W42" s="139"/>
      <c r="X42" s="139"/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54">
        <v>1.0</v>
      </c>
      <c r="B43" s="209"/>
      <c r="C43" s="209"/>
      <c r="D43" s="209"/>
      <c r="E43" s="209"/>
      <c r="F43" s="209">
        <f t="shared" ref="F43:F56" si="36">1-VALUE(IF(RIGHT(B43, 1)="%", RIGHT(B43, 3), 0))</f>
        <v>1</v>
      </c>
      <c r="G43" s="209">
        <f t="shared" ref="G43:G56" si="37">+Q43*C43/100*D43/100*E43/100</f>
        <v>0</v>
      </c>
      <c r="H43" s="210">
        <f t="shared" ref="H43:H56" si="38">IF(F43=0, G43, F43*G43)</f>
        <v>0</v>
      </c>
      <c r="I43" s="209"/>
      <c r="J43" s="211"/>
      <c r="K43" s="139"/>
      <c r="L43" s="175">
        <f t="shared" ref="L43:L51" si="39">D43*25.4/1000</f>
        <v>0</v>
      </c>
      <c r="M43" s="160" t="str">
        <f t="shared" ref="M43:M47" si="40">+I43</f>
        <v/>
      </c>
      <c r="N43" s="160">
        <f t="shared" ref="N43:N47" si="41">M43*L43</f>
        <v>0</v>
      </c>
      <c r="O43" s="139"/>
      <c r="P43" s="139"/>
      <c r="Q43" s="139"/>
      <c r="R43" s="141"/>
      <c r="S43" s="139"/>
      <c r="T43" s="139"/>
      <c r="U43" s="139"/>
      <c r="V43" s="139"/>
      <c r="W43" s="139"/>
      <c r="X43" s="139"/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54">
        <v>2.0</v>
      </c>
      <c r="B44" s="209"/>
      <c r="C44" s="209"/>
      <c r="D44" s="209"/>
      <c r="E44" s="209"/>
      <c r="F44" s="209">
        <f t="shared" si="36"/>
        <v>1</v>
      </c>
      <c r="G44" s="209">
        <f t="shared" si="37"/>
        <v>0</v>
      </c>
      <c r="H44" s="210">
        <f t="shared" si="38"/>
        <v>0</v>
      </c>
      <c r="I44" s="209"/>
      <c r="J44" s="211">
        <f t="shared" ref="J44:J56" si="42">+I44*H44</f>
        <v>0</v>
      </c>
      <c r="K44" s="139"/>
      <c r="L44" s="175">
        <f t="shared" si="39"/>
        <v>0</v>
      </c>
      <c r="M44" s="160" t="str">
        <f t="shared" si="40"/>
        <v/>
      </c>
      <c r="N44" s="160">
        <f t="shared" si="41"/>
        <v>0</v>
      </c>
      <c r="O44" s="139"/>
      <c r="P44" s="139"/>
      <c r="Q44" s="139"/>
      <c r="R44" s="139"/>
      <c r="S44" s="139"/>
      <c r="T44" s="139"/>
      <c r="U44" s="139"/>
      <c r="V44" s="139"/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54">
        <v>3.0</v>
      </c>
      <c r="B45" s="212"/>
      <c r="C45" s="212"/>
      <c r="D45" s="212"/>
      <c r="E45" s="212"/>
      <c r="F45" s="212">
        <f t="shared" si="36"/>
        <v>1</v>
      </c>
      <c r="G45" s="212">
        <f t="shared" si="37"/>
        <v>0</v>
      </c>
      <c r="H45" s="213">
        <f t="shared" si="38"/>
        <v>0</v>
      </c>
      <c r="I45" s="212"/>
      <c r="J45" s="192">
        <f t="shared" si="42"/>
        <v>0</v>
      </c>
      <c r="K45" s="139"/>
      <c r="L45" s="175">
        <f t="shared" si="39"/>
        <v>0</v>
      </c>
      <c r="M45" s="160" t="str">
        <f t="shared" si="40"/>
        <v/>
      </c>
      <c r="N45" s="160">
        <f t="shared" si="41"/>
        <v>0</v>
      </c>
      <c r="O45" s="139"/>
      <c r="P45" s="139"/>
      <c r="Q45" s="139"/>
      <c r="R45" s="139"/>
      <c r="S45" s="214"/>
      <c r="T45" s="139"/>
      <c r="U45" s="139"/>
      <c r="V45" s="139"/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54">
        <v>4.0</v>
      </c>
      <c r="B46" s="212"/>
      <c r="C46" s="212"/>
      <c r="D46" s="212"/>
      <c r="E46" s="212"/>
      <c r="F46" s="212">
        <f t="shared" si="36"/>
        <v>1</v>
      </c>
      <c r="G46" s="212">
        <f t="shared" si="37"/>
        <v>0</v>
      </c>
      <c r="H46" s="213">
        <f t="shared" si="38"/>
        <v>0</v>
      </c>
      <c r="I46" s="212"/>
      <c r="J46" s="192">
        <f t="shared" si="42"/>
        <v>0</v>
      </c>
      <c r="K46" s="139"/>
      <c r="L46" s="175">
        <f t="shared" si="39"/>
        <v>0</v>
      </c>
      <c r="M46" s="160" t="str">
        <f t="shared" si="40"/>
        <v/>
      </c>
      <c r="N46" s="160">
        <f t="shared" si="41"/>
        <v>0</v>
      </c>
      <c r="O46" s="139"/>
      <c r="P46" s="139"/>
      <c r="Q46" s="139"/>
      <c r="R46" s="139"/>
      <c r="S46" s="139"/>
      <c r="T46" s="139"/>
      <c r="U46" s="139"/>
      <c r="V46" s="139"/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54">
        <v>5.0</v>
      </c>
      <c r="B47" s="212"/>
      <c r="C47" s="212"/>
      <c r="D47" s="212"/>
      <c r="E47" s="212"/>
      <c r="F47" s="212">
        <f t="shared" si="36"/>
        <v>1</v>
      </c>
      <c r="G47" s="212">
        <f t="shared" si="37"/>
        <v>0</v>
      </c>
      <c r="H47" s="213">
        <f t="shared" si="38"/>
        <v>0</v>
      </c>
      <c r="I47" s="212"/>
      <c r="J47" s="192">
        <f t="shared" si="42"/>
        <v>0</v>
      </c>
      <c r="K47" s="139"/>
      <c r="L47" s="175">
        <f t="shared" si="39"/>
        <v>0</v>
      </c>
      <c r="M47" s="160" t="str">
        <f t="shared" si="40"/>
        <v/>
      </c>
      <c r="N47" s="160">
        <f t="shared" si="41"/>
        <v>0</v>
      </c>
      <c r="O47" s="139"/>
      <c r="P47" s="139"/>
      <c r="Q47" s="139"/>
      <c r="R47" s="139"/>
      <c r="S47" s="139"/>
      <c r="T47" s="139"/>
      <c r="U47" s="139"/>
      <c r="V47" s="139"/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54">
        <v>6.0</v>
      </c>
      <c r="B48" s="212"/>
      <c r="C48" s="212"/>
      <c r="D48" s="212"/>
      <c r="E48" s="212"/>
      <c r="F48" s="212">
        <f t="shared" si="36"/>
        <v>1</v>
      </c>
      <c r="G48" s="212">
        <f t="shared" si="37"/>
        <v>0</v>
      </c>
      <c r="H48" s="213">
        <f t="shared" si="38"/>
        <v>0</v>
      </c>
      <c r="I48" s="212"/>
      <c r="J48" s="192">
        <f t="shared" si="42"/>
        <v>0</v>
      </c>
      <c r="K48" s="139"/>
      <c r="L48" s="139">
        <f t="shared" si="39"/>
        <v>0</v>
      </c>
      <c r="M48" s="215"/>
      <c r="N48" s="215"/>
      <c r="O48" s="139"/>
      <c r="P48" s="139"/>
      <c r="Q48" s="139"/>
      <c r="R48" s="139"/>
      <c r="S48" s="139"/>
      <c r="T48" s="139"/>
      <c r="U48" s="139"/>
      <c r="V48" s="139"/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54">
        <v>7.0</v>
      </c>
      <c r="B49" s="212"/>
      <c r="C49" s="212"/>
      <c r="D49" s="212"/>
      <c r="E49" s="212"/>
      <c r="F49" s="212">
        <f t="shared" si="36"/>
        <v>1</v>
      </c>
      <c r="G49" s="212">
        <f t="shared" si="37"/>
        <v>0</v>
      </c>
      <c r="H49" s="213">
        <f t="shared" si="38"/>
        <v>0</v>
      </c>
      <c r="I49" s="212"/>
      <c r="J49" s="192">
        <f t="shared" si="42"/>
        <v>0</v>
      </c>
      <c r="K49" s="139"/>
      <c r="L49" s="139">
        <f t="shared" si="39"/>
        <v>0</v>
      </c>
      <c r="M49" s="215"/>
      <c r="N49" s="215"/>
      <c r="O49" s="139"/>
      <c r="P49" s="139"/>
      <c r="Q49" s="139"/>
      <c r="R49" s="139"/>
      <c r="S49" s="139"/>
      <c r="T49" s="139"/>
      <c r="U49" s="139"/>
      <c r="V49" s="139"/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54">
        <v>8.0</v>
      </c>
      <c r="B50" s="212"/>
      <c r="C50" s="212"/>
      <c r="D50" s="212"/>
      <c r="E50" s="212"/>
      <c r="F50" s="212">
        <f t="shared" si="36"/>
        <v>1</v>
      </c>
      <c r="G50" s="212">
        <f t="shared" si="37"/>
        <v>0</v>
      </c>
      <c r="H50" s="213">
        <f t="shared" si="38"/>
        <v>0</v>
      </c>
      <c r="I50" s="212"/>
      <c r="J50" s="192">
        <f t="shared" si="42"/>
        <v>0</v>
      </c>
      <c r="K50" s="139"/>
      <c r="L50" s="139">
        <f t="shared" si="39"/>
        <v>0</v>
      </c>
      <c r="M50" s="215"/>
      <c r="N50" s="215"/>
      <c r="O50" s="139"/>
      <c r="P50" s="139"/>
      <c r="Q50" s="139"/>
      <c r="R50" s="139"/>
      <c r="S50" s="139"/>
      <c r="T50" s="139"/>
      <c r="U50" s="139"/>
      <c r="V50" s="139"/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54">
        <v>9.0</v>
      </c>
      <c r="B51" s="212"/>
      <c r="C51" s="212"/>
      <c r="D51" s="212"/>
      <c r="E51" s="212"/>
      <c r="F51" s="212">
        <f t="shared" si="36"/>
        <v>1</v>
      </c>
      <c r="G51" s="212">
        <f t="shared" si="37"/>
        <v>0</v>
      </c>
      <c r="H51" s="213">
        <f t="shared" si="38"/>
        <v>0</v>
      </c>
      <c r="I51" s="212"/>
      <c r="J51" s="192">
        <f t="shared" si="42"/>
        <v>0</v>
      </c>
      <c r="K51" s="139"/>
      <c r="L51" s="139">
        <f t="shared" si="39"/>
        <v>0</v>
      </c>
      <c r="M51" s="215"/>
      <c r="N51" s="215"/>
      <c r="O51" s="139"/>
      <c r="P51" s="139"/>
      <c r="Q51" s="139"/>
      <c r="R51" s="139"/>
      <c r="S51" s="139"/>
      <c r="T51" s="139"/>
      <c r="U51" s="139"/>
      <c r="V51" s="139"/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54">
        <v>10.0</v>
      </c>
      <c r="B52" s="190"/>
      <c r="C52" s="190"/>
      <c r="D52" s="190"/>
      <c r="E52" s="190"/>
      <c r="F52" s="190">
        <f t="shared" si="36"/>
        <v>1</v>
      </c>
      <c r="G52" s="190">
        <f t="shared" si="37"/>
        <v>0</v>
      </c>
      <c r="H52" s="191">
        <f t="shared" si="38"/>
        <v>0</v>
      </c>
      <c r="I52" s="190"/>
      <c r="J52" s="192">
        <f t="shared" si="42"/>
        <v>0</v>
      </c>
      <c r="K52" s="139"/>
      <c r="L52" s="139"/>
      <c r="M52" s="215"/>
      <c r="N52" s="215"/>
      <c r="O52" s="139"/>
      <c r="P52" s="139"/>
      <c r="Q52" s="139"/>
      <c r="R52" s="139"/>
      <c r="S52" s="139"/>
      <c r="T52" s="139"/>
      <c r="U52" s="139"/>
      <c r="V52" s="139"/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54">
        <v>11.0</v>
      </c>
      <c r="B53" s="190"/>
      <c r="C53" s="190"/>
      <c r="D53" s="190"/>
      <c r="E53" s="190"/>
      <c r="F53" s="190">
        <f t="shared" si="36"/>
        <v>1</v>
      </c>
      <c r="G53" s="190">
        <f t="shared" si="37"/>
        <v>0</v>
      </c>
      <c r="H53" s="191">
        <f t="shared" si="38"/>
        <v>0</v>
      </c>
      <c r="I53" s="190"/>
      <c r="J53" s="192">
        <f t="shared" si="42"/>
        <v>0</v>
      </c>
      <c r="K53" s="139"/>
      <c r="L53" s="139"/>
      <c r="M53" s="215"/>
      <c r="N53" s="215"/>
      <c r="O53" s="139"/>
      <c r="P53" s="139"/>
      <c r="Q53" s="139"/>
      <c r="R53" s="139"/>
      <c r="S53" s="139"/>
      <c r="T53" s="139"/>
      <c r="U53" s="139"/>
      <c r="V53" s="139"/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54">
        <v>12.0</v>
      </c>
      <c r="B54" s="190"/>
      <c r="C54" s="190"/>
      <c r="D54" s="190"/>
      <c r="E54" s="190"/>
      <c r="F54" s="190">
        <f t="shared" si="36"/>
        <v>1</v>
      </c>
      <c r="G54" s="190">
        <f t="shared" si="37"/>
        <v>0</v>
      </c>
      <c r="H54" s="191">
        <f t="shared" si="38"/>
        <v>0</v>
      </c>
      <c r="I54" s="190"/>
      <c r="J54" s="192">
        <f t="shared" si="42"/>
        <v>0</v>
      </c>
      <c r="K54" s="139"/>
      <c r="L54" s="139"/>
      <c r="M54" s="215"/>
      <c r="N54" s="215"/>
      <c r="O54" s="139"/>
      <c r="P54" s="139"/>
      <c r="Q54" s="139"/>
      <c r="R54" s="139"/>
      <c r="S54" s="139"/>
      <c r="T54" s="139"/>
      <c r="U54" s="139"/>
      <c r="V54" s="139"/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54">
        <v>13.0</v>
      </c>
      <c r="B55" s="190"/>
      <c r="C55" s="190"/>
      <c r="D55" s="190"/>
      <c r="E55" s="190"/>
      <c r="F55" s="190">
        <f t="shared" si="36"/>
        <v>1</v>
      </c>
      <c r="G55" s="190">
        <f t="shared" si="37"/>
        <v>0</v>
      </c>
      <c r="H55" s="191">
        <f t="shared" si="38"/>
        <v>0</v>
      </c>
      <c r="I55" s="190"/>
      <c r="J55" s="192">
        <f t="shared" si="42"/>
        <v>0</v>
      </c>
      <c r="K55" s="139"/>
      <c r="L55" s="139"/>
      <c r="M55" s="215"/>
      <c r="N55" s="215"/>
      <c r="O55" s="139"/>
      <c r="P55" s="139"/>
      <c r="Q55" s="139"/>
      <c r="R55" s="139"/>
      <c r="S55" s="139"/>
      <c r="T55" s="139"/>
      <c r="U55" s="139"/>
      <c r="V55" s="139"/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54">
        <v>14.0</v>
      </c>
      <c r="B56" s="190"/>
      <c r="C56" s="190"/>
      <c r="D56" s="190"/>
      <c r="E56" s="190"/>
      <c r="F56" s="190">
        <f t="shared" si="36"/>
        <v>1</v>
      </c>
      <c r="G56" s="190">
        <f t="shared" si="37"/>
        <v>0</v>
      </c>
      <c r="H56" s="191">
        <f t="shared" si="38"/>
        <v>0</v>
      </c>
      <c r="I56" s="190"/>
      <c r="J56" s="192">
        <f t="shared" si="42"/>
        <v>0</v>
      </c>
      <c r="K56" s="139"/>
      <c r="L56" s="139"/>
      <c r="M56" s="215"/>
      <c r="N56" s="215"/>
      <c r="O56" s="139"/>
      <c r="P56" s="139"/>
      <c r="Q56" s="139"/>
      <c r="R56" s="139"/>
      <c r="S56" s="139"/>
      <c r="T56" s="139"/>
      <c r="U56" s="139"/>
      <c r="V56" s="139"/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4.75" customHeight="1">
      <c r="A57" s="160"/>
      <c r="B57" s="216"/>
      <c r="C57" s="216"/>
      <c r="D57" s="216"/>
      <c r="E57" s="216"/>
      <c r="F57" s="216"/>
      <c r="G57" s="216"/>
      <c r="H57" s="217" t="s">
        <v>38</v>
      </c>
      <c r="I57" s="216"/>
      <c r="J57" s="218">
        <f>SUM(J43:J56)</f>
        <v>0</v>
      </c>
      <c r="K57" s="139"/>
      <c r="L57" s="139"/>
      <c r="M57" s="139"/>
      <c r="N57" s="139"/>
      <c r="O57" s="139"/>
      <c r="P57" s="139"/>
      <c r="Q57" s="139"/>
      <c r="R57" s="141"/>
      <c r="S57" s="219"/>
      <c r="T57" s="139"/>
      <c r="U57" s="139"/>
      <c r="V57" s="139"/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18.75" customHeight="1">
      <c r="A58" s="173"/>
      <c r="B58" s="144"/>
      <c r="C58" s="144"/>
      <c r="D58" s="144"/>
      <c r="E58" s="144"/>
      <c r="F58" s="144"/>
      <c r="G58" s="144"/>
      <c r="H58" s="145"/>
      <c r="I58" s="144"/>
      <c r="J58" s="174"/>
      <c r="K58" s="139"/>
      <c r="L58" s="139"/>
      <c r="M58" s="139"/>
      <c r="N58" s="139"/>
      <c r="O58" s="139"/>
      <c r="P58" s="139"/>
      <c r="Q58" s="139"/>
      <c r="R58" s="141"/>
      <c r="S58" s="219"/>
      <c r="T58" s="139"/>
      <c r="U58" s="139"/>
      <c r="V58" s="139"/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18.75" customHeight="1">
      <c r="A59" s="139"/>
      <c r="B59" s="139"/>
      <c r="C59" s="139"/>
      <c r="D59" s="139"/>
      <c r="E59" s="139"/>
      <c r="F59" s="139"/>
      <c r="G59" s="139"/>
      <c r="H59" s="140"/>
      <c r="I59" s="139"/>
      <c r="J59" s="139"/>
      <c r="K59" s="139"/>
      <c r="L59" s="139"/>
      <c r="M59" s="139"/>
      <c r="N59" s="139"/>
      <c r="O59" s="139"/>
      <c r="P59" s="139"/>
      <c r="Q59" s="139"/>
      <c r="R59" s="141"/>
      <c r="S59" s="219"/>
      <c r="T59" s="139"/>
      <c r="U59" s="139"/>
      <c r="V59" s="139"/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18.75" customHeight="1">
      <c r="A60" s="139"/>
      <c r="B60" s="139"/>
      <c r="C60" s="139"/>
      <c r="D60" s="139"/>
      <c r="E60" s="139"/>
      <c r="F60" s="139"/>
      <c r="G60" s="139"/>
      <c r="H60" s="140"/>
      <c r="I60" s="139"/>
      <c r="J60" s="139"/>
      <c r="K60" s="139"/>
      <c r="L60" s="139"/>
      <c r="M60" s="139"/>
      <c r="N60" s="139"/>
      <c r="O60" s="139"/>
      <c r="P60" s="139"/>
      <c r="Q60" s="139"/>
      <c r="R60" s="219"/>
      <c r="S60" s="219"/>
      <c r="T60" s="139"/>
      <c r="U60" s="139"/>
      <c r="V60" s="139"/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18.75" customHeight="1">
      <c r="A61" s="139" t="s">
        <v>39</v>
      </c>
      <c r="B61" s="139"/>
      <c r="C61" s="139"/>
      <c r="D61" s="139"/>
      <c r="E61" s="139"/>
      <c r="F61" s="139"/>
      <c r="G61" s="139"/>
      <c r="H61" s="140"/>
      <c r="I61" s="139"/>
      <c r="J61" s="139"/>
      <c r="K61" s="139"/>
      <c r="L61" s="139"/>
      <c r="M61" s="139"/>
      <c r="N61" s="139"/>
      <c r="O61" s="139"/>
      <c r="P61" s="139"/>
      <c r="Q61" s="139"/>
      <c r="R61" s="219"/>
      <c r="S61" s="219"/>
      <c r="T61" s="139"/>
      <c r="U61" s="139"/>
      <c r="V61" s="139"/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18.75" customHeight="1">
      <c r="A62" s="139"/>
      <c r="B62" s="139"/>
      <c r="C62" s="139"/>
      <c r="D62" s="139"/>
      <c r="E62" s="139"/>
      <c r="F62" s="139"/>
      <c r="G62" s="139"/>
      <c r="H62" s="140"/>
      <c r="I62" s="139"/>
      <c r="J62" s="139"/>
      <c r="K62" s="139"/>
      <c r="L62" s="139"/>
      <c r="M62" s="139"/>
      <c r="N62" s="139"/>
      <c r="O62" s="139"/>
      <c r="P62" s="139"/>
      <c r="Q62" s="139"/>
      <c r="R62" s="219"/>
      <c r="S62" s="219"/>
      <c r="T62" s="139"/>
      <c r="U62" s="139"/>
      <c r="V62" s="139"/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42.0" customHeight="1">
      <c r="A63" s="175"/>
      <c r="B63" s="160" t="s">
        <v>12</v>
      </c>
      <c r="C63" s="176" t="s">
        <v>62</v>
      </c>
      <c r="D63" s="52"/>
      <c r="E63" s="53"/>
      <c r="F63" s="220"/>
      <c r="G63" s="220"/>
      <c r="H63" s="178" t="s">
        <v>14</v>
      </c>
      <c r="I63" s="221" t="s">
        <v>15</v>
      </c>
      <c r="J63" s="160" t="s">
        <v>16</v>
      </c>
      <c r="K63" s="139"/>
      <c r="L63" s="139"/>
      <c r="M63" s="139"/>
      <c r="N63" s="139"/>
      <c r="O63" s="139"/>
      <c r="P63" s="139"/>
      <c r="Q63" s="139"/>
      <c r="R63" s="219"/>
      <c r="S63" s="219"/>
      <c r="T63" s="139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4.75" customHeight="1">
      <c r="A64" s="160">
        <v>1.0</v>
      </c>
      <c r="B64" s="180" t="s">
        <v>55</v>
      </c>
      <c r="C64" s="196"/>
      <c r="D64" s="196"/>
      <c r="E64" s="196"/>
      <c r="F64" s="196"/>
      <c r="G64" s="196"/>
      <c r="H64" s="222">
        <v>40.0</v>
      </c>
      <c r="I64" s="196">
        <v>1.0</v>
      </c>
      <c r="J64" s="192">
        <f t="shared" ref="J64:J67" si="43">+I64*H64</f>
        <v>40</v>
      </c>
      <c r="K64" s="175"/>
      <c r="L64" s="175"/>
      <c r="M64" s="175"/>
      <c r="N64" s="175"/>
      <c r="O64" s="175"/>
      <c r="P64" s="175"/>
      <c r="Q64" s="223"/>
      <c r="R64" s="219"/>
      <c r="S64" s="219"/>
      <c r="T64" s="139"/>
      <c r="U64" s="139"/>
      <c r="V64" s="139"/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4.75" customHeight="1">
      <c r="A65" s="160">
        <v>2.0</v>
      </c>
      <c r="B65" s="190" t="s">
        <v>55</v>
      </c>
      <c r="C65" s="196"/>
      <c r="D65" s="196"/>
      <c r="E65" s="196"/>
      <c r="F65" s="196"/>
      <c r="G65" s="196"/>
      <c r="H65" s="222">
        <v>35.0</v>
      </c>
      <c r="I65" s="196">
        <v>1.0</v>
      </c>
      <c r="J65" s="192">
        <f t="shared" si="43"/>
        <v>35</v>
      </c>
      <c r="K65" s="175"/>
      <c r="L65" s="175"/>
      <c r="M65" s="175"/>
      <c r="N65" s="175"/>
      <c r="O65" s="175"/>
      <c r="P65" s="175"/>
      <c r="Q65" s="223"/>
      <c r="R65" s="219"/>
      <c r="S65" s="139"/>
      <c r="T65" s="139"/>
      <c r="U65" s="139"/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4.75" customHeight="1">
      <c r="A66" s="160">
        <v>3.0</v>
      </c>
      <c r="B66" s="180" t="s">
        <v>56</v>
      </c>
      <c r="C66" s="196"/>
      <c r="D66" s="196"/>
      <c r="E66" s="196"/>
      <c r="F66" s="196"/>
      <c r="G66" s="196"/>
      <c r="H66" s="222">
        <v>42.0</v>
      </c>
      <c r="I66" s="196">
        <v>1.0</v>
      </c>
      <c r="J66" s="192">
        <f t="shared" si="43"/>
        <v>42</v>
      </c>
      <c r="K66" s="175"/>
      <c r="L66" s="175"/>
      <c r="M66" s="175"/>
      <c r="N66" s="175"/>
      <c r="O66" s="175"/>
      <c r="P66" s="175"/>
      <c r="Q66" s="223"/>
      <c r="R66" s="219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4.75" customHeight="1">
      <c r="A67" s="160">
        <v>4.0</v>
      </c>
      <c r="B67" s="190" t="s">
        <v>56</v>
      </c>
      <c r="C67" s="196"/>
      <c r="D67" s="196"/>
      <c r="E67" s="196"/>
      <c r="F67" s="196"/>
      <c r="G67" s="196"/>
      <c r="H67" s="222">
        <v>37.0</v>
      </c>
      <c r="I67" s="196">
        <v>1.0</v>
      </c>
      <c r="J67" s="192">
        <f t="shared" si="43"/>
        <v>37</v>
      </c>
      <c r="K67" s="175"/>
      <c r="L67" s="175"/>
      <c r="M67" s="175"/>
      <c r="N67" s="175"/>
      <c r="O67" s="175"/>
      <c r="P67" s="175"/>
      <c r="Q67" s="223"/>
      <c r="R67" s="219"/>
      <c r="S67" s="139"/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18.75" customHeight="1">
      <c r="A68" s="139"/>
      <c r="B68" s="139"/>
      <c r="C68" s="139"/>
      <c r="D68" s="139"/>
      <c r="E68" s="139"/>
      <c r="F68" s="139"/>
      <c r="G68" s="139"/>
      <c r="H68" s="140" t="s">
        <v>38</v>
      </c>
      <c r="I68" s="139"/>
      <c r="J68" s="224">
        <f>SUM(J64:J67)</f>
        <v>154</v>
      </c>
      <c r="K68" s="225"/>
      <c r="L68" s="225"/>
      <c r="M68" s="225"/>
      <c r="N68" s="225"/>
      <c r="O68" s="225"/>
      <c r="P68" s="225"/>
      <c r="Q68" s="225"/>
      <c r="R68" s="139"/>
      <c r="S68" s="21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18.75" customHeight="1">
      <c r="A69" s="144"/>
      <c r="B69" s="144"/>
      <c r="C69" s="144"/>
      <c r="D69" s="144"/>
      <c r="E69" s="144"/>
      <c r="F69" s="144"/>
      <c r="G69" s="144"/>
      <c r="H69" s="145"/>
      <c r="I69" s="172"/>
      <c r="J69" s="199">
        <f>+J68*60%</f>
        <v>92.4</v>
      </c>
      <c r="K69" s="199"/>
      <c r="L69" s="199"/>
      <c r="M69" s="199"/>
      <c r="N69" s="199"/>
      <c r="O69" s="199"/>
      <c r="P69" s="199"/>
      <c r="Q69" s="199">
        <f>+J68*40%</f>
        <v>61.6</v>
      </c>
      <c r="R69" s="139"/>
      <c r="S69" s="21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18.75" customHeight="1">
      <c r="A70" s="139"/>
      <c r="B70" s="139"/>
      <c r="C70" s="139"/>
      <c r="D70" s="139"/>
      <c r="E70" s="139"/>
      <c r="F70" s="139"/>
      <c r="G70" s="139"/>
      <c r="H70" s="140"/>
      <c r="I70" s="139"/>
      <c r="J70" s="139"/>
      <c r="K70" s="139"/>
      <c r="L70" s="139"/>
      <c r="M70" s="139"/>
      <c r="N70" s="139"/>
      <c r="O70" s="139"/>
      <c r="P70" s="139"/>
      <c r="Q70" s="139"/>
      <c r="R70" s="139"/>
      <c r="S70" s="21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18.75" customHeight="1">
      <c r="A71" s="139"/>
      <c r="B71" s="139"/>
      <c r="C71" s="139"/>
      <c r="D71" s="139"/>
      <c r="E71" s="139"/>
      <c r="F71" s="139"/>
      <c r="G71" s="139"/>
      <c r="H71" s="140"/>
      <c r="I71" s="139"/>
      <c r="J71" s="139"/>
      <c r="K71" s="139"/>
      <c r="L71" s="139"/>
      <c r="M71" s="139"/>
      <c r="N71" s="139"/>
      <c r="O71" s="139"/>
      <c r="P71" s="139"/>
      <c r="Q71" s="139"/>
      <c r="R71" s="139"/>
      <c r="S71" s="21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19.5" customHeight="1">
      <c r="A72" s="226" t="s">
        <v>41</v>
      </c>
      <c r="B72" s="139"/>
      <c r="C72" s="139"/>
      <c r="D72" s="139"/>
      <c r="E72" s="139"/>
      <c r="F72" s="139"/>
      <c r="G72" s="139"/>
      <c r="H72" s="140"/>
      <c r="I72" s="139"/>
      <c r="J72" s="139"/>
      <c r="K72" s="139"/>
      <c r="L72" s="139"/>
      <c r="M72" s="139"/>
      <c r="N72" s="139"/>
      <c r="O72" s="139"/>
      <c r="P72" s="139"/>
      <c r="Q72" s="139"/>
      <c r="R72" s="139"/>
      <c r="S72" s="21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57.0" customHeight="1">
      <c r="A73" s="227"/>
      <c r="B73" s="228" t="s">
        <v>42</v>
      </c>
      <c r="C73" s="228" t="s">
        <v>43</v>
      </c>
      <c r="D73" s="228" t="s">
        <v>44</v>
      </c>
      <c r="E73" s="228" t="s">
        <v>45</v>
      </c>
      <c r="F73" s="228"/>
      <c r="G73" s="228"/>
      <c r="H73" s="229" t="s">
        <v>46</v>
      </c>
      <c r="I73" s="230" t="s">
        <v>47</v>
      </c>
      <c r="J73" s="139"/>
      <c r="K73" s="139"/>
      <c r="L73" s="139"/>
      <c r="M73" s="139"/>
      <c r="N73" s="139"/>
      <c r="O73" s="139"/>
      <c r="P73" s="139"/>
      <c r="Q73" s="139"/>
      <c r="R73" s="141"/>
      <c r="S73" s="21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18.75" customHeight="1">
      <c r="A74" s="231" t="s">
        <v>48</v>
      </c>
      <c r="B74" s="232">
        <f>+E11</f>
        <v>7491.3601</v>
      </c>
      <c r="C74" s="233">
        <f>+J36</f>
        <v>6977.110995</v>
      </c>
      <c r="D74" s="233">
        <f>+J57</f>
        <v>0</v>
      </c>
      <c r="E74" s="234">
        <f>J69</f>
        <v>92.4</v>
      </c>
      <c r="F74" s="234"/>
      <c r="G74" s="234"/>
      <c r="H74" s="235">
        <f>+I11</f>
        <v>555.8952323</v>
      </c>
      <c r="I74" s="236">
        <f>+B74-C74-D74-E74-H74</f>
        <v>-134.0461268</v>
      </c>
      <c r="J74" s="139"/>
      <c r="K74" s="139"/>
      <c r="L74" s="139"/>
      <c r="M74" s="139"/>
      <c r="N74" s="139"/>
      <c r="O74" s="139"/>
      <c r="P74" s="139"/>
      <c r="Q74" s="139"/>
      <c r="R74" s="141"/>
      <c r="S74" s="21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19.5" customHeight="1">
      <c r="A75" s="237" t="s">
        <v>49</v>
      </c>
      <c r="B75" s="238"/>
      <c r="C75" s="239">
        <f>+C74/B74</f>
        <v>0.9313543738</v>
      </c>
      <c r="D75" s="239">
        <f>+D74/B74</f>
        <v>0</v>
      </c>
      <c r="E75" s="239">
        <f>+E74/B74</f>
        <v>0.01233420884</v>
      </c>
      <c r="F75" s="239"/>
      <c r="G75" s="239"/>
      <c r="H75" s="240">
        <f>+H74/B74</f>
        <v>0.0742048473</v>
      </c>
      <c r="I75" s="241">
        <f>+I74/B74</f>
        <v>-0.0178934299</v>
      </c>
      <c r="J75" s="139"/>
      <c r="K75" s="139"/>
      <c r="L75" s="139"/>
      <c r="M75" s="139"/>
      <c r="N75" s="139"/>
      <c r="O75" s="139"/>
      <c r="P75" s="139"/>
      <c r="Q75" s="139"/>
      <c r="R75" s="141"/>
      <c r="S75" s="21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19.5" customHeight="1">
      <c r="A76" s="162"/>
      <c r="B76" s="215"/>
      <c r="C76" s="242"/>
      <c r="D76" s="242"/>
      <c r="E76" s="242"/>
      <c r="F76" s="242"/>
      <c r="G76" s="242"/>
      <c r="H76" s="243"/>
      <c r="I76" s="244"/>
      <c r="J76" s="139"/>
      <c r="K76" s="139"/>
      <c r="L76" s="139"/>
      <c r="M76" s="139"/>
      <c r="N76" s="139"/>
      <c r="O76" s="139"/>
      <c r="P76" s="139"/>
      <c r="Q76" s="139"/>
      <c r="R76" s="141"/>
      <c r="S76" s="21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18.75" customHeight="1">
      <c r="A77" s="245"/>
      <c r="B77" s="246"/>
      <c r="C77" s="246"/>
      <c r="D77" s="246" t="s">
        <v>50</v>
      </c>
      <c r="E77" s="246" t="s">
        <v>48</v>
      </c>
      <c r="F77" s="246"/>
      <c r="G77" s="246"/>
      <c r="H77" s="247">
        <f>+D74+E74+H74+I74</f>
        <v>514.2491055</v>
      </c>
      <c r="I77" s="248"/>
      <c r="J77" s="139"/>
      <c r="K77" s="139"/>
      <c r="L77" s="139"/>
      <c r="M77" s="139"/>
      <c r="N77" s="139"/>
      <c r="O77" s="139"/>
      <c r="P77" s="139"/>
      <c r="Q77" s="139"/>
      <c r="R77" s="141"/>
      <c r="S77" s="140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18.75" customHeight="1">
      <c r="A78" s="249"/>
      <c r="B78" s="139"/>
      <c r="C78" s="139"/>
      <c r="D78" s="139"/>
      <c r="E78" s="139" t="s">
        <v>49</v>
      </c>
      <c r="F78" s="139"/>
      <c r="G78" s="139"/>
      <c r="H78" s="243">
        <f>+H77/B74</f>
        <v>0.06864562625</v>
      </c>
      <c r="I78" s="250"/>
      <c r="J78" s="139"/>
      <c r="K78" s="139"/>
      <c r="L78" s="139"/>
      <c r="M78" s="139"/>
      <c r="N78" s="139"/>
      <c r="O78" s="139"/>
      <c r="P78" s="139"/>
      <c r="Q78" s="139"/>
      <c r="R78" s="141"/>
      <c r="S78" s="140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18.75" customHeight="1">
      <c r="A79" s="249"/>
      <c r="B79" s="139"/>
      <c r="C79" s="139" t="s">
        <v>51</v>
      </c>
      <c r="D79" s="139"/>
      <c r="E79" s="139"/>
      <c r="F79" s="139"/>
      <c r="G79" s="139"/>
      <c r="H79" s="140"/>
      <c r="I79" s="250"/>
      <c r="J79" s="139"/>
      <c r="K79" s="139"/>
      <c r="L79" s="139"/>
      <c r="M79" s="139"/>
      <c r="N79" s="139"/>
      <c r="O79" s="139"/>
      <c r="P79" s="139"/>
      <c r="Q79" s="139"/>
      <c r="R79" s="141"/>
      <c r="S79" s="140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18.75" customHeight="1">
      <c r="A80" s="249"/>
      <c r="B80" s="139"/>
      <c r="C80" s="139"/>
      <c r="D80" s="139" t="s">
        <v>52</v>
      </c>
      <c r="E80" s="139"/>
      <c r="F80" s="139"/>
      <c r="G80" s="139"/>
      <c r="H80" s="140">
        <f>+H79*(H77-H74)</f>
        <v>0</v>
      </c>
      <c r="I80" s="250"/>
      <c r="J80" s="139"/>
      <c r="K80" s="139"/>
      <c r="L80" s="139"/>
      <c r="M80" s="139"/>
      <c r="N80" s="139"/>
      <c r="O80" s="139"/>
      <c r="P80" s="139"/>
      <c r="Q80" s="139"/>
      <c r="R80" s="141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19.5" customHeight="1">
      <c r="A81" s="251"/>
      <c r="B81" s="252"/>
      <c r="C81" s="252"/>
      <c r="D81" s="252"/>
      <c r="E81" s="252"/>
      <c r="F81" s="252"/>
      <c r="G81" s="252"/>
      <c r="H81" s="253"/>
      <c r="I81" s="254"/>
      <c r="J81" s="139"/>
      <c r="K81" s="139"/>
      <c r="L81" s="139"/>
      <c r="M81" s="139"/>
      <c r="N81" s="139"/>
      <c r="O81" s="139"/>
      <c r="P81" s="139"/>
      <c r="Q81" s="139"/>
      <c r="R81" s="141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18.75" customHeight="1">
      <c r="A82" s="139"/>
      <c r="B82" s="139"/>
      <c r="C82" s="139"/>
      <c r="D82" s="139"/>
      <c r="E82" s="139"/>
      <c r="F82" s="139"/>
      <c r="G82" s="139"/>
      <c r="H82" s="140"/>
      <c r="I82" s="139"/>
      <c r="J82" s="139"/>
      <c r="K82" s="139"/>
      <c r="L82" s="139"/>
      <c r="M82" s="139"/>
      <c r="N82" s="139"/>
      <c r="O82" s="139"/>
      <c r="P82" s="139"/>
      <c r="Q82" s="139"/>
      <c r="R82" s="141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18.75" customHeight="1">
      <c r="A83" s="139"/>
      <c r="B83" s="139"/>
      <c r="C83" s="139"/>
      <c r="D83" s="139"/>
      <c r="E83" s="139"/>
      <c r="F83" s="139"/>
      <c r="G83" s="139"/>
      <c r="H83" s="140"/>
      <c r="I83" s="139"/>
      <c r="J83" s="139"/>
      <c r="K83" s="139"/>
      <c r="L83" s="139"/>
      <c r="M83" s="139"/>
      <c r="N83" s="139"/>
      <c r="O83" s="139"/>
      <c r="P83" s="139"/>
      <c r="Q83" s="139"/>
      <c r="R83" s="141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18.75" customHeight="1">
      <c r="A84" s="139"/>
      <c r="B84" s="139"/>
      <c r="C84" s="139"/>
      <c r="D84" s="139"/>
      <c r="E84" s="139"/>
      <c r="F84" s="139"/>
      <c r="G84" s="139"/>
      <c r="H84" s="140"/>
      <c r="I84" s="139"/>
      <c r="J84" s="139"/>
      <c r="K84" s="139"/>
      <c r="L84" s="139"/>
      <c r="M84" s="139"/>
      <c r="N84" s="139"/>
      <c r="O84" s="139"/>
      <c r="P84" s="139"/>
      <c r="Q84" s="139"/>
      <c r="R84" s="141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18.0" customHeight="1">
      <c r="A85" s="7"/>
      <c r="B85" s="7"/>
      <c r="C85" s="7"/>
      <c r="D85" s="7"/>
      <c r="E85" s="7"/>
      <c r="F85" s="7"/>
      <c r="G85" s="7"/>
      <c r="H85" s="255"/>
      <c r="I85" s="7"/>
      <c r="J85" s="7"/>
      <c r="K85" s="7"/>
      <c r="L85" s="7"/>
      <c r="M85" s="7"/>
      <c r="N85" s="7"/>
      <c r="O85" s="7"/>
      <c r="P85" s="7"/>
      <c r="Q85" s="7"/>
      <c r="R85" s="256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</row>
    <row r="86" ht="18.0" customHeight="1">
      <c r="A86" s="7"/>
      <c r="B86" s="7"/>
      <c r="C86" s="7"/>
      <c r="D86" s="7"/>
      <c r="E86" s="7"/>
      <c r="F86" s="7"/>
      <c r="G86" s="7"/>
      <c r="H86" s="255"/>
      <c r="I86" s="7"/>
      <c r="J86" s="7"/>
      <c r="K86" s="7"/>
      <c r="L86" s="7"/>
      <c r="M86" s="7"/>
      <c r="N86" s="7"/>
      <c r="O86" s="7"/>
      <c r="P86" s="7"/>
      <c r="Q86" s="7"/>
      <c r="R86" s="256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</row>
    <row r="87" ht="18.0" customHeight="1">
      <c r="A87" s="7"/>
      <c r="B87" s="7"/>
      <c r="C87" s="7"/>
      <c r="D87" s="7"/>
      <c r="E87" s="7"/>
      <c r="F87" s="7"/>
      <c r="G87" s="7"/>
      <c r="H87" s="255"/>
      <c r="I87" s="7"/>
      <c r="J87" s="7"/>
      <c r="K87" s="7"/>
      <c r="L87" s="7"/>
      <c r="M87" s="7"/>
      <c r="N87" s="7"/>
      <c r="O87" s="7"/>
      <c r="P87" s="7"/>
      <c r="Q87" s="7"/>
      <c r="R87" s="256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</row>
    <row r="88" ht="18.0" customHeight="1">
      <c r="A88" s="7"/>
      <c r="B88" s="7"/>
      <c r="C88" s="7"/>
      <c r="D88" s="7"/>
      <c r="E88" s="7"/>
      <c r="F88" s="7"/>
      <c r="G88" s="7"/>
      <c r="H88" s="255"/>
      <c r="I88" s="7"/>
      <c r="J88" s="7"/>
      <c r="K88" s="7"/>
      <c r="L88" s="7"/>
      <c r="M88" s="7"/>
      <c r="N88" s="7"/>
      <c r="O88" s="7"/>
      <c r="P88" s="7"/>
      <c r="Q88" s="7"/>
      <c r="R88" s="256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</row>
    <row r="89" ht="18.0" customHeight="1">
      <c r="A89" s="7"/>
      <c r="B89" s="7"/>
      <c r="C89" s="7"/>
      <c r="D89" s="7"/>
      <c r="E89" s="7"/>
      <c r="F89" s="7"/>
      <c r="G89" s="7"/>
      <c r="H89" s="255"/>
      <c r="I89" s="7"/>
      <c r="J89" s="7"/>
      <c r="K89" s="7"/>
      <c r="L89" s="7"/>
      <c r="M89" s="7"/>
      <c r="N89" s="7"/>
      <c r="O89" s="7"/>
      <c r="P89" s="7"/>
      <c r="Q89" s="7"/>
      <c r="R89" s="256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</row>
    <row r="90" ht="18.0" customHeight="1">
      <c r="A90" s="7"/>
      <c r="B90" s="7"/>
      <c r="C90" s="7"/>
      <c r="D90" s="7"/>
      <c r="E90" s="7"/>
      <c r="F90" s="7"/>
      <c r="G90" s="7"/>
      <c r="H90" s="255"/>
      <c r="I90" s="7"/>
      <c r="J90" s="7"/>
      <c r="K90" s="7"/>
      <c r="L90" s="7"/>
      <c r="M90" s="7"/>
      <c r="N90" s="7"/>
      <c r="O90" s="7"/>
      <c r="P90" s="7"/>
      <c r="Q90" s="7"/>
      <c r="R90" s="256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</row>
    <row r="91" ht="18.0" customHeight="1">
      <c r="A91" s="7"/>
      <c r="B91" s="7"/>
      <c r="C91" s="7"/>
      <c r="D91" s="7"/>
      <c r="E91" s="7"/>
      <c r="F91" s="7"/>
      <c r="G91" s="7"/>
      <c r="H91" s="255"/>
      <c r="I91" s="7"/>
      <c r="J91" s="7"/>
      <c r="K91" s="7"/>
      <c r="L91" s="7"/>
      <c r="M91" s="7"/>
      <c r="N91" s="7"/>
      <c r="O91" s="7"/>
      <c r="P91" s="7"/>
      <c r="Q91" s="7"/>
      <c r="R91" s="256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</row>
    <row r="92" ht="18.0" customHeight="1">
      <c r="A92" s="7"/>
      <c r="B92" s="7"/>
      <c r="C92" s="7"/>
      <c r="D92" s="7"/>
      <c r="E92" s="7"/>
      <c r="F92" s="7"/>
      <c r="G92" s="7"/>
      <c r="H92" s="255"/>
      <c r="I92" s="7"/>
      <c r="J92" s="7"/>
      <c r="K92" s="7"/>
      <c r="L92" s="7"/>
      <c r="M92" s="7"/>
      <c r="N92" s="7"/>
      <c r="O92" s="7"/>
      <c r="P92" s="7"/>
      <c r="Q92" s="7"/>
      <c r="R92" s="256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</row>
    <row r="93" ht="18.0" customHeight="1">
      <c r="A93" s="7"/>
      <c r="B93" s="7"/>
      <c r="C93" s="7"/>
      <c r="D93" s="7"/>
      <c r="E93" s="7"/>
      <c r="F93" s="7"/>
      <c r="G93" s="7"/>
      <c r="H93" s="255"/>
      <c r="I93" s="7"/>
      <c r="J93" s="7"/>
      <c r="K93" s="7"/>
      <c r="L93" s="7"/>
      <c r="M93" s="7"/>
      <c r="N93" s="7"/>
      <c r="O93" s="7"/>
      <c r="P93" s="7"/>
      <c r="Q93" s="7"/>
      <c r="R93" s="256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</row>
    <row r="94" ht="18.0" customHeight="1">
      <c r="A94" s="7"/>
      <c r="B94" s="7"/>
      <c r="C94" s="7"/>
      <c r="D94" s="7"/>
      <c r="E94" s="7"/>
      <c r="F94" s="7"/>
      <c r="G94" s="7"/>
      <c r="H94" s="255"/>
      <c r="I94" s="7"/>
      <c r="J94" s="7"/>
      <c r="K94" s="7"/>
      <c r="L94" s="7"/>
      <c r="M94" s="7"/>
      <c r="N94" s="7"/>
      <c r="O94" s="7"/>
      <c r="P94" s="7"/>
      <c r="Q94" s="7"/>
      <c r="R94" s="256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</row>
    <row r="95" ht="18.0" customHeight="1">
      <c r="A95" s="7"/>
      <c r="B95" s="7"/>
      <c r="C95" s="7"/>
      <c r="D95" s="7"/>
      <c r="E95" s="7"/>
      <c r="F95" s="7"/>
      <c r="G95" s="7"/>
      <c r="H95" s="255"/>
      <c r="I95" s="7"/>
      <c r="J95" s="7"/>
      <c r="K95" s="7"/>
      <c r="L95" s="7"/>
      <c r="M95" s="7"/>
      <c r="N95" s="7"/>
      <c r="O95" s="7"/>
      <c r="P95" s="7"/>
      <c r="Q95" s="7"/>
      <c r="R95" s="256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</row>
    <row r="96" ht="18.0" customHeight="1">
      <c r="A96" s="7"/>
      <c r="B96" s="7"/>
      <c r="C96" s="7"/>
      <c r="D96" s="7"/>
      <c r="E96" s="7"/>
      <c r="F96" s="7"/>
      <c r="G96" s="7"/>
      <c r="H96" s="255"/>
      <c r="I96" s="7"/>
      <c r="J96" s="7"/>
      <c r="K96" s="7"/>
      <c r="L96" s="7"/>
      <c r="M96" s="7"/>
      <c r="N96" s="7"/>
      <c r="O96" s="7"/>
      <c r="P96" s="7"/>
      <c r="Q96" s="7"/>
      <c r="R96" s="256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</row>
    <row r="97" ht="18.0" customHeight="1">
      <c r="A97" s="7"/>
      <c r="B97" s="7"/>
      <c r="C97" s="7"/>
      <c r="D97" s="7"/>
      <c r="E97" s="7"/>
      <c r="F97" s="7"/>
      <c r="G97" s="7"/>
      <c r="H97" s="255"/>
      <c r="I97" s="7"/>
      <c r="J97" s="7"/>
      <c r="K97" s="7"/>
      <c r="L97" s="7"/>
      <c r="M97" s="7"/>
      <c r="N97" s="7"/>
      <c r="O97" s="7"/>
      <c r="P97" s="7"/>
      <c r="Q97" s="7"/>
      <c r="R97" s="256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</row>
    <row r="98" ht="18.0" customHeight="1">
      <c r="A98" s="7"/>
      <c r="B98" s="7"/>
      <c r="C98" s="7"/>
      <c r="D98" s="7"/>
      <c r="E98" s="7"/>
      <c r="F98" s="7"/>
      <c r="G98" s="7"/>
      <c r="H98" s="255"/>
      <c r="I98" s="7"/>
      <c r="J98" s="7"/>
      <c r="K98" s="7"/>
      <c r="L98" s="7"/>
      <c r="M98" s="7"/>
      <c r="N98" s="7"/>
      <c r="O98" s="7"/>
      <c r="P98" s="7"/>
      <c r="Q98" s="7"/>
      <c r="R98" s="256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</row>
    <row r="99" ht="18.0" customHeight="1">
      <c r="A99" s="7"/>
      <c r="B99" s="7"/>
      <c r="C99" s="7"/>
      <c r="D99" s="7"/>
      <c r="E99" s="7"/>
      <c r="F99" s="7"/>
      <c r="G99" s="7"/>
      <c r="H99" s="255"/>
      <c r="I99" s="7"/>
      <c r="J99" s="7"/>
      <c r="K99" s="7"/>
      <c r="L99" s="7"/>
      <c r="M99" s="7"/>
      <c r="N99" s="7"/>
      <c r="O99" s="7"/>
      <c r="P99" s="7"/>
      <c r="Q99" s="7"/>
      <c r="R99" s="256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</row>
    <row r="100" ht="18.0" customHeight="1">
      <c r="A100" s="7"/>
      <c r="B100" s="7"/>
      <c r="C100" s="7"/>
      <c r="D100" s="7"/>
      <c r="E100" s="7"/>
      <c r="F100" s="7"/>
      <c r="G100" s="7"/>
      <c r="H100" s="255"/>
      <c r="I100" s="7"/>
      <c r="J100" s="7"/>
      <c r="K100" s="7"/>
      <c r="L100" s="7"/>
      <c r="M100" s="7"/>
      <c r="N100" s="7"/>
      <c r="O100" s="7"/>
      <c r="P100" s="7"/>
      <c r="Q100" s="7"/>
      <c r="R100" s="256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</row>
    <row r="101" ht="18.0" customHeight="1">
      <c r="A101" s="7"/>
      <c r="B101" s="7"/>
      <c r="C101" s="7"/>
      <c r="D101" s="7"/>
      <c r="E101" s="7"/>
      <c r="F101" s="7"/>
      <c r="G101" s="7"/>
      <c r="H101" s="255"/>
      <c r="I101" s="7"/>
      <c r="J101" s="7"/>
      <c r="K101" s="7"/>
      <c r="L101" s="7"/>
      <c r="M101" s="7"/>
      <c r="N101" s="7"/>
      <c r="O101" s="7"/>
      <c r="P101" s="7"/>
      <c r="Q101" s="7"/>
      <c r="R101" s="256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</row>
    <row r="102" ht="18.0" customHeight="1">
      <c r="A102" s="7"/>
      <c r="B102" s="7"/>
      <c r="C102" s="7"/>
      <c r="D102" s="7"/>
      <c r="E102" s="7"/>
      <c r="F102" s="7"/>
      <c r="G102" s="7"/>
      <c r="H102" s="255"/>
      <c r="I102" s="7"/>
      <c r="J102" s="7"/>
      <c r="K102" s="7"/>
      <c r="L102" s="7"/>
      <c r="M102" s="7"/>
      <c r="N102" s="7"/>
      <c r="O102" s="7"/>
      <c r="P102" s="7"/>
      <c r="Q102" s="7"/>
      <c r="R102" s="256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</row>
    <row r="103" ht="18.0" customHeight="1">
      <c r="A103" s="7"/>
      <c r="B103" s="7"/>
      <c r="C103" s="7"/>
      <c r="D103" s="7"/>
      <c r="E103" s="7"/>
      <c r="F103" s="7"/>
      <c r="G103" s="7"/>
      <c r="H103" s="255"/>
      <c r="I103" s="7"/>
      <c r="J103" s="7"/>
      <c r="K103" s="7"/>
      <c r="L103" s="7"/>
      <c r="M103" s="7"/>
      <c r="N103" s="7"/>
      <c r="O103" s="7"/>
      <c r="P103" s="7"/>
      <c r="Q103" s="7"/>
      <c r="R103" s="256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</row>
    <row r="104" ht="18.0" customHeight="1">
      <c r="A104" s="7"/>
      <c r="B104" s="7"/>
      <c r="C104" s="7"/>
      <c r="D104" s="7"/>
      <c r="E104" s="7"/>
      <c r="F104" s="7"/>
      <c r="G104" s="7"/>
      <c r="H104" s="255"/>
      <c r="I104" s="7"/>
      <c r="J104" s="7"/>
      <c r="K104" s="7"/>
      <c r="L104" s="7"/>
      <c r="M104" s="7"/>
      <c r="N104" s="7"/>
      <c r="O104" s="7"/>
      <c r="P104" s="7"/>
      <c r="Q104" s="7"/>
      <c r="R104" s="256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</row>
    <row r="105" ht="18.0" customHeight="1">
      <c r="A105" s="7"/>
      <c r="B105" s="7"/>
      <c r="C105" s="7"/>
      <c r="D105" s="7"/>
      <c r="E105" s="7"/>
      <c r="F105" s="7"/>
      <c r="G105" s="7"/>
      <c r="H105" s="255"/>
      <c r="I105" s="7"/>
      <c r="J105" s="7"/>
      <c r="K105" s="7"/>
      <c r="L105" s="7"/>
      <c r="M105" s="7"/>
      <c r="N105" s="7"/>
      <c r="O105" s="7"/>
      <c r="P105" s="7"/>
      <c r="Q105" s="7"/>
      <c r="R105" s="256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</row>
    <row r="106" ht="18.0" customHeight="1">
      <c r="A106" s="7"/>
      <c r="B106" s="7"/>
      <c r="C106" s="7"/>
      <c r="D106" s="7"/>
      <c r="E106" s="7"/>
      <c r="F106" s="7"/>
      <c r="G106" s="7"/>
      <c r="H106" s="255"/>
      <c r="I106" s="7"/>
      <c r="J106" s="7"/>
      <c r="K106" s="7"/>
      <c r="L106" s="7"/>
      <c r="M106" s="7"/>
      <c r="N106" s="7"/>
      <c r="O106" s="7"/>
      <c r="P106" s="7"/>
      <c r="Q106" s="7"/>
      <c r="R106" s="256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</row>
    <row r="107" ht="18.0" customHeight="1">
      <c r="A107" s="7"/>
      <c r="B107" s="7"/>
      <c r="C107" s="7"/>
      <c r="D107" s="7"/>
      <c r="E107" s="7"/>
      <c r="F107" s="7"/>
      <c r="G107" s="7"/>
      <c r="H107" s="255"/>
      <c r="I107" s="7"/>
      <c r="J107" s="7"/>
      <c r="K107" s="7"/>
      <c r="L107" s="7"/>
      <c r="M107" s="7"/>
      <c r="N107" s="7"/>
      <c r="O107" s="7"/>
      <c r="P107" s="7"/>
      <c r="Q107" s="7"/>
      <c r="R107" s="256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</row>
    <row r="108" ht="18.0" customHeight="1">
      <c r="A108" s="7"/>
      <c r="B108" s="7"/>
      <c r="C108" s="7"/>
      <c r="D108" s="7"/>
      <c r="E108" s="7"/>
      <c r="F108" s="7"/>
      <c r="G108" s="7"/>
      <c r="H108" s="255"/>
      <c r="I108" s="7"/>
      <c r="J108" s="7"/>
      <c r="K108" s="7"/>
      <c r="L108" s="7"/>
      <c r="M108" s="7"/>
      <c r="N108" s="7"/>
      <c r="O108" s="7"/>
      <c r="P108" s="7"/>
      <c r="Q108" s="7"/>
      <c r="R108" s="256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</row>
    <row r="109" ht="18.0" customHeight="1">
      <c r="A109" s="7"/>
      <c r="B109" s="7"/>
      <c r="C109" s="7"/>
      <c r="D109" s="7"/>
      <c r="E109" s="7"/>
      <c r="F109" s="7"/>
      <c r="G109" s="7"/>
      <c r="H109" s="255"/>
      <c r="I109" s="7"/>
      <c r="J109" s="7"/>
      <c r="K109" s="7"/>
      <c r="L109" s="7"/>
      <c r="M109" s="7"/>
      <c r="N109" s="7"/>
      <c r="O109" s="7"/>
      <c r="P109" s="7"/>
      <c r="Q109" s="7"/>
      <c r="R109" s="256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</row>
    <row r="110" ht="18.0" customHeight="1">
      <c r="A110" s="7"/>
      <c r="B110" s="7"/>
      <c r="C110" s="7"/>
      <c r="D110" s="7"/>
      <c r="E110" s="7"/>
      <c r="F110" s="7"/>
      <c r="G110" s="7"/>
      <c r="H110" s="255"/>
      <c r="I110" s="7"/>
      <c r="J110" s="7"/>
      <c r="K110" s="7"/>
      <c r="L110" s="7"/>
      <c r="M110" s="7"/>
      <c r="N110" s="7"/>
      <c r="O110" s="7"/>
      <c r="P110" s="7"/>
      <c r="Q110" s="7"/>
      <c r="R110" s="256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</row>
    <row r="111" ht="18.0" customHeight="1">
      <c r="A111" s="7"/>
      <c r="B111" s="7"/>
      <c r="C111" s="7"/>
      <c r="D111" s="7"/>
      <c r="E111" s="7"/>
      <c r="F111" s="7"/>
      <c r="G111" s="7"/>
      <c r="H111" s="255"/>
      <c r="I111" s="7"/>
      <c r="J111" s="7"/>
      <c r="K111" s="7"/>
      <c r="L111" s="7"/>
      <c r="M111" s="7"/>
      <c r="N111" s="7"/>
      <c r="O111" s="7"/>
      <c r="P111" s="7"/>
      <c r="Q111" s="7"/>
      <c r="R111" s="256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</row>
    <row r="112" ht="18.0" customHeight="1">
      <c r="A112" s="7"/>
      <c r="B112" s="7"/>
      <c r="C112" s="7"/>
      <c r="D112" s="7"/>
      <c r="E112" s="7"/>
      <c r="F112" s="7"/>
      <c r="G112" s="7"/>
      <c r="H112" s="255"/>
      <c r="I112" s="7"/>
      <c r="J112" s="7"/>
      <c r="K112" s="7"/>
      <c r="L112" s="7"/>
      <c r="M112" s="7"/>
      <c r="N112" s="7"/>
      <c r="O112" s="7"/>
      <c r="P112" s="7"/>
      <c r="Q112" s="7"/>
      <c r="R112" s="256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</row>
    <row r="113" ht="18.0" customHeight="1">
      <c r="A113" s="7"/>
      <c r="B113" s="7"/>
      <c r="C113" s="7"/>
      <c r="D113" s="7"/>
      <c r="E113" s="7"/>
      <c r="F113" s="7"/>
      <c r="G113" s="7"/>
      <c r="H113" s="255"/>
      <c r="I113" s="7"/>
      <c r="J113" s="7"/>
      <c r="K113" s="7"/>
      <c r="L113" s="7"/>
      <c r="M113" s="7"/>
      <c r="N113" s="7"/>
      <c r="O113" s="7"/>
      <c r="P113" s="7"/>
      <c r="Q113" s="7"/>
      <c r="R113" s="256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</row>
    <row r="114" ht="18.0" customHeight="1">
      <c r="A114" s="7"/>
      <c r="B114" s="7"/>
      <c r="C114" s="7"/>
      <c r="D114" s="7"/>
      <c r="E114" s="7"/>
      <c r="F114" s="7"/>
      <c r="G114" s="7"/>
      <c r="H114" s="255"/>
      <c r="I114" s="7"/>
      <c r="J114" s="7"/>
      <c r="K114" s="7"/>
      <c r="L114" s="7"/>
      <c r="M114" s="7"/>
      <c r="N114" s="7"/>
      <c r="O114" s="7"/>
      <c r="P114" s="7"/>
      <c r="Q114" s="7"/>
      <c r="R114" s="256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</row>
    <row r="115" ht="18.0" customHeight="1">
      <c r="A115" s="7"/>
      <c r="B115" s="7"/>
      <c r="C115" s="7"/>
      <c r="D115" s="7"/>
      <c r="E115" s="7"/>
      <c r="F115" s="7"/>
      <c r="G115" s="7"/>
      <c r="H115" s="255"/>
      <c r="I115" s="7"/>
      <c r="J115" s="7"/>
      <c r="K115" s="7"/>
      <c r="L115" s="7"/>
      <c r="M115" s="7"/>
      <c r="N115" s="7"/>
      <c r="O115" s="7"/>
      <c r="P115" s="7"/>
      <c r="Q115" s="7"/>
      <c r="R115" s="256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</row>
    <row r="116" ht="18.0" customHeight="1">
      <c r="A116" s="7"/>
      <c r="B116" s="7"/>
      <c r="C116" s="7"/>
      <c r="D116" s="7"/>
      <c r="E116" s="7"/>
      <c r="F116" s="7"/>
      <c r="G116" s="7"/>
      <c r="H116" s="255"/>
      <c r="I116" s="7"/>
      <c r="J116" s="7"/>
      <c r="K116" s="7"/>
      <c r="L116" s="7"/>
      <c r="M116" s="7"/>
      <c r="N116" s="7"/>
      <c r="O116" s="7"/>
      <c r="P116" s="7"/>
      <c r="Q116" s="7"/>
      <c r="R116" s="256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</row>
    <row r="117" ht="18.0" customHeight="1">
      <c r="A117" s="7"/>
      <c r="B117" s="7"/>
      <c r="C117" s="7"/>
      <c r="D117" s="7"/>
      <c r="E117" s="7"/>
      <c r="F117" s="7"/>
      <c r="G117" s="7"/>
      <c r="H117" s="255"/>
      <c r="I117" s="7"/>
      <c r="J117" s="7"/>
      <c r="K117" s="7"/>
      <c r="L117" s="7"/>
      <c r="M117" s="7"/>
      <c r="N117" s="7"/>
      <c r="O117" s="7"/>
      <c r="P117" s="7"/>
      <c r="Q117" s="7"/>
      <c r="R117" s="256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</row>
    <row r="118" ht="18.0" customHeight="1">
      <c r="A118" s="7"/>
      <c r="B118" s="7"/>
      <c r="C118" s="7"/>
      <c r="D118" s="7"/>
      <c r="E118" s="7"/>
      <c r="F118" s="7"/>
      <c r="G118" s="7"/>
      <c r="H118" s="255"/>
      <c r="I118" s="7"/>
      <c r="J118" s="7"/>
      <c r="K118" s="7"/>
      <c r="L118" s="7"/>
      <c r="M118" s="7"/>
      <c r="N118" s="7"/>
      <c r="O118" s="7"/>
      <c r="P118" s="7"/>
      <c r="Q118" s="7"/>
      <c r="R118" s="256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</row>
    <row r="119" ht="18.0" customHeight="1">
      <c r="A119" s="7"/>
      <c r="B119" s="7"/>
      <c r="C119" s="7"/>
      <c r="D119" s="7"/>
      <c r="E119" s="7"/>
      <c r="F119" s="7"/>
      <c r="G119" s="7"/>
      <c r="H119" s="255"/>
      <c r="I119" s="7"/>
      <c r="J119" s="7"/>
      <c r="K119" s="7"/>
      <c r="L119" s="7"/>
      <c r="M119" s="7"/>
      <c r="N119" s="7"/>
      <c r="O119" s="7"/>
      <c r="P119" s="7"/>
      <c r="Q119" s="7"/>
      <c r="R119" s="256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</row>
    <row r="120" ht="18.0" customHeight="1">
      <c r="A120" s="7"/>
      <c r="B120" s="7"/>
      <c r="C120" s="7"/>
      <c r="D120" s="7"/>
      <c r="E120" s="7"/>
      <c r="F120" s="7"/>
      <c r="G120" s="7"/>
      <c r="H120" s="255"/>
      <c r="I120" s="7"/>
      <c r="J120" s="7"/>
      <c r="K120" s="7"/>
      <c r="L120" s="7"/>
      <c r="M120" s="7"/>
      <c r="N120" s="7"/>
      <c r="O120" s="7"/>
      <c r="P120" s="7"/>
      <c r="Q120" s="7"/>
      <c r="R120" s="256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</row>
    <row r="121" ht="18.0" customHeight="1">
      <c r="A121" s="7"/>
      <c r="B121" s="7"/>
      <c r="C121" s="7"/>
      <c r="D121" s="7"/>
      <c r="E121" s="7"/>
      <c r="F121" s="7"/>
      <c r="G121" s="7"/>
      <c r="H121" s="255"/>
      <c r="I121" s="7"/>
      <c r="J121" s="7"/>
      <c r="K121" s="7"/>
      <c r="L121" s="7"/>
      <c r="M121" s="7"/>
      <c r="N121" s="7"/>
      <c r="O121" s="7"/>
      <c r="P121" s="7"/>
      <c r="Q121" s="7"/>
      <c r="R121" s="256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</row>
    <row r="122" ht="18.0" customHeight="1">
      <c r="A122" s="7"/>
      <c r="B122" s="7"/>
      <c r="C122" s="7"/>
      <c r="D122" s="7"/>
      <c r="E122" s="7"/>
      <c r="F122" s="7"/>
      <c r="G122" s="7"/>
      <c r="H122" s="255"/>
      <c r="I122" s="7"/>
      <c r="J122" s="7"/>
      <c r="K122" s="7"/>
      <c r="L122" s="7"/>
      <c r="M122" s="7"/>
      <c r="N122" s="7"/>
      <c r="O122" s="7"/>
      <c r="P122" s="7"/>
      <c r="Q122" s="7"/>
      <c r="R122" s="256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</row>
    <row r="123" ht="18.0" customHeight="1">
      <c r="A123" s="7"/>
      <c r="B123" s="7"/>
      <c r="C123" s="7"/>
      <c r="D123" s="7"/>
      <c r="E123" s="7"/>
      <c r="F123" s="7"/>
      <c r="G123" s="7"/>
      <c r="H123" s="255"/>
      <c r="I123" s="7"/>
      <c r="J123" s="7"/>
      <c r="K123" s="7"/>
      <c r="L123" s="7"/>
      <c r="M123" s="7"/>
      <c r="N123" s="7"/>
      <c r="O123" s="7"/>
      <c r="P123" s="7"/>
      <c r="Q123" s="7"/>
      <c r="R123" s="256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</row>
    <row r="124" ht="18.0" customHeight="1">
      <c r="A124" s="7"/>
      <c r="B124" s="7"/>
      <c r="C124" s="7"/>
      <c r="D124" s="7"/>
      <c r="E124" s="7"/>
      <c r="F124" s="7"/>
      <c r="G124" s="7"/>
      <c r="H124" s="255"/>
      <c r="I124" s="7"/>
      <c r="J124" s="7"/>
      <c r="K124" s="7"/>
      <c r="L124" s="7"/>
      <c r="M124" s="7"/>
      <c r="N124" s="7"/>
      <c r="O124" s="7"/>
      <c r="P124" s="7"/>
      <c r="Q124" s="7"/>
      <c r="R124" s="256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</row>
    <row r="125" ht="18.0" customHeight="1">
      <c r="A125" s="7"/>
      <c r="B125" s="7"/>
      <c r="C125" s="7"/>
      <c r="D125" s="7"/>
      <c r="E125" s="7"/>
      <c r="F125" s="7"/>
      <c r="G125" s="7"/>
      <c r="H125" s="255"/>
      <c r="I125" s="7"/>
      <c r="J125" s="7"/>
      <c r="K125" s="7"/>
      <c r="L125" s="7"/>
      <c r="M125" s="7"/>
      <c r="N125" s="7"/>
      <c r="O125" s="7"/>
      <c r="P125" s="7"/>
      <c r="Q125" s="7"/>
      <c r="R125" s="256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</row>
    <row r="126" ht="18.0" customHeight="1">
      <c r="A126" s="7"/>
      <c r="B126" s="7"/>
      <c r="C126" s="7"/>
      <c r="D126" s="7"/>
      <c r="E126" s="7"/>
      <c r="F126" s="7"/>
      <c r="G126" s="7"/>
      <c r="H126" s="255"/>
      <c r="I126" s="7"/>
      <c r="J126" s="7"/>
      <c r="K126" s="7"/>
      <c r="L126" s="7"/>
      <c r="M126" s="7"/>
      <c r="N126" s="7"/>
      <c r="O126" s="7"/>
      <c r="P126" s="7"/>
      <c r="Q126" s="7"/>
      <c r="R126" s="256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</row>
    <row r="127" ht="18.0" customHeight="1">
      <c r="A127" s="7"/>
      <c r="B127" s="7"/>
      <c r="C127" s="7"/>
      <c r="D127" s="7"/>
      <c r="E127" s="7"/>
      <c r="F127" s="7"/>
      <c r="G127" s="7"/>
      <c r="H127" s="255"/>
      <c r="I127" s="7"/>
      <c r="J127" s="7"/>
      <c r="K127" s="7"/>
      <c r="L127" s="7"/>
      <c r="M127" s="7"/>
      <c r="N127" s="7"/>
      <c r="O127" s="7"/>
      <c r="P127" s="7"/>
      <c r="Q127" s="7"/>
      <c r="R127" s="256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</row>
    <row r="128" ht="18.0" customHeight="1">
      <c r="A128" s="7"/>
      <c r="B128" s="7"/>
      <c r="C128" s="7"/>
      <c r="D128" s="7"/>
      <c r="E128" s="7"/>
      <c r="F128" s="7"/>
      <c r="G128" s="7"/>
      <c r="H128" s="255"/>
      <c r="I128" s="7"/>
      <c r="J128" s="7"/>
      <c r="K128" s="7"/>
      <c r="L128" s="7"/>
      <c r="M128" s="7"/>
      <c r="N128" s="7"/>
      <c r="O128" s="7"/>
      <c r="P128" s="7"/>
      <c r="Q128" s="7"/>
      <c r="R128" s="256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</row>
    <row r="129" ht="18.0" customHeight="1">
      <c r="A129" s="7"/>
      <c r="B129" s="7"/>
      <c r="C129" s="7"/>
      <c r="D129" s="7"/>
      <c r="E129" s="7"/>
      <c r="F129" s="7"/>
      <c r="G129" s="7"/>
      <c r="H129" s="255"/>
      <c r="I129" s="7"/>
      <c r="J129" s="7"/>
      <c r="K129" s="7"/>
      <c r="L129" s="7"/>
      <c r="M129" s="7"/>
      <c r="N129" s="7"/>
      <c r="O129" s="7"/>
      <c r="P129" s="7"/>
      <c r="Q129" s="7"/>
      <c r="R129" s="256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</row>
    <row r="130" ht="18.0" customHeight="1">
      <c r="A130" s="7"/>
      <c r="B130" s="7"/>
      <c r="C130" s="7"/>
      <c r="D130" s="7"/>
      <c r="E130" s="7"/>
      <c r="F130" s="7"/>
      <c r="G130" s="7"/>
      <c r="H130" s="255"/>
      <c r="I130" s="7"/>
      <c r="J130" s="7"/>
      <c r="K130" s="7"/>
      <c r="L130" s="7"/>
      <c r="M130" s="7"/>
      <c r="N130" s="7"/>
      <c r="O130" s="7"/>
      <c r="P130" s="7"/>
      <c r="Q130" s="7"/>
      <c r="R130" s="256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</row>
    <row r="131" ht="18.0" customHeight="1">
      <c r="A131" s="7"/>
      <c r="B131" s="7"/>
      <c r="C131" s="7"/>
      <c r="D131" s="7"/>
      <c r="E131" s="7"/>
      <c r="F131" s="7"/>
      <c r="G131" s="7"/>
      <c r="H131" s="255"/>
      <c r="I131" s="7"/>
      <c r="J131" s="7"/>
      <c r="K131" s="7"/>
      <c r="L131" s="7"/>
      <c r="M131" s="7"/>
      <c r="N131" s="7"/>
      <c r="O131" s="7"/>
      <c r="P131" s="7"/>
      <c r="Q131" s="7"/>
      <c r="R131" s="256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</row>
    <row r="132" ht="18.0" customHeight="1">
      <c r="A132" s="7"/>
      <c r="B132" s="7"/>
      <c r="C132" s="7"/>
      <c r="D132" s="7"/>
      <c r="E132" s="7"/>
      <c r="F132" s="7"/>
      <c r="G132" s="7"/>
      <c r="H132" s="255"/>
      <c r="I132" s="7"/>
      <c r="J132" s="7"/>
      <c r="K132" s="7"/>
      <c r="L132" s="7"/>
      <c r="M132" s="7"/>
      <c r="N132" s="7"/>
      <c r="O132" s="7"/>
      <c r="P132" s="7"/>
      <c r="Q132" s="7"/>
      <c r="R132" s="256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</row>
    <row r="133" ht="18.0" customHeight="1">
      <c r="A133" s="7"/>
      <c r="B133" s="7"/>
      <c r="C133" s="7"/>
      <c r="D133" s="7"/>
      <c r="E133" s="7"/>
      <c r="F133" s="7"/>
      <c r="G133" s="7"/>
      <c r="H133" s="255"/>
      <c r="I133" s="7"/>
      <c r="J133" s="7"/>
      <c r="K133" s="7"/>
      <c r="L133" s="7"/>
      <c r="M133" s="7"/>
      <c r="N133" s="7"/>
      <c r="O133" s="7"/>
      <c r="P133" s="7"/>
      <c r="Q133" s="7"/>
      <c r="R133" s="256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</row>
    <row r="134" ht="18.0" customHeight="1">
      <c r="A134" s="7"/>
      <c r="B134" s="7"/>
      <c r="C134" s="7"/>
      <c r="D134" s="7"/>
      <c r="E134" s="7"/>
      <c r="F134" s="7"/>
      <c r="G134" s="7"/>
      <c r="H134" s="255"/>
      <c r="I134" s="7"/>
      <c r="J134" s="7"/>
      <c r="K134" s="7"/>
      <c r="L134" s="7"/>
      <c r="M134" s="7"/>
      <c r="N134" s="7"/>
      <c r="O134" s="7"/>
      <c r="P134" s="7"/>
      <c r="Q134" s="7"/>
      <c r="R134" s="256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</row>
    <row r="135" ht="18.0" customHeight="1">
      <c r="A135" s="7"/>
      <c r="B135" s="7"/>
      <c r="C135" s="7"/>
      <c r="D135" s="7"/>
      <c r="E135" s="7"/>
      <c r="F135" s="7"/>
      <c r="G135" s="7"/>
      <c r="H135" s="255"/>
      <c r="I135" s="7"/>
      <c r="J135" s="7"/>
      <c r="K135" s="7"/>
      <c r="L135" s="7"/>
      <c r="M135" s="7"/>
      <c r="N135" s="7"/>
      <c r="O135" s="7"/>
      <c r="P135" s="7"/>
      <c r="Q135" s="7"/>
      <c r="R135" s="256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</row>
    <row r="136" ht="18.0" customHeight="1">
      <c r="A136" s="7"/>
      <c r="B136" s="7"/>
      <c r="C136" s="7"/>
      <c r="D136" s="7"/>
      <c r="E136" s="7"/>
      <c r="F136" s="7"/>
      <c r="G136" s="7"/>
      <c r="H136" s="255"/>
      <c r="I136" s="7"/>
      <c r="J136" s="7"/>
      <c r="K136" s="7"/>
      <c r="L136" s="7"/>
      <c r="M136" s="7"/>
      <c r="N136" s="7"/>
      <c r="O136" s="7"/>
      <c r="P136" s="7"/>
      <c r="Q136" s="7"/>
      <c r="R136" s="256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</row>
    <row r="137" ht="18.0" customHeight="1">
      <c r="A137" s="7"/>
      <c r="B137" s="7"/>
      <c r="C137" s="7"/>
      <c r="D137" s="7"/>
      <c r="E137" s="7"/>
      <c r="F137" s="7"/>
      <c r="G137" s="7"/>
      <c r="H137" s="255"/>
      <c r="I137" s="7"/>
      <c r="J137" s="7"/>
      <c r="K137" s="7"/>
      <c r="L137" s="7"/>
      <c r="M137" s="7"/>
      <c r="N137" s="7"/>
      <c r="O137" s="7"/>
      <c r="P137" s="7"/>
      <c r="Q137" s="7"/>
      <c r="R137" s="256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</row>
    <row r="138" ht="18.0" customHeight="1">
      <c r="A138" s="7"/>
      <c r="B138" s="7"/>
      <c r="C138" s="7"/>
      <c r="D138" s="7"/>
      <c r="E138" s="7"/>
      <c r="F138" s="7"/>
      <c r="G138" s="7"/>
      <c r="H138" s="255"/>
      <c r="I138" s="7"/>
      <c r="J138" s="7"/>
      <c r="K138" s="7"/>
      <c r="L138" s="7"/>
      <c r="M138" s="7"/>
      <c r="N138" s="7"/>
      <c r="O138" s="7"/>
      <c r="P138" s="7"/>
      <c r="Q138" s="7"/>
      <c r="R138" s="256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</row>
    <row r="139" ht="18.0" customHeight="1">
      <c r="A139" s="7"/>
      <c r="B139" s="7"/>
      <c r="C139" s="7"/>
      <c r="D139" s="7"/>
      <c r="E139" s="7"/>
      <c r="F139" s="7"/>
      <c r="G139" s="7"/>
      <c r="H139" s="255"/>
      <c r="I139" s="7"/>
      <c r="J139" s="7"/>
      <c r="K139" s="7"/>
      <c r="L139" s="7"/>
      <c r="M139" s="7"/>
      <c r="N139" s="7"/>
      <c r="O139" s="7"/>
      <c r="P139" s="7"/>
      <c r="Q139" s="7"/>
      <c r="R139" s="256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</row>
    <row r="140" ht="18.0" customHeight="1">
      <c r="A140" s="7"/>
      <c r="B140" s="7"/>
      <c r="C140" s="7"/>
      <c r="D140" s="7"/>
      <c r="E140" s="7"/>
      <c r="F140" s="7"/>
      <c r="G140" s="7"/>
      <c r="H140" s="255"/>
      <c r="I140" s="7"/>
      <c r="J140" s="7"/>
      <c r="K140" s="7"/>
      <c r="L140" s="7"/>
      <c r="M140" s="7"/>
      <c r="N140" s="7"/>
      <c r="O140" s="7"/>
      <c r="P140" s="7"/>
      <c r="Q140" s="7"/>
      <c r="R140" s="256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</row>
    <row r="141" ht="18.0" customHeight="1">
      <c r="A141" s="7"/>
      <c r="B141" s="7"/>
      <c r="C141" s="7"/>
      <c r="D141" s="7"/>
      <c r="E141" s="7"/>
      <c r="F141" s="7"/>
      <c r="G141" s="7"/>
      <c r="H141" s="255"/>
      <c r="I141" s="7"/>
      <c r="J141" s="7"/>
      <c r="K141" s="7"/>
      <c r="L141" s="7"/>
      <c r="M141" s="7"/>
      <c r="N141" s="7"/>
      <c r="O141" s="7"/>
      <c r="P141" s="7"/>
      <c r="Q141" s="7"/>
      <c r="R141" s="256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</row>
    <row r="142" ht="18.0" customHeight="1">
      <c r="A142" s="7"/>
      <c r="B142" s="7"/>
      <c r="C142" s="7"/>
      <c r="D142" s="7"/>
      <c r="E142" s="7"/>
      <c r="F142" s="7"/>
      <c r="G142" s="7"/>
      <c r="H142" s="255"/>
      <c r="I142" s="7"/>
      <c r="J142" s="7"/>
      <c r="K142" s="7"/>
      <c r="L142" s="7"/>
      <c r="M142" s="7"/>
      <c r="N142" s="7"/>
      <c r="O142" s="7"/>
      <c r="P142" s="7"/>
      <c r="Q142" s="7"/>
      <c r="R142" s="256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</row>
    <row r="143" ht="18.0" customHeight="1">
      <c r="A143" s="7"/>
      <c r="B143" s="7"/>
      <c r="C143" s="7"/>
      <c r="D143" s="7"/>
      <c r="E143" s="7"/>
      <c r="F143" s="7"/>
      <c r="G143" s="7"/>
      <c r="H143" s="255"/>
      <c r="I143" s="7"/>
      <c r="J143" s="7"/>
      <c r="K143" s="7"/>
      <c r="L143" s="7"/>
      <c r="M143" s="7"/>
      <c r="N143" s="7"/>
      <c r="O143" s="7"/>
      <c r="P143" s="7"/>
      <c r="Q143" s="7"/>
      <c r="R143" s="256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</row>
    <row r="144" ht="18.0" customHeight="1">
      <c r="A144" s="7"/>
      <c r="B144" s="7"/>
      <c r="C144" s="7"/>
      <c r="D144" s="7"/>
      <c r="E144" s="7"/>
      <c r="F144" s="7"/>
      <c r="G144" s="7"/>
      <c r="H144" s="255"/>
      <c r="I144" s="7"/>
      <c r="J144" s="7"/>
      <c r="K144" s="7"/>
      <c r="L144" s="7"/>
      <c r="M144" s="7"/>
      <c r="N144" s="7"/>
      <c r="O144" s="7"/>
      <c r="P144" s="7"/>
      <c r="Q144" s="7"/>
      <c r="R144" s="256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</row>
    <row r="145" ht="18.0" customHeight="1">
      <c r="A145" s="7"/>
      <c r="B145" s="7"/>
      <c r="C145" s="7"/>
      <c r="D145" s="7"/>
      <c r="E145" s="7"/>
      <c r="F145" s="7"/>
      <c r="G145" s="7"/>
      <c r="H145" s="255"/>
      <c r="I145" s="7"/>
      <c r="J145" s="7"/>
      <c r="K145" s="7"/>
      <c r="L145" s="7"/>
      <c r="M145" s="7"/>
      <c r="N145" s="7"/>
      <c r="O145" s="7"/>
      <c r="P145" s="7"/>
      <c r="Q145" s="7"/>
      <c r="R145" s="256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</row>
    <row r="146" ht="18.0" customHeight="1">
      <c r="A146" s="7"/>
      <c r="B146" s="7"/>
      <c r="C146" s="7"/>
      <c r="D146" s="7"/>
      <c r="E146" s="7"/>
      <c r="F146" s="7"/>
      <c r="G146" s="7"/>
      <c r="H146" s="255"/>
      <c r="I146" s="7"/>
      <c r="J146" s="7"/>
      <c r="K146" s="7"/>
      <c r="L146" s="7"/>
      <c r="M146" s="7"/>
      <c r="N146" s="7"/>
      <c r="O146" s="7"/>
      <c r="P146" s="7"/>
      <c r="Q146" s="7"/>
      <c r="R146" s="256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</row>
    <row r="147" ht="18.0" customHeight="1">
      <c r="A147" s="7"/>
      <c r="B147" s="7"/>
      <c r="C147" s="7"/>
      <c r="D147" s="7"/>
      <c r="E147" s="7"/>
      <c r="F147" s="7"/>
      <c r="G147" s="7"/>
      <c r="H147" s="255"/>
      <c r="I147" s="7"/>
      <c r="J147" s="7"/>
      <c r="K147" s="7"/>
      <c r="L147" s="7"/>
      <c r="M147" s="7"/>
      <c r="N147" s="7"/>
      <c r="O147" s="7"/>
      <c r="P147" s="7"/>
      <c r="Q147" s="7"/>
      <c r="R147" s="256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</row>
    <row r="148" ht="18.0" customHeight="1">
      <c r="A148" s="7"/>
      <c r="B148" s="7"/>
      <c r="C148" s="7"/>
      <c r="D148" s="7"/>
      <c r="E148" s="7"/>
      <c r="F148" s="7"/>
      <c r="G148" s="7"/>
      <c r="H148" s="255"/>
      <c r="I148" s="7"/>
      <c r="J148" s="7"/>
      <c r="K148" s="7"/>
      <c r="L148" s="7"/>
      <c r="M148" s="7"/>
      <c r="N148" s="7"/>
      <c r="O148" s="7"/>
      <c r="P148" s="7"/>
      <c r="Q148" s="7"/>
      <c r="R148" s="256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</row>
    <row r="149" ht="18.0" customHeight="1">
      <c r="A149" s="7"/>
      <c r="B149" s="7"/>
      <c r="C149" s="7"/>
      <c r="D149" s="7"/>
      <c r="E149" s="7"/>
      <c r="F149" s="7"/>
      <c r="G149" s="7"/>
      <c r="H149" s="255"/>
      <c r="I149" s="7"/>
      <c r="J149" s="7"/>
      <c r="K149" s="7"/>
      <c r="L149" s="7"/>
      <c r="M149" s="7"/>
      <c r="N149" s="7"/>
      <c r="O149" s="7"/>
      <c r="P149" s="7"/>
      <c r="Q149" s="7"/>
      <c r="R149" s="256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</row>
    <row r="150" ht="18.0" customHeight="1">
      <c r="A150" s="7"/>
      <c r="B150" s="7"/>
      <c r="C150" s="7"/>
      <c r="D150" s="7"/>
      <c r="E150" s="7"/>
      <c r="F150" s="7"/>
      <c r="G150" s="7"/>
      <c r="H150" s="255"/>
      <c r="I150" s="7"/>
      <c r="J150" s="7"/>
      <c r="K150" s="7"/>
      <c r="L150" s="7"/>
      <c r="M150" s="7"/>
      <c r="N150" s="7"/>
      <c r="O150" s="7"/>
      <c r="P150" s="7"/>
      <c r="Q150" s="7"/>
      <c r="R150" s="256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</row>
    <row r="151" ht="18.0" customHeight="1">
      <c r="A151" s="7"/>
      <c r="B151" s="7"/>
      <c r="C151" s="7"/>
      <c r="D151" s="7"/>
      <c r="E151" s="7"/>
      <c r="F151" s="7"/>
      <c r="G151" s="7"/>
      <c r="H151" s="255"/>
      <c r="I151" s="7"/>
      <c r="J151" s="7"/>
      <c r="K151" s="7"/>
      <c r="L151" s="7"/>
      <c r="M151" s="7"/>
      <c r="N151" s="7"/>
      <c r="O151" s="7"/>
      <c r="P151" s="7"/>
      <c r="Q151" s="7"/>
      <c r="R151" s="256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</row>
    <row r="152" ht="18.0" customHeight="1">
      <c r="A152" s="7"/>
      <c r="B152" s="7"/>
      <c r="C152" s="7"/>
      <c r="D152" s="7"/>
      <c r="E152" s="7"/>
      <c r="F152" s="7"/>
      <c r="G152" s="7"/>
      <c r="H152" s="255"/>
      <c r="I152" s="7"/>
      <c r="J152" s="7"/>
      <c r="K152" s="7"/>
      <c r="L152" s="7"/>
      <c r="M152" s="7"/>
      <c r="N152" s="7"/>
      <c r="O152" s="7"/>
      <c r="P152" s="7"/>
      <c r="Q152" s="7"/>
      <c r="R152" s="256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</row>
    <row r="153" ht="18.0" customHeight="1">
      <c r="A153" s="7"/>
      <c r="B153" s="7"/>
      <c r="C153" s="7"/>
      <c r="D153" s="7"/>
      <c r="E153" s="7"/>
      <c r="F153" s="7"/>
      <c r="G153" s="7"/>
      <c r="H153" s="255"/>
      <c r="I153" s="7"/>
      <c r="J153" s="7"/>
      <c r="K153" s="7"/>
      <c r="L153" s="7"/>
      <c r="M153" s="7"/>
      <c r="N153" s="7"/>
      <c r="O153" s="7"/>
      <c r="P153" s="7"/>
      <c r="Q153" s="7"/>
      <c r="R153" s="256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</row>
    <row r="154" ht="18.0" customHeight="1">
      <c r="A154" s="7"/>
      <c r="B154" s="7"/>
      <c r="C154" s="7"/>
      <c r="D154" s="7"/>
      <c r="E154" s="7"/>
      <c r="F154" s="7"/>
      <c r="G154" s="7"/>
      <c r="H154" s="255"/>
      <c r="I154" s="7"/>
      <c r="J154" s="7"/>
      <c r="K154" s="7"/>
      <c r="L154" s="7"/>
      <c r="M154" s="7"/>
      <c r="N154" s="7"/>
      <c r="O154" s="7"/>
      <c r="P154" s="7"/>
      <c r="Q154" s="7"/>
      <c r="R154" s="256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</row>
    <row r="155" ht="18.0" customHeight="1">
      <c r="A155" s="7"/>
      <c r="B155" s="7"/>
      <c r="C155" s="7"/>
      <c r="D155" s="7"/>
      <c r="E155" s="7"/>
      <c r="F155" s="7"/>
      <c r="G155" s="7"/>
      <c r="H155" s="255"/>
      <c r="I155" s="7"/>
      <c r="J155" s="7"/>
      <c r="K155" s="7"/>
      <c r="L155" s="7"/>
      <c r="M155" s="7"/>
      <c r="N155" s="7"/>
      <c r="O155" s="7"/>
      <c r="P155" s="7"/>
      <c r="Q155" s="7"/>
      <c r="R155" s="256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</row>
    <row r="156" ht="18.0" customHeight="1">
      <c r="A156" s="7"/>
      <c r="B156" s="7"/>
      <c r="C156" s="7"/>
      <c r="D156" s="7"/>
      <c r="E156" s="7"/>
      <c r="F156" s="7"/>
      <c r="G156" s="7"/>
      <c r="H156" s="255"/>
      <c r="I156" s="7"/>
      <c r="J156" s="7"/>
      <c r="K156" s="7"/>
      <c r="L156" s="7"/>
      <c r="M156" s="7"/>
      <c r="N156" s="7"/>
      <c r="O156" s="7"/>
      <c r="P156" s="7"/>
      <c r="Q156" s="7"/>
      <c r="R156" s="256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</row>
    <row r="157" ht="18.0" customHeight="1">
      <c r="A157" s="7"/>
      <c r="B157" s="7"/>
      <c r="C157" s="7"/>
      <c r="D157" s="7"/>
      <c r="E157" s="7"/>
      <c r="F157" s="7"/>
      <c r="G157" s="7"/>
      <c r="H157" s="255"/>
      <c r="I157" s="7"/>
      <c r="J157" s="7"/>
      <c r="K157" s="7"/>
      <c r="L157" s="7"/>
      <c r="M157" s="7"/>
      <c r="N157" s="7"/>
      <c r="O157" s="7"/>
      <c r="P157" s="7"/>
      <c r="Q157" s="7"/>
      <c r="R157" s="256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</row>
    <row r="158" ht="18.0" customHeight="1">
      <c r="A158" s="7"/>
      <c r="B158" s="7"/>
      <c r="C158" s="7"/>
      <c r="D158" s="7"/>
      <c r="E158" s="7"/>
      <c r="F158" s="7"/>
      <c r="G158" s="7"/>
      <c r="H158" s="255"/>
      <c r="I158" s="7"/>
      <c r="J158" s="7"/>
      <c r="K158" s="7"/>
      <c r="L158" s="7"/>
      <c r="M158" s="7"/>
      <c r="N158" s="7"/>
      <c r="O158" s="7"/>
      <c r="P158" s="7"/>
      <c r="Q158" s="7"/>
      <c r="R158" s="256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</row>
    <row r="159" ht="18.0" customHeight="1">
      <c r="A159" s="7"/>
      <c r="B159" s="7"/>
      <c r="C159" s="7"/>
      <c r="D159" s="7"/>
      <c r="E159" s="7"/>
      <c r="F159" s="7"/>
      <c r="G159" s="7"/>
      <c r="H159" s="255"/>
      <c r="I159" s="7"/>
      <c r="J159" s="7"/>
      <c r="K159" s="7"/>
      <c r="L159" s="7"/>
      <c r="M159" s="7"/>
      <c r="N159" s="7"/>
      <c r="O159" s="7"/>
      <c r="P159" s="7"/>
      <c r="Q159" s="7"/>
      <c r="R159" s="256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</row>
    <row r="160" ht="18.0" customHeight="1">
      <c r="A160" s="7"/>
      <c r="B160" s="7"/>
      <c r="C160" s="7"/>
      <c r="D160" s="7"/>
      <c r="E160" s="7"/>
      <c r="F160" s="7"/>
      <c r="G160" s="7"/>
      <c r="H160" s="255"/>
      <c r="I160" s="7"/>
      <c r="J160" s="7"/>
      <c r="K160" s="7"/>
      <c r="L160" s="7"/>
      <c r="M160" s="7"/>
      <c r="N160" s="7"/>
      <c r="O160" s="7"/>
      <c r="P160" s="7"/>
      <c r="Q160" s="7"/>
      <c r="R160" s="256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</row>
    <row r="161" ht="18.0" customHeight="1">
      <c r="A161" s="7"/>
      <c r="B161" s="7"/>
      <c r="C161" s="7"/>
      <c r="D161" s="7"/>
      <c r="E161" s="7"/>
      <c r="F161" s="7"/>
      <c r="G161" s="7"/>
      <c r="H161" s="255"/>
      <c r="I161" s="7"/>
      <c r="J161" s="7"/>
      <c r="K161" s="7"/>
      <c r="L161" s="7"/>
      <c r="M161" s="7"/>
      <c r="N161" s="7"/>
      <c r="O161" s="7"/>
      <c r="P161" s="7"/>
      <c r="Q161" s="7"/>
      <c r="R161" s="256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</row>
    <row r="162" ht="18.0" customHeight="1">
      <c r="A162" s="7"/>
      <c r="B162" s="7"/>
      <c r="C162" s="7"/>
      <c r="D162" s="7"/>
      <c r="E162" s="7"/>
      <c r="F162" s="7"/>
      <c r="G162" s="7"/>
      <c r="H162" s="255"/>
      <c r="I162" s="7"/>
      <c r="J162" s="7"/>
      <c r="K162" s="7"/>
      <c r="L162" s="7"/>
      <c r="M162" s="7"/>
      <c r="N162" s="7"/>
      <c r="O162" s="7"/>
      <c r="P162" s="7"/>
      <c r="Q162" s="7"/>
      <c r="R162" s="256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</row>
    <row r="163" ht="18.0" customHeight="1">
      <c r="A163" s="7"/>
      <c r="B163" s="7"/>
      <c r="C163" s="7"/>
      <c r="D163" s="7"/>
      <c r="E163" s="7"/>
      <c r="F163" s="7"/>
      <c r="G163" s="7"/>
      <c r="H163" s="255"/>
      <c r="I163" s="7"/>
      <c r="J163" s="7"/>
      <c r="K163" s="7"/>
      <c r="L163" s="7"/>
      <c r="M163" s="7"/>
      <c r="N163" s="7"/>
      <c r="O163" s="7"/>
      <c r="P163" s="7"/>
      <c r="Q163" s="7"/>
      <c r="R163" s="256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</row>
    <row r="164" ht="18.0" customHeight="1">
      <c r="A164" s="7"/>
      <c r="B164" s="7"/>
      <c r="C164" s="7"/>
      <c r="D164" s="7"/>
      <c r="E164" s="7"/>
      <c r="F164" s="7"/>
      <c r="G164" s="7"/>
      <c r="H164" s="255"/>
      <c r="I164" s="7"/>
      <c r="J164" s="7"/>
      <c r="K164" s="7"/>
      <c r="L164" s="7"/>
      <c r="M164" s="7"/>
      <c r="N164" s="7"/>
      <c r="O164" s="7"/>
      <c r="P164" s="7"/>
      <c r="Q164" s="7"/>
      <c r="R164" s="256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</row>
    <row r="165" ht="18.0" customHeight="1">
      <c r="A165" s="7"/>
      <c r="B165" s="7"/>
      <c r="C165" s="7"/>
      <c r="D165" s="7"/>
      <c r="E165" s="7"/>
      <c r="F165" s="7"/>
      <c r="G165" s="7"/>
      <c r="H165" s="255"/>
      <c r="I165" s="7"/>
      <c r="J165" s="7"/>
      <c r="K165" s="7"/>
      <c r="L165" s="7"/>
      <c r="M165" s="7"/>
      <c r="N165" s="7"/>
      <c r="O165" s="7"/>
      <c r="P165" s="7"/>
      <c r="Q165" s="7"/>
      <c r="R165" s="256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</row>
    <row r="166" ht="18.0" customHeight="1">
      <c r="A166" s="7"/>
      <c r="B166" s="7"/>
      <c r="C166" s="7"/>
      <c r="D166" s="7"/>
      <c r="E166" s="7"/>
      <c r="F166" s="7"/>
      <c r="G166" s="7"/>
      <c r="H166" s="255"/>
      <c r="I166" s="7"/>
      <c r="J166" s="7"/>
      <c r="K166" s="7"/>
      <c r="L166" s="7"/>
      <c r="M166" s="7"/>
      <c r="N166" s="7"/>
      <c r="O166" s="7"/>
      <c r="P166" s="7"/>
      <c r="Q166" s="7"/>
      <c r="R166" s="256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</row>
    <row r="167" ht="18.0" customHeight="1">
      <c r="A167" s="7"/>
      <c r="B167" s="7"/>
      <c r="C167" s="7"/>
      <c r="D167" s="7"/>
      <c r="E167" s="7"/>
      <c r="F167" s="7"/>
      <c r="G167" s="7"/>
      <c r="H167" s="255"/>
      <c r="I167" s="7"/>
      <c r="J167" s="7"/>
      <c r="K167" s="7"/>
      <c r="L167" s="7"/>
      <c r="M167" s="7"/>
      <c r="N167" s="7"/>
      <c r="O167" s="7"/>
      <c r="P167" s="7"/>
      <c r="Q167" s="7"/>
      <c r="R167" s="256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</row>
    <row r="168" ht="18.0" customHeight="1">
      <c r="A168" s="7"/>
      <c r="B168" s="7"/>
      <c r="C168" s="7"/>
      <c r="D168" s="7"/>
      <c r="E168" s="7"/>
      <c r="F168" s="7"/>
      <c r="G168" s="7"/>
      <c r="H168" s="255"/>
      <c r="I168" s="7"/>
      <c r="J168" s="7"/>
      <c r="K168" s="7"/>
      <c r="L168" s="7"/>
      <c r="M168" s="7"/>
      <c r="N168" s="7"/>
      <c r="O168" s="7"/>
      <c r="P168" s="7"/>
      <c r="Q168" s="7"/>
      <c r="R168" s="256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</row>
    <row r="169" ht="18.0" customHeight="1">
      <c r="A169" s="7"/>
      <c r="B169" s="7"/>
      <c r="C169" s="7"/>
      <c r="D169" s="7"/>
      <c r="E169" s="7"/>
      <c r="F169" s="7"/>
      <c r="G169" s="7"/>
      <c r="H169" s="255"/>
      <c r="I169" s="7"/>
      <c r="J169" s="7"/>
      <c r="K169" s="7"/>
      <c r="L169" s="7"/>
      <c r="M169" s="7"/>
      <c r="N169" s="7"/>
      <c r="O169" s="7"/>
      <c r="P169" s="7"/>
      <c r="Q169" s="7"/>
      <c r="R169" s="256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</row>
    <row r="170" ht="18.0" customHeight="1">
      <c r="A170" s="7"/>
      <c r="B170" s="7"/>
      <c r="C170" s="7"/>
      <c r="D170" s="7"/>
      <c r="E170" s="7"/>
      <c r="F170" s="7"/>
      <c r="G170" s="7"/>
      <c r="H170" s="255"/>
      <c r="I170" s="7"/>
      <c r="J170" s="7"/>
      <c r="K170" s="7"/>
      <c r="L170" s="7"/>
      <c r="M170" s="7"/>
      <c r="N170" s="7"/>
      <c r="O170" s="7"/>
      <c r="P170" s="7"/>
      <c r="Q170" s="7"/>
      <c r="R170" s="256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</row>
    <row r="171" ht="18.0" customHeight="1">
      <c r="A171" s="7"/>
      <c r="B171" s="7"/>
      <c r="C171" s="7"/>
      <c r="D171" s="7"/>
      <c r="E171" s="7"/>
      <c r="F171" s="7"/>
      <c r="G171" s="7"/>
      <c r="H171" s="255"/>
      <c r="I171" s="7"/>
      <c r="J171" s="7"/>
      <c r="K171" s="7"/>
      <c r="L171" s="7"/>
      <c r="M171" s="7"/>
      <c r="N171" s="7"/>
      <c r="O171" s="7"/>
      <c r="P171" s="7"/>
      <c r="Q171" s="7"/>
      <c r="R171" s="256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</row>
    <row r="172" ht="18.0" customHeight="1">
      <c r="A172" s="7"/>
      <c r="B172" s="7"/>
      <c r="C172" s="7"/>
      <c r="D172" s="7"/>
      <c r="E172" s="7"/>
      <c r="F172" s="7"/>
      <c r="G172" s="7"/>
      <c r="H172" s="255"/>
      <c r="I172" s="7"/>
      <c r="J172" s="7"/>
      <c r="K172" s="7"/>
      <c r="L172" s="7"/>
      <c r="M172" s="7"/>
      <c r="N172" s="7"/>
      <c r="O172" s="7"/>
      <c r="P172" s="7"/>
      <c r="Q172" s="7"/>
      <c r="R172" s="256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</row>
    <row r="173" ht="18.0" customHeight="1">
      <c r="A173" s="7"/>
      <c r="B173" s="7"/>
      <c r="C173" s="7"/>
      <c r="D173" s="7"/>
      <c r="E173" s="7"/>
      <c r="F173" s="7"/>
      <c r="G173" s="7"/>
      <c r="H173" s="255"/>
      <c r="I173" s="7"/>
      <c r="J173" s="7"/>
      <c r="K173" s="7"/>
      <c r="L173" s="7"/>
      <c r="M173" s="7"/>
      <c r="N173" s="7"/>
      <c r="O173" s="7"/>
      <c r="P173" s="7"/>
      <c r="Q173" s="7"/>
      <c r="R173" s="256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</row>
    <row r="174" ht="18.0" customHeight="1">
      <c r="A174" s="7"/>
      <c r="B174" s="7"/>
      <c r="C174" s="7"/>
      <c r="D174" s="7"/>
      <c r="E174" s="7"/>
      <c r="F174" s="7"/>
      <c r="G174" s="7"/>
      <c r="H174" s="255"/>
      <c r="I174" s="7"/>
      <c r="J174" s="7"/>
      <c r="K174" s="7"/>
      <c r="L174" s="7"/>
      <c r="M174" s="7"/>
      <c r="N174" s="7"/>
      <c r="O174" s="7"/>
      <c r="P174" s="7"/>
      <c r="Q174" s="7"/>
      <c r="R174" s="256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</row>
    <row r="175" ht="18.0" customHeight="1">
      <c r="A175" s="7"/>
      <c r="B175" s="7"/>
      <c r="C175" s="7"/>
      <c r="D175" s="7"/>
      <c r="E175" s="7"/>
      <c r="F175" s="7"/>
      <c r="G175" s="7"/>
      <c r="H175" s="255"/>
      <c r="I175" s="7"/>
      <c r="J175" s="7"/>
      <c r="K175" s="7"/>
      <c r="L175" s="7"/>
      <c r="M175" s="7"/>
      <c r="N175" s="7"/>
      <c r="O175" s="7"/>
      <c r="P175" s="7"/>
      <c r="Q175" s="7"/>
      <c r="R175" s="256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</row>
    <row r="176" ht="18.0" customHeight="1">
      <c r="A176" s="7"/>
      <c r="B176" s="7"/>
      <c r="C176" s="7"/>
      <c r="D176" s="7"/>
      <c r="E176" s="7"/>
      <c r="F176" s="7"/>
      <c r="G176" s="7"/>
      <c r="H176" s="255"/>
      <c r="I176" s="7"/>
      <c r="J176" s="7"/>
      <c r="K176" s="7"/>
      <c r="L176" s="7"/>
      <c r="M176" s="7"/>
      <c r="N176" s="7"/>
      <c r="O176" s="7"/>
      <c r="P176" s="7"/>
      <c r="Q176" s="7"/>
      <c r="R176" s="256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</row>
    <row r="177" ht="18.0" customHeight="1">
      <c r="A177" s="7"/>
      <c r="B177" s="7"/>
      <c r="C177" s="7"/>
      <c r="D177" s="7"/>
      <c r="E177" s="7"/>
      <c r="F177" s="7"/>
      <c r="G177" s="7"/>
      <c r="H177" s="255"/>
      <c r="I177" s="7"/>
      <c r="J177" s="7"/>
      <c r="K177" s="7"/>
      <c r="L177" s="7"/>
      <c r="M177" s="7"/>
      <c r="N177" s="7"/>
      <c r="O177" s="7"/>
      <c r="P177" s="7"/>
      <c r="Q177" s="7"/>
      <c r="R177" s="256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</row>
    <row r="178" ht="18.0" customHeight="1">
      <c r="A178" s="7"/>
      <c r="B178" s="7"/>
      <c r="C178" s="7"/>
      <c r="D178" s="7"/>
      <c r="E178" s="7"/>
      <c r="F178" s="7"/>
      <c r="G178" s="7"/>
      <c r="H178" s="255"/>
      <c r="I178" s="7"/>
      <c r="J178" s="7"/>
      <c r="K178" s="7"/>
      <c r="L178" s="7"/>
      <c r="M178" s="7"/>
      <c r="N178" s="7"/>
      <c r="O178" s="7"/>
      <c r="P178" s="7"/>
      <c r="Q178" s="7"/>
      <c r="R178" s="256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</row>
    <row r="179" ht="18.0" customHeight="1">
      <c r="A179" s="7"/>
      <c r="B179" s="7"/>
      <c r="C179" s="7"/>
      <c r="D179" s="7"/>
      <c r="E179" s="7"/>
      <c r="F179" s="7"/>
      <c r="G179" s="7"/>
      <c r="H179" s="255"/>
      <c r="I179" s="7"/>
      <c r="J179" s="7"/>
      <c r="K179" s="7"/>
      <c r="L179" s="7"/>
      <c r="M179" s="7"/>
      <c r="N179" s="7"/>
      <c r="O179" s="7"/>
      <c r="P179" s="7"/>
      <c r="Q179" s="7"/>
      <c r="R179" s="256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</row>
    <row r="180" ht="18.0" customHeight="1">
      <c r="A180" s="7"/>
      <c r="B180" s="7"/>
      <c r="C180" s="7"/>
      <c r="D180" s="7"/>
      <c r="E180" s="7"/>
      <c r="F180" s="7"/>
      <c r="G180" s="7"/>
      <c r="H180" s="255"/>
      <c r="I180" s="7"/>
      <c r="J180" s="7"/>
      <c r="K180" s="7"/>
      <c r="L180" s="7"/>
      <c r="M180" s="7"/>
      <c r="N180" s="7"/>
      <c r="O180" s="7"/>
      <c r="P180" s="7"/>
      <c r="Q180" s="7"/>
      <c r="R180" s="256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</row>
    <row r="181" ht="18.0" customHeight="1">
      <c r="A181" s="7"/>
      <c r="B181" s="7"/>
      <c r="C181" s="7"/>
      <c r="D181" s="7"/>
      <c r="E181" s="7"/>
      <c r="F181" s="7"/>
      <c r="G181" s="7"/>
      <c r="H181" s="255"/>
      <c r="I181" s="7"/>
      <c r="J181" s="7"/>
      <c r="K181" s="7"/>
      <c r="L181" s="7"/>
      <c r="M181" s="7"/>
      <c r="N181" s="7"/>
      <c r="O181" s="7"/>
      <c r="P181" s="7"/>
      <c r="Q181" s="7"/>
      <c r="R181" s="256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</row>
    <row r="182" ht="18.0" customHeight="1">
      <c r="A182" s="7"/>
      <c r="B182" s="7"/>
      <c r="C182" s="7"/>
      <c r="D182" s="7"/>
      <c r="E182" s="7"/>
      <c r="F182" s="7"/>
      <c r="G182" s="7"/>
      <c r="H182" s="255"/>
      <c r="I182" s="7"/>
      <c r="J182" s="7"/>
      <c r="K182" s="7"/>
      <c r="L182" s="7"/>
      <c r="M182" s="7"/>
      <c r="N182" s="7"/>
      <c r="O182" s="7"/>
      <c r="P182" s="7"/>
      <c r="Q182" s="7"/>
      <c r="R182" s="256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</row>
    <row r="183" ht="18.0" customHeight="1">
      <c r="A183" s="7"/>
      <c r="B183" s="7"/>
      <c r="C183" s="7"/>
      <c r="D183" s="7"/>
      <c r="E183" s="7"/>
      <c r="F183" s="7"/>
      <c r="G183" s="7"/>
      <c r="H183" s="255"/>
      <c r="I183" s="7"/>
      <c r="J183" s="7"/>
      <c r="K183" s="7"/>
      <c r="L183" s="7"/>
      <c r="M183" s="7"/>
      <c r="N183" s="7"/>
      <c r="O183" s="7"/>
      <c r="P183" s="7"/>
      <c r="Q183" s="7"/>
      <c r="R183" s="256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</row>
    <row r="184" ht="18.0" customHeight="1">
      <c r="A184" s="7"/>
      <c r="B184" s="7"/>
      <c r="C184" s="7"/>
      <c r="D184" s="7"/>
      <c r="E184" s="7"/>
      <c r="F184" s="7"/>
      <c r="G184" s="7"/>
      <c r="H184" s="255"/>
      <c r="I184" s="7"/>
      <c r="J184" s="7"/>
      <c r="K184" s="7"/>
      <c r="L184" s="7"/>
      <c r="M184" s="7"/>
      <c r="N184" s="7"/>
      <c r="O184" s="7"/>
      <c r="P184" s="7"/>
      <c r="Q184" s="7"/>
      <c r="R184" s="256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     <c r="F185" s="7"/>
      <c r="G185" s="7"/>
      <c r="H185" s="255"/>
      <c r="I185" s="7"/>
      <c r="J185" s="7"/>
      <c r="K185" s="7"/>
      <c r="L185" s="7"/>
      <c r="M185" s="7"/>
      <c r="N185" s="7"/>
      <c r="O185" s="7"/>
      <c r="P185" s="7"/>
      <c r="Q185" s="7"/>
      <c r="R185" s="256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</row>
    <row r="186" ht="18.0" customHeight="1">
      <c r="A186" s="7"/>
      <c r="B186" s="7"/>
      <c r="C186" s="7"/>
      <c r="D186" s="7"/>
      <c r="E186" s="7"/>
      <c r="F186" s="7"/>
      <c r="G186" s="7"/>
      <c r="H186" s="255"/>
      <c r="I186" s="7"/>
      <c r="J186" s="7"/>
      <c r="K186" s="7"/>
      <c r="L186" s="7"/>
      <c r="M186" s="7"/>
      <c r="N186" s="7"/>
      <c r="O186" s="7"/>
      <c r="P186" s="7"/>
      <c r="Q186" s="7"/>
      <c r="R186" s="256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</row>
    <row r="187" ht="18.0" customHeight="1">
      <c r="A187" s="7"/>
      <c r="B187" s="7"/>
      <c r="C187" s="7"/>
      <c r="D187" s="7"/>
      <c r="E187" s="7"/>
      <c r="F187" s="7"/>
      <c r="G187" s="7"/>
      <c r="H187" s="255"/>
      <c r="I187" s="7"/>
      <c r="J187" s="7"/>
      <c r="K187" s="7"/>
      <c r="L187" s="7"/>
      <c r="M187" s="7"/>
      <c r="N187" s="7"/>
      <c r="O187" s="7"/>
      <c r="P187" s="7"/>
      <c r="Q187" s="7"/>
      <c r="R187" s="256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</row>
    <row r="188" ht="18.0" customHeight="1">
      <c r="A188" s="7"/>
      <c r="B188" s="7"/>
      <c r="C188" s="7"/>
      <c r="D188" s="7"/>
      <c r="E188" s="7"/>
      <c r="F188" s="7"/>
      <c r="G188" s="7"/>
      <c r="H188" s="255"/>
      <c r="I188" s="7"/>
      <c r="J188" s="7"/>
      <c r="K188" s="7"/>
      <c r="L188" s="7"/>
      <c r="M188" s="7"/>
      <c r="N188" s="7"/>
      <c r="O188" s="7"/>
      <c r="P188" s="7"/>
      <c r="Q188" s="7"/>
      <c r="R188" s="256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</row>
    <row r="189" ht="18.0" customHeight="1">
      <c r="A189" s="7"/>
      <c r="B189" s="7"/>
      <c r="C189" s="7"/>
      <c r="D189" s="7"/>
      <c r="E189" s="7"/>
      <c r="F189" s="7"/>
      <c r="G189" s="7"/>
      <c r="H189" s="255"/>
      <c r="I189" s="7"/>
      <c r="J189" s="7"/>
      <c r="K189" s="7"/>
      <c r="L189" s="7"/>
      <c r="M189" s="7"/>
      <c r="N189" s="7"/>
      <c r="O189" s="7"/>
      <c r="P189" s="7"/>
      <c r="Q189" s="7"/>
      <c r="R189" s="256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</row>
    <row r="190" ht="18.0" customHeight="1">
      <c r="A190" s="7"/>
      <c r="B190" s="7"/>
      <c r="C190" s="7"/>
      <c r="D190" s="7"/>
      <c r="E190" s="7"/>
      <c r="F190" s="7"/>
      <c r="G190" s="7"/>
      <c r="H190" s="255"/>
      <c r="I190" s="7"/>
      <c r="J190" s="7"/>
      <c r="K190" s="7"/>
      <c r="L190" s="7"/>
      <c r="M190" s="7"/>
      <c r="N190" s="7"/>
      <c r="O190" s="7"/>
      <c r="P190" s="7"/>
      <c r="Q190" s="7"/>
      <c r="R190" s="256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</row>
    <row r="191" ht="18.0" customHeight="1">
      <c r="A191" s="7"/>
      <c r="B191" s="7"/>
      <c r="C191" s="7"/>
      <c r="D191" s="7"/>
      <c r="E191" s="7"/>
      <c r="F191" s="7"/>
      <c r="G191" s="7"/>
      <c r="H191" s="255"/>
      <c r="I191" s="7"/>
      <c r="J191" s="7"/>
      <c r="K191" s="7"/>
      <c r="L191" s="7"/>
      <c r="M191" s="7"/>
      <c r="N191" s="7"/>
      <c r="O191" s="7"/>
      <c r="P191" s="7"/>
      <c r="Q191" s="7"/>
      <c r="R191" s="256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</row>
    <row r="192" ht="18.0" customHeight="1">
      <c r="A192" s="7"/>
      <c r="B192" s="7"/>
      <c r="C192" s="7"/>
      <c r="D192" s="7"/>
      <c r="E192" s="7"/>
      <c r="F192" s="7"/>
      <c r="G192" s="7"/>
      <c r="H192" s="255"/>
      <c r="I192" s="7"/>
      <c r="J192" s="7"/>
      <c r="K192" s="7"/>
      <c r="L192" s="7"/>
      <c r="M192" s="7"/>
      <c r="N192" s="7"/>
      <c r="O192" s="7"/>
      <c r="P192" s="7"/>
      <c r="Q192" s="7"/>
      <c r="R192" s="256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</row>
    <row r="193" ht="18.0" customHeight="1">
      <c r="A193" s="7"/>
      <c r="B193" s="7"/>
      <c r="C193" s="7"/>
      <c r="D193" s="7"/>
      <c r="E193" s="7"/>
      <c r="F193" s="7"/>
      <c r="G193" s="7"/>
      <c r="H193" s="255"/>
      <c r="I193" s="7"/>
      <c r="J193" s="7"/>
      <c r="K193" s="7"/>
      <c r="L193" s="7"/>
      <c r="M193" s="7"/>
      <c r="N193" s="7"/>
      <c r="O193" s="7"/>
      <c r="P193" s="7"/>
      <c r="Q193" s="7"/>
      <c r="R193" s="256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</row>
    <row r="194" ht="18.0" customHeight="1">
      <c r="A194" s="7"/>
      <c r="B194" s="7"/>
      <c r="C194" s="7"/>
      <c r="D194" s="7"/>
      <c r="E194" s="7"/>
      <c r="F194" s="7"/>
      <c r="G194" s="7"/>
      <c r="H194" s="255"/>
      <c r="I194" s="7"/>
      <c r="J194" s="7"/>
      <c r="K194" s="7"/>
      <c r="L194" s="7"/>
      <c r="M194" s="7"/>
      <c r="N194" s="7"/>
      <c r="O194" s="7"/>
      <c r="P194" s="7"/>
      <c r="Q194" s="7"/>
      <c r="R194" s="256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</row>
    <row r="195" ht="18.0" customHeight="1">
      <c r="A195" s="7"/>
      <c r="B195" s="7"/>
      <c r="C195" s="7"/>
      <c r="D195" s="7"/>
      <c r="E195" s="7"/>
      <c r="F195" s="7"/>
      <c r="G195" s="7"/>
      <c r="H195" s="255"/>
      <c r="I195" s="7"/>
      <c r="J195" s="7"/>
      <c r="K195" s="7"/>
      <c r="L195" s="7"/>
      <c r="M195" s="7"/>
      <c r="N195" s="7"/>
      <c r="O195" s="7"/>
      <c r="P195" s="7"/>
      <c r="Q195" s="7"/>
      <c r="R195" s="256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</row>
    <row r="196" ht="18.0" customHeight="1">
      <c r="A196" s="7"/>
      <c r="B196" s="7"/>
      <c r="C196" s="7"/>
      <c r="D196" s="7"/>
      <c r="E196" s="7"/>
      <c r="F196" s="7"/>
      <c r="G196" s="7"/>
      <c r="H196" s="255"/>
      <c r="I196" s="7"/>
      <c r="J196" s="7"/>
      <c r="K196" s="7"/>
      <c r="L196" s="7"/>
      <c r="M196" s="7"/>
      <c r="N196" s="7"/>
      <c r="O196" s="7"/>
      <c r="P196" s="7"/>
      <c r="Q196" s="7"/>
      <c r="R196" s="256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</row>
    <row r="197" ht="18.0" customHeight="1">
      <c r="A197" s="7"/>
      <c r="B197" s="7"/>
      <c r="C197" s="7"/>
      <c r="D197" s="7"/>
      <c r="E197" s="7"/>
      <c r="F197" s="7"/>
      <c r="G197" s="7"/>
      <c r="H197" s="255"/>
      <c r="I197" s="7"/>
      <c r="J197" s="7"/>
      <c r="K197" s="7"/>
      <c r="L197" s="7"/>
      <c r="M197" s="7"/>
      <c r="N197" s="7"/>
      <c r="O197" s="7"/>
      <c r="P197" s="7"/>
      <c r="Q197" s="7"/>
      <c r="R197" s="256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</row>
    <row r="198" ht="18.0" customHeight="1">
      <c r="A198" s="7"/>
      <c r="B198" s="7"/>
      <c r="C198" s="7"/>
      <c r="D198" s="7"/>
      <c r="E198" s="7"/>
      <c r="F198" s="7"/>
      <c r="G198" s="7"/>
      <c r="H198" s="255"/>
      <c r="I198" s="7"/>
      <c r="J198" s="7"/>
      <c r="K198" s="7"/>
      <c r="L198" s="7"/>
      <c r="M198" s="7"/>
      <c r="N198" s="7"/>
      <c r="O198" s="7"/>
      <c r="P198" s="7"/>
      <c r="Q198" s="7"/>
      <c r="R198" s="256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</row>
    <row r="199" ht="18.0" customHeight="1">
      <c r="A199" s="7"/>
      <c r="B199" s="7"/>
      <c r="C199" s="7"/>
      <c r="D199" s="7"/>
      <c r="E199" s="7"/>
      <c r="F199" s="7"/>
      <c r="G199" s="7"/>
      <c r="H199" s="255"/>
      <c r="I199" s="7"/>
      <c r="J199" s="7"/>
      <c r="K199" s="7"/>
      <c r="L199" s="7"/>
      <c r="M199" s="7"/>
      <c r="N199" s="7"/>
      <c r="O199" s="7"/>
      <c r="P199" s="7"/>
      <c r="Q199" s="7"/>
      <c r="R199" s="256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</row>
    <row r="200" ht="18.0" customHeight="1">
      <c r="A200" s="7"/>
      <c r="B200" s="7"/>
      <c r="C200" s="7"/>
      <c r="D200" s="7"/>
      <c r="E200" s="7"/>
      <c r="F200" s="7"/>
      <c r="G200" s="7"/>
      <c r="H200" s="255"/>
      <c r="I200" s="7"/>
      <c r="J200" s="7"/>
      <c r="K200" s="7"/>
      <c r="L200" s="7"/>
      <c r="M200" s="7"/>
      <c r="N200" s="7"/>
      <c r="O200" s="7"/>
      <c r="P200" s="7"/>
      <c r="Q200" s="7"/>
      <c r="R200" s="256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</row>
    <row r="201" ht="18.0" customHeight="1">
      <c r="A201" s="7"/>
      <c r="B201" s="7"/>
      <c r="C201" s="7"/>
      <c r="D201" s="7"/>
      <c r="E201" s="7"/>
      <c r="F201" s="7"/>
      <c r="G201" s="7"/>
      <c r="H201" s="255"/>
      <c r="I201" s="7"/>
      <c r="J201" s="7"/>
      <c r="K201" s="7"/>
      <c r="L201" s="7"/>
      <c r="M201" s="7"/>
      <c r="N201" s="7"/>
      <c r="O201" s="7"/>
      <c r="P201" s="7"/>
      <c r="Q201" s="7"/>
      <c r="R201" s="256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</row>
    <row r="202" ht="18.0" customHeight="1">
      <c r="A202" s="7"/>
      <c r="B202" s="7"/>
      <c r="C202" s="7"/>
      <c r="D202" s="7"/>
      <c r="E202" s="7"/>
      <c r="F202" s="7"/>
      <c r="G202" s="7"/>
      <c r="H202" s="255"/>
      <c r="I202" s="7"/>
      <c r="J202" s="7"/>
      <c r="K202" s="7"/>
      <c r="L202" s="7"/>
      <c r="M202" s="7"/>
      <c r="N202" s="7"/>
      <c r="O202" s="7"/>
      <c r="P202" s="7"/>
      <c r="Q202" s="7"/>
      <c r="R202" s="256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</row>
    <row r="203" ht="18.0" customHeight="1">
      <c r="A203" s="7"/>
      <c r="B203" s="7"/>
      <c r="C203" s="7"/>
      <c r="D203" s="7"/>
      <c r="E203" s="7"/>
      <c r="F203" s="7"/>
      <c r="G203" s="7"/>
      <c r="H203" s="255"/>
      <c r="I203" s="7"/>
      <c r="J203" s="7"/>
      <c r="K203" s="7"/>
      <c r="L203" s="7"/>
      <c r="M203" s="7"/>
      <c r="N203" s="7"/>
      <c r="O203" s="7"/>
      <c r="P203" s="7"/>
      <c r="Q203" s="7"/>
      <c r="R203" s="256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</row>
    <row r="204" ht="18.0" customHeight="1">
      <c r="A204" s="7"/>
      <c r="B204" s="7"/>
      <c r="C204" s="7"/>
      <c r="D204" s="7"/>
      <c r="E204" s="7"/>
      <c r="F204" s="7"/>
      <c r="G204" s="7"/>
      <c r="H204" s="255"/>
      <c r="I204" s="7"/>
      <c r="J204" s="7"/>
      <c r="K204" s="7"/>
      <c r="L204" s="7"/>
      <c r="M204" s="7"/>
      <c r="N204" s="7"/>
      <c r="O204" s="7"/>
      <c r="P204" s="7"/>
      <c r="Q204" s="7"/>
      <c r="R204" s="256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</row>
    <row r="205" ht="18.0" customHeight="1">
      <c r="A205" s="7"/>
      <c r="B205" s="7"/>
      <c r="C205" s="7"/>
      <c r="D205" s="7"/>
      <c r="E205" s="7"/>
      <c r="F205" s="7"/>
      <c r="G205" s="7"/>
      <c r="H205" s="255"/>
      <c r="I205" s="7"/>
      <c r="J205" s="7"/>
      <c r="K205" s="7"/>
      <c r="L205" s="7"/>
      <c r="M205" s="7"/>
      <c r="N205" s="7"/>
      <c r="O205" s="7"/>
      <c r="P205" s="7"/>
      <c r="Q205" s="7"/>
      <c r="R205" s="256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</row>
    <row r="206" ht="18.0" customHeight="1">
      <c r="A206" s="7"/>
      <c r="B206" s="7"/>
      <c r="C206" s="7"/>
      <c r="D206" s="7"/>
      <c r="E206" s="7"/>
      <c r="F206" s="7"/>
      <c r="G206" s="7"/>
      <c r="H206" s="255"/>
      <c r="I206" s="7"/>
      <c r="J206" s="7"/>
      <c r="K206" s="7"/>
      <c r="L206" s="7"/>
      <c r="M206" s="7"/>
      <c r="N206" s="7"/>
      <c r="O206" s="7"/>
      <c r="P206" s="7"/>
      <c r="Q206" s="7"/>
      <c r="R206" s="256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</row>
    <row r="207" ht="18.0" customHeight="1">
      <c r="A207" s="7"/>
      <c r="B207" s="7"/>
      <c r="C207" s="7"/>
      <c r="D207" s="7"/>
      <c r="E207" s="7"/>
      <c r="F207" s="7"/>
      <c r="G207" s="7"/>
      <c r="H207" s="255"/>
      <c r="I207" s="7"/>
      <c r="J207" s="7"/>
      <c r="K207" s="7"/>
      <c r="L207" s="7"/>
      <c r="M207" s="7"/>
      <c r="N207" s="7"/>
      <c r="O207" s="7"/>
      <c r="P207" s="7"/>
      <c r="Q207" s="7"/>
      <c r="R207" s="256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</row>
    <row r="208" ht="18.0" customHeight="1">
      <c r="A208" s="7"/>
      <c r="B208" s="7"/>
      <c r="C208" s="7"/>
      <c r="D208" s="7"/>
      <c r="E208" s="7"/>
      <c r="F208" s="7"/>
      <c r="G208" s="7"/>
      <c r="H208" s="255"/>
      <c r="I208" s="7"/>
      <c r="J208" s="7"/>
      <c r="K208" s="7"/>
      <c r="L208" s="7"/>
      <c r="M208" s="7"/>
      <c r="N208" s="7"/>
      <c r="O208" s="7"/>
      <c r="P208" s="7"/>
      <c r="Q208" s="7"/>
      <c r="R208" s="256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</row>
    <row r="209" ht="18.0" customHeight="1">
      <c r="A209" s="7"/>
      <c r="B209" s="7"/>
      <c r="C209" s="7"/>
      <c r="D209" s="7"/>
      <c r="E209" s="7"/>
      <c r="F209" s="7"/>
      <c r="G209" s="7"/>
      <c r="H209" s="255"/>
      <c r="I209" s="7"/>
      <c r="J209" s="7"/>
      <c r="K209" s="7"/>
      <c r="L209" s="7"/>
      <c r="M209" s="7"/>
      <c r="N209" s="7"/>
      <c r="O209" s="7"/>
      <c r="P209" s="7"/>
      <c r="Q209" s="7"/>
      <c r="R209" s="256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</row>
    <row r="210" ht="18.0" customHeight="1">
      <c r="A210" s="7"/>
      <c r="B210" s="7"/>
      <c r="C210" s="7"/>
      <c r="D210" s="7"/>
      <c r="E210" s="7"/>
      <c r="F210" s="7"/>
      <c r="G210" s="7"/>
      <c r="H210" s="255"/>
      <c r="I210" s="7"/>
      <c r="J210" s="7"/>
      <c r="K210" s="7"/>
      <c r="L210" s="7"/>
      <c r="M210" s="7"/>
      <c r="N210" s="7"/>
      <c r="O210" s="7"/>
      <c r="P210" s="7"/>
      <c r="Q210" s="7"/>
      <c r="R210" s="256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</row>
    <row r="211" ht="18.0" customHeight="1">
      <c r="A211" s="7"/>
      <c r="B211" s="7"/>
      <c r="C211" s="7"/>
      <c r="D211" s="7"/>
      <c r="E211" s="7"/>
      <c r="F211" s="7"/>
      <c r="G211" s="7"/>
      <c r="H211" s="255"/>
      <c r="I211" s="7"/>
      <c r="J211" s="7"/>
      <c r="K211" s="7"/>
      <c r="L211" s="7"/>
      <c r="M211" s="7"/>
      <c r="N211" s="7"/>
      <c r="O211" s="7"/>
      <c r="P211" s="7"/>
      <c r="Q211" s="7"/>
      <c r="R211" s="256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</row>
    <row r="212" ht="18.0" customHeight="1">
      <c r="A212" s="7"/>
      <c r="B212" s="7"/>
      <c r="C212" s="7"/>
      <c r="D212" s="7"/>
      <c r="E212" s="7"/>
      <c r="F212" s="7"/>
      <c r="G212" s="7"/>
      <c r="H212" s="255"/>
      <c r="I212" s="7"/>
      <c r="J212" s="7"/>
      <c r="K212" s="7"/>
      <c r="L212" s="7"/>
      <c r="M212" s="7"/>
      <c r="N212" s="7"/>
      <c r="O212" s="7"/>
      <c r="P212" s="7"/>
      <c r="Q212" s="7"/>
      <c r="R212" s="256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</row>
    <row r="213" ht="18.0" customHeight="1">
      <c r="A213" s="7"/>
      <c r="B213" s="7"/>
      <c r="C213" s="7"/>
      <c r="D213" s="7"/>
      <c r="E213" s="7"/>
      <c r="F213" s="7"/>
      <c r="G213" s="7"/>
      <c r="H213" s="255"/>
      <c r="I213" s="7"/>
      <c r="J213" s="7"/>
      <c r="K213" s="7"/>
      <c r="L213" s="7"/>
      <c r="M213" s="7"/>
      <c r="N213" s="7"/>
      <c r="O213" s="7"/>
      <c r="P213" s="7"/>
      <c r="Q213" s="7"/>
      <c r="R213" s="256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55"/>
      <c r="I214" s="7"/>
      <c r="J214" s="7"/>
      <c r="K214" s="7"/>
      <c r="L214" s="7"/>
      <c r="M214" s="7"/>
      <c r="N214" s="7"/>
      <c r="O214" s="7"/>
      <c r="P214" s="7"/>
      <c r="Q214" s="7"/>
      <c r="R214" s="256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55"/>
      <c r="I215" s="7"/>
      <c r="J215" s="7"/>
      <c r="K215" s="7"/>
      <c r="L215" s="7"/>
      <c r="M215" s="7"/>
      <c r="N215" s="7"/>
      <c r="O215" s="7"/>
      <c r="P215" s="7"/>
      <c r="Q215" s="7"/>
      <c r="R215" s="256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55"/>
      <c r="I216" s="7"/>
      <c r="J216" s="7"/>
      <c r="K216" s="7"/>
      <c r="L216" s="7"/>
      <c r="M216" s="7"/>
      <c r="N216" s="7"/>
      <c r="O216" s="7"/>
      <c r="P216" s="7"/>
      <c r="Q216" s="7"/>
      <c r="R216" s="256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55"/>
      <c r="I217" s="7"/>
      <c r="J217" s="7"/>
      <c r="K217" s="7"/>
      <c r="L217" s="7"/>
      <c r="M217" s="7"/>
      <c r="N217" s="7"/>
      <c r="O217" s="7"/>
      <c r="P217" s="7"/>
      <c r="Q217" s="7"/>
      <c r="R217" s="256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55"/>
      <c r="I218" s="7"/>
      <c r="J218" s="7"/>
      <c r="K218" s="7"/>
      <c r="L218" s="7"/>
      <c r="M218" s="7"/>
      <c r="N218" s="7"/>
      <c r="O218" s="7"/>
      <c r="P218" s="7"/>
      <c r="Q218" s="7"/>
      <c r="R218" s="256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55"/>
      <c r="I219" s="7"/>
      <c r="J219" s="7"/>
      <c r="K219" s="7"/>
      <c r="L219" s="7"/>
      <c r="M219" s="7"/>
      <c r="N219" s="7"/>
      <c r="O219" s="7"/>
      <c r="P219" s="7"/>
      <c r="Q219" s="7"/>
      <c r="R219" s="256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55"/>
      <c r="I220" s="7"/>
      <c r="J220" s="7"/>
      <c r="K220" s="7"/>
      <c r="L220" s="7"/>
      <c r="M220" s="7"/>
      <c r="N220" s="7"/>
      <c r="O220" s="7"/>
      <c r="P220" s="7"/>
      <c r="Q220" s="7"/>
      <c r="R220" s="256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55"/>
      <c r="I221" s="7"/>
      <c r="J221" s="7"/>
      <c r="K221" s="7"/>
      <c r="L221" s="7"/>
      <c r="M221" s="7"/>
      <c r="N221" s="7"/>
      <c r="O221" s="7"/>
      <c r="P221" s="7"/>
      <c r="Q221" s="7"/>
      <c r="R221" s="256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55"/>
      <c r="I222" s="7"/>
      <c r="J222" s="7"/>
      <c r="K222" s="7"/>
      <c r="L222" s="7"/>
      <c r="M222" s="7"/>
      <c r="N222" s="7"/>
      <c r="O222" s="7"/>
      <c r="P222" s="7"/>
      <c r="Q222" s="7"/>
      <c r="R222" s="256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55"/>
      <c r="I223" s="7"/>
      <c r="J223" s="7"/>
      <c r="K223" s="7"/>
      <c r="L223" s="7"/>
      <c r="M223" s="7"/>
      <c r="N223" s="7"/>
      <c r="O223" s="7"/>
      <c r="P223" s="7"/>
      <c r="Q223" s="7"/>
      <c r="R223" s="256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55"/>
      <c r="I224" s="7"/>
      <c r="J224" s="7"/>
      <c r="K224" s="7"/>
      <c r="L224" s="7"/>
      <c r="M224" s="7"/>
      <c r="N224" s="7"/>
      <c r="O224" s="7"/>
      <c r="P224" s="7"/>
      <c r="Q224" s="7"/>
      <c r="R224" s="256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55"/>
      <c r="I225" s="7"/>
      <c r="J225" s="7"/>
      <c r="K225" s="7"/>
      <c r="L225" s="7"/>
      <c r="M225" s="7"/>
      <c r="N225" s="7"/>
      <c r="O225" s="7"/>
      <c r="P225" s="7"/>
      <c r="Q225" s="7"/>
      <c r="R225" s="256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55"/>
      <c r="I226" s="7"/>
      <c r="J226" s="7"/>
      <c r="K226" s="7"/>
      <c r="L226" s="7"/>
      <c r="M226" s="7"/>
      <c r="N226" s="7"/>
      <c r="O226" s="7"/>
      <c r="P226" s="7"/>
      <c r="Q226" s="7"/>
      <c r="R226" s="256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55"/>
      <c r="I227" s="7"/>
      <c r="J227" s="7"/>
      <c r="K227" s="7"/>
      <c r="L227" s="7"/>
      <c r="M227" s="7"/>
      <c r="N227" s="7"/>
      <c r="O227" s="7"/>
      <c r="P227" s="7"/>
      <c r="Q227" s="7"/>
      <c r="R227" s="256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55"/>
      <c r="I228" s="7"/>
      <c r="J228" s="7"/>
      <c r="K228" s="7"/>
      <c r="L228" s="7"/>
      <c r="M228" s="7"/>
      <c r="N228" s="7"/>
      <c r="O228" s="7"/>
      <c r="P228" s="7"/>
      <c r="Q228" s="7"/>
      <c r="R228" s="256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55"/>
      <c r="I229" s="7"/>
      <c r="J229" s="7"/>
      <c r="K229" s="7"/>
      <c r="L229" s="7"/>
      <c r="M229" s="7"/>
      <c r="N229" s="7"/>
      <c r="O229" s="7"/>
      <c r="P229" s="7"/>
      <c r="Q229" s="7"/>
      <c r="R229" s="256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55"/>
      <c r="I230" s="7"/>
      <c r="J230" s="7"/>
      <c r="K230" s="7"/>
      <c r="L230" s="7"/>
      <c r="M230" s="7"/>
      <c r="N230" s="7"/>
      <c r="O230" s="7"/>
      <c r="P230" s="7"/>
      <c r="Q230" s="7"/>
      <c r="R230" s="256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55"/>
      <c r="I231" s="7"/>
      <c r="J231" s="7"/>
      <c r="K231" s="7"/>
      <c r="L231" s="7"/>
      <c r="M231" s="7"/>
      <c r="N231" s="7"/>
      <c r="O231" s="7"/>
      <c r="P231" s="7"/>
      <c r="Q231" s="7"/>
      <c r="R231" s="256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55"/>
      <c r="I232" s="7"/>
      <c r="J232" s="7"/>
      <c r="K232" s="7"/>
      <c r="L232" s="7"/>
      <c r="M232" s="7"/>
      <c r="N232" s="7"/>
      <c r="O232" s="7"/>
      <c r="P232" s="7"/>
      <c r="Q232" s="7"/>
      <c r="R232" s="256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55"/>
      <c r="I233" s="7"/>
      <c r="J233" s="7"/>
      <c r="K233" s="7"/>
      <c r="L233" s="7"/>
      <c r="M233" s="7"/>
      <c r="N233" s="7"/>
      <c r="O233" s="7"/>
      <c r="P233" s="7"/>
      <c r="Q233" s="7"/>
      <c r="R233" s="256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55"/>
      <c r="I234" s="7"/>
      <c r="J234" s="7"/>
      <c r="K234" s="7"/>
      <c r="L234" s="7"/>
      <c r="M234" s="7"/>
      <c r="N234" s="7"/>
      <c r="O234" s="7"/>
      <c r="P234" s="7"/>
      <c r="Q234" s="7"/>
      <c r="R234" s="256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55"/>
      <c r="I235" s="7"/>
      <c r="J235" s="7"/>
      <c r="K235" s="7"/>
      <c r="L235" s="7"/>
      <c r="M235" s="7"/>
      <c r="N235" s="7"/>
      <c r="O235" s="7"/>
      <c r="P235" s="7"/>
      <c r="Q235" s="7"/>
      <c r="R235" s="256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55"/>
      <c r="I236" s="7"/>
      <c r="J236" s="7"/>
      <c r="K236" s="7"/>
      <c r="L236" s="7"/>
      <c r="M236" s="7"/>
      <c r="N236" s="7"/>
      <c r="O236" s="7"/>
      <c r="P236" s="7"/>
      <c r="Q236" s="7"/>
      <c r="R236" s="256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55"/>
      <c r="I237" s="7"/>
      <c r="J237" s="7"/>
      <c r="K237" s="7"/>
      <c r="L237" s="7"/>
      <c r="M237" s="7"/>
      <c r="N237" s="7"/>
      <c r="O237" s="7"/>
      <c r="P237" s="7"/>
      <c r="Q237" s="7"/>
      <c r="R237" s="256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55"/>
      <c r="I238" s="7"/>
      <c r="J238" s="7"/>
      <c r="K238" s="7"/>
      <c r="L238" s="7"/>
      <c r="M238" s="7"/>
      <c r="N238" s="7"/>
      <c r="O238" s="7"/>
      <c r="P238" s="7"/>
      <c r="Q238" s="7"/>
      <c r="R238" s="256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55"/>
      <c r="I239" s="7"/>
      <c r="J239" s="7"/>
      <c r="K239" s="7"/>
      <c r="L239" s="7"/>
      <c r="M239" s="7"/>
      <c r="N239" s="7"/>
      <c r="O239" s="7"/>
      <c r="P239" s="7"/>
      <c r="Q239" s="7"/>
      <c r="R239" s="256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55"/>
      <c r="I240" s="7"/>
      <c r="J240" s="7"/>
      <c r="K240" s="7"/>
      <c r="L240" s="7"/>
      <c r="M240" s="7"/>
      <c r="N240" s="7"/>
      <c r="O240" s="7"/>
      <c r="P240" s="7"/>
      <c r="Q240" s="7"/>
      <c r="R240" s="256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55"/>
      <c r="I241" s="7"/>
      <c r="J241" s="7"/>
      <c r="K241" s="7"/>
      <c r="L241" s="7"/>
      <c r="M241" s="7"/>
      <c r="N241" s="7"/>
      <c r="O241" s="7"/>
      <c r="P241" s="7"/>
      <c r="Q241" s="7"/>
      <c r="R241" s="256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55"/>
      <c r="I242" s="7"/>
      <c r="J242" s="7"/>
      <c r="K242" s="7"/>
      <c r="L242" s="7"/>
      <c r="M242" s="7"/>
      <c r="N242" s="7"/>
      <c r="O242" s="7"/>
      <c r="P242" s="7"/>
      <c r="Q242" s="7"/>
      <c r="R242" s="256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55"/>
      <c r="I243" s="7"/>
      <c r="J243" s="7"/>
      <c r="K243" s="7"/>
      <c r="L243" s="7"/>
      <c r="M243" s="7"/>
      <c r="N243" s="7"/>
      <c r="O243" s="7"/>
      <c r="P243" s="7"/>
      <c r="Q243" s="7"/>
      <c r="R243" s="256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55"/>
      <c r="I244" s="7"/>
      <c r="J244" s="7"/>
      <c r="K244" s="7"/>
      <c r="L244" s="7"/>
      <c r="M244" s="7"/>
      <c r="N244" s="7"/>
      <c r="O244" s="7"/>
      <c r="P244" s="7"/>
      <c r="Q244" s="7"/>
      <c r="R244" s="256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55"/>
      <c r="I245" s="7"/>
      <c r="J245" s="7"/>
      <c r="K245" s="7"/>
      <c r="L245" s="7"/>
      <c r="M245" s="7"/>
      <c r="N245" s="7"/>
      <c r="O245" s="7"/>
      <c r="P245" s="7"/>
      <c r="Q245" s="7"/>
      <c r="R245" s="256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55"/>
      <c r="I246" s="7"/>
      <c r="J246" s="7"/>
      <c r="K246" s="7"/>
      <c r="L246" s="7"/>
      <c r="M246" s="7"/>
      <c r="N246" s="7"/>
      <c r="O246" s="7"/>
      <c r="P246" s="7"/>
      <c r="Q246" s="7"/>
      <c r="R246" s="256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55"/>
      <c r="I247" s="7"/>
      <c r="J247" s="7"/>
      <c r="K247" s="7"/>
      <c r="L247" s="7"/>
      <c r="M247" s="7"/>
      <c r="N247" s="7"/>
      <c r="O247" s="7"/>
      <c r="P247" s="7"/>
      <c r="Q247" s="7"/>
      <c r="R247" s="256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55"/>
      <c r="I248" s="7"/>
      <c r="J248" s="7"/>
      <c r="K248" s="7"/>
      <c r="L248" s="7"/>
      <c r="M248" s="7"/>
      <c r="N248" s="7"/>
      <c r="O248" s="7"/>
      <c r="P248" s="7"/>
      <c r="Q248" s="7"/>
      <c r="R248" s="256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55"/>
      <c r="I249" s="7"/>
      <c r="J249" s="7"/>
      <c r="K249" s="7"/>
      <c r="L249" s="7"/>
      <c r="M249" s="7"/>
      <c r="N249" s="7"/>
      <c r="O249" s="7"/>
      <c r="P249" s="7"/>
      <c r="Q249" s="7"/>
      <c r="R249" s="256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55"/>
      <c r="I250" s="7"/>
      <c r="J250" s="7"/>
      <c r="K250" s="7"/>
      <c r="L250" s="7"/>
      <c r="M250" s="7"/>
      <c r="N250" s="7"/>
      <c r="O250" s="7"/>
      <c r="P250" s="7"/>
      <c r="Q250" s="7"/>
      <c r="R250" s="256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55"/>
      <c r="I251" s="7"/>
      <c r="J251" s="7"/>
      <c r="K251" s="7"/>
      <c r="L251" s="7"/>
      <c r="M251" s="7"/>
      <c r="N251" s="7"/>
      <c r="O251" s="7"/>
      <c r="P251" s="7"/>
      <c r="Q251" s="7"/>
      <c r="R251" s="256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55"/>
      <c r="I252" s="7"/>
      <c r="J252" s="7"/>
      <c r="K252" s="7"/>
      <c r="L252" s="7"/>
      <c r="M252" s="7"/>
      <c r="N252" s="7"/>
      <c r="O252" s="7"/>
      <c r="P252" s="7"/>
      <c r="Q252" s="7"/>
      <c r="R252" s="256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55"/>
      <c r="I253" s="7"/>
      <c r="J253" s="7"/>
      <c r="K253" s="7"/>
      <c r="L253" s="7"/>
      <c r="M253" s="7"/>
      <c r="N253" s="7"/>
      <c r="O253" s="7"/>
      <c r="P253" s="7"/>
      <c r="Q253" s="7"/>
      <c r="R253" s="256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55"/>
      <c r="I254" s="7"/>
      <c r="J254" s="7"/>
      <c r="K254" s="7"/>
      <c r="L254" s="7"/>
      <c r="M254" s="7"/>
      <c r="N254" s="7"/>
      <c r="O254" s="7"/>
      <c r="P254" s="7"/>
      <c r="Q254" s="7"/>
      <c r="R254" s="256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55"/>
      <c r="I255" s="7"/>
      <c r="J255" s="7"/>
      <c r="K255" s="7"/>
      <c r="L255" s="7"/>
      <c r="M255" s="7"/>
      <c r="N255" s="7"/>
      <c r="O255" s="7"/>
      <c r="P255" s="7"/>
      <c r="Q255" s="7"/>
      <c r="R255" s="256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55"/>
      <c r="I256" s="7"/>
      <c r="J256" s="7"/>
      <c r="K256" s="7"/>
      <c r="L256" s="7"/>
      <c r="M256" s="7"/>
      <c r="N256" s="7"/>
      <c r="O256" s="7"/>
      <c r="P256" s="7"/>
      <c r="Q256" s="7"/>
      <c r="R256" s="256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55"/>
      <c r="I257" s="7"/>
      <c r="J257" s="7"/>
      <c r="K257" s="7"/>
      <c r="L257" s="7"/>
      <c r="M257" s="7"/>
      <c r="N257" s="7"/>
      <c r="O257" s="7"/>
      <c r="P257" s="7"/>
      <c r="Q257" s="7"/>
      <c r="R257" s="256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55"/>
      <c r="I258" s="7"/>
      <c r="J258" s="7"/>
      <c r="K258" s="7"/>
      <c r="L258" s="7"/>
      <c r="M258" s="7"/>
      <c r="N258" s="7"/>
      <c r="O258" s="7"/>
      <c r="P258" s="7"/>
      <c r="Q258" s="7"/>
      <c r="R258" s="256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55"/>
      <c r="I259" s="7"/>
      <c r="J259" s="7"/>
      <c r="K259" s="7"/>
      <c r="L259" s="7"/>
      <c r="M259" s="7"/>
      <c r="N259" s="7"/>
      <c r="O259" s="7"/>
      <c r="P259" s="7"/>
      <c r="Q259" s="7"/>
      <c r="R259" s="256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55"/>
      <c r="I260" s="7"/>
      <c r="J260" s="7"/>
      <c r="K260" s="7"/>
      <c r="L260" s="7"/>
      <c r="M260" s="7"/>
      <c r="N260" s="7"/>
      <c r="O260" s="7"/>
      <c r="P260" s="7"/>
      <c r="Q260" s="7"/>
      <c r="R260" s="256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55"/>
      <c r="I261" s="7"/>
      <c r="J261" s="7"/>
      <c r="K261" s="7"/>
      <c r="L261" s="7"/>
      <c r="M261" s="7"/>
      <c r="N261" s="7"/>
      <c r="O261" s="7"/>
      <c r="P261" s="7"/>
      <c r="Q261" s="7"/>
      <c r="R261" s="256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55"/>
      <c r="I262" s="7"/>
      <c r="J262" s="7"/>
      <c r="K262" s="7"/>
      <c r="L262" s="7"/>
      <c r="M262" s="7"/>
      <c r="N262" s="7"/>
      <c r="O262" s="7"/>
      <c r="P262" s="7"/>
      <c r="Q262" s="7"/>
      <c r="R262" s="256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55"/>
      <c r="I263" s="7"/>
      <c r="J263" s="7"/>
      <c r="K263" s="7"/>
      <c r="L263" s="7"/>
      <c r="M263" s="7"/>
      <c r="N263" s="7"/>
      <c r="O263" s="7"/>
      <c r="P263" s="7"/>
      <c r="Q263" s="7"/>
      <c r="R263" s="256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55"/>
      <c r="I264" s="7"/>
      <c r="J264" s="7"/>
      <c r="K264" s="7"/>
      <c r="L264" s="7"/>
      <c r="M264" s="7"/>
      <c r="N264" s="7"/>
      <c r="O264" s="7"/>
      <c r="P264" s="7"/>
      <c r="Q264" s="7"/>
      <c r="R264" s="256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55"/>
      <c r="I265" s="7"/>
      <c r="J265" s="7"/>
      <c r="K265" s="7"/>
      <c r="L265" s="7"/>
      <c r="M265" s="7"/>
      <c r="N265" s="7"/>
      <c r="O265" s="7"/>
      <c r="P265" s="7"/>
      <c r="Q265" s="7"/>
      <c r="R265" s="256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55"/>
      <c r="I266" s="7"/>
      <c r="J266" s="7"/>
      <c r="K266" s="7"/>
      <c r="L266" s="7"/>
      <c r="M266" s="7"/>
      <c r="N266" s="7"/>
      <c r="O266" s="7"/>
      <c r="P266" s="7"/>
      <c r="Q266" s="7"/>
      <c r="R266" s="256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55"/>
      <c r="I267" s="7"/>
      <c r="J267" s="7"/>
      <c r="K267" s="7"/>
      <c r="L267" s="7"/>
      <c r="M267" s="7"/>
      <c r="N267" s="7"/>
      <c r="O267" s="7"/>
      <c r="P267" s="7"/>
      <c r="Q267" s="7"/>
      <c r="R267" s="256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55"/>
      <c r="I268" s="7"/>
      <c r="J268" s="7"/>
      <c r="K268" s="7"/>
      <c r="L268" s="7"/>
      <c r="M268" s="7"/>
      <c r="N268" s="7"/>
      <c r="O268" s="7"/>
      <c r="P268" s="7"/>
      <c r="Q268" s="7"/>
      <c r="R268" s="256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55"/>
      <c r="I269" s="7"/>
      <c r="J269" s="7"/>
      <c r="K269" s="7"/>
      <c r="L269" s="7"/>
      <c r="M269" s="7"/>
      <c r="N269" s="7"/>
      <c r="O269" s="7"/>
      <c r="P269" s="7"/>
      <c r="Q269" s="7"/>
      <c r="R269" s="256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55"/>
      <c r="I270" s="7"/>
      <c r="J270" s="7"/>
      <c r="K270" s="7"/>
      <c r="L270" s="7"/>
      <c r="M270" s="7"/>
      <c r="N270" s="7"/>
      <c r="O270" s="7"/>
      <c r="P270" s="7"/>
      <c r="Q270" s="7"/>
      <c r="R270" s="256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55"/>
      <c r="I271" s="7"/>
      <c r="J271" s="7"/>
      <c r="K271" s="7"/>
      <c r="L271" s="7"/>
      <c r="M271" s="7"/>
      <c r="N271" s="7"/>
      <c r="O271" s="7"/>
      <c r="P271" s="7"/>
      <c r="Q271" s="7"/>
      <c r="R271" s="256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55"/>
      <c r="I272" s="7"/>
      <c r="J272" s="7"/>
      <c r="K272" s="7"/>
      <c r="L272" s="7"/>
      <c r="M272" s="7"/>
      <c r="N272" s="7"/>
      <c r="O272" s="7"/>
      <c r="P272" s="7"/>
      <c r="Q272" s="7"/>
      <c r="R272" s="256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55"/>
      <c r="I273" s="7"/>
      <c r="J273" s="7"/>
      <c r="K273" s="7"/>
      <c r="L273" s="7"/>
      <c r="M273" s="7"/>
      <c r="N273" s="7"/>
      <c r="O273" s="7"/>
      <c r="P273" s="7"/>
      <c r="Q273" s="7"/>
      <c r="R273" s="256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55"/>
      <c r="I274" s="7"/>
      <c r="J274" s="7"/>
      <c r="K274" s="7"/>
      <c r="L274" s="7"/>
      <c r="M274" s="7"/>
      <c r="N274" s="7"/>
      <c r="O274" s="7"/>
      <c r="P274" s="7"/>
      <c r="Q274" s="7"/>
      <c r="R274" s="256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55"/>
      <c r="I275" s="7"/>
      <c r="J275" s="7"/>
      <c r="K275" s="7"/>
      <c r="L275" s="7"/>
      <c r="M275" s="7"/>
      <c r="N275" s="7"/>
      <c r="O275" s="7"/>
      <c r="P275" s="7"/>
      <c r="Q275" s="7"/>
      <c r="R275" s="256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55"/>
      <c r="I276" s="7"/>
      <c r="J276" s="7"/>
      <c r="K276" s="7"/>
      <c r="L276" s="7"/>
      <c r="M276" s="7"/>
      <c r="N276" s="7"/>
      <c r="O276" s="7"/>
      <c r="P276" s="7"/>
      <c r="Q276" s="7"/>
      <c r="R276" s="256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55"/>
      <c r="I277" s="7"/>
      <c r="J277" s="7"/>
      <c r="K277" s="7"/>
      <c r="L277" s="7"/>
      <c r="M277" s="7"/>
      <c r="N277" s="7"/>
      <c r="O277" s="7"/>
      <c r="P277" s="7"/>
      <c r="Q277" s="7"/>
      <c r="R277" s="256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55"/>
      <c r="I278" s="7"/>
      <c r="J278" s="7"/>
      <c r="K278" s="7"/>
      <c r="L278" s="7"/>
      <c r="M278" s="7"/>
      <c r="N278" s="7"/>
      <c r="O278" s="7"/>
      <c r="P278" s="7"/>
      <c r="Q278" s="7"/>
      <c r="R278" s="256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55"/>
      <c r="I279" s="7"/>
      <c r="J279" s="7"/>
      <c r="K279" s="7"/>
      <c r="L279" s="7"/>
      <c r="M279" s="7"/>
      <c r="N279" s="7"/>
      <c r="O279" s="7"/>
      <c r="P279" s="7"/>
      <c r="Q279" s="7"/>
      <c r="R279" s="256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55"/>
      <c r="I280" s="7"/>
      <c r="J280" s="7"/>
      <c r="K280" s="7"/>
      <c r="L280" s="7"/>
      <c r="M280" s="7"/>
      <c r="N280" s="7"/>
      <c r="O280" s="7"/>
      <c r="P280" s="7"/>
      <c r="Q280" s="7"/>
      <c r="R280" s="256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1:D11"/>
    <mergeCell ref="E12:H12"/>
    <mergeCell ref="C17:E17"/>
    <mergeCell ref="C42:E42"/>
    <mergeCell ref="C63:E63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44413.0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63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3">
        <v>1.0</v>
      </c>
      <c r="B8" s="154" t="s">
        <v>64</v>
      </c>
      <c r="C8" s="154">
        <v>22.5</v>
      </c>
      <c r="D8" s="155">
        <v>0.0805</v>
      </c>
      <c r="E8" s="156">
        <f>221.79*110</f>
        <v>24396.9</v>
      </c>
      <c r="F8" s="156"/>
      <c r="G8" s="156"/>
      <c r="H8" s="157">
        <v>110.0</v>
      </c>
      <c r="I8" s="158">
        <f t="shared" ref="I8:I10" si="1">+D8*E8</f>
        <v>1963.95045</v>
      </c>
      <c r="J8" s="159">
        <f t="shared" ref="J8:J10" si="2">E8-I8</f>
        <v>22432.94955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3">
        <v>2.0</v>
      </c>
      <c r="B9" s="154" t="s">
        <v>65</v>
      </c>
      <c r="C9" s="154">
        <v>18.5</v>
      </c>
      <c r="D9" s="155">
        <v>0.0846</v>
      </c>
      <c r="E9" s="156">
        <f>220.692*14</f>
        <v>3089.688</v>
      </c>
      <c r="F9" s="156"/>
      <c r="G9" s="156"/>
      <c r="H9" s="157">
        <v>14.0</v>
      </c>
      <c r="I9" s="158">
        <f t="shared" si="1"/>
        <v>261.3876048</v>
      </c>
      <c r="J9" s="159">
        <f t="shared" si="2"/>
        <v>2828.300395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3">
        <v>3.0</v>
      </c>
      <c r="B10" s="154" t="s">
        <v>56</v>
      </c>
      <c r="C10" s="154">
        <v>30.5</v>
      </c>
      <c r="D10" s="155">
        <v>0.0493</v>
      </c>
      <c r="E10" s="156">
        <f>277.405*17.5</f>
        <v>4854.5875</v>
      </c>
      <c r="F10" s="156"/>
      <c r="G10" s="156"/>
      <c r="H10" s="157">
        <v>17.5</v>
      </c>
      <c r="I10" s="158">
        <f t="shared" si="1"/>
        <v>239.3311638</v>
      </c>
      <c r="J10" s="159">
        <f t="shared" si="2"/>
        <v>4615.256336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18.75" customHeight="1">
      <c r="A11" s="162"/>
      <c r="B11" s="163"/>
      <c r="C11" s="164"/>
      <c r="D11" s="165"/>
      <c r="E11" s="166">
        <f>SUM(E8:E10)</f>
        <v>32341.1755</v>
      </c>
      <c r="F11" s="167"/>
      <c r="G11" s="167"/>
      <c r="H11" s="168"/>
      <c r="I11" s="169">
        <f t="shared" ref="I11:J11" si="3">SUM(I8:I10)</f>
        <v>2464.669219</v>
      </c>
      <c r="J11" s="170">
        <f t="shared" si="3"/>
        <v>29876.50628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18.75" customHeight="1">
      <c r="A12" s="171"/>
      <c r="B12" s="144"/>
      <c r="C12" s="144"/>
      <c r="D12" s="172"/>
      <c r="E12" s="173"/>
      <c r="F12" s="151"/>
      <c r="G12" s="151"/>
      <c r="H12" s="147"/>
      <c r="I12" s="174"/>
      <c r="J12" s="139"/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18.75" customHeight="1">
      <c r="A13" s="139"/>
      <c r="B13" s="139"/>
      <c r="C13" s="139"/>
      <c r="D13" s="139"/>
      <c r="E13" s="139"/>
      <c r="F13" s="139"/>
      <c r="G13" s="139"/>
      <c r="H13" s="140"/>
      <c r="I13" s="139"/>
      <c r="J13" s="139"/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18.75" customHeight="1">
      <c r="A14" s="139"/>
      <c r="B14" s="139"/>
      <c r="C14" s="139"/>
      <c r="D14" s="139"/>
      <c r="E14" s="139"/>
      <c r="F14" s="139"/>
      <c r="G14" s="139"/>
      <c r="H14" s="140"/>
      <c r="I14" s="139"/>
      <c r="J14" s="139"/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18.75" customHeight="1">
      <c r="A15" s="139" t="s">
        <v>11</v>
      </c>
      <c r="B15" s="139"/>
      <c r="C15" s="139"/>
      <c r="D15" s="139"/>
      <c r="E15" s="139"/>
      <c r="F15" s="139"/>
      <c r="G15" s="139"/>
      <c r="H15" s="140"/>
      <c r="I15" s="139"/>
      <c r="J15" s="139"/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40.5" customHeight="1">
      <c r="A17" s="175"/>
      <c r="B17" s="160" t="s">
        <v>12</v>
      </c>
      <c r="C17" s="176" t="s">
        <v>57</v>
      </c>
      <c r="D17" s="52"/>
      <c r="E17" s="53"/>
      <c r="F17" s="177"/>
      <c r="G17" s="177"/>
      <c r="H17" s="178" t="s">
        <v>14</v>
      </c>
      <c r="I17" s="160" t="s">
        <v>15</v>
      </c>
      <c r="J17" s="160" t="s">
        <v>16</v>
      </c>
      <c r="K17" s="139"/>
      <c r="L17" s="160" t="s">
        <v>17</v>
      </c>
      <c r="M17" s="160" t="s">
        <v>15</v>
      </c>
      <c r="N17" s="175" t="s">
        <v>18</v>
      </c>
      <c r="O17" s="139"/>
      <c r="P17" s="139"/>
      <c r="Q17" s="175" t="s">
        <v>58</v>
      </c>
      <c r="R17" s="179"/>
      <c r="S17" s="160" t="s">
        <v>17</v>
      </c>
      <c r="T17" s="160" t="s">
        <v>15</v>
      </c>
      <c r="U17" s="175" t="s">
        <v>18</v>
      </c>
      <c r="V17" s="139"/>
      <c r="W17" s="175" t="s">
        <v>19</v>
      </c>
      <c r="X17" s="175" t="s">
        <v>20</v>
      </c>
      <c r="Y17" s="175" t="s">
        <v>21</v>
      </c>
      <c r="Z17" s="175" t="s">
        <v>66</v>
      </c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7.0" customHeight="1">
      <c r="A18" s="160">
        <v>1.0</v>
      </c>
      <c r="B18" s="180" t="s">
        <v>64</v>
      </c>
      <c r="C18" s="181">
        <v>86.0</v>
      </c>
      <c r="D18" s="181">
        <v>203.0</v>
      </c>
      <c r="E18" s="181">
        <v>165.0</v>
      </c>
      <c r="F18" s="181">
        <f t="shared" ref="F18:F51" si="5">VALUE(IF(RIGHT(B18, 1)="%", RIGHT(B18, 3), 0))</f>
        <v>0</v>
      </c>
      <c r="G18" s="181">
        <f t="shared" ref="G18:G51" si="6">+R18*C18/100*D18/100*E18/100</f>
        <v>66.9444468</v>
      </c>
      <c r="H18" s="182">
        <f t="shared" ref="H18:H51" si="7">IF(F18=0, G18, F18*G18)</f>
        <v>66.9444468</v>
      </c>
      <c r="I18" s="181">
        <v>1.0</v>
      </c>
      <c r="J18" s="183">
        <f t="shared" ref="J18:J51" si="8">+I18*H18</f>
        <v>66.9444468</v>
      </c>
      <c r="K18" s="184"/>
      <c r="L18" s="185">
        <f>D18*25.4/1000</f>
        <v>5.1562</v>
      </c>
      <c r="M18" s="186">
        <f>+I18</f>
        <v>1</v>
      </c>
      <c r="N18" s="186">
        <f>M18*L18</f>
        <v>5.1562</v>
      </c>
      <c r="O18" s="184"/>
      <c r="P18" s="184"/>
      <c r="Q18" s="185"/>
      <c r="R18" s="187">
        <v>23.24</v>
      </c>
      <c r="S18" s="175">
        <f t="shared" ref="S18:S52" si="9">E18/100</f>
        <v>1.65</v>
      </c>
      <c r="T18" s="160">
        <f t="shared" ref="T18:T52" si="10">I18</f>
        <v>1</v>
      </c>
      <c r="U18" s="160">
        <f t="shared" ref="U18:U52" si="11">T18*S18</f>
        <v>1.65</v>
      </c>
      <c r="V18" s="188">
        <f t="shared" ref="V18:V51" si="12">R18*C18/100*D18/100*E18/100</f>
        <v>66.9444468</v>
      </c>
      <c r="W18" s="175">
        <f t="shared" ref="W18:X18" si="4">C18/100</f>
        <v>0.86</v>
      </c>
      <c r="X18" s="175">
        <f t="shared" si="4"/>
        <v>2.03</v>
      </c>
      <c r="Y18" s="175">
        <f t="shared" ref="Y18:Y52" si="14">U18</f>
        <v>1.65</v>
      </c>
      <c r="Z18" s="189">
        <f t="shared" ref="Z18:Z52" si="15">W18*X18*Y18</f>
        <v>2.88057</v>
      </c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7.0" customHeight="1">
      <c r="A19" s="160">
        <v>2.0</v>
      </c>
      <c r="B19" s="190" t="s">
        <v>64</v>
      </c>
      <c r="C19" s="190">
        <v>64.0</v>
      </c>
      <c r="D19" s="190">
        <v>203.0</v>
      </c>
      <c r="E19" s="190">
        <v>230.0</v>
      </c>
      <c r="F19" s="190">
        <f t="shared" si="5"/>
        <v>0</v>
      </c>
      <c r="G19" s="190">
        <f t="shared" si="6"/>
        <v>69.4448384</v>
      </c>
      <c r="H19" s="191">
        <f t="shared" si="7"/>
        <v>69.4448384</v>
      </c>
      <c r="I19" s="190">
        <v>1.0</v>
      </c>
      <c r="J19" s="192">
        <f t="shared" si="8"/>
        <v>69.4448384</v>
      </c>
      <c r="K19" s="139"/>
      <c r="L19" s="175"/>
      <c r="M19" s="160"/>
      <c r="N19" s="160"/>
      <c r="O19" s="139"/>
      <c r="P19" s="139"/>
      <c r="Q19" s="175"/>
      <c r="R19" s="187">
        <v>23.24</v>
      </c>
      <c r="S19" s="175">
        <f t="shared" si="9"/>
        <v>2.3</v>
      </c>
      <c r="T19" s="160">
        <f t="shared" si="10"/>
        <v>1</v>
      </c>
      <c r="U19" s="160">
        <f t="shared" si="11"/>
        <v>2.3</v>
      </c>
      <c r="V19" s="188">
        <f t="shared" si="12"/>
        <v>69.4448384</v>
      </c>
      <c r="W19" s="175">
        <f t="shared" ref="W19:X19" si="13">C19/100</f>
        <v>0.64</v>
      </c>
      <c r="X19" s="175">
        <f t="shared" si="13"/>
        <v>2.03</v>
      </c>
      <c r="Y19" s="175">
        <f t="shared" si="14"/>
        <v>2.3</v>
      </c>
      <c r="Z19" s="189">
        <f t="shared" si="15"/>
        <v>2.98816</v>
      </c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7.0" customHeight="1">
      <c r="A20" s="160">
        <v>3.0</v>
      </c>
      <c r="B20" s="190" t="s">
        <v>64</v>
      </c>
      <c r="C20" s="190">
        <v>90.0</v>
      </c>
      <c r="D20" s="190">
        <v>203.0</v>
      </c>
      <c r="E20" s="190">
        <v>194.0</v>
      </c>
      <c r="F20" s="190">
        <f t="shared" si="5"/>
        <v>0</v>
      </c>
      <c r="G20" s="190">
        <f t="shared" si="6"/>
        <v>82.3713912</v>
      </c>
      <c r="H20" s="191">
        <f t="shared" si="7"/>
        <v>82.3713912</v>
      </c>
      <c r="I20" s="190">
        <v>1.0</v>
      </c>
      <c r="J20" s="192">
        <f t="shared" si="8"/>
        <v>82.3713912</v>
      </c>
      <c r="K20" s="139"/>
      <c r="L20" s="175">
        <f t="shared" ref="L20:L42" si="17">D20*25.4/1000</f>
        <v>5.1562</v>
      </c>
      <c r="M20" s="160">
        <f t="shared" ref="M20:M51" si="18">+I20</f>
        <v>1</v>
      </c>
      <c r="N20" s="160">
        <f t="shared" ref="N20:N42" si="19">M20*L20</f>
        <v>5.1562</v>
      </c>
      <c r="O20" s="139"/>
      <c r="P20" s="139"/>
      <c r="Q20" s="175"/>
      <c r="R20" s="187">
        <v>23.24</v>
      </c>
      <c r="S20" s="175">
        <f t="shared" si="9"/>
        <v>1.94</v>
      </c>
      <c r="T20" s="160">
        <f t="shared" si="10"/>
        <v>1</v>
      </c>
      <c r="U20" s="160">
        <f t="shared" si="11"/>
        <v>1.94</v>
      </c>
      <c r="V20" s="188">
        <f t="shared" si="12"/>
        <v>82.3713912</v>
      </c>
      <c r="W20" s="175">
        <f t="shared" ref="W20:X20" si="16">C20/100</f>
        <v>0.9</v>
      </c>
      <c r="X20" s="175">
        <f t="shared" si="16"/>
        <v>2.03</v>
      </c>
      <c r="Y20" s="175">
        <f t="shared" si="14"/>
        <v>1.94</v>
      </c>
      <c r="Z20" s="189">
        <f t="shared" si="15"/>
        <v>3.54438</v>
      </c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7.0" customHeight="1">
      <c r="A21" s="160">
        <v>4.0</v>
      </c>
      <c r="B21" s="190" t="s">
        <v>64</v>
      </c>
      <c r="C21" s="190">
        <v>101.0</v>
      </c>
      <c r="D21" s="190">
        <v>204.0</v>
      </c>
      <c r="E21" s="190">
        <v>2815.0</v>
      </c>
      <c r="F21" s="190">
        <f t="shared" si="5"/>
        <v>0</v>
      </c>
      <c r="G21" s="190">
        <f t="shared" si="6"/>
        <v>1347.926042</v>
      </c>
      <c r="H21" s="191">
        <f t="shared" si="7"/>
        <v>1347.926042</v>
      </c>
      <c r="I21" s="190">
        <v>1.0</v>
      </c>
      <c r="J21" s="192">
        <f t="shared" si="8"/>
        <v>1347.926042</v>
      </c>
      <c r="K21" s="139"/>
      <c r="L21" s="175">
        <f t="shared" si="17"/>
        <v>5.1816</v>
      </c>
      <c r="M21" s="160">
        <f t="shared" si="18"/>
        <v>1</v>
      </c>
      <c r="N21" s="160">
        <f t="shared" si="19"/>
        <v>5.1816</v>
      </c>
      <c r="O21" s="139"/>
      <c r="P21" s="139"/>
      <c r="Q21" s="175">
        <v>1350.0</v>
      </c>
      <c r="R21" s="187">
        <v>23.24</v>
      </c>
      <c r="S21" s="175">
        <f t="shared" si="9"/>
        <v>28.15</v>
      </c>
      <c r="T21" s="160">
        <f t="shared" si="10"/>
        <v>1</v>
      </c>
      <c r="U21" s="160">
        <f t="shared" si="11"/>
        <v>28.15</v>
      </c>
      <c r="V21" s="188">
        <f t="shared" si="12"/>
        <v>1347.926042</v>
      </c>
      <c r="W21" s="175">
        <f t="shared" ref="W21:X21" si="20">C21/100</f>
        <v>1.01</v>
      </c>
      <c r="X21" s="175">
        <f t="shared" si="20"/>
        <v>2.04</v>
      </c>
      <c r="Y21" s="175">
        <f t="shared" si="14"/>
        <v>28.15</v>
      </c>
      <c r="Z21" s="189">
        <f t="shared" si="15"/>
        <v>58.00026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7.0" customHeight="1">
      <c r="A22" s="160">
        <v>5.0</v>
      </c>
      <c r="B22" s="190" t="s">
        <v>64</v>
      </c>
      <c r="C22" s="190">
        <v>101.0</v>
      </c>
      <c r="D22" s="190">
        <v>204.0</v>
      </c>
      <c r="E22" s="190">
        <v>2830.0</v>
      </c>
      <c r="F22" s="190">
        <f t="shared" si="5"/>
        <v>0</v>
      </c>
      <c r="G22" s="190">
        <f t="shared" si="6"/>
        <v>1355.108597</v>
      </c>
      <c r="H22" s="191">
        <f t="shared" si="7"/>
        <v>1355.108597</v>
      </c>
      <c r="I22" s="190">
        <v>1.0</v>
      </c>
      <c r="J22" s="192">
        <f t="shared" si="8"/>
        <v>1355.108597</v>
      </c>
      <c r="K22" s="139"/>
      <c r="L22" s="175">
        <f t="shared" si="17"/>
        <v>5.1816</v>
      </c>
      <c r="M22" s="160">
        <f t="shared" si="18"/>
        <v>1</v>
      </c>
      <c r="N22" s="160">
        <f t="shared" si="19"/>
        <v>5.1816</v>
      </c>
      <c r="O22" s="139"/>
      <c r="P22" s="139"/>
      <c r="Q22" s="175">
        <v>1360.0</v>
      </c>
      <c r="R22" s="187">
        <v>23.24</v>
      </c>
      <c r="S22" s="175">
        <f t="shared" si="9"/>
        <v>28.3</v>
      </c>
      <c r="T22" s="160">
        <f t="shared" si="10"/>
        <v>1</v>
      </c>
      <c r="U22" s="160">
        <f t="shared" si="11"/>
        <v>28.3</v>
      </c>
      <c r="V22" s="188">
        <f t="shared" si="12"/>
        <v>1355.108597</v>
      </c>
      <c r="W22" s="175">
        <f t="shared" ref="W22:X22" si="21">C22/100</f>
        <v>1.01</v>
      </c>
      <c r="X22" s="175">
        <f t="shared" si="21"/>
        <v>2.04</v>
      </c>
      <c r="Y22" s="175">
        <f t="shared" si="14"/>
        <v>28.3</v>
      </c>
      <c r="Z22" s="189">
        <f t="shared" si="15"/>
        <v>58.30932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27.0" customHeight="1">
      <c r="A23" s="160">
        <v>6.0</v>
      </c>
      <c r="B23" s="190" t="s">
        <v>64</v>
      </c>
      <c r="C23" s="190">
        <v>100.0</v>
      </c>
      <c r="D23" s="190">
        <v>204.0</v>
      </c>
      <c r="E23" s="190">
        <v>2831.0</v>
      </c>
      <c r="F23" s="190">
        <f t="shared" si="5"/>
        <v>0</v>
      </c>
      <c r="G23" s="190">
        <f t="shared" si="6"/>
        <v>1342.165776</v>
      </c>
      <c r="H23" s="191">
        <f t="shared" si="7"/>
        <v>1342.165776</v>
      </c>
      <c r="I23" s="190">
        <v>1.0</v>
      </c>
      <c r="J23" s="192">
        <f t="shared" si="8"/>
        <v>1342.165776</v>
      </c>
      <c r="K23" s="139"/>
      <c r="L23" s="175">
        <f t="shared" si="17"/>
        <v>5.1816</v>
      </c>
      <c r="M23" s="160">
        <f t="shared" si="18"/>
        <v>1</v>
      </c>
      <c r="N23" s="160">
        <f t="shared" si="19"/>
        <v>5.1816</v>
      </c>
      <c r="O23" s="139"/>
      <c r="P23" s="139"/>
      <c r="Q23" s="175">
        <v>1345.0</v>
      </c>
      <c r="R23" s="187">
        <v>23.24</v>
      </c>
      <c r="S23" s="175">
        <f t="shared" si="9"/>
        <v>28.31</v>
      </c>
      <c r="T23" s="160">
        <f t="shared" si="10"/>
        <v>1</v>
      </c>
      <c r="U23" s="160">
        <f t="shared" si="11"/>
        <v>28.31</v>
      </c>
      <c r="V23" s="188">
        <f t="shared" si="12"/>
        <v>1342.165776</v>
      </c>
      <c r="W23" s="175">
        <f t="shared" ref="W23:X23" si="22">C23/100</f>
        <v>1</v>
      </c>
      <c r="X23" s="175">
        <f t="shared" si="22"/>
        <v>2.04</v>
      </c>
      <c r="Y23" s="175">
        <f t="shared" si="14"/>
        <v>28.31</v>
      </c>
      <c r="Z23" s="189">
        <f t="shared" si="15"/>
        <v>57.7524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27.0" customHeight="1">
      <c r="A24" s="160">
        <v>7.0</v>
      </c>
      <c r="B24" s="190" t="s">
        <v>64</v>
      </c>
      <c r="C24" s="190">
        <v>100.0</v>
      </c>
      <c r="D24" s="190">
        <v>204.0</v>
      </c>
      <c r="E24" s="190">
        <v>2824.0</v>
      </c>
      <c r="F24" s="190">
        <f t="shared" si="5"/>
        <v>0</v>
      </c>
      <c r="G24" s="190">
        <f t="shared" si="6"/>
        <v>1338.847104</v>
      </c>
      <c r="H24" s="191">
        <f t="shared" si="7"/>
        <v>1338.847104</v>
      </c>
      <c r="I24" s="190">
        <v>1.0</v>
      </c>
      <c r="J24" s="192">
        <f t="shared" si="8"/>
        <v>1338.847104</v>
      </c>
      <c r="K24" s="139"/>
      <c r="L24" s="175">
        <f t="shared" si="17"/>
        <v>5.1816</v>
      </c>
      <c r="M24" s="160">
        <f t="shared" si="18"/>
        <v>1</v>
      </c>
      <c r="N24" s="160">
        <f t="shared" si="19"/>
        <v>5.1816</v>
      </c>
      <c r="O24" s="139"/>
      <c r="P24" s="139"/>
      <c r="Q24" s="175">
        <v>1345.0</v>
      </c>
      <c r="R24" s="187">
        <v>23.24</v>
      </c>
      <c r="S24" s="175">
        <f t="shared" si="9"/>
        <v>28.24</v>
      </c>
      <c r="T24" s="160">
        <f t="shared" si="10"/>
        <v>1</v>
      </c>
      <c r="U24" s="160">
        <f t="shared" si="11"/>
        <v>28.24</v>
      </c>
      <c r="V24" s="188">
        <f t="shared" si="12"/>
        <v>1338.847104</v>
      </c>
      <c r="W24" s="175">
        <f t="shared" ref="W24:X24" si="23">C24/100</f>
        <v>1</v>
      </c>
      <c r="X24" s="175">
        <f t="shared" si="23"/>
        <v>2.04</v>
      </c>
      <c r="Y24" s="175">
        <f t="shared" si="14"/>
        <v>28.24</v>
      </c>
      <c r="Z24" s="189">
        <f t="shared" si="15"/>
        <v>57.6096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27.0" customHeight="1">
      <c r="A25" s="160">
        <v>8.0</v>
      </c>
      <c r="B25" s="190" t="s">
        <v>64</v>
      </c>
      <c r="C25" s="190">
        <v>98.0</v>
      </c>
      <c r="D25" s="190">
        <v>204.0</v>
      </c>
      <c r="E25" s="190">
        <v>2825.0</v>
      </c>
      <c r="F25" s="190">
        <f t="shared" si="5"/>
        <v>0</v>
      </c>
      <c r="G25" s="190">
        <f t="shared" si="6"/>
        <v>1312.534776</v>
      </c>
      <c r="H25" s="191">
        <f t="shared" si="7"/>
        <v>1312.534776</v>
      </c>
      <c r="I25" s="190">
        <v>1.0</v>
      </c>
      <c r="J25" s="192">
        <f t="shared" si="8"/>
        <v>1312.534776</v>
      </c>
      <c r="K25" s="139"/>
      <c r="L25" s="175">
        <f t="shared" si="17"/>
        <v>5.1816</v>
      </c>
      <c r="M25" s="160">
        <f t="shared" si="18"/>
        <v>1</v>
      </c>
      <c r="N25" s="160">
        <f t="shared" si="19"/>
        <v>5.1816</v>
      </c>
      <c r="O25" s="139"/>
      <c r="P25" s="139"/>
      <c r="Q25" s="175">
        <v>1335.0</v>
      </c>
      <c r="R25" s="187">
        <v>23.24</v>
      </c>
      <c r="S25" s="175">
        <f t="shared" si="9"/>
        <v>28.25</v>
      </c>
      <c r="T25" s="160">
        <f t="shared" si="10"/>
        <v>1</v>
      </c>
      <c r="U25" s="160">
        <f t="shared" si="11"/>
        <v>28.25</v>
      </c>
      <c r="V25" s="188">
        <f t="shared" si="12"/>
        <v>1312.534776</v>
      </c>
      <c r="W25" s="175">
        <f t="shared" ref="W25:X25" si="24">C25/100</f>
        <v>0.98</v>
      </c>
      <c r="X25" s="175">
        <f t="shared" si="24"/>
        <v>2.04</v>
      </c>
      <c r="Y25" s="175">
        <f t="shared" si="14"/>
        <v>28.25</v>
      </c>
      <c r="Z25" s="189">
        <f t="shared" si="15"/>
        <v>56.4774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27.0" customHeight="1">
      <c r="A26" s="160">
        <v>9.0</v>
      </c>
      <c r="B26" s="190" t="s">
        <v>64</v>
      </c>
      <c r="C26" s="190">
        <v>100.0</v>
      </c>
      <c r="D26" s="190">
        <v>204.0</v>
      </c>
      <c r="E26" s="190">
        <v>2825.0</v>
      </c>
      <c r="F26" s="190">
        <f t="shared" si="5"/>
        <v>0</v>
      </c>
      <c r="G26" s="190">
        <f t="shared" si="6"/>
        <v>1339.3212</v>
      </c>
      <c r="H26" s="191">
        <f t="shared" si="7"/>
        <v>1339.3212</v>
      </c>
      <c r="I26" s="190">
        <v>1.0</v>
      </c>
      <c r="J26" s="192">
        <f t="shared" si="8"/>
        <v>1339.3212</v>
      </c>
      <c r="K26" s="139"/>
      <c r="L26" s="175">
        <f t="shared" si="17"/>
        <v>5.1816</v>
      </c>
      <c r="M26" s="160">
        <f t="shared" si="18"/>
        <v>1</v>
      </c>
      <c r="N26" s="160">
        <f t="shared" si="19"/>
        <v>5.1816</v>
      </c>
      <c r="O26" s="139"/>
      <c r="P26" s="139"/>
      <c r="Q26" s="175">
        <v>1325.0</v>
      </c>
      <c r="R26" s="187">
        <v>23.24</v>
      </c>
      <c r="S26" s="175">
        <f t="shared" si="9"/>
        <v>28.25</v>
      </c>
      <c r="T26" s="160">
        <f t="shared" si="10"/>
        <v>1</v>
      </c>
      <c r="U26" s="160">
        <f t="shared" si="11"/>
        <v>28.25</v>
      </c>
      <c r="V26" s="188">
        <f t="shared" si="12"/>
        <v>1339.3212</v>
      </c>
      <c r="W26" s="175">
        <f t="shared" ref="W26:X26" si="25">C26/100</f>
        <v>1</v>
      </c>
      <c r="X26" s="175">
        <f t="shared" si="25"/>
        <v>2.04</v>
      </c>
      <c r="Y26" s="175">
        <f t="shared" si="14"/>
        <v>28.25</v>
      </c>
      <c r="Z26" s="189">
        <f t="shared" si="15"/>
        <v>57.63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27.0" customHeight="1">
      <c r="A27" s="160">
        <v>10.0</v>
      </c>
      <c r="B27" s="190" t="s">
        <v>64</v>
      </c>
      <c r="C27" s="190">
        <v>98.0</v>
      </c>
      <c r="D27" s="190">
        <v>204.0</v>
      </c>
      <c r="E27" s="190">
        <v>2831.0</v>
      </c>
      <c r="F27" s="190">
        <f t="shared" si="5"/>
        <v>0</v>
      </c>
      <c r="G27" s="190">
        <f t="shared" si="6"/>
        <v>1315.32246</v>
      </c>
      <c r="H27" s="191">
        <f t="shared" si="7"/>
        <v>1315.32246</v>
      </c>
      <c r="I27" s="190">
        <v>1.0</v>
      </c>
      <c r="J27" s="192">
        <f t="shared" si="8"/>
        <v>1315.32246</v>
      </c>
      <c r="K27" s="139"/>
      <c r="L27" s="175">
        <f t="shared" si="17"/>
        <v>5.1816</v>
      </c>
      <c r="M27" s="160">
        <f t="shared" si="18"/>
        <v>1</v>
      </c>
      <c r="N27" s="160">
        <f t="shared" si="19"/>
        <v>5.1816</v>
      </c>
      <c r="O27" s="139"/>
      <c r="P27" s="139"/>
      <c r="Q27" s="175">
        <v>1350.0</v>
      </c>
      <c r="R27" s="187">
        <v>23.24</v>
      </c>
      <c r="S27" s="175">
        <f t="shared" si="9"/>
        <v>28.31</v>
      </c>
      <c r="T27" s="160">
        <f t="shared" si="10"/>
        <v>1</v>
      </c>
      <c r="U27" s="160">
        <f t="shared" si="11"/>
        <v>28.31</v>
      </c>
      <c r="V27" s="188">
        <f t="shared" si="12"/>
        <v>1315.32246</v>
      </c>
      <c r="W27" s="175">
        <f t="shared" ref="W27:X27" si="26">C27/100</f>
        <v>0.98</v>
      </c>
      <c r="X27" s="175">
        <f t="shared" si="26"/>
        <v>2.04</v>
      </c>
      <c r="Y27" s="175">
        <f t="shared" si="14"/>
        <v>28.31</v>
      </c>
      <c r="Z27" s="189">
        <f t="shared" si="15"/>
        <v>56.597352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27.0" customHeight="1">
      <c r="A28" s="160">
        <v>11.0</v>
      </c>
      <c r="B28" s="190" t="s">
        <v>64</v>
      </c>
      <c r="C28" s="190">
        <v>100.0</v>
      </c>
      <c r="D28" s="190">
        <v>204.0</v>
      </c>
      <c r="E28" s="190">
        <v>2824.0</v>
      </c>
      <c r="F28" s="190">
        <f t="shared" si="5"/>
        <v>0</v>
      </c>
      <c r="G28" s="190">
        <f t="shared" si="6"/>
        <v>1338.847104</v>
      </c>
      <c r="H28" s="191">
        <f t="shared" si="7"/>
        <v>1338.847104</v>
      </c>
      <c r="I28" s="190">
        <v>1.0</v>
      </c>
      <c r="J28" s="192">
        <f t="shared" si="8"/>
        <v>1338.847104</v>
      </c>
      <c r="K28" s="139"/>
      <c r="L28" s="175">
        <f t="shared" si="17"/>
        <v>5.1816</v>
      </c>
      <c r="M28" s="160">
        <f t="shared" si="18"/>
        <v>1</v>
      </c>
      <c r="N28" s="160">
        <f t="shared" si="19"/>
        <v>5.1816</v>
      </c>
      <c r="O28" s="139"/>
      <c r="P28" s="139"/>
      <c r="Q28" s="175">
        <v>1320.0</v>
      </c>
      <c r="R28" s="187">
        <v>23.24</v>
      </c>
      <c r="S28" s="175">
        <f t="shared" si="9"/>
        <v>28.24</v>
      </c>
      <c r="T28" s="160">
        <f t="shared" si="10"/>
        <v>1</v>
      </c>
      <c r="U28" s="160">
        <f t="shared" si="11"/>
        <v>28.24</v>
      </c>
      <c r="V28" s="188">
        <f t="shared" si="12"/>
        <v>1338.847104</v>
      </c>
      <c r="W28" s="175">
        <f t="shared" ref="W28:X28" si="27">C28/100</f>
        <v>1</v>
      </c>
      <c r="X28" s="175">
        <f t="shared" si="27"/>
        <v>2.04</v>
      </c>
      <c r="Y28" s="175">
        <f t="shared" si="14"/>
        <v>28.24</v>
      </c>
      <c r="Z28" s="189">
        <f t="shared" si="15"/>
        <v>57.6096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27.0" customHeight="1">
      <c r="A29" s="160">
        <v>12.0</v>
      </c>
      <c r="B29" s="190" t="s">
        <v>64</v>
      </c>
      <c r="C29" s="190">
        <v>98.0</v>
      </c>
      <c r="D29" s="190">
        <v>204.0</v>
      </c>
      <c r="E29" s="190">
        <v>2831.0</v>
      </c>
      <c r="F29" s="190">
        <f t="shared" si="5"/>
        <v>0</v>
      </c>
      <c r="G29" s="190">
        <f t="shared" si="6"/>
        <v>1315.32246</v>
      </c>
      <c r="H29" s="191">
        <f t="shared" si="7"/>
        <v>1315.32246</v>
      </c>
      <c r="I29" s="190">
        <v>1.0</v>
      </c>
      <c r="J29" s="192">
        <f t="shared" si="8"/>
        <v>1315.32246</v>
      </c>
      <c r="K29" s="139"/>
      <c r="L29" s="175">
        <f t="shared" si="17"/>
        <v>5.1816</v>
      </c>
      <c r="M29" s="160">
        <f t="shared" si="18"/>
        <v>1</v>
      </c>
      <c r="N29" s="160">
        <f t="shared" si="19"/>
        <v>5.1816</v>
      </c>
      <c r="O29" s="139"/>
      <c r="P29" s="139"/>
      <c r="Q29" s="175">
        <v>1325.0</v>
      </c>
      <c r="R29" s="187">
        <v>23.24</v>
      </c>
      <c r="S29" s="175">
        <f t="shared" si="9"/>
        <v>28.31</v>
      </c>
      <c r="T29" s="160">
        <f t="shared" si="10"/>
        <v>1</v>
      </c>
      <c r="U29" s="160">
        <f t="shared" si="11"/>
        <v>28.31</v>
      </c>
      <c r="V29" s="188">
        <f t="shared" si="12"/>
        <v>1315.32246</v>
      </c>
      <c r="W29" s="175">
        <f t="shared" ref="W29:X29" si="28">C29/100</f>
        <v>0.98</v>
      </c>
      <c r="X29" s="175">
        <f t="shared" si="28"/>
        <v>2.04</v>
      </c>
      <c r="Y29" s="175">
        <f t="shared" si="14"/>
        <v>28.31</v>
      </c>
      <c r="Z29" s="189">
        <f t="shared" si="15"/>
        <v>56.597352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0">
        <v>13.0</v>
      </c>
      <c r="B30" s="190" t="s">
        <v>64</v>
      </c>
      <c r="C30" s="190">
        <v>103.0</v>
      </c>
      <c r="D30" s="190">
        <v>204.0</v>
      </c>
      <c r="E30" s="190">
        <v>2829.0</v>
      </c>
      <c r="F30" s="190">
        <f t="shared" si="5"/>
        <v>0</v>
      </c>
      <c r="G30" s="190">
        <f t="shared" si="6"/>
        <v>1381.454112</v>
      </c>
      <c r="H30" s="191">
        <f t="shared" si="7"/>
        <v>1381.454112</v>
      </c>
      <c r="I30" s="190">
        <v>1.0</v>
      </c>
      <c r="J30" s="192">
        <f t="shared" si="8"/>
        <v>1381.454112</v>
      </c>
      <c r="K30" s="139"/>
      <c r="L30" s="175">
        <f t="shared" si="17"/>
        <v>5.1816</v>
      </c>
      <c r="M30" s="160">
        <f t="shared" si="18"/>
        <v>1</v>
      </c>
      <c r="N30" s="160">
        <f t="shared" si="19"/>
        <v>5.1816</v>
      </c>
      <c r="O30" s="139"/>
      <c r="P30" s="139"/>
      <c r="Q30" s="175">
        <v>1365.0</v>
      </c>
      <c r="R30" s="187">
        <v>23.24</v>
      </c>
      <c r="S30" s="175">
        <f t="shared" si="9"/>
        <v>28.29</v>
      </c>
      <c r="T30" s="160">
        <f t="shared" si="10"/>
        <v>1</v>
      </c>
      <c r="U30" s="160">
        <f t="shared" si="11"/>
        <v>28.29</v>
      </c>
      <c r="V30" s="188">
        <f t="shared" si="12"/>
        <v>1381.454112</v>
      </c>
      <c r="W30" s="175">
        <f t="shared" ref="W30:X30" si="29">C30/100</f>
        <v>1.03</v>
      </c>
      <c r="X30" s="175">
        <f t="shared" si="29"/>
        <v>2.04</v>
      </c>
      <c r="Y30" s="175">
        <f t="shared" si="14"/>
        <v>28.29</v>
      </c>
      <c r="Z30" s="189">
        <f t="shared" si="15"/>
        <v>59.442948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0">
        <v>14.0</v>
      </c>
      <c r="B31" s="190" t="s">
        <v>64</v>
      </c>
      <c r="C31" s="190">
        <v>104.0</v>
      </c>
      <c r="D31" s="190">
        <v>204.0</v>
      </c>
      <c r="E31" s="190">
        <v>2835.0</v>
      </c>
      <c r="F31" s="190">
        <f t="shared" si="5"/>
        <v>0</v>
      </c>
      <c r="G31" s="190">
        <f t="shared" si="6"/>
        <v>1397.824646</v>
      </c>
      <c r="H31" s="191">
        <f t="shared" si="7"/>
        <v>1397.824646</v>
      </c>
      <c r="I31" s="190">
        <v>1.0</v>
      </c>
      <c r="J31" s="192">
        <f t="shared" si="8"/>
        <v>1397.824646</v>
      </c>
      <c r="K31" s="139"/>
      <c r="L31" s="175">
        <f t="shared" si="17"/>
        <v>5.1816</v>
      </c>
      <c r="M31" s="160">
        <f t="shared" si="18"/>
        <v>1</v>
      </c>
      <c r="N31" s="160">
        <f t="shared" si="19"/>
        <v>5.1816</v>
      </c>
      <c r="O31" s="139"/>
      <c r="P31" s="139"/>
      <c r="Q31" s="175">
        <v>1355.0</v>
      </c>
      <c r="R31" s="187">
        <v>23.24</v>
      </c>
      <c r="S31" s="175">
        <f t="shared" si="9"/>
        <v>28.35</v>
      </c>
      <c r="T31" s="160">
        <f t="shared" si="10"/>
        <v>1</v>
      </c>
      <c r="U31" s="160">
        <f t="shared" si="11"/>
        <v>28.35</v>
      </c>
      <c r="V31" s="188">
        <f t="shared" si="12"/>
        <v>1397.824646</v>
      </c>
      <c r="W31" s="175">
        <f t="shared" ref="W31:X31" si="30">C31/100</f>
        <v>1.04</v>
      </c>
      <c r="X31" s="175">
        <f t="shared" si="30"/>
        <v>2.04</v>
      </c>
      <c r="Y31" s="175">
        <f t="shared" si="14"/>
        <v>28.35</v>
      </c>
      <c r="Z31" s="189">
        <f t="shared" si="15"/>
        <v>60.14736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15.0</v>
      </c>
      <c r="B32" s="190" t="s">
        <v>64</v>
      </c>
      <c r="C32" s="190">
        <v>101.0</v>
      </c>
      <c r="D32" s="190">
        <v>204.0</v>
      </c>
      <c r="E32" s="190">
        <v>2824.0</v>
      </c>
      <c r="F32" s="190">
        <f t="shared" si="5"/>
        <v>0</v>
      </c>
      <c r="G32" s="190">
        <f t="shared" si="6"/>
        <v>1352.235575</v>
      </c>
      <c r="H32" s="191">
        <f t="shared" si="7"/>
        <v>1352.235575</v>
      </c>
      <c r="I32" s="190">
        <v>1.0</v>
      </c>
      <c r="J32" s="192">
        <f t="shared" si="8"/>
        <v>1352.235575</v>
      </c>
      <c r="K32" s="139"/>
      <c r="L32" s="175">
        <f t="shared" si="17"/>
        <v>5.1816</v>
      </c>
      <c r="M32" s="160">
        <f t="shared" si="18"/>
        <v>1</v>
      </c>
      <c r="N32" s="160">
        <f t="shared" si="19"/>
        <v>5.1816</v>
      </c>
      <c r="O32" s="139"/>
      <c r="P32" s="139"/>
      <c r="Q32" s="175">
        <v>1365.0</v>
      </c>
      <c r="R32" s="187">
        <v>23.24</v>
      </c>
      <c r="S32" s="175">
        <f t="shared" si="9"/>
        <v>28.24</v>
      </c>
      <c r="T32" s="160">
        <f t="shared" si="10"/>
        <v>1</v>
      </c>
      <c r="U32" s="160">
        <f t="shared" si="11"/>
        <v>28.24</v>
      </c>
      <c r="V32" s="188">
        <f t="shared" si="12"/>
        <v>1352.235575</v>
      </c>
      <c r="W32" s="175">
        <f t="shared" ref="W32:X32" si="31">C32/100</f>
        <v>1.01</v>
      </c>
      <c r="X32" s="175">
        <f t="shared" si="31"/>
        <v>2.04</v>
      </c>
      <c r="Y32" s="175">
        <f t="shared" si="14"/>
        <v>28.24</v>
      </c>
      <c r="Z32" s="189">
        <f t="shared" si="15"/>
        <v>58.185696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16.0</v>
      </c>
      <c r="B33" s="190" t="s">
        <v>64</v>
      </c>
      <c r="C33" s="190">
        <v>102.0</v>
      </c>
      <c r="D33" s="190">
        <v>204.0</v>
      </c>
      <c r="E33" s="190">
        <v>2828.0</v>
      </c>
      <c r="F33" s="190">
        <f t="shared" si="5"/>
        <v>0</v>
      </c>
      <c r="G33" s="190">
        <f t="shared" si="6"/>
        <v>1367.558358</v>
      </c>
      <c r="H33" s="191">
        <f t="shared" si="7"/>
        <v>1367.558358</v>
      </c>
      <c r="I33" s="190">
        <v>1.0</v>
      </c>
      <c r="J33" s="192">
        <f t="shared" si="8"/>
        <v>1367.558358</v>
      </c>
      <c r="K33" s="139"/>
      <c r="L33" s="175">
        <f t="shared" si="17"/>
        <v>5.1816</v>
      </c>
      <c r="M33" s="160">
        <f t="shared" si="18"/>
        <v>1</v>
      </c>
      <c r="N33" s="160">
        <f t="shared" si="19"/>
        <v>5.1816</v>
      </c>
      <c r="O33" s="139"/>
      <c r="P33" s="139"/>
      <c r="Q33" s="175">
        <v>1375.0</v>
      </c>
      <c r="R33" s="187">
        <v>23.24</v>
      </c>
      <c r="S33" s="175">
        <f t="shared" si="9"/>
        <v>28.28</v>
      </c>
      <c r="T33" s="160">
        <f t="shared" si="10"/>
        <v>1</v>
      </c>
      <c r="U33" s="160">
        <f t="shared" si="11"/>
        <v>28.28</v>
      </c>
      <c r="V33" s="188">
        <f t="shared" si="12"/>
        <v>1367.558358</v>
      </c>
      <c r="W33" s="175">
        <f t="shared" ref="W33:X33" si="32">C33/100</f>
        <v>1.02</v>
      </c>
      <c r="X33" s="175">
        <f t="shared" si="32"/>
        <v>2.04</v>
      </c>
      <c r="Y33" s="175">
        <f t="shared" si="14"/>
        <v>28.28</v>
      </c>
      <c r="Z33" s="189">
        <f t="shared" si="15"/>
        <v>58.845024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17.0</v>
      </c>
      <c r="B34" s="190" t="s">
        <v>64</v>
      </c>
      <c r="C34" s="190">
        <v>102.0</v>
      </c>
      <c r="D34" s="190">
        <v>204.0</v>
      </c>
      <c r="E34" s="190">
        <v>2827.0</v>
      </c>
      <c r="F34" s="190">
        <f t="shared" si="5"/>
        <v>0</v>
      </c>
      <c r="G34" s="190">
        <f t="shared" si="6"/>
        <v>1367.07478</v>
      </c>
      <c r="H34" s="191">
        <f t="shared" si="7"/>
        <v>1367.07478</v>
      </c>
      <c r="I34" s="190">
        <v>1.0</v>
      </c>
      <c r="J34" s="192">
        <f t="shared" si="8"/>
        <v>1367.07478</v>
      </c>
      <c r="K34" s="139"/>
      <c r="L34" s="175">
        <f t="shared" si="17"/>
        <v>5.1816</v>
      </c>
      <c r="M34" s="160">
        <f t="shared" si="18"/>
        <v>1</v>
      </c>
      <c r="N34" s="160">
        <f t="shared" si="19"/>
        <v>5.1816</v>
      </c>
      <c r="O34" s="139"/>
      <c r="P34" s="139"/>
      <c r="Q34" s="175">
        <v>1360.0</v>
      </c>
      <c r="R34" s="187">
        <v>23.24</v>
      </c>
      <c r="S34" s="175">
        <f t="shared" si="9"/>
        <v>28.27</v>
      </c>
      <c r="T34" s="160">
        <f t="shared" si="10"/>
        <v>1</v>
      </c>
      <c r="U34" s="160">
        <f t="shared" si="11"/>
        <v>28.27</v>
      </c>
      <c r="V34" s="188">
        <f t="shared" si="12"/>
        <v>1367.07478</v>
      </c>
      <c r="W34" s="175">
        <f t="shared" ref="W34:X34" si="33">C34/100</f>
        <v>1.02</v>
      </c>
      <c r="X34" s="175">
        <f t="shared" si="33"/>
        <v>2.04</v>
      </c>
      <c r="Y34" s="175">
        <f t="shared" si="14"/>
        <v>28.27</v>
      </c>
      <c r="Z34" s="189">
        <f t="shared" si="15"/>
        <v>58.824216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18.0</v>
      </c>
      <c r="B35" s="190" t="s">
        <v>64</v>
      </c>
      <c r="C35" s="190">
        <v>101.0</v>
      </c>
      <c r="D35" s="190">
        <v>204.0</v>
      </c>
      <c r="E35" s="190">
        <v>2833.0</v>
      </c>
      <c r="F35" s="190">
        <f t="shared" si="5"/>
        <v>0</v>
      </c>
      <c r="G35" s="190">
        <f t="shared" si="6"/>
        <v>1356.545108</v>
      </c>
      <c r="H35" s="191">
        <f t="shared" si="7"/>
        <v>1356.545108</v>
      </c>
      <c r="I35" s="190">
        <v>1.0</v>
      </c>
      <c r="J35" s="192">
        <f t="shared" si="8"/>
        <v>1356.545108</v>
      </c>
      <c r="K35" s="139"/>
      <c r="L35" s="175">
        <f t="shared" si="17"/>
        <v>5.1816</v>
      </c>
      <c r="M35" s="160">
        <f t="shared" si="18"/>
        <v>1</v>
      </c>
      <c r="N35" s="160">
        <f t="shared" si="19"/>
        <v>5.1816</v>
      </c>
      <c r="O35" s="139"/>
      <c r="P35" s="139"/>
      <c r="Q35" s="175">
        <v>1360.0</v>
      </c>
      <c r="R35" s="187">
        <v>23.24</v>
      </c>
      <c r="S35" s="175">
        <f t="shared" si="9"/>
        <v>28.33</v>
      </c>
      <c r="T35" s="160">
        <f t="shared" si="10"/>
        <v>1</v>
      </c>
      <c r="U35" s="160">
        <f t="shared" si="11"/>
        <v>28.33</v>
      </c>
      <c r="V35" s="188">
        <f t="shared" si="12"/>
        <v>1356.545108</v>
      </c>
      <c r="W35" s="175">
        <f t="shared" ref="W35:X35" si="34">C35/100</f>
        <v>1.01</v>
      </c>
      <c r="X35" s="175">
        <f t="shared" si="34"/>
        <v>2.04</v>
      </c>
      <c r="Y35" s="175">
        <f t="shared" si="14"/>
        <v>28.33</v>
      </c>
      <c r="Z35" s="189">
        <f t="shared" si="15"/>
        <v>58.371132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19.0</v>
      </c>
      <c r="B36" s="190" t="s">
        <v>64</v>
      </c>
      <c r="C36" s="190">
        <v>100.0</v>
      </c>
      <c r="D36" s="190">
        <v>204.0</v>
      </c>
      <c r="E36" s="190">
        <v>2825.0</v>
      </c>
      <c r="F36" s="190">
        <f t="shared" si="5"/>
        <v>0</v>
      </c>
      <c r="G36" s="190">
        <f t="shared" si="6"/>
        <v>1339.3212</v>
      </c>
      <c r="H36" s="191">
        <f t="shared" si="7"/>
        <v>1339.3212</v>
      </c>
      <c r="I36" s="190">
        <v>1.0</v>
      </c>
      <c r="J36" s="192">
        <f t="shared" si="8"/>
        <v>1339.3212</v>
      </c>
      <c r="K36" s="139"/>
      <c r="L36" s="175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5">
        <v>1325.0</v>
      </c>
      <c r="R36" s="187">
        <v>23.24</v>
      </c>
      <c r="S36" s="175">
        <f t="shared" si="9"/>
        <v>28.25</v>
      </c>
      <c r="T36" s="160">
        <f t="shared" si="10"/>
        <v>1</v>
      </c>
      <c r="U36" s="160">
        <f t="shared" si="11"/>
        <v>28.25</v>
      </c>
      <c r="V36" s="188">
        <f t="shared" si="12"/>
        <v>1339.3212</v>
      </c>
      <c r="W36" s="175">
        <f t="shared" ref="W36:X36" si="35">C36/100</f>
        <v>1</v>
      </c>
      <c r="X36" s="175">
        <f t="shared" si="35"/>
        <v>2.04</v>
      </c>
      <c r="Y36" s="175">
        <f t="shared" si="14"/>
        <v>28.25</v>
      </c>
      <c r="Z36" s="189">
        <f t="shared" si="15"/>
        <v>57.63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20.0</v>
      </c>
      <c r="B37" s="180" t="s">
        <v>65</v>
      </c>
      <c r="C37" s="181">
        <v>90.0</v>
      </c>
      <c r="D37" s="181">
        <v>202.0</v>
      </c>
      <c r="E37" s="181">
        <v>163.0</v>
      </c>
      <c r="F37" s="181">
        <f t="shared" si="5"/>
        <v>0</v>
      </c>
      <c r="G37" s="181">
        <f t="shared" si="6"/>
        <v>58.3185312</v>
      </c>
      <c r="H37" s="182">
        <f t="shared" si="7"/>
        <v>58.3185312</v>
      </c>
      <c r="I37" s="181">
        <v>1.0</v>
      </c>
      <c r="J37" s="183">
        <f t="shared" si="8"/>
        <v>58.3185312</v>
      </c>
      <c r="K37" s="184"/>
      <c r="L37" s="185">
        <f t="shared" si="17"/>
        <v>5.1308</v>
      </c>
      <c r="M37" s="186">
        <f t="shared" si="18"/>
        <v>1</v>
      </c>
      <c r="N37" s="186">
        <f t="shared" si="19"/>
        <v>5.1308</v>
      </c>
      <c r="O37" s="184"/>
      <c r="P37" s="184"/>
      <c r="Q37" s="185"/>
      <c r="R37" s="187">
        <v>19.68</v>
      </c>
      <c r="S37" s="175">
        <f t="shared" si="9"/>
        <v>1.63</v>
      </c>
      <c r="T37" s="160">
        <f t="shared" si="10"/>
        <v>1</v>
      </c>
      <c r="U37" s="160">
        <f t="shared" si="11"/>
        <v>1.63</v>
      </c>
      <c r="V37" s="188">
        <f t="shared" si="12"/>
        <v>58.3185312</v>
      </c>
      <c r="W37" s="175">
        <f t="shared" ref="W37:X37" si="36">C37/100</f>
        <v>0.9</v>
      </c>
      <c r="X37" s="175">
        <f t="shared" si="36"/>
        <v>2.02</v>
      </c>
      <c r="Y37" s="175">
        <f t="shared" si="14"/>
        <v>1.63</v>
      </c>
      <c r="Z37" s="189">
        <f t="shared" si="15"/>
        <v>2.96334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21.0</v>
      </c>
      <c r="B38" s="190" t="s">
        <v>65</v>
      </c>
      <c r="C38" s="190">
        <v>97.0</v>
      </c>
      <c r="D38" s="190">
        <v>202.0</v>
      </c>
      <c r="E38" s="190">
        <v>257.0</v>
      </c>
      <c r="F38" s="190">
        <f t="shared" si="5"/>
        <v>0</v>
      </c>
      <c r="G38" s="190">
        <f t="shared" si="6"/>
        <v>99.10174944</v>
      </c>
      <c r="H38" s="191">
        <f t="shared" si="7"/>
        <v>99.10174944</v>
      </c>
      <c r="I38" s="190">
        <v>1.0</v>
      </c>
      <c r="J38" s="192">
        <f t="shared" si="8"/>
        <v>99.10174944</v>
      </c>
      <c r="K38" s="139"/>
      <c r="L38" s="175">
        <f t="shared" si="17"/>
        <v>5.1308</v>
      </c>
      <c r="M38" s="160">
        <f t="shared" si="18"/>
        <v>1</v>
      </c>
      <c r="N38" s="160">
        <f t="shared" si="19"/>
        <v>5.1308</v>
      </c>
      <c r="O38" s="139"/>
      <c r="P38" s="139"/>
      <c r="Q38" s="175"/>
      <c r="R38" s="187">
        <v>19.68</v>
      </c>
      <c r="S38" s="175">
        <f t="shared" si="9"/>
        <v>2.57</v>
      </c>
      <c r="T38" s="160">
        <f t="shared" si="10"/>
        <v>1</v>
      </c>
      <c r="U38" s="160">
        <f t="shared" si="11"/>
        <v>2.57</v>
      </c>
      <c r="V38" s="188">
        <f t="shared" si="12"/>
        <v>99.10174944</v>
      </c>
      <c r="W38" s="175">
        <f t="shared" ref="W38:X38" si="37">C38/100</f>
        <v>0.97</v>
      </c>
      <c r="X38" s="175">
        <f t="shared" si="37"/>
        <v>2.02</v>
      </c>
      <c r="Y38" s="175">
        <f t="shared" si="14"/>
        <v>2.57</v>
      </c>
      <c r="Z38" s="189">
        <f t="shared" si="15"/>
        <v>5.035658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22.0</v>
      </c>
      <c r="B39" s="190" t="s">
        <v>65</v>
      </c>
      <c r="C39" s="190">
        <v>107.0</v>
      </c>
      <c r="D39" s="190">
        <v>202.0</v>
      </c>
      <c r="E39" s="190">
        <v>102.0</v>
      </c>
      <c r="F39" s="190">
        <f t="shared" si="5"/>
        <v>0</v>
      </c>
      <c r="G39" s="190">
        <f t="shared" si="6"/>
        <v>43.38707904</v>
      </c>
      <c r="H39" s="191">
        <f t="shared" si="7"/>
        <v>43.38707904</v>
      </c>
      <c r="I39" s="190">
        <v>1.0</v>
      </c>
      <c r="J39" s="192">
        <f t="shared" si="8"/>
        <v>43.38707904</v>
      </c>
      <c r="K39" s="139"/>
      <c r="L39" s="175">
        <f t="shared" si="17"/>
        <v>5.1308</v>
      </c>
      <c r="M39" s="160">
        <f t="shared" si="18"/>
        <v>1</v>
      </c>
      <c r="N39" s="160">
        <f t="shared" si="19"/>
        <v>5.1308</v>
      </c>
      <c r="O39" s="139"/>
      <c r="P39" s="139"/>
      <c r="Q39" s="175"/>
      <c r="R39" s="187">
        <v>19.68</v>
      </c>
      <c r="S39" s="175">
        <f t="shared" si="9"/>
        <v>1.02</v>
      </c>
      <c r="T39" s="160">
        <f t="shared" si="10"/>
        <v>1</v>
      </c>
      <c r="U39" s="160">
        <f t="shared" si="11"/>
        <v>1.02</v>
      </c>
      <c r="V39" s="188">
        <f t="shared" si="12"/>
        <v>43.38707904</v>
      </c>
      <c r="W39" s="175">
        <f t="shared" ref="W39:X39" si="38">C39/100</f>
        <v>1.07</v>
      </c>
      <c r="X39" s="175">
        <f t="shared" si="38"/>
        <v>2.02</v>
      </c>
      <c r="Y39" s="175">
        <f t="shared" si="14"/>
        <v>1.02</v>
      </c>
      <c r="Z39" s="189">
        <f t="shared" si="15"/>
        <v>2.204628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23.0</v>
      </c>
      <c r="B40" s="190" t="s">
        <v>65</v>
      </c>
      <c r="C40" s="190">
        <v>102.0</v>
      </c>
      <c r="D40" s="190">
        <v>203.0</v>
      </c>
      <c r="E40" s="190">
        <v>2856.0</v>
      </c>
      <c r="F40" s="190">
        <f t="shared" si="5"/>
        <v>0</v>
      </c>
      <c r="G40" s="190">
        <f t="shared" si="6"/>
        <v>1163.803092</v>
      </c>
      <c r="H40" s="191">
        <f t="shared" si="7"/>
        <v>1163.803092</v>
      </c>
      <c r="I40" s="190">
        <v>1.0</v>
      </c>
      <c r="J40" s="192">
        <f t="shared" si="8"/>
        <v>1163.803092</v>
      </c>
      <c r="K40" s="139"/>
      <c r="L40" s="175">
        <f t="shared" si="17"/>
        <v>5.1562</v>
      </c>
      <c r="M40" s="160">
        <f t="shared" si="18"/>
        <v>1</v>
      </c>
      <c r="N40" s="160">
        <f t="shared" si="19"/>
        <v>5.1562</v>
      </c>
      <c r="O40" s="139"/>
      <c r="P40" s="139"/>
      <c r="Q40" s="175">
        <v>1205.0</v>
      </c>
      <c r="R40" s="187">
        <v>19.68</v>
      </c>
      <c r="S40" s="175">
        <f t="shared" si="9"/>
        <v>28.56</v>
      </c>
      <c r="T40" s="160">
        <f t="shared" si="10"/>
        <v>1</v>
      </c>
      <c r="U40" s="160">
        <f t="shared" si="11"/>
        <v>28.56</v>
      </c>
      <c r="V40" s="188">
        <f t="shared" si="12"/>
        <v>1163.803092</v>
      </c>
      <c r="W40" s="175">
        <f t="shared" ref="W40:X40" si="39">C40/100</f>
        <v>1.02</v>
      </c>
      <c r="X40" s="175">
        <f t="shared" si="39"/>
        <v>2.03</v>
      </c>
      <c r="Y40" s="175">
        <f t="shared" si="14"/>
        <v>28.56</v>
      </c>
      <c r="Z40" s="189">
        <f t="shared" si="15"/>
        <v>59.136336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24.0</v>
      </c>
      <c r="B41" s="190" t="s">
        <v>65</v>
      </c>
      <c r="C41" s="190">
        <v>106.0</v>
      </c>
      <c r="D41" s="190">
        <v>203.0</v>
      </c>
      <c r="E41" s="190">
        <v>2845.0</v>
      </c>
      <c r="F41" s="190">
        <f t="shared" si="5"/>
        <v>0</v>
      </c>
      <c r="G41" s="190">
        <f t="shared" si="6"/>
        <v>1204.784213</v>
      </c>
      <c r="H41" s="191">
        <f t="shared" si="7"/>
        <v>1204.784213</v>
      </c>
      <c r="I41" s="190">
        <v>1.0</v>
      </c>
      <c r="J41" s="192">
        <f t="shared" si="8"/>
        <v>1204.784213</v>
      </c>
      <c r="K41" s="139"/>
      <c r="L41" s="175">
        <f t="shared" si="17"/>
        <v>5.1562</v>
      </c>
      <c r="M41" s="160">
        <f t="shared" si="18"/>
        <v>1</v>
      </c>
      <c r="N41" s="160">
        <f t="shared" si="19"/>
        <v>5.1562</v>
      </c>
      <c r="O41" s="139"/>
      <c r="P41" s="139"/>
      <c r="Q41" s="175">
        <v>1205.0</v>
      </c>
      <c r="R41" s="187">
        <v>19.68</v>
      </c>
      <c r="S41" s="175">
        <f t="shared" si="9"/>
        <v>28.45</v>
      </c>
      <c r="T41" s="160">
        <f t="shared" si="10"/>
        <v>1</v>
      </c>
      <c r="U41" s="160">
        <f t="shared" si="11"/>
        <v>28.45</v>
      </c>
      <c r="V41" s="188">
        <f t="shared" si="12"/>
        <v>1204.784213</v>
      </c>
      <c r="W41" s="175">
        <f t="shared" ref="W41:X41" si="40">C41/100</f>
        <v>1.06</v>
      </c>
      <c r="X41" s="175">
        <f t="shared" si="40"/>
        <v>2.03</v>
      </c>
      <c r="Y41" s="175">
        <f t="shared" si="14"/>
        <v>28.45</v>
      </c>
      <c r="Z41" s="189">
        <f t="shared" si="15"/>
        <v>61.21871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25.0</v>
      </c>
      <c r="B42" s="257" t="s">
        <v>67</v>
      </c>
      <c r="C42" s="181">
        <v>90.0</v>
      </c>
      <c r="D42" s="181">
        <v>203.0</v>
      </c>
      <c r="E42" s="181">
        <v>160.0</v>
      </c>
      <c r="F42" s="181">
        <f t="shared" si="5"/>
        <v>0</v>
      </c>
      <c r="G42" s="181">
        <f t="shared" si="6"/>
        <v>89.1576</v>
      </c>
      <c r="H42" s="182">
        <f t="shared" si="7"/>
        <v>89.1576</v>
      </c>
      <c r="I42" s="181">
        <v>1.0</v>
      </c>
      <c r="J42" s="183">
        <f t="shared" si="8"/>
        <v>89.1576</v>
      </c>
      <c r="K42" s="184"/>
      <c r="L42" s="185">
        <f t="shared" si="17"/>
        <v>5.1562</v>
      </c>
      <c r="M42" s="186">
        <f t="shared" si="18"/>
        <v>1</v>
      </c>
      <c r="N42" s="186">
        <f t="shared" si="19"/>
        <v>5.1562</v>
      </c>
      <c r="O42" s="184"/>
      <c r="P42" s="184"/>
      <c r="Q42" s="185"/>
      <c r="R42" s="187">
        <v>30.5</v>
      </c>
      <c r="S42" s="175">
        <f t="shared" si="9"/>
        <v>1.6</v>
      </c>
      <c r="T42" s="160">
        <f t="shared" si="10"/>
        <v>1</v>
      </c>
      <c r="U42" s="160">
        <f t="shared" si="11"/>
        <v>1.6</v>
      </c>
      <c r="V42" s="188">
        <f t="shared" si="12"/>
        <v>89.1576</v>
      </c>
      <c r="W42" s="175">
        <f t="shared" ref="W42:X42" si="41">C42/100</f>
        <v>0.9</v>
      </c>
      <c r="X42" s="175">
        <f t="shared" si="41"/>
        <v>2.03</v>
      </c>
      <c r="Y42" s="175">
        <f t="shared" si="14"/>
        <v>1.6</v>
      </c>
      <c r="Z42" s="189">
        <f t="shared" si="15"/>
        <v>2.9232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26.0</v>
      </c>
      <c r="B43" s="190" t="s">
        <v>67</v>
      </c>
      <c r="C43" s="190">
        <v>107.0</v>
      </c>
      <c r="D43" s="190">
        <v>203.0</v>
      </c>
      <c r="E43" s="190">
        <v>214.0</v>
      </c>
      <c r="F43" s="190">
        <f t="shared" si="5"/>
        <v>0</v>
      </c>
      <c r="G43" s="190">
        <f t="shared" si="6"/>
        <v>141.772967</v>
      </c>
      <c r="H43" s="191">
        <f t="shared" si="7"/>
        <v>141.772967</v>
      </c>
      <c r="I43" s="190">
        <v>1.0</v>
      </c>
      <c r="J43" s="192">
        <f t="shared" si="8"/>
        <v>141.772967</v>
      </c>
      <c r="K43" s="139"/>
      <c r="L43" s="216"/>
      <c r="M43" s="258">
        <f t="shared" si="18"/>
        <v>1</v>
      </c>
      <c r="N43" s="258"/>
      <c r="O43" s="139"/>
      <c r="P43" s="139"/>
      <c r="Q43" s="175"/>
      <c r="R43" s="187">
        <v>30.5</v>
      </c>
      <c r="S43" s="175">
        <f t="shared" si="9"/>
        <v>2.14</v>
      </c>
      <c r="T43" s="160">
        <f t="shared" si="10"/>
        <v>1</v>
      </c>
      <c r="U43" s="160">
        <f t="shared" si="11"/>
        <v>2.14</v>
      </c>
      <c r="V43" s="188">
        <f t="shared" si="12"/>
        <v>141.772967</v>
      </c>
      <c r="W43" s="175">
        <f t="shared" ref="W43:X43" si="42">C43/100</f>
        <v>1.07</v>
      </c>
      <c r="X43" s="175">
        <f t="shared" si="42"/>
        <v>2.03</v>
      </c>
      <c r="Y43" s="175">
        <f t="shared" si="14"/>
        <v>2.14</v>
      </c>
      <c r="Z43" s="189">
        <f t="shared" si="15"/>
        <v>4.648294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27.0</v>
      </c>
      <c r="B44" s="190" t="s">
        <v>67</v>
      </c>
      <c r="C44" s="190">
        <v>107.0</v>
      </c>
      <c r="D44" s="190">
        <v>203.0</v>
      </c>
      <c r="E44" s="190">
        <v>204.0</v>
      </c>
      <c r="F44" s="190">
        <f t="shared" si="5"/>
        <v>0</v>
      </c>
      <c r="G44" s="190">
        <f t="shared" si="6"/>
        <v>135.148062</v>
      </c>
      <c r="H44" s="191">
        <f t="shared" si="7"/>
        <v>135.148062</v>
      </c>
      <c r="I44" s="190">
        <v>1.0</v>
      </c>
      <c r="J44" s="192">
        <f t="shared" si="8"/>
        <v>135.148062</v>
      </c>
      <c r="K44" s="139"/>
      <c r="L44" s="216"/>
      <c r="M44" s="258">
        <f t="shared" si="18"/>
        <v>1</v>
      </c>
      <c r="N44" s="258"/>
      <c r="O44" s="139"/>
      <c r="P44" s="139"/>
      <c r="Q44" s="175"/>
      <c r="R44" s="187">
        <v>30.5</v>
      </c>
      <c r="S44" s="175">
        <f t="shared" si="9"/>
        <v>2.04</v>
      </c>
      <c r="T44" s="160">
        <f t="shared" si="10"/>
        <v>1</v>
      </c>
      <c r="U44" s="160">
        <f t="shared" si="11"/>
        <v>2.04</v>
      </c>
      <c r="V44" s="188">
        <f t="shared" si="12"/>
        <v>135.148062</v>
      </c>
      <c r="W44" s="175">
        <f t="shared" ref="W44:X44" si="43">C44/100</f>
        <v>1.07</v>
      </c>
      <c r="X44" s="175">
        <f t="shared" si="43"/>
        <v>2.03</v>
      </c>
      <c r="Y44" s="175">
        <f t="shared" si="14"/>
        <v>2.04</v>
      </c>
      <c r="Z44" s="189">
        <f t="shared" si="15"/>
        <v>4.431084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28.0</v>
      </c>
      <c r="B45" s="190" t="s">
        <v>67</v>
      </c>
      <c r="C45" s="190">
        <v>105.0</v>
      </c>
      <c r="D45" s="190">
        <v>203.0</v>
      </c>
      <c r="E45" s="190">
        <v>207.0</v>
      </c>
      <c r="F45" s="190">
        <f t="shared" si="5"/>
        <v>0</v>
      </c>
      <c r="G45" s="190">
        <f t="shared" si="6"/>
        <v>134.5722525</v>
      </c>
      <c r="H45" s="191">
        <f t="shared" si="7"/>
        <v>134.5722525</v>
      </c>
      <c r="I45" s="190">
        <v>1.0</v>
      </c>
      <c r="J45" s="192">
        <f t="shared" si="8"/>
        <v>134.5722525</v>
      </c>
      <c r="K45" s="139"/>
      <c r="L45" s="216"/>
      <c r="M45" s="258">
        <f t="shared" si="18"/>
        <v>1</v>
      </c>
      <c r="N45" s="258"/>
      <c r="O45" s="139"/>
      <c r="P45" s="139"/>
      <c r="Q45" s="175"/>
      <c r="R45" s="187">
        <v>30.5</v>
      </c>
      <c r="S45" s="175">
        <f t="shared" si="9"/>
        <v>2.07</v>
      </c>
      <c r="T45" s="160">
        <f t="shared" si="10"/>
        <v>1</v>
      </c>
      <c r="U45" s="160">
        <f t="shared" si="11"/>
        <v>2.07</v>
      </c>
      <c r="V45" s="188">
        <f t="shared" si="12"/>
        <v>134.5722525</v>
      </c>
      <c r="W45" s="175">
        <f t="shared" ref="W45:X45" si="44">C45/100</f>
        <v>1.05</v>
      </c>
      <c r="X45" s="175">
        <f t="shared" si="44"/>
        <v>2.03</v>
      </c>
      <c r="Y45" s="175">
        <f t="shared" si="14"/>
        <v>2.07</v>
      </c>
      <c r="Z45" s="189">
        <f t="shared" si="15"/>
        <v>4.412205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29.0</v>
      </c>
      <c r="B46" s="190" t="s">
        <v>67</v>
      </c>
      <c r="C46" s="190">
        <v>97.0</v>
      </c>
      <c r="D46" s="190">
        <v>203.0</v>
      </c>
      <c r="E46" s="190">
        <v>203.0</v>
      </c>
      <c r="F46" s="190">
        <f t="shared" si="5"/>
        <v>0</v>
      </c>
      <c r="G46" s="190">
        <f t="shared" si="6"/>
        <v>121.9168265</v>
      </c>
      <c r="H46" s="191">
        <f t="shared" si="7"/>
        <v>121.9168265</v>
      </c>
      <c r="I46" s="190">
        <v>1.0</v>
      </c>
      <c r="J46" s="192">
        <f t="shared" si="8"/>
        <v>121.9168265</v>
      </c>
      <c r="K46" s="139"/>
      <c r="L46" s="216"/>
      <c r="M46" s="258">
        <f t="shared" si="18"/>
        <v>1</v>
      </c>
      <c r="N46" s="258"/>
      <c r="O46" s="139"/>
      <c r="P46" s="139"/>
      <c r="Q46" s="175"/>
      <c r="R46" s="187">
        <v>30.5</v>
      </c>
      <c r="S46" s="175">
        <f t="shared" si="9"/>
        <v>2.03</v>
      </c>
      <c r="T46" s="160">
        <f t="shared" si="10"/>
        <v>1</v>
      </c>
      <c r="U46" s="160">
        <f t="shared" si="11"/>
        <v>2.03</v>
      </c>
      <c r="V46" s="188">
        <f t="shared" si="12"/>
        <v>121.9168265</v>
      </c>
      <c r="W46" s="175">
        <f t="shared" ref="W46:X46" si="45">C46/100</f>
        <v>0.97</v>
      </c>
      <c r="X46" s="175">
        <f t="shared" si="45"/>
        <v>2.03</v>
      </c>
      <c r="Y46" s="175">
        <f t="shared" si="14"/>
        <v>2.03</v>
      </c>
      <c r="Z46" s="189">
        <f t="shared" si="15"/>
        <v>3.997273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30.0</v>
      </c>
      <c r="B47" s="190" t="s">
        <v>67</v>
      </c>
      <c r="C47" s="190">
        <v>107.0</v>
      </c>
      <c r="D47" s="190">
        <v>203.0</v>
      </c>
      <c r="E47" s="190">
        <v>142.0</v>
      </c>
      <c r="F47" s="190">
        <f t="shared" si="5"/>
        <v>0</v>
      </c>
      <c r="G47" s="190">
        <f t="shared" si="6"/>
        <v>94.073651</v>
      </c>
      <c r="H47" s="191">
        <f t="shared" si="7"/>
        <v>94.073651</v>
      </c>
      <c r="I47" s="190">
        <v>1.0</v>
      </c>
      <c r="J47" s="192">
        <f t="shared" si="8"/>
        <v>94.073651</v>
      </c>
      <c r="K47" s="139"/>
      <c r="L47" s="216"/>
      <c r="M47" s="258">
        <f t="shared" si="18"/>
        <v>1</v>
      </c>
      <c r="N47" s="258"/>
      <c r="O47" s="139"/>
      <c r="P47" s="139"/>
      <c r="Q47" s="175"/>
      <c r="R47" s="187">
        <v>30.5</v>
      </c>
      <c r="S47" s="175">
        <f t="shared" si="9"/>
        <v>1.42</v>
      </c>
      <c r="T47" s="160">
        <f t="shared" si="10"/>
        <v>1</v>
      </c>
      <c r="U47" s="160">
        <f t="shared" si="11"/>
        <v>1.42</v>
      </c>
      <c r="V47" s="188">
        <f t="shared" si="12"/>
        <v>94.073651</v>
      </c>
      <c r="W47" s="175">
        <f t="shared" ref="W47:X47" si="46">C47/100</f>
        <v>1.07</v>
      </c>
      <c r="X47" s="175">
        <f t="shared" si="46"/>
        <v>2.03</v>
      </c>
      <c r="Y47" s="175">
        <f t="shared" si="14"/>
        <v>1.42</v>
      </c>
      <c r="Z47" s="189">
        <f t="shared" si="15"/>
        <v>3.084382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31.0</v>
      </c>
      <c r="B48" s="190" t="s">
        <v>67</v>
      </c>
      <c r="C48" s="190">
        <v>104.0</v>
      </c>
      <c r="D48" s="190">
        <v>203.0</v>
      </c>
      <c r="E48" s="190">
        <v>140.0</v>
      </c>
      <c r="F48" s="190">
        <f t="shared" si="5"/>
        <v>0</v>
      </c>
      <c r="G48" s="190">
        <f t="shared" si="6"/>
        <v>90.14824</v>
      </c>
      <c r="H48" s="191">
        <f t="shared" si="7"/>
        <v>90.14824</v>
      </c>
      <c r="I48" s="190">
        <v>1.0</v>
      </c>
      <c r="J48" s="192">
        <f t="shared" si="8"/>
        <v>90.14824</v>
      </c>
      <c r="K48" s="139"/>
      <c r="L48" s="216"/>
      <c r="M48" s="258">
        <f t="shared" si="18"/>
        <v>1</v>
      </c>
      <c r="N48" s="258"/>
      <c r="O48" s="139"/>
      <c r="P48" s="139"/>
      <c r="Q48" s="175"/>
      <c r="R48" s="187">
        <v>30.5</v>
      </c>
      <c r="S48" s="175">
        <f t="shared" si="9"/>
        <v>1.4</v>
      </c>
      <c r="T48" s="160">
        <f t="shared" si="10"/>
        <v>1</v>
      </c>
      <c r="U48" s="160">
        <f t="shared" si="11"/>
        <v>1.4</v>
      </c>
      <c r="V48" s="188">
        <f t="shared" si="12"/>
        <v>90.14824</v>
      </c>
      <c r="W48" s="175">
        <f t="shared" ref="W48:X48" si="47">C48/100</f>
        <v>1.04</v>
      </c>
      <c r="X48" s="175">
        <f t="shared" si="47"/>
        <v>2.03</v>
      </c>
      <c r="Y48" s="175">
        <f t="shared" si="14"/>
        <v>1.4</v>
      </c>
      <c r="Z48" s="189">
        <f t="shared" si="15"/>
        <v>2.95568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32.0</v>
      </c>
      <c r="B49" s="190" t="s">
        <v>67</v>
      </c>
      <c r="C49" s="190">
        <v>76.0</v>
      </c>
      <c r="D49" s="190">
        <v>203.0</v>
      </c>
      <c r="E49" s="190">
        <v>130.0</v>
      </c>
      <c r="F49" s="190">
        <f t="shared" si="5"/>
        <v>0</v>
      </c>
      <c r="G49" s="190">
        <f t="shared" si="6"/>
        <v>61.17202</v>
      </c>
      <c r="H49" s="191">
        <f t="shared" si="7"/>
        <v>61.17202</v>
      </c>
      <c r="I49" s="190">
        <v>1.0</v>
      </c>
      <c r="J49" s="192">
        <f t="shared" si="8"/>
        <v>61.17202</v>
      </c>
      <c r="K49" s="139"/>
      <c r="L49" s="216"/>
      <c r="M49" s="258">
        <f t="shared" si="18"/>
        <v>1</v>
      </c>
      <c r="N49" s="258"/>
      <c r="O49" s="139"/>
      <c r="P49" s="139"/>
      <c r="Q49" s="175"/>
      <c r="R49" s="187">
        <v>30.5</v>
      </c>
      <c r="S49" s="175">
        <f t="shared" si="9"/>
        <v>1.3</v>
      </c>
      <c r="T49" s="160">
        <f t="shared" si="10"/>
        <v>1</v>
      </c>
      <c r="U49" s="160">
        <f t="shared" si="11"/>
        <v>1.3</v>
      </c>
      <c r="V49" s="188">
        <f t="shared" si="12"/>
        <v>61.17202</v>
      </c>
      <c r="W49" s="175">
        <f t="shared" ref="W49:X49" si="48">C49/100</f>
        <v>0.76</v>
      </c>
      <c r="X49" s="175">
        <f t="shared" si="48"/>
        <v>2.03</v>
      </c>
      <c r="Y49" s="175">
        <f t="shared" si="14"/>
        <v>1.3</v>
      </c>
      <c r="Z49" s="189">
        <f t="shared" si="15"/>
        <v>2.00564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33.0</v>
      </c>
      <c r="B50" s="190" t="s">
        <v>67</v>
      </c>
      <c r="C50" s="190">
        <v>106.0</v>
      </c>
      <c r="D50" s="190">
        <v>203.0</v>
      </c>
      <c r="E50" s="190">
        <v>2827.0</v>
      </c>
      <c r="F50" s="190">
        <f t="shared" si="5"/>
        <v>0</v>
      </c>
      <c r="G50" s="190">
        <f t="shared" si="6"/>
        <v>1855.357273</v>
      </c>
      <c r="H50" s="191">
        <f t="shared" si="7"/>
        <v>1855.357273</v>
      </c>
      <c r="I50" s="190">
        <v>1.0</v>
      </c>
      <c r="J50" s="192">
        <f t="shared" si="8"/>
        <v>1855.357273</v>
      </c>
      <c r="K50" s="139"/>
      <c r="L50" s="216"/>
      <c r="M50" s="258">
        <f t="shared" si="18"/>
        <v>1</v>
      </c>
      <c r="N50" s="258"/>
      <c r="O50" s="139"/>
      <c r="P50" s="139"/>
      <c r="Q50" s="175">
        <v>1815.0</v>
      </c>
      <c r="R50" s="187">
        <v>30.5</v>
      </c>
      <c r="S50" s="175">
        <f t="shared" si="9"/>
        <v>28.27</v>
      </c>
      <c r="T50" s="160">
        <f t="shared" si="10"/>
        <v>1</v>
      </c>
      <c r="U50" s="160">
        <f t="shared" si="11"/>
        <v>28.27</v>
      </c>
      <c r="V50" s="188">
        <f t="shared" si="12"/>
        <v>1855.357273</v>
      </c>
      <c r="W50" s="175">
        <f t="shared" ref="W50:X50" si="49">C50/100</f>
        <v>1.06</v>
      </c>
      <c r="X50" s="175">
        <f t="shared" si="49"/>
        <v>2.03</v>
      </c>
      <c r="Y50" s="175">
        <f t="shared" si="14"/>
        <v>28.27</v>
      </c>
      <c r="Z50" s="189">
        <f t="shared" si="15"/>
        <v>60.831386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34.0</v>
      </c>
      <c r="B51" s="190" t="s">
        <v>67</v>
      </c>
      <c r="C51" s="190">
        <v>106.0</v>
      </c>
      <c r="D51" s="190">
        <v>203.0</v>
      </c>
      <c r="E51" s="190">
        <v>2848.0</v>
      </c>
      <c r="F51" s="190">
        <f t="shared" si="5"/>
        <v>0</v>
      </c>
      <c r="G51" s="190">
        <f t="shared" si="6"/>
        <v>1869.139552</v>
      </c>
      <c r="H51" s="191">
        <f t="shared" si="7"/>
        <v>1869.139552</v>
      </c>
      <c r="I51" s="190">
        <v>1.0</v>
      </c>
      <c r="J51" s="192">
        <f t="shared" si="8"/>
        <v>1869.139552</v>
      </c>
      <c r="K51" s="139"/>
      <c r="L51" s="216"/>
      <c r="M51" s="258">
        <f t="shared" si="18"/>
        <v>1</v>
      </c>
      <c r="N51" s="258"/>
      <c r="O51" s="139"/>
      <c r="P51" s="139"/>
      <c r="Q51" s="175">
        <v>1845.0</v>
      </c>
      <c r="R51" s="187">
        <v>30.5</v>
      </c>
      <c r="S51" s="175">
        <f t="shared" si="9"/>
        <v>28.48</v>
      </c>
      <c r="T51" s="160">
        <f t="shared" si="10"/>
        <v>1</v>
      </c>
      <c r="U51" s="160">
        <f t="shared" si="11"/>
        <v>28.48</v>
      </c>
      <c r="V51" s="188">
        <f t="shared" si="12"/>
        <v>1869.139552</v>
      </c>
      <c r="W51" s="175">
        <f t="shared" ref="W51:X51" si="50">C51/100</f>
        <v>1.06</v>
      </c>
      <c r="X51" s="175">
        <f t="shared" si="50"/>
        <v>2.03</v>
      </c>
      <c r="Y51" s="175">
        <f t="shared" si="14"/>
        <v>28.48</v>
      </c>
      <c r="Z51" s="189">
        <f t="shared" si="15"/>
        <v>61.283264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/>
      <c r="B52" s="175"/>
      <c r="C52" s="175"/>
      <c r="D52" s="175"/>
      <c r="E52" s="175"/>
      <c r="F52" s="175"/>
      <c r="G52" s="175"/>
      <c r="H52" s="178"/>
      <c r="I52" s="160"/>
      <c r="J52" s="193">
        <f>+Q88</f>
        <v>64.4</v>
      </c>
      <c r="K52" s="139"/>
      <c r="L52" s="139"/>
      <c r="M52" s="139"/>
      <c r="N52" s="139"/>
      <c r="O52" s="139"/>
      <c r="P52" s="139"/>
      <c r="Q52" s="139"/>
      <c r="R52" s="194"/>
      <c r="S52" s="195">
        <f t="shared" si="9"/>
        <v>0</v>
      </c>
      <c r="T52" s="196" t="str">
        <f t="shared" si="10"/>
        <v/>
      </c>
      <c r="U52" s="196">
        <f t="shared" si="11"/>
        <v>0</v>
      </c>
      <c r="V52" s="197"/>
      <c r="W52" s="195">
        <f t="shared" ref="W52:X52" si="51">C52/100</f>
        <v>0</v>
      </c>
      <c r="X52" s="195">
        <f t="shared" si="51"/>
        <v>0</v>
      </c>
      <c r="Y52" s="195">
        <f t="shared" si="14"/>
        <v>0</v>
      </c>
      <c r="Z52" s="198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/>
      <c r="B53" s="199"/>
      <c r="C53" s="199"/>
      <c r="D53" s="199"/>
      <c r="E53" s="199"/>
      <c r="F53" s="199"/>
      <c r="G53" s="199"/>
      <c r="H53" s="200"/>
      <c r="I53" s="201">
        <f>SUM(I18:I51)</f>
        <v>34</v>
      </c>
      <c r="J53" s="202">
        <f>SUM(J18:J52)</f>
        <v>29012.42308</v>
      </c>
      <c r="K53" s="203"/>
      <c r="L53" s="203"/>
      <c r="M53" s="203"/>
      <c r="N53" s="203"/>
      <c r="O53" s="203"/>
      <c r="P53" s="203"/>
      <c r="Q53" s="203"/>
      <c r="R53" s="141"/>
      <c r="S53" s="203">
        <f>SUMIFS($T$18:$T$51,$S$18:$S$51,"&gt;=3")</f>
        <v>20</v>
      </c>
      <c r="T53" s="203">
        <f t="shared" ref="T53:U53" si="52">SUM(T18:T51)</f>
        <v>34</v>
      </c>
      <c r="U53" s="203">
        <f t="shared" si="52"/>
        <v>591.24</v>
      </c>
      <c r="V53" s="203"/>
      <c r="W53" s="203"/>
      <c r="X53" s="203"/>
      <c r="Y53" s="203"/>
      <c r="Z53" s="204">
        <f>SUM(Z18:Z52)</f>
        <v>1218.57385</v>
      </c>
      <c r="AA53" s="203"/>
      <c r="AB53" s="203"/>
      <c r="AC53" s="203"/>
      <c r="AD53" s="203"/>
      <c r="AE53" s="203"/>
      <c r="AF53" s="203"/>
      <c r="AG53" s="203"/>
      <c r="AH53" s="203"/>
      <c r="AI53" s="203"/>
      <c r="AJ53" s="203"/>
      <c r="AK53" s="203"/>
    </row>
    <row r="54" ht="29.25" customHeight="1">
      <c r="A54" s="139"/>
      <c r="B54" s="139"/>
      <c r="C54" s="139"/>
      <c r="D54" s="139"/>
      <c r="E54" s="139"/>
      <c r="F54" s="139"/>
      <c r="G54" s="139"/>
      <c r="H54" s="140"/>
      <c r="I54" s="139"/>
      <c r="J54" s="139"/>
      <c r="K54" s="139"/>
      <c r="L54" s="139"/>
      <c r="M54" s="139"/>
      <c r="N54" s="139"/>
      <c r="O54" s="139"/>
      <c r="P54" s="139"/>
      <c r="Q54" s="139"/>
      <c r="R54" s="141"/>
      <c r="S54" s="197"/>
      <c r="T54" s="139"/>
      <c r="U54" s="139"/>
      <c r="V54" s="139"/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9.25" customHeight="1">
      <c r="A55" s="139"/>
      <c r="B55" s="139"/>
      <c r="C55" s="139"/>
      <c r="D55" s="139"/>
      <c r="E55" s="139"/>
      <c r="F55" s="139"/>
      <c r="G55" s="139"/>
      <c r="H55" s="140"/>
      <c r="I55" s="139"/>
      <c r="J55" s="139"/>
      <c r="K55" s="139"/>
      <c r="L55" s="139"/>
      <c r="M55" s="139"/>
      <c r="N55" s="139"/>
      <c r="O55" s="139"/>
      <c r="P55" s="139"/>
      <c r="Q55" s="139"/>
      <c r="R55" s="194"/>
      <c r="S55" s="139"/>
      <c r="T55" s="139" t="s">
        <v>48</v>
      </c>
      <c r="U55" s="139" t="s">
        <v>60</v>
      </c>
      <c r="V55" s="139"/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9.25" customHeight="1">
      <c r="A56" s="139"/>
      <c r="B56" s="139"/>
      <c r="C56" s="139"/>
      <c r="D56" s="139"/>
      <c r="E56" s="139"/>
      <c r="F56" s="139"/>
      <c r="G56" s="139"/>
      <c r="H56" s="140"/>
      <c r="I56" s="139"/>
      <c r="J56" s="139"/>
      <c r="K56" s="139"/>
      <c r="L56" s="139"/>
      <c r="M56" s="139"/>
      <c r="N56" s="139"/>
      <c r="O56" s="139"/>
      <c r="P56" s="139"/>
      <c r="Q56" s="139"/>
      <c r="R56" s="141"/>
      <c r="S56" s="139" t="s">
        <v>31</v>
      </c>
      <c r="T56" s="205">
        <f>SUMIFS($J$18:$J$51,$S$18:$S$51,"&gt;=3")</f>
        <v>27660.49343</v>
      </c>
      <c r="U56" s="206"/>
      <c r="V56" s="139"/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9.25" customHeight="1">
      <c r="A57" s="139" t="s">
        <v>32</v>
      </c>
      <c r="B57" s="139"/>
      <c r="C57" s="139"/>
      <c r="D57" s="139" t="s">
        <v>33</v>
      </c>
      <c r="E57" s="139"/>
      <c r="F57" s="139"/>
      <c r="G57" s="139"/>
      <c r="H57" s="140"/>
      <c r="I57" s="139"/>
      <c r="J57" s="139"/>
      <c r="K57" s="139"/>
      <c r="L57" s="139"/>
      <c r="M57" s="139"/>
      <c r="N57" s="139"/>
      <c r="O57" s="139"/>
      <c r="P57" s="139"/>
      <c r="Q57" s="139"/>
      <c r="R57" s="141"/>
      <c r="S57" s="139" t="s">
        <v>34</v>
      </c>
      <c r="T57" s="207">
        <f>J53-T56</f>
        <v>1351.929655</v>
      </c>
      <c r="U57" s="206">
        <f>+SUMIFS($U$18:$U$51,$S$18:$S$51,"&gt;=3")</f>
        <v>566.13</v>
      </c>
      <c r="V57" s="139"/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9.25" customHeight="1">
      <c r="A58" s="139"/>
      <c r="B58" s="139"/>
      <c r="C58" s="139"/>
      <c r="D58" s="139"/>
      <c r="E58" s="139"/>
      <c r="F58" s="139"/>
      <c r="G58" s="139"/>
      <c r="H58" s="140"/>
      <c r="I58" s="139"/>
      <c r="J58" s="139"/>
      <c r="K58" s="139"/>
      <c r="L58" s="139"/>
      <c r="M58" s="139"/>
      <c r="N58" s="139"/>
      <c r="O58" s="139"/>
      <c r="P58" s="139"/>
      <c r="Q58" s="139"/>
      <c r="R58" s="194"/>
      <c r="S58" s="139"/>
      <c r="T58" s="208">
        <f>+I53</f>
        <v>34</v>
      </c>
      <c r="U58" s="139"/>
      <c r="V58" s="139"/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39.0" customHeight="1">
      <c r="A59" s="175"/>
      <c r="B59" s="160" t="s">
        <v>12</v>
      </c>
      <c r="C59" s="176" t="s">
        <v>61</v>
      </c>
      <c r="D59" s="52"/>
      <c r="E59" s="53"/>
      <c r="F59" s="177"/>
      <c r="G59" s="177"/>
      <c r="H59" s="178" t="s">
        <v>14</v>
      </c>
      <c r="I59" s="160" t="s">
        <v>15</v>
      </c>
      <c r="J59" s="160" t="s">
        <v>16</v>
      </c>
      <c r="K59" s="139"/>
      <c r="L59" s="139"/>
      <c r="M59" s="139"/>
      <c r="N59" s="139"/>
      <c r="O59" s="139"/>
      <c r="P59" s="139"/>
      <c r="Q59" s="139"/>
      <c r="R59" s="141"/>
      <c r="S59" s="139"/>
      <c r="T59" s="139"/>
      <c r="U59" s="139"/>
      <c r="V59" s="139"/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54">
        <v>1.0</v>
      </c>
      <c r="B60" s="209"/>
      <c r="C60" s="209"/>
      <c r="D60" s="209"/>
      <c r="E60" s="209"/>
      <c r="F60" s="209">
        <f t="shared" ref="F60:F73" si="53">1-VALUE(IF(RIGHT(B60, 1)="%", RIGHT(B60, 3), 0))</f>
        <v>1</v>
      </c>
      <c r="G60" s="209">
        <f t="shared" ref="G60:G73" si="54">+Q60*C60/100*D60/100*E60/100</f>
        <v>0</v>
      </c>
      <c r="H60" s="210">
        <f t="shared" ref="H60:H73" si="55">IF(F60=0, G60, F60*G60)</f>
        <v>0</v>
      </c>
      <c r="I60" s="209"/>
      <c r="J60" s="211"/>
      <c r="K60" s="139"/>
      <c r="L60" s="175">
        <f t="shared" ref="L60:L68" si="56">D60*25.4/1000</f>
        <v>0</v>
      </c>
      <c r="M60" s="160" t="str">
        <f t="shared" ref="M60:M64" si="57">+I60</f>
        <v/>
      </c>
      <c r="N60" s="160">
        <f t="shared" ref="N60:N64" si="58">M60*L60</f>
        <v>0</v>
      </c>
      <c r="O60" s="139"/>
      <c r="P60" s="139"/>
      <c r="Q60" s="139"/>
      <c r="R60" s="141"/>
      <c r="S60" s="139"/>
      <c r="T60" s="139"/>
      <c r="U60" s="139"/>
      <c r="V60" s="139"/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54">
        <v>2.0</v>
      </c>
      <c r="B61" s="209"/>
      <c r="C61" s="209"/>
      <c r="D61" s="209"/>
      <c r="E61" s="209"/>
      <c r="F61" s="209">
        <f t="shared" si="53"/>
        <v>1</v>
      </c>
      <c r="G61" s="209">
        <f t="shared" si="54"/>
        <v>0</v>
      </c>
      <c r="H61" s="210">
        <f t="shared" si="55"/>
        <v>0</v>
      </c>
      <c r="I61" s="209"/>
      <c r="J61" s="211">
        <f t="shared" ref="J61:J73" si="59">+I61*H61</f>
        <v>0</v>
      </c>
      <c r="K61" s="139"/>
      <c r="L61" s="175">
        <f t="shared" si="56"/>
        <v>0</v>
      </c>
      <c r="M61" s="160" t="str">
        <f t="shared" si="57"/>
        <v/>
      </c>
      <c r="N61" s="160">
        <f t="shared" si="58"/>
        <v>0</v>
      </c>
      <c r="O61" s="139"/>
      <c r="P61" s="139"/>
      <c r="Q61" s="139"/>
      <c r="R61" s="139"/>
      <c r="S61" s="139"/>
      <c r="T61" s="139"/>
      <c r="U61" s="139"/>
      <c r="V61" s="139"/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54">
        <v>3.0</v>
      </c>
      <c r="B62" s="212"/>
      <c r="C62" s="212"/>
      <c r="D62" s="212"/>
      <c r="E62" s="212"/>
      <c r="F62" s="212">
        <f t="shared" si="53"/>
        <v>1</v>
      </c>
      <c r="G62" s="212">
        <f t="shared" si="54"/>
        <v>0</v>
      </c>
      <c r="H62" s="213">
        <f t="shared" si="55"/>
        <v>0</v>
      </c>
      <c r="I62" s="212"/>
      <c r="J62" s="192">
        <f t="shared" si="59"/>
        <v>0</v>
      </c>
      <c r="K62" s="139"/>
      <c r="L62" s="175">
        <f t="shared" si="56"/>
        <v>0</v>
      </c>
      <c r="M62" s="160" t="str">
        <f t="shared" si="57"/>
        <v/>
      </c>
      <c r="N62" s="160">
        <f t="shared" si="58"/>
        <v>0</v>
      </c>
      <c r="O62" s="139"/>
      <c r="P62" s="139"/>
      <c r="Q62" s="139"/>
      <c r="R62" s="139"/>
      <c r="S62" s="214"/>
      <c r="T62" s="139"/>
      <c r="U62" s="139"/>
      <c r="V62" s="139"/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54">
        <v>4.0</v>
      </c>
      <c r="B63" s="212"/>
      <c r="C63" s="212"/>
      <c r="D63" s="212"/>
      <c r="E63" s="212"/>
      <c r="F63" s="212">
        <f t="shared" si="53"/>
        <v>1</v>
      </c>
      <c r="G63" s="212">
        <f t="shared" si="54"/>
        <v>0</v>
      </c>
      <c r="H63" s="213">
        <f t="shared" si="55"/>
        <v>0</v>
      </c>
      <c r="I63" s="212"/>
      <c r="J63" s="192">
        <f t="shared" si="59"/>
        <v>0</v>
      </c>
      <c r="K63" s="139"/>
      <c r="L63" s="175">
        <f t="shared" si="56"/>
        <v>0</v>
      </c>
      <c r="M63" s="160" t="str">
        <f t="shared" si="57"/>
        <v/>
      </c>
      <c r="N63" s="160">
        <f t="shared" si="58"/>
        <v>0</v>
      </c>
      <c r="O63" s="139"/>
      <c r="P63" s="139"/>
      <c r="Q63" s="139"/>
      <c r="R63" s="139"/>
      <c r="S63" s="139"/>
      <c r="T63" s="139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54">
        <v>5.0</v>
      </c>
      <c r="B64" s="212"/>
      <c r="C64" s="212"/>
      <c r="D64" s="212"/>
      <c r="E64" s="212"/>
      <c r="F64" s="212">
        <f t="shared" si="53"/>
        <v>1</v>
      </c>
      <c r="G64" s="212">
        <f t="shared" si="54"/>
        <v>0</v>
      </c>
      <c r="H64" s="213">
        <f t="shared" si="55"/>
        <v>0</v>
      </c>
      <c r="I64" s="212"/>
      <c r="J64" s="192">
        <f t="shared" si="59"/>
        <v>0</v>
      </c>
      <c r="K64" s="139"/>
      <c r="L64" s="175">
        <f t="shared" si="56"/>
        <v>0</v>
      </c>
      <c r="M64" s="160" t="str">
        <f t="shared" si="57"/>
        <v/>
      </c>
      <c r="N64" s="160">
        <f t="shared" si="58"/>
        <v>0</v>
      </c>
      <c r="O64" s="139"/>
      <c r="P64" s="139"/>
      <c r="Q64" s="139"/>
      <c r="R64" s="139"/>
      <c r="S64" s="139"/>
      <c r="T64" s="139"/>
      <c r="U64" s="139"/>
      <c r="V64" s="139"/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54">
        <v>6.0</v>
      </c>
      <c r="B65" s="212"/>
      <c r="C65" s="212"/>
      <c r="D65" s="212"/>
      <c r="E65" s="212"/>
      <c r="F65" s="212">
        <f t="shared" si="53"/>
        <v>1</v>
      </c>
      <c r="G65" s="212">
        <f t="shared" si="54"/>
        <v>0</v>
      </c>
      <c r="H65" s="213">
        <f t="shared" si="55"/>
        <v>0</v>
      </c>
      <c r="I65" s="212"/>
      <c r="J65" s="192">
        <f t="shared" si="59"/>
        <v>0</v>
      </c>
      <c r="K65" s="139"/>
      <c r="L65" s="139">
        <f t="shared" si="56"/>
        <v>0</v>
      </c>
      <c r="M65" s="215"/>
      <c r="N65" s="215"/>
      <c r="O65" s="139"/>
      <c r="P65" s="139"/>
      <c r="Q65" s="139"/>
      <c r="R65" s="139"/>
      <c r="S65" s="139"/>
      <c r="T65" s="139"/>
      <c r="U65" s="139"/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54">
        <v>7.0</v>
      </c>
      <c r="B66" s="212"/>
      <c r="C66" s="212"/>
      <c r="D66" s="212"/>
      <c r="E66" s="212"/>
      <c r="F66" s="212">
        <f t="shared" si="53"/>
        <v>1</v>
      </c>
      <c r="G66" s="212">
        <f t="shared" si="54"/>
        <v>0</v>
      </c>
      <c r="H66" s="213">
        <f t="shared" si="55"/>
        <v>0</v>
      </c>
      <c r="I66" s="212"/>
      <c r="J66" s="192">
        <f t="shared" si="59"/>
        <v>0</v>
      </c>
      <c r="K66" s="139"/>
      <c r="L66" s="139">
        <f t="shared" si="56"/>
        <v>0</v>
      </c>
      <c r="M66" s="215"/>
      <c r="N66" s="215"/>
      <c r="O66" s="139"/>
      <c r="P66" s="139"/>
      <c r="Q66" s="139"/>
      <c r="R66" s="139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54">
        <v>8.0</v>
      </c>
      <c r="B67" s="212"/>
      <c r="C67" s="212"/>
      <c r="D67" s="212"/>
      <c r="E67" s="212"/>
      <c r="F67" s="212">
        <f t="shared" si="53"/>
        <v>1</v>
      </c>
      <c r="G67" s="212">
        <f t="shared" si="54"/>
        <v>0</v>
      </c>
      <c r="H67" s="213">
        <f t="shared" si="55"/>
        <v>0</v>
      </c>
      <c r="I67" s="212"/>
      <c r="J67" s="192">
        <f t="shared" si="59"/>
        <v>0</v>
      </c>
      <c r="K67" s="139"/>
      <c r="L67" s="139">
        <f t="shared" si="56"/>
        <v>0</v>
      </c>
      <c r="M67" s="215"/>
      <c r="N67" s="215"/>
      <c r="O67" s="139"/>
      <c r="P67" s="139"/>
      <c r="Q67" s="139"/>
      <c r="R67" s="139"/>
      <c r="S67" s="139"/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customHeight="1">
      <c r="A68" s="154">
        <v>9.0</v>
      </c>
      <c r="B68" s="212"/>
      <c r="C68" s="212"/>
      <c r="D68" s="212"/>
      <c r="E68" s="212"/>
      <c r="F68" s="212">
        <f t="shared" si="53"/>
        <v>1</v>
      </c>
      <c r="G68" s="212">
        <f t="shared" si="54"/>
        <v>0</v>
      </c>
      <c r="H68" s="213">
        <f t="shared" si="55"/>
        <v>0</v>
      </c>
      <c r="I68" s="212"/>
      <c r="J68" s="192">
        <f t="shared" si="59"/>
        <v>0</v>
      </c>
      <c r="K68" s="139"/>
      <c r="L68" s="139">
        <f t="shared" si="56"/>
        <v>0</v>
      </c>
      <c r="M68" s="215"/>
      <c r="N68" s="215"/>
      <c r="O68" s="139"/>
      <c r="P68" s="139"/>
      <c r="Q68" s="139"/>
      <c r="R68" s="139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customHeight="1">
      <c r="A69" s="154">
        <v>10.0</v>
      </c>
      <c r="B69" s="190"/>
      <c r="C69" s="190"/>
      <c r="D69" s="190"/>
      <c r="E69" s="190"/>
      <c r="F69" s="190">
        <f t="shared" si="53"/>
        <v>1</v>
      </c>
      <c r="G69" s="190">
        <f t="shared" si="54"/>
        <v>0</v>
      </c>
      <c r="H69" s="191">
        <f t="shared" si="55"/>
        <v>0</v>
      </c>
      <c r="I69" s="190"/>
      <c r="J69" s="192">
        <f t="shared" si="59"/>
        <v>0</v>
      </c>
      <c r="K69" s="139"/>
      <c r="L69" s="139"/>
      <c r="M69" s="215"/>
      <c r="N69" s="215"/>
      <c r="O69" s="139"/>
      <c r="P69" s="139"/>
      <c r="Q69" s="139"/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customHeight="1">
      <c r="A70" s="154">
        <v>11.0</v>
      </c>
      <c r="B70" s="190"/>
      <c r="C70" s="190"/>
      <c r="D70" s="190"/>
      <c r="E70" s="190"/>
      <c r="F70" s="190">
        <f t="shared" si="53"/>
        <v>1</v>
      </c>
      <c r="G70" s="190">
        <f t="shared" si="54"/>
        <v>0</v>
      </c>
      <c r="H70" s="191">
        <f t="shared" si="55"/>
        <v>0</v>
      </c>
      <c r="I70" s="190"/>
      <c r="J70" s="192">
        <f t="shared" si="59"/>
        <v>0</v>
      </c>
      <c r="K70" s="139"/>
      <c r="L70" s="139"/>
      <c r="M70" s="215"/>
      <c r="N70" s="215"/>
      <c r="O70" s="139"/>
      <c r="P70" s="139"/>
      <c r="Q70" s="139"/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customHeight="1">
      <c r="A71" s="154">
        <v>12.0</v>
      </c>
      <c r="B71" s="190"/>
      <c r="C71" s="190"/>
      <c r="D71" s="190"/>
      <c r="E71" s="190"/>
      <c r="F71" s="190">
        <f t="shared" si="53"/>
        <v>1</v>
      </c>
      <c r="G71" s="190">
        <f t="shared" si="54"/>
        <v>0</v>
      </c>
      <c r="H71" s="191">
        <f t="shared" si="55"/>
        <v>0</v>
      </c>
      <c r="I71" s="190"/>
      <c r="J71" s="192">
        <f t="shared" si="59"/>
        <v>0</v>
      </c>
      <c r="K71" s="139"/>
      <c r="L71" s="139"/>
      <c r="M71" s="215"/>
      <c r="N71" s="215"/>
      <c r="O71" s="139"/>
      <c r="P71" s="139"/>
      <c r="Q71" s="139"/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customHeight="1">
      <c r="A72" s="154">
        <v>13.0</v>
      </c>
      <c r="B72" s="190"/>
      <c r="C72" s="190"/>
      <c r="D72" s="190"/>
      <c r="E72" s="190"/>
      <c r="F72" s="190">
        <f t="shared" si="53"/>
        <v>1</v>
      </c>
      <c r="G72" s="190">
        <f t="shared" si="54"/>
        <v>0</v>
      </c>
      <c r="H72" s="191">
        <f t="shared" si="55"/>
        <v>0</v>
      </c>
      <c r="I72" s="190"/>
      <c r="J72" s="192">
        <f t="shared" si="59"/>
        <v>0</v>
      </c>
      <c r="K72" s="139"/>
      <c r="L72" s="139"/>
      <c r="M72" s="215"/>
      <c r="N72" s="215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customHeight="1">
      <c r="A73" s="154">
        <v>14.0</v>
      </c>
      <c r="B73" s="190"/>
      <c r="C73" s="190"/>
      <c r="D73" s="190"/>
      <c r="E73" s="190"/>
      <c r="F73" s="190">
        <f t="shared" si="53"/>
        <v>1</v>
      </c>
      <c r="G73" s="190">
        <f t="shared" si="54"/>
        <v>0</v>
      </c>
      <c r="H73" s="191">
        <f t="shared" si="55"/>
        <v>0</v>
      </c>
      <c r="I73" s="190"/>
      <c r="J73" s="192">
        <f t="shared" si="59"/>
        <v>0</v>
      </c>
      <c r="K73" s="139"/>
      <c r="L73" s="139"/>
      <c r="M73" s="215"/>
      <c r="N73" s="215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4.75" customHeight="1">
      <c r="A74" s="160"/>
      <c r="B74" s="216"/>
      <c r="C74" s="216"/>
      <c r="D74" s="216"/>
      <c r="E74" s="216"/>
      <c r="F74" s="216"/>
      <c r="G74" s="216"/>
      <c r="H74" s="217" t="s">
        <v>38</v>
      </c>
      <c r="I74" s="216"/>
      <c r="J74" s="218">
        <f>SUM(J60:J73)</f>
        <v>0</v>
      </c>
      <c r="K74" s="139"/>
      <c r="L74" s="139"/>
      <c r="M74" s="139"/>
      <c r="N74" s="139"/>
      <c r="O74" s="139"/>
      <c r="P74" s="139"/>
      <c r="Q74" s="139"/>
      <c r="R74" s="141"/>
      <c r="S74" s="21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18.75" customHeight="1">
      <c r="A75" s="173"/>
      <c r="B75" s="144"/>
      <c r="C75" s="144"/>
      <c r="D75" s="144"/>
      <c r="E75" s="144"/>
      <c r="F75" s="144"/>
      <c r="G75" s="144"/>
      <c r="H75" s="145"/>
      <c r="I75" s="144"/>
      <c r="J75" s="174"/>
      <c r="K75" s="139"/>
      <c r="L75" s="139"/>
      <c r="M75" s="139"/>
      <c r="N75" s="139"/>
      <c r="O75" s="139"/>
      <c r="P75" s="139"/>
      <c r="Q75" s="139"/>
      <c r="R75" s="141"/>
      <c r="S75" s="21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18.75" customHeight="1">
      <c r="A76" s="139"/>
      <c r="B76" s="139"/>
      <c r="C76" s="139"/>
      <c r="D76" s="139"/>
      <c r="E76" s="139"/>
      <c r="F76" s="139"/>
      <c r="G76" s="139"/>
      <c r="H76" s="140"/>
      <c r="I76" s="139"/>
      <c r="J76" s="139"/>
      <c r="K76" s="139"/>
      <c r="L76" s="139"/>
      <c r="M76" s="139"/>
      <c r="N76" s="139"/>
      <c r="O76" s="139"/>
      <c r="P76" s="139"/>
      <c r="Q76" s="139"/>
      <c r="R76" s="141"/>
      <c r="S76" s="21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18.75" customHeight="1">
      <c r="A77" s="139"/>
      <c r="B77" s="139"/>
      <c r="C77" s="139"/>
      <c r="D77" s="139"/>
      <c r="E77" s="139"/>
      <c r="F77" s="139"/>
      <c r="G77" s="139"/>
      <c r="H77" s="140"/>
      <c r="I77" s="139"/>
      <c r="J77" s="139"/>
      <c r="K77" s="139"/>
      <c r="L77" s="139"/>
      <c r="M77" s="139"/>
      <c r="N77" s="139"/>
      <c r="O77" s="139"/>
      <c r="P77" s="139"/>
      <c r="Q77" s="139"/>
      <c r="R77" s="219"/>
      <c r="S77" s="21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18.75" customHeight="1">
      <c r="A78" s="139" t="s">
        <v>39</v>
      </c>
      <c r="B78" s="139"/>
      <c r="C78" s="139"/>
      <c r="D78" s="139"/>
      <c r="E78" s="139"/>
      <c r="F78" s="139"/>
      <c r="G78" s="139"/>
      <c r="H78" s="140"/>
      <c r="I78" s="139"/>
      <c r="J78" s="139"/>
      <c r="K78" s="139"/>
      <c r="L78" s="139"/>
      <c r="M78" s="139"/>
      <c r="N78" s="139"/>
      <c r="O78" s="139"/>
      <c r="P78" s="139"/>
      <c r="Q78" s="139"/>
      <c r="R78" s="219"/>
      <c r="S78" s="219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18.75" customHeight="1">
      <c r="A79" s="139"/>
      <c r="B79" s="139"/>
      <c r="C79" s="139"/>
      <c r="D79" s="139"/>
      <c r="E79" s="139"/>
      <c r="F79" s="139"/>
      <c r="G79" s="139"/>
      <c r="H79" s="140"/>
      <c r="I79" s="139"/>
      <c r="J79" s="139"/>
      <c r="K79" s="139"/>
      <c r="L79" s="139"/>
      <c r="M79" s="139"/>
      <c r="N79" s="139"/>
      <c r="O79" s="139"/>
      <c r="P79" s="139"/>
      <c r="Q79" s="139"/>
      <c r="R79" s="219"/>
      <c r="S79" s="21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42.0" customHeight="1">
      <c r="A80" s="175"/>
      <c r="B80" s="160" t="s">
        <v>12</v>
      </c>
      <c r="C80" s="176" t="s">
        <v>62</v>
      </c>
      <c r="D80" s="52"/>
      <c r="E80" s="53"/>
      <c r="F80" s="220"/>
      <c r="G80" s="220"/>
      <c r="H80" s="178" t="s">
        <v>14</v>
      </c>
      <c r="I80" s="221" t="s">
        <v>15</v>
      </c>
      <c r="J80" s="160" t="s">
        <v>16</v>
      </c>
      <c r="K80" s="139"/>
      <c r="L80" s="139"/>
      <c r="M80" s="139"/>
      <c r="N80" s="139"/>
      <c r="O80" s="139"/>
      <c r="P80" s="139"/>
      <c r="Q80" s="139"/>
      <c r="R80" s="219"/>
      <c r="S80" s="21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4.75" customHeight="1">
      <c r="A81" s="160">
        <v>1.0</v>
      </c>
      <c r="B81" s="180" t="s">
        <v>64</v>
      </c>
      <c r="C81" s="196"/>
      <c r="D81" s="196"/>
      <c r="E81" s="196"/>
      <c r="F81" s="196"/>
      <c r="G81" s="196"/>
      <c r="H81" s="222">
        <v>38.0</v>
      </c>
      <c r="I81" s="196">
        <v>1.0</v>
      </c>
      <c r="J81" s="192">
        <f t="shared" ref="J81:J86" si="60">+I81*H81</f>
        <v>38</v>
      </c>
      <c r="K81" s="175"/>
      <c r="L81" s="175"/>
      <c r="M81" s="175"/>
      <c r="N81" s="175"/>
      <c r="O81" s="175"/>
      <c r="P81" s="175"/>
      <c r="Q81" s="223"/>
      <c r="R81" s="219"/>
      <c r="S81" s="21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4.75" customHeight="1">
      <c r="A82" s="160">
        <v>2.0</v>
      </c>
      <c r="B82" s="190" t="s">
        <v>64</v>
      </c>
      <c r="C82" s="196"/>
      <c r="D82" s="196"/>
      <c r="E82" s="196"/>
      <c r="F82" s="196"/>
      <c r="G82" s="196"/>
      <c r="H82" s="222">
        <v>14.0</v>
      </c>
      <c r="I82" s="196">
        <v>1.0</v>
      </c>
      <c r="J82" s="192">
        <f t="shared" si="60"/>
        <v>14</v>
      </c>
      <c r="K82" s="175"/>
      <c r="L82" s="175"/>
      <c r="M82" s="175"/>
      <c r="N82" s="175"/>
      <c r="O82" s="175"/>
      <c r="P82" s="175"/>
      <c r="Q82" s="223"/>
      <c r="R82" s="219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4.75" customHeight="1">
      <c r="A83" s="160">
        <v>3.0</v>
      </c>
      <c r="B83" s="180" t="s">
        <v>65</v>
      </c>
      <c r="C83" s="196"/>
      <c r="D83" s="196"/>
      <c r="E83" s="196"/>
      <c r="F83" s="196"/>
      <c r="G83" s="196"/>
      <c r="H83" s="222">
        <v>29.5</v>
      </c>
      <c r="I83" s="196">
        <v>1.0</v>
      </c>
      <c r="J83" s="192">
        <f t="shared" si="60"/>
        <v>29.5</v>
      </c>
      <c r="K83" s="175"/>
      <c r="L83" s="175"/>
      <c r="M83" s="175"/>
      <c r="N83" s="175"/>
      <c r="O83" s="175"/>
      <c r="P83" s="175"/>
      <c r="Q83" s="223"/>
      <c r="R83" s="21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4.75" customHeight="1">
      <c r="A84" s="160">
        <v>4.0</v>
      </c>
      <c r="B84" s="190" t="s">
        <v>65</v>
      </c>
      <c r="C84" s="196"/>
      <c r="D84" s="196"/>
      <c r="E84" s="196"/>
      <c r="F84" s="196"/>
      <c r="G84" s="196"/>
      <c r="H84" s="222">
        <v>23.5</v>
      </c>
      <c r="I84" s="196">
        <v>1.0</v>
      </c>
      <c r="J84" s="192">
        <f t="shared" si="60"/>
        <v>23.5</v>
      </c>
      <c r="K84" s="175"/>
      <c r="L84" s="175"/>
      <c r="M84" s="175"/>
      <c r="N84" s="175"/>
      <c r="O84" s="175"/>
      <c r="P84" s="175"/>
      <c r="Q84" s="223"/>
      <c r="R84" s="219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4.75" customHeight="1">
      <c r="A85" s="160">
        <v>5.0</v>
      </c>
      <c r="B85" s="257" t="s">
        <v>67</v>
      </c>
      <c r="C85" s="196"/>
      <c r="D85" s="196"/>
      <c r="E85" s="196"/>
      <c r="F85" s="196"/>
      <c r="G85" s="196"/>
      <c r="H85" s="222">
        <v>41.0</v>
      </c>
      <c r="I85" s="196">
        <v>1.0</v>
      </c>
      <c r="J85" s="192">
        <f t="shared" si="60"/>
        <v>41</v>
      </c>
      <c r="K85" s="175"/>
      <c r="L85" s="175"/>
      <c r="M85" s="175"/>
      <c r="N85" s="175"/>
      <c r="O85" s="175"/>
      <c r="P85" s="175"/>
      <c r="Q85" s="223"/>
      <c r="R85" s="21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4.75" customHeight="1">
      <c r="A86" s="160">
        <v>6.0</v>
      </c>
      <c r="B86" s="190" t="s">
        <v>67</v>
      </c>
      <c r="C86" s="196"/>
      <c r="D86" s="196"/>
      <c r="E86" s="196"/>
      <c r="F86" s="196"/>
      <c r="G86" s="196"/>
      <c r="H86" s="222">
        <v>15.0</v>
      </c>
      <c r="I86" s="196">
        <v>1.0</v>
      </c>
      <c r="J86" s="192">
        <f t="shared" si="60"/>
        <v>15</v>
      </c>
      <c r="K86" s="175"/>
      <c r="L86" s="175"/>
      <c r="M86" s="175"/>
      <c r="N86" s="175"/>
      <c r="O86" s="175"/>
      <c r="P86" s="175"/>
      <c r="Q86" s="223"/>
      <c r="R86" s="21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18.75" customHeight="1">
      <c r="A87" s="139"/>
      <c r="B87" s="139"/>
      <c r="C87" s="139"/>
      <c r="D87" s="139"/>
      <c r="E87" s="139"/>
      <c r="F87" s="139"/>
      <c r="G87" s="139"/>
      <c r="H87" s="140" t="s">
        <v>38</v>
      </c>
      <c r="I87" s="139"/>
      <c r="J87" s="224">
        <f>SUM(J81:J86)</f>
        <v>161</v>
      </c>
      <c r="K87" s="225"/>
      <c r="L87" s="225"/>
      <c r="M87" s="225"/>
      <c r="N87" s="225"/>
      <c r="O87" s="225"/>
      <c r="P87" s="225"/>
      <c r="Q87" s="225"/>
      <c r="R87" s="139"/>
      <c r="S87" s="21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18.75" customHeight="1">
      <c r="A88" s="144"/>
      <c r="B88" s="144"/>
      <c r="C88" s="144"/>
      <c r="D88" s="144"/>
      <c r="E88" s="144"/>
      <c r="F88" s="144"/>
      <c r="G88" s="144"/>
      <c r="H88" s="145"/>
      <c r="I88" s="172"/>
      <c r="J88" s="199">
        <f>+J87*60%</f>
        <v>96.6</v>
      </c>
      <c r="K88" s="199"/>
      <c r="L88" s="199"/>
      <c r="M88" s="199"/>
      <c r="N88" s="199"/>
      <c r="O88" s="199"/>
      <c r="P88" s="199"/>
      <c r="Q88" s="199">
        <f>+J87*40%</f>
        <v>64.4</v>
      </c>
      <c r="R88" s="139"/>
      <c r="S88" s="21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18.75" customHeight="1">
      <c r="A89" s="139"/>
      <c r="B89" s="139"/>
      <c r="C89" s="139"/>
      <c r="D89" s="139"/>
      <c r="E89" s="139"/>
      <c r="F89" s="139"/>
      <c r="G89" s="139"/>
      <c r="H89" s="140"/>
      <c r="I89" s="139"/>
      <c r="J89" s="139"/>
      <c r="K89" s="139"/>
      <c r="L89" s="139"/>
      <c r="M89" s="139"/>
      <c r="N89" s="139"/>
      <c r="O89" s="139"/>
      <c r="P89" s="139"/>
      <c r="Q89" s="139"/>
      <c r="R89" s="139"/>
      <c r="S89" s="21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18.75" customHeight="1">
      <c r="A90" s="139"/>
      <c r="B90" s="139"/>
      <c r="C90" s="139"/>
      <c r="D90" s="139"/>
      <c r="E90" s="139"/>
      <c r="F90" s="139"/>
      <c r="G90" s="139"/>
      <c r="H90" s="140"/>
      <c r="I90" s="139"/>
      <c r="J90" s="139"/>
      <c r="K90" s="139"/>
      <c r="L90" s="139"/>
      <c r="M90" s="139"/>
      <c r="N90" s="139"/>
      <c r="O90" s="139"/>
      <c r="P90" s="139"/>
      <c r="Q90" s="139"/>
      <c r="R90" s="139"/>
      <c r="S90" s="21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19.5" customHeight="1">
      <c r="A91" s="226" t="s">
        <v>41</v>
      </c>
      <c r="B91" s="139"/>
      <c r="C91" s="139"/>
      <c r="D91" s="139"/>
      <c r="E91" s="139"/>
      <c r="F91" s="139"/>
      <c r="G91" s="139"/>
      <c r="H91" s="140"/>
      <c r="I91" s="139"/>
      <c r="J91" s="139"/>
      <c r="K91" s="139"/>
      <c r="L91" s="139"/>
      <c r="M91" s="139"/>
      <c r="N91" s="139"/>
      <c r="O91" s="139"/>
      <c r="P91" s="139"/>
      <c r="Q91" s="139"/>
      <c r="R91" s="139"/>
      <c r="S91" s="21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57.0" customHeight="1">
      <c r="A92" s="227"/>
      <c r="B92" s="228" t="s">
        <v>42</v>
      </c>
      <c r="C92" s="228" t="s">
        <v>43</v>
      </c>
      <c r="D92" s="228" t="s">
        <v>44</v>
      </c>
      <c r="E92" s="228" t="s">
        <v>45</v>
      </c>
      <c r="F92" s="228"/>
      <c r="G92" s="228"/>
      <c r="H92" s="229" t="s">
        <v>46</v>
      </c>
      <c r="I92" s="230" t="s">
        <v>47</v>
      </c>
      <c r="J92" s="139"/>
      <c r="K92" s="139"/>
      <c r="L92" s="139"/>
      <c r="M92" s="139"/>
      <c r="N92" s="139"/>
      <c r="O92" s="139"/>
      <c r="P92" s="139"/>
      <c r="Q92" s="139"/>
      <c r="R92" s="141"/>
      <c r="S92" s="21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18.75" customHeight="1">
      <c r="A93" s="231" t="s">
        <v>48</v>
      </c>
      <c r="B93" s="232">
        <f>+E11</f>
        <v>32341.1755</v>
      </c>
      <c r="C93" s="233">
        <f>+J53</f>
        <v>29012.42308</v>
      </c>
      <c r="D93" s="233">
        <f>+J74</f>
        <v>0</v>
      </c>
      <c r="E93" s="234">
        <f>J88</f>
        <v>96.6</v>
      </c>
      <c r="F93" s="234"/>
      <c r="G93" s="234"/>
      <c r="H93" s="235">
        <f>+I11</f>
        <v>2464.669219</v>
      </c>
      <c r="I93" s="236">
        <f>+B93-C93-D93-E93-H93</f>
        <v>767.4831977</v>
      </c>
      <c r="J93" s="139"/>
      <c r="K93" s="139"/>
      <c r="L93" s="139"/>
      <c r="M93" s="139"/>
      <c r="N93" s="139"/>
      <c r="O93" s="139"/>
      <c r="P93" s="139"/>
      <c r="Q93" s="139"/>
      <c r="R93" s="141"/>
      <c r="S93" s="21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19.5" customHeight="1">
      <c r="A94" s="237" t="s">
        <v>49</v>
      </c>
      <c r="B94" s="238"/>
      <c r="C94" s="239">
        <f>+C93/B93</f>
        <v>0.8970738582</v>
      </c>
      <c r="D94" s="239">
        <f>+D93/B93</f>
        <v>0</v>
      </c>
      <c r="E94" s="239">
        <f>+E93/B93</f>
        <v>0.002986904418</v>
      </c>
      <c r="F94" s="239"/>
      <c r="G94" s="239"/>
      <c r="H94" s="240">
        <f>+H93/B93</f>
        <v>0.07620839937</v>
      </c>
      <c r="I94" s="241">
        <f>+I93/B93</f>
        <v>0.02373083804</v>
      </c>
      <c r="J94" s="139"/>
      <c r="K94" s="139"/>
      <c r="L94" s="139"/>
      <c r="M94" s="139"/>
      <c r="N94" s="139"/>
      <c r="O94" s="139"/>
      <c r="P94" s="139"/>
      <c r="Q94" s="139"/>
      <c r="R94" s="141"/>
      <c r="S94" s="21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19.5" customHeight="1">
      <c r="A95" s="162"/>
      <c r="B95" s="215"/>
      <c r="C95" s="242"/>
      <c r="D95" s="242"/>
      <c r="E95" s="242"/>
      <c r="F95" s="242"/>
      <c r="G95" s="242"/>
      <c r="H95" s="243"/>
      <c r="I95" s="244"/>
      <c r="J95" s="139"/>
      <c r="K95" s="139"/>
      <c r="L95" s="139"/>
      <c r="M95" s="139"/>
      <c r="N95" s="139"/>
      <c r="O95" s="139"/>
      <c r="P95" s="139"/>
      <c r="Q95" s="139"/>
      <c r="R95" s="141"/>
      <c r="S95" s="21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18.75" customHeight="1">
      <c r="A96" s="245"/>
      <c r="B96" s="246"/>
      <c r="C96" s="246"/>
      <c r="D96" s="246" t="s">
        <v>50</v>
      </c>
      <c r="E96" s="246" t="s">
        <v>48</v>
      </c>
      <c r="F96" s="246"/>
      <c r="G96" s="246"/>
      <c r="H96" s="247">
        <f>+D93+E93+H93+I93</f>
        <v>3328.752416</v>
      </c>
      <c r="I96" s="248"/>
      <c r="J96" s="139"/>
      <c r="K96" s="139"/>
      <c r="L96" s="139"/>
      <c r="M96" s="139"/>
      <c r="N96" s="139"/>
      <c r="O96" s="139"/>
      <c r="P96" s="139"/>
      <c r="Q96" s="139"/>
      <c r="R96" s="141"/>
      <c r="S96" s="140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18.75" customHeight="1">
      <c r="A97" s="249"/>
      <c r="B97" s="139"/>
      <c r="C97" s="139"/>
      <c r="D97" s="139"/>
      <c r="E97" s="139" t="s">
        <v>49</v>
      </c>
      <c r="F97" s="139"/>
      <c r="G97" s="139"/>
      <c r="H97" s="243">
        <f>+H96/B93</f>
        <v>0.1029261418</v>
      </c>
      <c r="I97" s="250"/>
      <c r="J97" s="139"/>
      <c r="K97" s="139"/>
      <c r="L97" s="139"/>
      <c r="M97" s="139"/>
      <c r="N97" s="139"/>
      <c r="O97" s="139"/>
      <c r="P97" s="139"/>
      <c r="Q97" s="139"/>
      <c r="R97" s="141"/>
      <c r="S97" s="140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18.75" customHeight="1">
      <c r="A98" s="249"/>
      <c r="B98" s="139"/>
      <c r="C98" s="139" t="s">
        <v>51</v>
      </c>
      <c r="D98" s="139"/>
      <c r="E98" s="139"/>
      <c r="F98" s="139"/>
      <c r="G98" s="139"/>
      <c r="H98" s="140"/>
      <c r="I98" s="250"/>
      <c r="J98" s="139"/>
      <c r="K98" s="139"/>
      <c r="L98" s="139"/>
      <c r="M98" s="139"/>
      <c r="N98" s="139"/>
      <c r="O98" s="139"/>
      <c r="P98" s="139"/>
      <c r="Q98" s="139"/>
      <c r="R98" s="141"/>
      <c r="S98" s="140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18.75" customHeight="1">
      <c r="A99" s="249"/>
      <c r="B99" s="139"/>
      <c r="C99" s="139"/>
      <c r="D99" s="139" t="s">
        <v>52</v>
      </c>
      <c r="E99" s="139"/>
      <c r="F99" s="139"/>
      <c r="G99" s="139"/>
      <c r="H99" s="140">
        <f>+H98*(H96-H93)</f>
        <v>0</v>
      </c>
      <c r="I99" s="250"/>
      <c r="J99" s="139"/>
      <c r="K99" s="139"/>
      <c r="L99" s="139"/>
      <c r="M99" s="139"/>
      <c r="N99" s="139"/>
      <c r="O99" s="139"/>
      <c r="P99" s="139"/>
      <c r="Q99" s="139"/>
      <c r="R99" s="141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19.5" customHeight="1">
      <c r="A100" s="251"/>
      <c r="B100" s="252"/>
      <c r="C100" s="252"/>
      <c r="D100" s="252"/>
      <c r="E100" s="252"/>
      <c r="F100" s="252"/>
      <c r="G100" s="252"/>
      <c r="H100" s="253"/>
      <c r="I100" s="254"/>
      <c r="J100" s="139"/>
      <c r="K100" s="139"/>
      <c r="L100" s="139"/>
      <c r="M100" s="139"/>
      <c r="N100" s="139"/>
      <c r="O100" s="139"/>
      <c r="P100" s="139"/>
      <c r="Q100" s="139"/>
      <c r="R100" s="141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18.75" customHeight="1">
      <c r="A101" s="139"/>
      <c r="B101" s="139"/>
      <c r="C101" s="139"/>
      <c r="D101" s="139"/>
      <c r="E101" s="139"/>
      <c r="F101" s="139"/>
      <c r="G101" s="139"/>
      <c r="H101" s="140"/>
      <c r="I101" s="139"/>
      <c r="J101" s="139"/>
      <c r="K101" s="139"/>
      <c r="L101" s="139"/>
      <c r="M101" s="139"/>
      <c r="N101" s="139"/>
      <c r="O101" s="139"/>
      <c r="P101" s="139"/>
      <c r="Q101" s="139"/>
      <c r="R101" s="141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18.75" customHeight="1">
      <c r="A102" s="139"/>
      <c r="B102" s="139"/>
      <c r="C102" s="139"/>
      <c r="D102" s="139"/>
      <c r="E102" s="139"/>
      <c r="F102" s="139"/>
      <c r="G102" s="139"/>
      <c r="H102" s="140"/>
      <c r="I102" s="139"/>
      <c r="J102" s="139"/>
      <c r="K102" s="139"/>
      <c r="L102" s="139"/>
      <c r="M102" s="139"/>
      <c r="N102" s="139"/>
      <c r="O102" s="139"/>
      <c r="P102" s="139"/>
      <c r="Q102" s="139"/>
      <c r="R102" s="141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18.75" customHeight="1">
      <c r="A103" s="139"/>
      <c r="B103" s="139"/>
      <c r="C103" s="139"/>
      <c r="D103" s="139"/>
      <c r="E103" s="139"/>
      <c r="F103" s="139"/>
      <c r="G103" s="139"/>
      <c r="H103" s="140"/>
      <c r="I103" s="139"/>
      <c r="J103" s="139"/>
      <c r="K103" s="139"/>
      <c r="L103" s="139"/>
      <c r="M103" s="139"/>
      <c r="N103" s="139"/>
      <c r="O103" s="139"/>
      <c r="P103" s="139"/>
      <c r="Q103" s="139"/>
      <c r="R103" s="141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18.0" customHeight="1">
      <c r="A104" s="7"/>
      <c r="B104" s="7"/>
      <c r="C104" s="7"/>
      <c r="D104" s="7"/>
      <c r="E104" s="7"/>
      <c r="F104" s="7"/>
      <c r="G104" s="7"/>
      <c r="H104" s="255"/>
      <c r="I104" s="7"/>
      <c r="J104" s="7"/>
      <c r="K104" s="7"/>
      <c r="L104" s="7"/>
      <c r="M104" s="7"/>
      <c r="N104" s="7"/>
      <c r="O104" s="7"/>
      <c r="P104" s="7"/>
      <c r="Q104" s="7"/>
      <c r="R104" s="256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</row>
    <row r="105" ht="18.0" customHeight="1">
      <c r="A105" s="7"/>
      <c r="B105" s="7"/>
      <c r="C105" s="7"/>
      <c r="D105" s="7"/>
      <c r="E105" s="7"/>
      <c r="F105" s="7"/>
      <c r="G105" s="7"/>
      <c r="H105" s="255"/>
      <c r="I105" s="7"/>
      <c r="J105" s="7"/>
      <c r="K105" s="7"/>
      <c r="L105" s="7"/>
      <c r="M105" s="7"/>
      <c r="N105" s="7"/>
      <c r="O105" s="7"/>
      <c r="P105" s="7"/>
      <c r="Q105" s="7"/>
      <c r="R105" s="256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</row>
    <row r="106" ht="18.0" customHeight="1">
      <c r="A106" s="7"/>
      <c r="B106" s="7"/>
      <c r="C106" s="7"/>
      <c r="D106" s="7"/>
      <c r="E106" s="7"/>
      <c r="F106" s="7"/>
      <c r="G106" s="7"/>
      <c r="H106" s="255"/>
      <c r="I106" s="7"/>
      <c r="J106" s="7"/>
      <c r="K106" s="7"/>
      <c r="L106" s="7"/>
      <c r="M106" s="7"/>
      <c r="N106" s="7"/>
      <c r="O106" s="7"/>
      <c r="P106" s="7"/>
      <c r="Q106" s="7"/>
      <c r="R106" s="256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</row>
    <row r="107" ht="18.0" customHeight="1">
      <c r="A107" s="7"/>
      <c r="B107" s="7"/>
      <c r="C107" s="7"/>
      <c r="D107" s="7"/>
      <c r="E107" s="7"/>
      <c r="F107" s="7"/>
      <c r="G107" s="7"/>
      <c r="H107" s="255"/>
      <c r="I107" s="7"/>
      <c r="J107" s="7"/>
      <c r="K107" s="7"/>
      <c r="L107" s="7"/>
      <c r="M107" s="7"/>
      <c r="N107" s="7"/>
      <c r="O107" s="7"/>
      <c r="P107" s="7"/>
      <c r="Q107" s="7"/>
      <c r="R107" s="256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</row>
    <row r="108" ht="18.0" customHeight="1">
      <c r="A108" s="7"/>
      <c r="B108" s="7"/>
      <c r="C108" s="7"/>
      <c r="D108" s="7"/>
      <c r="E108" s="7"/>
      <c r="F108" s="7"/>
      <c r="G108" s="7"/>
      <c r="H108" s="255"/>
      <c r="I108" s="7"/>
      <c r="J108" s="7"/>
      <c r="K108" s="7"/>
      <c r="L108" s="7"/>
      <c r="M108" s="7"/>
      <c r="N108" s="7"/>
      <c r="O108" s="7"/>
      <c r="P108" s="7"/>
      <c r="Q108" s="7"/>
      <c r="R108" s="256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</row>
    <row r="109" ht="18.0" customHeight="1">
      <c r="A109" s="7"/>
      <c r="B109" s="7"/>
      <c r="C109" s="7"/>
      <c r="D109" s="7"/>
      <c r="E109" s="7"/>
      <c r="F109" s="7"/>
      <c r="G109" s="7"/>
      <c r="H109" s="255"/>
      <c r="I109" s="7"/>
      <c r="J109" s="7"/>
      <c r="K109" s="7"/>
      <c r="L109" s="7"/>
      <c r="M109" s="7"/>
      <c r="N109" s="7"/>
      <c r="O109" s="7"/>
      <c r="P109" s="7"/>
      <c r="Q109" s="7"/>
      <c r="R109" s="256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</row>
    <row r="110" ht="18.0" customHeight="1">
      <c r="A110" s="7"/>
      <c r="B110" s="7"/>
      <c r="C110" s="7"/>
      <c r="D110" s="7"/>
      <c r="E110" s="7"/>
      <c r="F110" s="7"/>
      <c r="G110" s="7"/>
      <c r="H110" s="255"/>
      <c r="I110" s="7"/>
      <c r="J110" s="7"/>
      <c r="K110" s="7"/>
      <c r="L110" s="7"/>
      <c r="M110" s="7"/>
      <c r="N110" s="7"/>
      <c r="O110" s="7"/>
      <c r="P110" s="7"/>
      <c r="Q110" s="7"/>
      <c r="R110" s="256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</row>
    <row r="111" ht="18.0" customHeight="1">
      <c r="A111" s="7"/>
      <c r="B111" s="7"/>
      <c r="C111" s="7"/>
      <c r="D111" s="7"/>
      <c r="E111" s="7"/>
      <c r="F111" s="7"/>
      <c r="G111" s="7"/>
      <c r="H111" s="255"/>
      <c r="I111" s="7"/>
      <c r="J111" s="7"/>
      <c r="K111" s="7"/>
      <c r="L111" s="7"/>
      <c r="M111" s="7"/>
      <c r="N111" s="7"/>
      <c r="O111" s="7"/>
      <c r="P111" s="7"/>
      <c r="Q111" s="7"/>
      <c r="R111" s="256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</row>
    <row r="112" ht="18.0" customHeight="1">
      <c r="A112" s="7"/>
      <c r="B112" s="7"/>
      <c r="C112" s="7"/>
      <c r="D112" s="7"/>
      <c r="E112" s="7"/>
      <c r="F112" s="7"/>
      <c r="G112" s="7"/>
      <c r="H112" s="255"/>
      <c r="I112" s="7"/>
      <c r="J112" s="7"/>
      <c r="K112" s="7"/>
      <c r="L112" s="7"/>
      <c r="M112" s="7"/>
      <c r="N112" s="7"/>
      <c r="O112" s="7"/>
      <c r="P112" s="7"/>
      <c r="Q112" s="7"/>
      <c r="R112" s="256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</row>
    <row r="113" ht="18.0" customHeight="1">
      <c r="A113" s="7"/>
      <c r="B113" s="7"/>
      <c r="C113" s="7"/>
      <c r="D113" s="7"/>
      <c r="E113" s="7"/>
      <c r="F113" s="7"/>
      <c r="G113" s="7"/>
      <c r="H113" s="255"/>
      <c r="I113" s="7"/>
      <c r="J113" s="7"/>
      <c r="K113" s="7"/>
      <c r="L113" s="7"/>
      <c r="M113" s="7"/>
      <c r="N113" s="7"/>
      <c r="O113" s="7"/>
      <c r="P113" s="7"/>
      <c r="Q113" s="7"/>
      <c r="R113" s="256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</row>
    <row r="114" ht="18.0" customHeight="1">
      <c r="A114" s="7"/>
      <c r="B114" s="7"/>
      <c r="C114" s="7"/>
      <c r="D114" s="7"/>
      <c r="E114" s="7"/>
      <c r="F114" s="7"/>
      <c r="G114" s="7"/>
      <c r="H114" s="255"/>
      <c r="I114" s="7"/>
      <c r="J114" s="7"/>
      <c r="K114" s="7"/>
      <c r="L114" s="7"/>
      <c r="M114" s="7"/>
      <c r="N114" s="7"/>
      <c r="O114" s="7"/>
      <c r="P114" s="7"/>
      <c r="Q114" s="7"/>
      <c r="R114" s="256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</row>
    <row r="115" ht="18.0" customHeight="1">
      <c r="A115" s="7"/>
      <c r="B115" s="7"/>
      <c r="C115" s="7"/>
      <c r="D115" s="7"/>
      <c r="E115" s="7"/>
      <c r="F115" s="7"/>
      <c r="G115" s="7"/>
      <c r="H115" s="255"/>
      <c r="I115" s="7"/>
      <c r="J115" s="7"/>
      <c r="K115" s="7"/>
      <c r="L115" s="7"/>
      <c r="M115" s="7"/>
      <c r="N115" s="7"/>
      <c r="O115" s="7"/>
      <c r="P115" s="7"/>
      <c r="Q115" s="7"/>
      <c r="R115" s="256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</row>
    <row r="116" ht="18.0" customHeight="1">
      <c r="A116" s="7"/>
      <c r="B116" s="7"/>
      <c r="C116" s="7"/>
      <c r="D116" s="7"/>
      <c r="E116" s="7"/>
      <c r="F116" s="7"/>
      <c r="G116" s="7"/>
      <c r="H116" s="255"/>
      <c r="I116" s="7"/>
      <c r="J116" s="7"/>
      <c r="K116" s="7"/>
      <c r="L116" s="7"/>
      <c r="M116" s="7"/>
      <c r="N116" s="7"/>
      <c r="O116" s="7"/>
      <c r="P116" s="7"/>
      <c r="Q116" s="7"/>
      <c r="R116" s="256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</row>
    <row r="117" ht="18.0" customHeight="1">
      <c r="A117" s="7"/>
      <c r="B117" s="7"/>
      <c r="C117" s="7"/>
      <c r="D117" s="7"/>
      <c r="E117" s="7"/>
      <c r="F117" s="7"/>
      <c r="G117" s="7"/>
      <c r="H117" s="255"/>
      <c r="I117" s="7"/>
      <c r="J117" s="7"/>
      <c r="K117" s="7"/>
      <c r="L117" s="7"/>
      <c r="M117" s="7"/>
      <c r="N117" s="7"/>
      <c r="O117" s="7"/>
      <c r="P117" s="7"/>
      <c r="Q117" s="7"/>
      <c r="R117" s="256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</row>
    <row r="118" ht="18.0" customHeight="1">
      <c r="A118" s="7"/>
      <c r="B118" s="7"/>
      <c r="C118" s="7"/>
      <c r="D118" s="7"/>
      <c r="E118" s="7"/>
      <c r="F118" s="7"/>
      <c r="G118" s="7"/>
      <c r="H118" s="255"/>
      <c r="I118" s="7"/>
      <c r="J118" s="7"/>
      <c r="K118" s="7"/>
      <c r="L118" s="7"/>
      <c r="M118" s="7"/>
      <c r="N118" s="7"/>
      <c r="O118" s="7"/>
      <c r="P118" s="7"/>
      <c r="Q118" s="7"/>
      <c r="R118" s="256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</row>
    <row r="119" ht="18.0" customHeight="1">
      <c r="A119" s="7"/>
      <c r="B119" s="7"/>
      <c r="C119" s="7"/>
      <c r="D119" s="7"/>
      <c r="E119" s="7"/>
      <c r="F119" s="7"/>
      <c r="G119" s="7"/>
      <c r="H119" s="255"/>
      <c r="I119" s="7"/>
      <c r="J119" s="7"/>
      <c r="K119" s="7"/>
      <c r="L119" s="7"/>
      <c r="M119" s="7"/>
      <c r="N119" s="7"/>
      <c r="O119" s="7"/>
      <c r="P119" s="7"/>
      <c r="Q119" s="7"/>
      <c r="R119" s="256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</row>
    <row r="120" ht="18.0" customHeight="1">
      <c r="A120" s="7"/>
      <c r="B120" s="7"/>
      <c r="C120" s="7"/>
      <c r="D120" s="7"/>
      <c r="E120" s="7"/>
      <c r="F120" s="7"/>
      <c r="G120" s="7"/>
      <c r="H120" s="255"/>
      <c r="I120" s="7"/>
      <c r="J120" s="7"/>
      <c r="K120" s="7"/>
      <c r="L120" s="7"/>
      <c r="M120" s="7"/>
      <c r="N120" s="7"/>
      <c r="O120" s="7"/>
      <c r="P120" s="7"/>
      <c r="Q120" s="7"/>
      <c r="R120" s="256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</row>
    <row r="121" ht="18.0" customHeight="1">
      <c r="A121" s="7"/>
      <c r="B121" s="7"/>
      <c r="C121" s="7"/>
      <c r="D121" s="7"/>
      <c r="E121" s="7"/>
      <c r="F121" s="7"/>
      <c r="G121" s="7"/>
      <c r="H121" s="255"/>
      <c r="I121" s="7"/>
      <c r="J121" s="7"/>
      <c r="K121" s="7"/>
      <c r="L121" s="7"/>
      <c r="M121" s="7"/>
      <c r="N121" s="7"/>
      <c r="O121" s="7"/>
      <c r="P121" s="7"/>
      <c r="Q121" s="7"/>
      <c r="R121" s="256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</row>
    <row r="122" ht="18.0" customHeight="1">
      <c r="A122" s="7"/>
      <c r="B122" s="7"/>
      <c r="C122" s="7"/>
      <c r="D122" s="7"/>
      <c r="E122" s="7"/>
      <c r="F122" s="7"/>
      <c r="G122" s="7"/>
      <c r="H122" s="255"/>
      <c r="I122" s="7"/>
      <c r="J122" s="7"/>
      <c r="K122" s="7"/>
      <c r="L122" s="7"/>
      <c r="M122" s="7"/>
      <c r="N122" s="7"/>
      <c r="O122" s="7"/>
      <c r="P122" s="7"/>
      <c r="Q122" s="7"/>
      <c r="R122" s="256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</row>
    <row r="123" ht="18.0" customHeight="1">
      <c r="A123" s="7"/>
      <c r="B123" s="7"/>
      <c r="C123" s="7"/>
      <c r="D123" s="7"/>
      <c r="E123" s="7"/>
      <c r="F123" s="7"/>
      <c r="G123" s="7"/>
      <c r="H123" s="255"/>
      <c r="I123" s="7"/>
      <c r="J123" s="7"/>
      <c r="K123" s="7"/>
      <c r="L123" s="7"/>
      <c r="M123" s="7"/>
      <c r="N123" s="7"/>
      <c r="O123" s="7"/>
      <c r="P123" s="7"/>
      <c r="Q123" s="7"/>
      <c r="R123" s="256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</row>
    <row r="124" ht="18.0" customHeight="1">
      <c r="A124" s="7"/>
      <c r="B124" s="7"/>
      <c r="C124" s="7"/>
      <c r="D124" s="7"/>
      <c r="E124" s="7"/>
      <c r="F124" s="7"/>
      <c r="G124" s="7"/>
      <c r="H124" s="255"/>
      <c r="I124" s="7"/>
      <c r="J124" s="7"/>
      <c r="K124" s="7"/>
      <c r="L124" s="7"/>
      <c r="M124" s="7"/>
      <c r="N124" s="7"/>
      <c r="O124" s="7"/>
      <c r="P124" s="7"/>
      <c r="Q124" s="7"/>
      <c r="R124" s="256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</row>
    <row r="125" ht="18.0" customHeight="1">
      <c r="A125" s="7"/>
      <c r="B125" s="7"/>
      <c r="C125" s="7"/>
      <c r="D125" s="7"/>
      <c r="E125" s="7"/>
      <c r="F125" s="7"/>
      <c r="G125" s="7"/>
      <c r="H125" s="255"/>
      <c r="I125" s="7"/>
      <c r="J125" s="7"/>
      <c r="K125" s="7"/>
      <c r="L125" s="7"/>
      <c r="M125" s="7"/>
      <c r="N125" s="7"/>
      <c r="O125" s="7"/>
      <c r="P125" s="7"/>
      <c r="Q125" s="7"/>
      <c r="R125" s="256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</row>
    <row r="126" ht="18.0" customHeight="1">
      <c r="A126" s="7"/>
      <c r="B126" s="7"/>
      <c r="C126" s="7"/>
      <c r="D126" s="7"/>
      <c r="E126" s="7"/>
      <c r="F126" s="7"/>
      <c r="G126" s="7"/>
      <c r="H126" s="255"/>
      <c r="I126" s="7"/>
      <c r="J126" s="7"/>
      <c r="K126" s="7"/>
      <c r="L126" s="7"/>
      <c r="M126" s="7"/>
      <c r="N126" s="7"/>
      <c r="O126" s="7"/>
      <c r="P126" s="7"/>
      <c r="Q126" s="7"/>
      <c r="R126" s="256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</row>
    <row r="127" ht="18.0" customHeight="1">
      <c r="A127" s="7"/>
      <c r="B127" s="7"/>
      <c r="C127" s="7"/>
      <c r="D127" s="7"/>
      <c r="E127" s="7"/>
      <c r="F127" s="7"/>
      <c r="G127" s="7"/>
      <c r="H127" s="255"/>
      <c r="I127" s="7"/>
      <c r="J127" s="7"/>
      <c r="K127" s="7"/>
      <c r="L127" s="7"/>
      <c r="M127" s="7"/>
      <c r="N127" s="7"/>
      <c r="O127" s="7"/>
      <c r="P127" s="7"/>
      <c r="Q127" s="7"/>
      <c r="R127" s="256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</row>
    <row r="128" ht="18.0" customHeight="1">
      <c r="A128" s="7"/>
      <c r="B128" s="7"/>
      <c r="C128" s="7"/>
      <c r="D128" s="7"/>
      <c r="E128" s="7"/>
      <c r="F128" s="7"/>
      <c r="G128" s="7"/>
      <c r="H128" s="255"/>
      <c r="I128" s="7"/>
      <c r="J128" s="7"/>
      <c r="K128" s="7"/>
      <c r="L128" s="7"/>
      <c r="M128" s="7"/>
      <c r="N128" s="7"/>
      <c r="O128" s="7"/>
      <c r="P128" s="7"/>
      <c r="Q128" s="7"/>
      <c r="R128" s="256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</row>
    <row r="129" ht="18.0" customHeight="1">
      <c r="A129" s="7"/>
      <c r="B129" s="7"/>
      <c r="C129" s="7"/>
      <c r="D129" s="7"/>
      <c r="E129" s="7"/>
      <c r="F129" s="7"/>
      <c r="G129" s="7"/>
      <c r="H129" s="255"/>
      <c r="I129" s="7"/>
      <c r="J129" s="7"/>
      <c r="K129" s="7"/>
      <c r="L129" s="7"/>
      <c r="M129" s="7"/>
      <c r="N129" s="7"/>
      <c r="O129" s="7"/>
      <c r="P129" s="7"/>
      <c r="Q129" s="7"/>
      <c r="R129" s="256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</row>
    <row r="130" ht="18.0" customHeight="1">
      <c r="A130" s="7"/>
      <c r="B130" s="7"/>
      <c r="C130" s="7"/>
      <c r="D130" s="7"/>
      <c r="E130" s="7"/>
      <c r="F130" s="7"/>
      <c r="G130" s="7"/>
      <c r="H130" s="255"/>
      <c r="I130" s="7"/>
      <c r="J130" s="7"/>
      <c r="K130" s="7"/>
      <c r="L130" s="7"/>
      <c r="M130" s="7"/>
      <c r="N130" s="7"/>
      <c r="O130" s="7"/>
      <c r="P130" s="7"/>
      <c r="Q130" s="7"/>
      <c r="R130" s="256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</row>
    <row r="131" ht="18.0" customHeight="1">
      <c r="A131" s="7"/>
      <c r="B131" s="7"/>
      <c r="C131" s="7"/>
      <c r="D131" s="7"/>
      <c r="E131" s="7"/>
      <c r="F131" s="7"/>
      <c r="G131" s="7"/>
      <c r="H131" s="255"/>
      <c r="I131" s="7"/>
      <c r="J131" s="7"/>
      <c r="K131" s="7"/>
      <c r="L131" s="7"/>
      <c r="M131" s="7"/>
      <c r="N131" s="7"/>
      <c r="O131" s="7"/>
      <c r="P131" s="7"/>
      <c r="Q131" s="7"/>
      <c r="R131" s="256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</row>
    <row r="132" ht="18.0" customHeight="1">
      <c r="A132" s="7"/>
      <c r="B132" s="7"/>
      <c r="C132" s="7"/>
      <c r="D132" s="7"/>
      <c r="E132" s="7"/>
      <c r="F132" s="7"/>
      <c r="G132" s="7"/>
      <c r="H132" s="255"/>
      <c r="I132" s="7"/>
      <c r="J132" s="7"/>
      <c r="K132" s="7"/>
      <c r="L132" s="7"/>
      <c r="M132" s="7"/>
      <c r="N132" s="7"/>
      <c r="O132" s="7"/>
      <c r="P132" s="7"/>
      <c r="Q132" s="7"/>
      <c r="R132" s="256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</row>
    <row r="133" ht="18.0" customHeight="1">
      <c r="A133" s="7"/>
      <c r="B133" s="7"/>
      <c r="C133" s="7"/>
      <c r="D133" s="7"/>
      <c r="E133" s="7"/>
      <c r="F133" s="7"/>
      <c r="G133" s="7"/>
      <c r="H133" s="255"/>
      <c r="I133" s="7"/>
      <c r="J133" s="7"/>
      <c r="K133" s="7"/>
      <c r="L133" s="7"/>
      <c r="M133" s="7"/>
      <c r="N133" s="7"/>
      <c r="O133" s="7"/>
      <c r="P133" s="7"/>
      <c r="Q133" s="7"/>
      <c r="R133" s="256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</row>
    <row r="134" ht="18.0" customHeight="1">
      <c r="A134" s="7"/>
      <c r="B134" s="7"/>
      <c r="C134" s="7"/>
      <c r="D134" s="7"/>
      <c r="E134" s="7"/>
      <c r="F134" s="7"/>
      <c r="G134" s="7"/>
      <c r="H134" s="255"/>
      <c r="I134" s="7"/>
      <c r="J134" s="7"/>
      <c r="K134" s="7"/>
      <c r="L134" s="7"/>
      <c r="M134" s="7"/>
      <c r="N134" s="7"/>
      <c r="O134" s="7"/>
      <c r="P134" s="7"/>
      <c r="Q134" s="7"/>
      <c r="R134" s="256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</row>
    <row r="135" ht="18.0" customHeight="1">
      <c r="A135" s="7"/>
      <c r="B135" s="7"/>
      <c r="C135" s="7"/>
      <c r="D135" s="7"/>
      <c r="E135" s="7"/>
      <c r="F135" s="7"/>
      <c r="G135" s="7"/>
      <c r="H135" s="255"/>
      <c r="I135" s="7"/>
      <c r="J135" s="7"/>
      <c r="K135" s="7"/>
      <c r="L135" s="7"/>
      <c r="M135" s="7"/>
      <c r="N135" s="7"/>
      <c r="O135" s="7"/>
      <c r="P135" s="7"/>
      <c r="Q135" s="7"/>
      <c r="R135" s="256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</row>
    <row r="136" ht="18.0" customHeight="1">
      <c r="A136" s="7"/>
      <c r="B136" s="7"/>
      <c r="C136" s="7"/>
      <c r="D136" s="7"/>
      <c r="E136" s="7"/>
      <c r="F136" s="7"/>
      <c r="G136" s="7"/>
      <c r="H136" s="255"/>
      <c r="I136" s="7"/>
      <c r="J136" s="7"/>
      <c r="K136" s="7"/>
      <c r="L136" s="7"/>
      <c r="M136" s="7"/>
      <c r="N136" s="7"/>
      <c r="O136" s="7"/>
      <c r="P136" s="7"/>
      <c r="Q136" s="7"/>
      <c r="R136" s="256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</row>
    <row r="137" ht="18.0" customHeight="1">
      <c r="A137" s="7"/>
      <c r="B137" s="7"/>
      <c r="C137" s="7"/>
      <c r="D137" s="7"/>
      <c r="E137" s="7"/>
      <c r="F137" s="7"/>
      <c r="G137" s="7"/>
      <c r="H137" s="255"/>
      <c r="I137" s="7"/>
      <c r="J137" s="7"/>
      <c r="K137" s="7"/>
      <c r="L137" s="7"/>
      <c r="M137" s="7"/>
      <c r="N137" s="7"/>
      <c r="O137" s="7"/>
      <c r="P137" s="7"/>
      <c r="Q137" s="7"/>
      <c r="R137" s="256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</row>
    <row r="138" ht="18.0" customHeight="1">
      <c r="A138" s="7"/>
      <c r="B138" s="7"/>
      <c r="C138" s="7"/>
      <c r="D138" s="7"/>
      <c r="E138" s="7"/>
      <c r="F138" s="7"/>
      <c r="G138" s="7"/>
      <c r="H138" s="255"/>
      <c r="I138" s="7"/>
      <c r="J138" s="7"/>
      <c r="K138" s="7"/>
      <c r="L138" s="7"/>
      <c r="M138" s="7"/>
      <c r="N138" s="7"/>
      <c r="O138" s="7"/>
      <c r="P138" s="7"/>
      <c r="Q138" s="7"/>
      <c r="R138" s="256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</row>
    <row r="139" ht="18.0" customHeight="1">
      <c r="A139" s="7"/>
      <c r="B139" s="7"/>
      <c r="C139" s="7"/>
      <c r="D139" s="7"/>
      <c r="E139" s="7"/>
      <c r="F139" s="7"/>
      <c r="G139" s="7"/>
      <c r="H139" s="255"/>
      <c r="I139" s="7"/>
      <c r="J139" s="7"/>
      <c r="K139" s="7"/>
      <c r="L139" s="7"/>
      <c r="M139" s="7"/>
      <c r="N139" s="7"/>
      <c r="O139" s="7"/>
      <c r="P139" s="7"/>
      <c r="Q139" s="7"/>
      <c r="R139" s="256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</row>
    <row r="140" ht="18.0" customHeight="1">
      <c r="A140" s="7"/>
      <c r="B140" s="7"/>
      <c r="C140" s="7"/>
      <c r="D140" s="7"/>
      <c r="E140" s="7"/>
      <c r="F140" s="7"/>
      <c r="G140" s="7"/>
      <c r="H140" s="255"/>
      <c r="I140" s="7"/>
      <c r="J140" s="7"/>
      <c r="K140" s="7"/>
      <c r="L140" s="7"/>
      <c r="M140" s="7"/>
      <c r="N140" s="7"/>
      <c r="O140" s="7"/>
      <c r="P140" s="7"/>
      <c r="Q140" s="7"/>
      <c r="R140" s="256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</row>
    <row r="141" ht="18.0" customHeight="1">
      <c r="A141" s="7"/>
      <c r="B141" s="7"/>
      <c r="C141" s="7"/>
      <c r="D141" s="7"/>
      <c r="E141" s="7"/>
      <c r="F141" s="7"/>
      <c r="G141" s="7"/>
      <c r="H141" s="255"/>
      <c r="I141" s="7"/>
      <c r="J141" s="7"/>
      <c r="K141" s="7"/>
      <c r="L141" s="7"/>
      <c r="M141" s="7"/>
      <c r="N141" s="7"/>
      <c r="O141" s="7"/>
      <c r="P141" s="7"/>
      <c r="Q141" s="7"/>
      <c r="R141" s="256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</row>
    <row r="142" ht="18.0" customHeight="1">
      <c r="A142" s="7"/>
      <c r="B142" s="7"/>
      <c r="C142" s="7"/>
      <c r="D142" s="7"/>
      <c r="E142" s="7"/>
      <c r="F142" s="7"/>
      <c r="G142" s="7"/>
      <c r="H142" s="255"/>
      <c r="I142" s="7"/>
      <c r="J142" s="7"/>
      <c r="K142" s="7"/>
      <c r="L142" s="7"/>
      <c r="M142" s="7"/>
      <c r="N142" s="7"/>
      <c r="O142" s="7"/>
      <c r="P142" s="7"/>
      <c r="Q142" s="7"/>
      <c r="R142" s="256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</row>
    <row r="143" ht="18.0" customHeight="1">
      <c r="A143" s="7"/>
      <c r="B143" s="7"/>
      <c r="C143" s="7"/>
      <c r="D143" s="7"/>
      <c r="E143" s="7"/>
      <c r="F143" s="7"/>
      <c r="G143" s="7"/>
      <c r="H143" s="255"/>
      <c r="I143" s="7"/>
      <c r="J143" s="7"/>
      <c r="K143" s="7"/>
      <c r="L143" s="7"/>
      <c r="M143" s="7"/>
      <c r="N143" s="7"/>
      <c r="O143" s="7"/>
      <c r="P143" s="7"/>
      <c r="Q143" s="7"/>
      <c r="R143" s="256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</row>
    <row r="144" ht="18.0" customHeight="1">
      <c r="A144" s="7"/>
      <c r="B144" s="7"/>
      <c r="C144" s="7"/>
      <c r="D144" s="7"/>
      <c r="E144" s="7"/>
      <c r="F144" s="7"/>
      <c r="G144" s="7"/>
      <c r="H144" s="255"/>
      <c r="I144" s="7"/>
      <c r="J144" s="7"/>
      <c r="K144" s="7"/>
      <c r="L144" s="7"/>
      <c r="M144" s="7"/>
      <c r="N144" s="7"/>
      <c r="O144" s="7"/>
      <c r="P144" s="7"/>
      <c r="Q144" s="7"/>
      <c r="R144" s="256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</row>
    <row r="145" ht="18.0" customHeight="1">
      <c r="A145" s="7"/>
      <c r="B145" s="7"/>
      <c r="C145" s="7"/>
      <c r="D145" s="7"/>
      <c r="E145" s="7"/>
      <c r="F145" s="7"/>
      <c r="G145" s="7"/>
      <c r="H145" s="255"/>
      <c r="I145" s="7"/>
      <c r="J145" s="7"/>
      <c r="K145" s="7"/>
      <c r="L145" s="7"/>
      <c r="M145" s="7"/>
      <c r="N145" s="7"/>
      <c r="O145" s="7"/>
      <c r="P145" s="7"/>
      <c r="Q145" s="7"/>
      <c r="R145" s="256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</row>
    <row r="146" ht="18.0" customHeight="1">
      <c r="A146" s="7"/>
      <c r="B146" s="7"/>
      <c r="C146" s="7"/>
      <c r="D146" s="7"/>
      <c r="E146" s="7"/>
      <c r="F146" s="7"/>
      <c r="G146" s="7"/>
      <c r="H146" s="255"/>
      <c r="I146" s="7"/>
      <c r="J146" s="7"/>
      <c r="K146" s="7"/>
      <c r="L146" s="7"/>
      <c r="M146" s="7"/>
      <c r="N146" s="7"/>
      <c r="O146" s="7"/>
      <c r="P146" s="7"/>
      <c r="Q146" s="7"/>
      <c r="R146" s="256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</row>
    <row r="147" ht="18.0" customHeight="1">
      <c r="A147" s="7"/>
      <c r="B147" s="7"/>
      <c r="C147" s="7"/>
      <c r="D147" s="7"/>
      <c r="E147" s="7"/>
      <c r="F147" s="7"/>
      <c r="G147" s="7"/>
      <c r="H147" s="255"/>
      <c r="I147" s="7"/>
      <c r="J147" s="7"/>
      <c r="K147" s="7"/>
      <c r="L147" s="7"/>
      <c r="M147" s="7"/>
      <c r="N147" s="7"/>
      <c r="O147" s="7"/>
      <c r="P147" s="7"/>
      <c r="Q147" s="7"/>
      <c r="R147" s="256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</row>
    <row r="148" ht="18.0" customHeight="1">
      <c r="A148" s="7"/>
      <c r="B148" s="7"/>
      <c r="C148" s="7"/>
      <c r="D148" s="7"/>
      <c r="E148" s="7"/>
      <c r="F148" s="7"/>
      <c r="G148" s="7"/>
      <c r="H148" s="255"/>
      <c r="I148" s="7"/>
      <c r="J148" s="7"/>
      <c r="K148" s="7"/>
      <c r="L148" s="7"/>
      <c r="M148" s="7"/>
      <c r="N148" s="7"/>
      <c r="O148" s="7"/>
      <c r="P148" s="7"/>
      <c r="Q148" s="7"/>
      <c r="R148" s="256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</row>
    <row r="149" ht="18.0" customHeight="1">
      <c r="A149" s="7"/>
      <c r="B149" s="7"/>
      <c r="C149" s="7"/>
      <c r="D149" s="7"/>
      <c r="E149" s="7"/>
      <c r="F149" s="7"/>
      <c r="G149" s="7"/>
      <c r="H149" s="255"/>
      <c r="I149" s="7"/>
      <c r="J149" s="7"/>
      <c r="K149" s="7"/>
      <c r="L149" s="7"/>
      <c r="M149" s="7"/>
      <c r="N149" s="7"/>
      <c r="O149" s="7"/>
      <c r="P149" s="7"/>
      <c r="Q149" s="7"/>
      <c r="R149" s="256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</row>
    <row r="150" ht="18.0" customHeight="1">
      <c r="A150" s="7"/>
      <c r="B150" s="7"/>
      <c r="C150" s="7"/>
      <c r="D150" s="7"/>
      <c r="E150" s="7"/>
      <c r="F150" s="7"/>
      <c r="G150" s="7"/>
      <c r="H150" s="255"/>
      <c r="I150" s="7"/>
      <c r="J150" s="7"/>
      <c r="K150" s="7"/>
      <c r="L150" s="7"/>
      <c r="M150" s="7"/>
      <c r="N150" s="7"/>
      <c r="O150" s="7"/>
      <c r="P150" s="7"/>
      <c r="Q150" s="7"/>
      <c r="R150" s="256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</row>
    <row r="151" ht="18.0" customHeight="1">
      <c r="A151" s="7"/>
      <c r="B151" s="7"/>
      <c r="C151" s="7"/>
      <c r="D151" s="7"/>
      <c r="E151" s="7"/>
      <c r="F151" s="7"/>
      <c r="G151" s="7"/>
      <c r="H151" s="255"/>
      <c r="I151" s="7"/>
      <c r="J151" s="7"/>
      <c r="K151" s="7"/>
      <c r="L151" s="7"/>
      <c r="M151" s="7"/>
      <c r="N151" s="7"/>
      <c r="O151" s="7"/>
      <c r="P151" s="7"/>
      <c r="Q151" s="7"/>
      <c r="R151" s="256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</row>
    <row r="152" ht="18.0" customHeight="1">
      <c r="A152" s="7"/>
      <c r="B152" s="7"/>
      <c r="C152" s="7"/>
      <c r="D152" s="7"/>
      <c r="E152" s="7"/>
      <c r="F152" s="7"/>
      <c r="G152" s="7"/>
      <c r="H152" s="255"/>
      <c r="I152" s="7"/>
      <c r="J152" s="7"/>
      <c r="K152" s="7"/>
      <c r="L152" s="7"/>
      <c r="M152" s="7"/>
      <c r="N152" s="7"/>
      <c r="O152" s="7"/>
      <c r="P152" s="7"/>
      <c r="Q152" s="7"/>
      <c r="R152" s="256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</row>
    <row r="153" ht="18.0" customHeight="1">
      <c r="A153" s="7"/>
      <c r="B153" s="7"/>
      <c r="C153" s="7"/>
      <c r="D153" s="7"/>
      <c r="E153" s="7"/>
      <c r="F153" s="7"/>
      <c r="G153" s="7"/>
      <c r="H153" s="255"/>
      <c r="I153" s="7"/>
      <c r="J153" s="7"/>
      <c r="K153" s="7"/>
      <c r="L153" s="7"/>
      <c r="M153" s="7"/>
      <c r="N153" s="7"/>
      <c r="O153" s="7"/>
      <c r="P153" s="7"/>
      <c r="Q153" s="7"/>
      <c r="R153" s="256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</row>
    <row r="154" ht="18.0" customHeight="1">
      <c r="A154" s="7"/>
      <c r="B154" s="7"/>
      <c r="C154" s="7"/>
      <c r="D154" s="7"/>
      <c r="E154" s="7"/>
      <c r="F154" s="7"/>
      <c r="G154" s="7"/>
      <c r="H154" s="255"/>
      <c r="I154" s="7"/>
      <c r="J154" s="7"/>
      <c r="K154" s="7"/>
      <c r="L154" s="7"/>
      <c r="M154" s="7"/>
      <c r="N154" s="7"/>
      <c r="O154" s="7"/>
      <c r="P154" s="7"/>
      <c r="Q154" s="7"/>
      <c r="R154" s="256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</row>
    <row r="155" ht="18.0" customHeight="1">
      <c r="A155" s="7"/>
      <c r="B155" s="7"/>
      <c r="C155" s="7"/>
      <c r="D155" s="7"/>
      <c r="E155" s="7"/>
      <c r="F155" s="7"/>
      <c r="G155" s="7"/>
      <c r="H155" s="255"/>
      <c r="I155" s="7"/>
      <c r="J155" s="7"/>
      <c r="K155" s="7"/>
      <c r="L155" s="7"/>
      <c r="M155" s="7"/>
      <c r="N155" s="7"/>
      <c r="O155" s="7"/>
      <c r="P155" s="7"/>
      <c r="Q155" s="7"/>
      <c r="R155" s="256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</row>
    <row r="156" ht="18.0" customHeight="1">
      <c r="A156" s="7"/>
      <c r="B156" s="7"/>
      <c r="C156" s="7"/>
      <c r="D156" s="7"/>
      <c r="E156" s="7"/>
      <c r="F156" s="7"/>
      <c r="G156" s="7"/>
      <c r="H156" s="255"/>
      <c r="I156" s="7"/>
      <c r="J156" s="7"/>
      <c r="K156" s="7"/>
      <c r="L156" s="7"/>
      <c r="M156" s="7"/>
      <c r="N156" s="7"/>
      <c r="O156" s="7"/>
      <c r="P156" s="7"/>
      <c r="Q156" s="7"/>
      <c r="R156" s="256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</row>
    <row r="157" ht="18.0" customHeight="1">
      <c r="A157" s="7"/>
      <c r="B157" s="7"/>
      <c r="C157" s="7"/>
      <c r="D157" s="7"/>
      <c r="E157" s="7"/>
      <c r="F157" s="7"/>
      <c r="G157" s="7"/>
      <c r="H157" s="255"/>
      <c r="I157" s="7"/>
      <c r="J157" s="7"/>
      <c r="K157" s="7"/>
      <c r="L157" s="7"/>
      <c r="M157" s="7"/>
      <c r="N157" s="7"/>
      <c r="O157" s="7"/>
      <c r="P157" s="7"/>
      <c r="Q157" s="7"/>
      <c r="R157" s="256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</row>
    <row r="158" ht="18.0" customHeight="1">
      <c r="A158" s="7"/>
      <c r="B158" s="7"/>
      <c r="C158" s="7"/>
      <c r="D158" s="7"/>
      <c r="E158" s="7"/>
      <c r="F158" s="7"/>
      <c r="G158" s="7"/>
      <c r="H158" s="255"/>
      <c r="I158" s="7"/>
      <c r="J158" s="7"/>
      <c r="K158" s="7"/>
      <c r="L158" s="7"/>
      <c r="M158" s="7"/>
      <c r="N158" s="7"/>
      <c r="O158" s="7"/>
      <c r="P158" s="7"/>
      <c r="Q158" s="7"/>
      <c r="R158" s="256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</row>
    <row r="159" ht="18.0" customHeight="1">
      <c r="A159" s="7"/>
      <c r="B159" s="7"/>
      <c r="C159" s="7"/>
      <c r="D159" s="7"/>
      <c r="E159" s="7"/>
      <c r="F159" s="7"/>
      <c r="G159" s="7"/>
      <c r="H159" s="255"/>
      <c r="I159" s="7"/>
      <c r="J159" s="7"/>
      <c r="K159" s="7"/>
      <c r="L159" s="7"/>
      <c r="M159" s="7"/>
      <c r="N159" s="7"/>
      <c r="O159" s="7"/>
      <c r="P159" s="7"/>
      <c r="Q159" s="7"/>
      <c r="R159" s="256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</row>
    <row r="160" ht="18.0" customHeight="1">
      <c r="A160" s="7"/>
      <c r="B160" s="7"/>
      <c r="C160" s="7"/>
      <c r="D160" s="7"/>
      <c r="E160" s="7"/>
      <c r="F160" s="7"/>
      <c r="G160" s="7"/>
      <c r="H160" s="255"/>
      <c r="I160" s="7"/>
      <c r="J160" s="7"/>
      <c r="K160" s="7"/>
      <c r="L160" s="7"/>
      <c r="M160" s="7"/>
      <c r="N160" s="7"/>
      <c r="O160" s="7"/>
      <c r="P160" s="7"/>
      <c r="Q160" s="7"/>
      <c r="R160" s="256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</row>
    <row r="161" ht="18.0" customHeight="1">
      <c r="A161" s="7"/>
      <c r="B161" s="7"/>
      <c r="C161" s="7"/>
      <c r="D161" s="7"/>
      <c r="E161" s="7"/>
      <c r="F161" s="7"/>
      <c r="G161" s="7"/>
      <c r="H161" s="255"/>
      <c r="I161" s="7"/>
      <c r="J161" s="7"/>
      <c r="K161" s="7"/>
      <c r="L161" s="7"/>
      <c r="M161" s="7"/>
      <c r="N161" s="7"/>
      <c r="O161" s="7"/>
      <c r="P161" s="7"/>
      <c r="Q161" s="7"/>
      <c r="R161" s="256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</row>
    <row r="162" ht="18.0" customHeight="1">
      <c r="A162" s="7"/>
      <c r="B162" s="7"/>
      <c r="C162" s="7"/>
      <c r="D162" s="7"/>
      <c r="E162" s="7"/>
      <c r="F162" s="7"/>
      <c r="G162" s="7"/>
      <c r="H162" s="255"/>
      <c r="I162" s="7"/>
      <c r="J162" s="7"/>
      <c r="K162" s="7"/>
      <c r="L162" s="7"/>
      <c r="M162" s="7"/>
      <c r="N162" s="7"/>
      <c r="O162" s="7"/>
      <c r="P162" s="7"/>
      <c r="Q162" s="7"/>
      <c r="R162" s="256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</row>
    <row r="163" ht="18.0" customHeight="1">
      <c r="A163" s="7"/>
      <c r="B163" s="7"/>
      <c r="C163" s="7"/>
      <c r="D163" s="7"/>
      <c r="E163" s="7"/>
      <c r="F163" s="7"/>
      <c r="G163" s="7"/>
      <c r="H163" s="255"/>
      <c r="I163" s="7"/>
      <c r="J163" s="7"/>
      <c r="K163" s="7"/>
      <c r="L163" s="7"/>
      <c r="M163" s="7"/>
      <c r="N163" s="7"/>
      <c r="O163" s="7"/>
      <c r="P163" s="7"/>
      <c r="Q163" s="7"/>
      <c r="R163" s="256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</row>
    <row r="164" ht="18.0" customHeight="1">
      <c r="A164" s="7"/>
      <c r="B164" s="7"/>
      <c r="C164" s="7"/>
      <c r="D164" s="7"/>
      <c r="E164" s="7"/>
      <c r="F164" s="7"/>
      <c r="G164" s="7"/>
      <c r="H164" s="255"/>
      <c r="I164" s="7"/>
      <c r="J164" s="7"/>
      <c r="K164" s="7"/>
      <c r="L164" s="7"/>
      <c r="M164" s="7"/>
      <c r="N164" s="7"/>
      <c r="O164" s="7"/>
      <c r="P164" s="7"/>
      <c r="Q164" s="7"/>
      <c r="R164" s="256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</row>
    <row r="165" ht="18.0" customHeight="1">
      <c r="A165" s="7"/>
      <c r="B165" s="7"/>
      <c r="C165" s="7"/>
      <c r="D165" s="7"/>
      <c r="E165" s="7"/>
      <c r="F165" s="7"/>
      <c r="G165" s="7"/>
      <c r="H165" s="255"/>
      <c r="I165" s="7"/>
      <c r="J165" s="7"/>
      <c r="K165" s="7"/>
      <c r="L165" s="7"/>
      <c r="M165" s="7"/>
      <c r="N165" s="7"/>
      <c r="O165" s="7"/>
      <c r="P165" s="7"/>
      <c r="Q165" s="7"/>
      <c r="R165" s="256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</row>
    <row r="166" ht="18.0" customHeight="1">
      <c r="A166" s="7"/>
      <c r="B166" s="7"/>
      <c r="C166" s="7"/>
      <c r="D166" s="7"/>
      <c r="E166" s="7"/>
      <c r="F166" s="7"/>
      <c r="G166" s="7"/>
      <c r="H166" s="255"/>
      <c r="I166" s="7"/>
      <c r="J166" s="7"/>
      <c r="K166" s="7"/>
      <c r="L166" s="7"/>
      <c r="M166" s="7"/>
      <c r="N166" s="7"/>
      <c r="O166" s="7"/>
      <c r="P166" s="7"/>
      <c r="Q166" s="7"/>
      <c r="R166" s="256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</row>
    <row r="167" ht="18.0" customHeight="1">
      <c r="A167" s="7"/>
      <c r="B167" s="7"/>
      <c r="C167" s="7"/>
      <c r="D167" s="7"/>
      <c r="E167" s="7"/>
      <c r="F167" s="7"/>
      <c r="G167" s="7"/>
      <c r="H167" s="255"/>
      <c r="I167" s="7"/>
      <c r="J167" s="7"/>
      <c r="K167" s="7"/>
      <c r="L167" s="7"/>
      <c r="M167" s="7"/>
      <c r="N167" s="7"/>
      <c r="O167" s="7"/>
      <c r="P167" s="7"/>
      <c r="Q167" s="7"/>
      <c r="R167" s="256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</row>
    <row r="168" ht="18.0" customHeight="1">
      <c r="A168" s="7"/>
      <c r="B168" s="7"/>
      <c r="C168" s="7"/>
      <c r="D168" s="7"/>
      <c r="E168" s="7"/>
      <c r="F168" s="7"/>
      <c r="G168" s="7"/>
      <c r="H168" s="255"/>
      <c r="I168" s="7"/>
      <c r="J168" s="7"/>
      <c r="K168" s="7"/>
      <c r="L168" s="7"/>
      <c r="M168" s="7"/>
      <c r="N168" s="7"/>
      <c r="O168" s="7"/>
      <c r="P168" s="7"/>
      <c r="Q168" s="7"/>
      <c r="R168" s="256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</row>
    <row r="169" ht="18.0" customHeight="1">
      <c r="A169" s="7"/>
      <c r="B169" s="7"/>
      <c r="C169" s="7"/>
      <c r="D169" s="7"/>
      <c r="E169" s="7"/>
      <c r="F169" s="7"/>
      <c r="G169" s="7"/>
      <c r="H169" s="255"/>
      <c r="I169" s="7"/>
      <c r="J169" s="7"/>
      <c r="K169" s="7"/>
      <c r="L169" s="7"/>
      <c r="M169" s="7"/>
      <c r="N169" s="7"/>
      <c r="O169" s="7"/>
      <c r="P169" s="7"/>
      <c r="Q169" s="7"/>
      <c r="R169" s="256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</row>
    <row r="170" ht="18.0" customHeight="1">
      <c r="A170" s="7"/>
      <c r="B170" s="7"/>
      <c r="C170" s="7"/>
      <c r="D170" s="7"/>
      <c r="E170" s="7"/>
      <c r="F170" s="7"/>
      <c r="G170" s="7"/>
      <c r="H170" s="255"/>
      <c r="I170" s="7"/>
      <c r="J170" s="7"/>
      <c r="K170" s="7"/>
      <c r="L170" s="7"/>
      <c r="M170" s="7"/>
      <c r="N170" s="7"/>
      <c r="O170" s="7"/>
      <c r="P170" s="7"/>
      <c r="Q170" s="7"/>
      <c r="R170" s="256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</row>
    <row r="171" ht="18.0" customHeight="1">
      <c r="A171" s="7"/>
      <c r="B171" s="7"/>
      <c r="C171" s="7"/>
      <c r="D171" s="7"/>
      <c r="E171" s="7"/>
      <c r="F171" s="7"/>
      <c r="G171" s="7"/>
      <c r="H171" s="255"/>
      <c r="I171" s="7"/>
      <c r="J171" s="7"/>
      <c r="K171" s="7"/>
      <c r="L171" s="7"/>
      <c r="M171" s="7"/>
      <c r="N171" s="7"/>
      <c r="O171" s="7"/>
      <c r="P171" s="7"/>
      <c r="Q171" s="7"/>
      <c r="R171" s="256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</row>
    <row r="172" ht="18.0" customHeight="1">
      <c r="A172" s="7"/>
      <c r="B172" s="7"/>
      <c r="C172" s="7"/>
      <c r="D172" s="7"/>
      <c r="E172" s="7"/>
      <c r="F172" s="7"/>
      <c r="G172" s="7"/>
      <c r="H172" s="255"/>
      <c r="I172" s="7"/>
      <c r="J172" s="7"/>
      <c r="K172" s="7"/>
      <c r="L172" s="7"/>
      <c r="M172" s="7"/>
      <c r="N172" s="7"/>
      <c r="O172" s="7"/>
      <c r="P172" s="7"/>
      <c r="Q172" s="7"/>
      <c r="R172" s="256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</row>
    <row r="173" ht="18.0" customHeight="1">
      <c r="A173" s="7"/>
      <c r="B173" s="7"/>
      <c r="C173" s="7"/>
      <c r="D173" s="7"/>
      <c r="E173" s="7"/>
      <c r="F173" s="7"/>
      <c r="G173" s="7"/>
      <c r="H173" s="255"/>
      <c r="I173" s="7"/>
      <c r="J173" s="7"/>
      <c r="K173" s="7"/>
      <c r="L173" s="7"/>
      <c r="M173" s="7"/>
      <c r="N173" s="7"/>
      <c r="O173" s="7"/>
      <c r="P173" s="7"/>
      <c r="Q173" s="7"/>
      <c r="R173" s="256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</row>
    <row r="174" ht="18.0" customHeight="1">
      <c r="A174" s="7"/>
      <c r="B174" s="7"/>
      <c r="C174" s="7"/>
      <c r="D174" s="7"/>
      <c r="E174" s="7"/>
      <c r="F174" s="7"/>
      <c r="G174" s="7"/>
      <c r="H174" s="255"/>
      <c r="I174" s="7"/>
      <c r="J174" s="7"/>
      <c r="K174" s="7"/>
      <c r="L174" s="7"/>
      <c r="M174" s="7"/>
      <c r="N174" s="7"/>
      <c r="O174" s="7"/>
      <c r="P174" s="7"/>
      <c r="Q174" s="7"/>
      <c r="R174" s="256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</row>
    <row r="175" ht="18.0" customHeight="1">
      <c r="A175" s="7"/>
      <c r="B175" s="7"/>
      <c r="C175" s="7"/>
      <c r="D175" s="7"/>
      <c r="E175" s="7"/>
      <c r="F175" s="7"/>
      <c r="G175" s="7"/>
      <c r="H175" s="255"/>
      <c r="I175" s="7"/>
      <c r="J175" s="7"/>
      <c r="K175" s="7"/>
      <c r="L175" s="7"/>
      <c r="M175" s="7"/>
      <c r="N175" s="7"/>
      <c r="O175" s="7"/>
      <c r="P175" s="7"/>
      <c r="Q175" s="7"/>
      <c r="R175" s="256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</row>
    <row r="176" ht="18.0" customHeight="1">
      <c r="A176" s="7"/>
      <c r="B176" s="7"/>
      <c r="C176" s="7"/>
      <c r="D176" s="7"/>
      <c r="E176" s="7"/>
      <c r="F176" s="7"/>
      <c r="G176" s="7"/>
      <c r="H176" s="255"/>
      <c r="I176" s="7"/>
      <c r="J176" s="7"/>
      <c r="K176" s="7"/>
      <c r="L176" s="7"/>
      <c r="M176" s="7"/>
      <c r="N176" s="7"/>
      <c r="O176" s="7"/>
      <c r="P176" s="7"/>
      <c r="Q176" s="7"/>
      <c r="R176" s="256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</row>
    <row r="177" ht="18.0" customHeight="1">
      <c r="A177" s="7"/>
      <c r="B177" s="7"/>
      <c r="C177" s="7"/>
      <c r="D177" s="7"/>
      <c r="E177" s="7"/>
      <c r="F177" s="7"/>
      <c r="G177" s="7"/>
      <c r="H177" s="255"/>
      <c r="I177" s="7"/>
      <c r="J177" s="7"/>
      <c r="K177" s="7"/>
      <c r="L177" s="7"/>
      <c r="M177" s="7"/>
      <c r="N177" s="7"/>
      <c r="O177" s="7"/>
      <c r="P177" s="7"/>
      <c r="Q177" s="7"/>
      <c r="R177" s="256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</row>
    <row r="178" ht="18.0" customHeight="1">
      <c r="A178" s="7"/>
      <c r="B178" s="7"/>
      <c r="C178" s="7"/>
      <c r="D178" s="7"/>
      <c r="E178" s="7"/>
      <c r="F178" s="7"/>
      <c r="G178" s="7"/>
      <c r="H178" s="255"/>
      <c r="I178" s="7"/>
      <c r="J178" s="7"/>
      <c r="K178" s="7"/>
      <c r="L178" s="7"/>
      <c r="M178" s="7"/>
      <c r="N178" s="7"/>
      <c r="O178" s="7"/>
      <c r="P178" s="7"/>
      <c r="Q178" s="7"/>
      <c r="R178" s="256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</row>
    <row r="179" ht="18.0" customHeight="1">
      <c r="A179" s="7"/>
      <c r="B179" s="7"/>
      <c r="C179" s="7"/>
      <c r="D179" s="7"/>
      <c r="E179" s="7"/>
      <c r="F179" s="7"/>
      <c r="G179" s="7"/>
      <c r="H179" s="255"/>
      <c r="I179" s="7"/>
      <c r="J179" s="7"/>
      <c r="K179" s="7"/>
      <c r="L179" s="7"/>
      <c r="M179" s="7"/>
      <c r="N179" s="7"/>
      <c r="O179" s="7"/>
      <c r="P179" s="7"/>
      <c r="Q179" s="7"/>
      <c r="R179" s="256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</row>
    <row r="180" ht="18.0" customHeight="1">
      <c r="A180" s="7"/>
      <c r="B180" s="7"/>
      <c r="C180" s="7"/>
      <c r="D180" s="7"/>
      <c r="E180" s="7"/>
      <c r="F180" s="7"/>
      <c r="G180" s="7"/>
      <c r="H180" s="255"/>
      <c r="I180" s="7"/>
      <c r="J180" s="7"/>
      <c r="K180" s="7"/>
      <c r="L180" s="7"/>
      <c r="M180" s="7"/>
      <c r="N180" s="7"/>
      <c r="O180" s="7"/>
      <c r="P180" s="7"/>
      <c r="Q180" s="7"/>
      <c r="R180" s="256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</row>
    <row r="181" ht="18.0" customHeight="1">
      <c r="A181" s="7"/>
      <c r="B181" s="7"/>
      <c r="C181" s="7"/>
      <c r="D181" s="7"/>
      <c r="E181" s="7"/>
      <c r="F181" s="7"/>
      <c r="G181" s="7"/>
      <c r="H181" s="255"/>
      <c r="I181" s="7"/>
      <c r="J181" s="7"/>
      <c r="K181" s="7"/>
      <c r="L181" s="7"/>
      <c r="M181" s="7"/>
      <c r="N181" s="7"/>
      <c r="O181" s="7"/>
      <c r="P181" s="7"/>
      <c r="Q181" s="7"/>
      <c r="R181" s="256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</row>
    <row r="182" ht="18.0" customHeight="1">
      <c r="A182" s="7"/>
      <c r="B182" s="7"/>
      <c r="C182" s="7"/>
      <c r="D182" s="7"/>
      <c r="E182" s="7"/>
      <c r="F182" s="7"/>
      <c r="G182" s="7"/>
      <c r="H182" s="255"/>
      <c r="I182" s="7"/>
      <c r="J182" s="7"/>
      <c r="K182" s="7"/>
      <c r="L182" s="7"/>
      <c r="M182" s="7"/>
      <c r="N182" s="7"/>
      <c r="O182" s="7"/>
      <c r="P182" s="7"/>
      <c r="Q182" s="7"/>
      <c r="R182" s="256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</row>
    <row r="183" ht="18.0" customHeight="1">
      <c r="A183" s="7"/>
      <c r="B183" s="7"/>
      <c r="C183" s="7"/>
      <c r="D183" s="7"/>
      <c r="E183" s="7"/>
      <c r="F183" s="7"/>
      <c r="G183" s="7"/>
      <c r="H183" s="255"/>
      <c r="I183" s="7"/>
      <c r="J183" s="7"/>
      <c r="K183" s="7"/>
      <c r="L183" s="7"/>
      <c r="M183" s="7"/>
      <c r="N183" s="7"/>
      <c r="O183" s="7"/>
      <c r="P183" s="7"/>
      <c r="Q183" s="7"/>
      <c r="R183" s="256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</row>
    <row r="184" ht="18.0" customHeight="1">
      <c r="A184" s="7"/>
      <c r="B184" s="7"/>
      <c r="C184" s="7"/>
      <c r="D184" s="7"/>
      <c r="E184" s="7"/>
      <c r="F184" s="7"/>
      <c r="G184" s="7"/>
      <c r="H184" s="255"/>
      <c r="I184" s="7"/>
      <c r="J184" s="7"/>
      <c r="K184" s="7"/>
      <c r="L184" s="7"/>
      <c r="M184" s="7"/>
      <c r="N184" s="7"/>
      <c r="O184" s="7"/>
      <c r="P184" s="7"/>
      <c r="Q184" s="7"/>
      <c r="R184" s="256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</row>
    <row r="185" ht="18.0" customHeight="1">
      <c r="A185" s="7"/>
      <c r="B185" s="7"/>
      <c r="C185" s="7"/>
      <c r="D185" s="7"/>
      <c r="E185" s="7"/>
      <c r="F185" s="7"/>
      <c r="G185" s="7"/>
      <c r="H185" s="255"/>
      <c r="I185" s="7"/>
      <c r="J185" s="7"/>
      <c r="K185" s="7"/>
      <c r="L185" s="7"/>
      <c r="M185" s="7"/>
      <c r="N185" s="7"/>
      <c r="O185" s="7"/>
      <c r="P185" s="7"/>
      <c r="Q185" s="7"/>
      <c r="R185" s="256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</row>
    <row r="186" ht="18.0" customHeight="1">
      <c r="A186" s="7"/>
      <c r="B186" s="7"/>
      <c r="C186" s="7"/>
      <c r="D186" s="7"/>
      <c r="E186" s="7"/>
      <c r="F186" s="7"/>
      <c r="G186" s="7"/>
      <c r="H186" s="255"/>
      <c r="I186" s="7"/>
      <c r="J186" s="7"/>
      <c r="K186" s="7"/>
      <c r="L186" s="7"/>
      <c r="M186" s="7"/>
      <c r="N186" s="7"/>
      <c r="O186" s="7"/>
      <c r="P186" s="7"/>
      <c r="Q186" s="7"/>
      <c r="R186" s="256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</row>
    <row r="187" ht="18.0" customHeight="1">
      <c r="A187" s="7"/>
      <c r="B187" s="7"/>
      <c r="C187" s="7"/>
      <c r="D187" s="7"/>
      <c r="E187" s="7"/>
      <c r="F187" s="7"/>
      <c r="G187" s="7"/>
      <c r="H187" s="255"/>
      <c r="I187" s="7"/>
      <c r="J187" s="7"/>
      <c r="K187" s="7"/>
      <c r="L187" s="7"/>
      <c r="M187" s="7"/>
      <c r="N187" s="7"/>
      <c r="O187" s="7"/>
      <c r="P187" s="7"/>
      <c r="Q187" s="7"/>
      <c r="R187" s="256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</row>
    <row r="188" ht="18.0" customHeight="1">
      <c r="A188" s="7"/>
      <c r="B188" s="7"/>
      <c r="C188" s="7"/>
      <c r="D188" s="7"/>
      <c r="E188" s="7"/>
      <c r="F188" s="7"/>
      <c r="G188" s="7"/>
      <c r="H188" s="255"/>
      <c r="I188" s="7"/>
      <c r="J188" s="7"/>
      <c r="K188" s="7"/>
      <c r="L188" s="7"/>
      <c r="M188" s="7"/>
      <c r="N188" s="7"/>
      <c r="O188" s="7"/>
      <c r="P188" s="7"/>
      <c r="Q188" s="7"/>
      <c r="R188" s="256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</row>
    <row r="189" ht="18.0" customHeight="1">
      <c r="A189" s="7"/>
      <c r="B189" s="7"/>
      <c r="C189" s="7"/>
      <c r="D189" s="7"/>
      <c r="E189" s="7"/>
      <c r="F189" s="7"/>
      <c r="G189" s="7"/>
      <c r="H189" s="255"/>
      <c r="I189" s="7"/>
      <c r="J189" s="7"/>
      <c r="K189" s="7"/>
      <c r="L189" s="7"/>
      <c r="M189" s="7"/>
      <c r="N189" s="7"/>
      <c r="O189" s="7"/>
      <c r="P189" s="7"/>
      <c r="Q189" s="7"/>
      <c r="R189" s="256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</row>
    <row r="190" ht="18.0" customHeight="1">
      <c r="A190" s="7"/>
      <c r="B190" s="7"/>
      <c r="C190" s="7"/>
      <c r="D190" s="7"/>
      <c r="E190" s="7"/>
      <c r="F190" s="7"/>
      <c r="G190" s="7"/>
      <c r="H190" s="255"/>
      <c r="I190" s="7"/>
      <c r="J190" s="7"/>
      <c r="K190" s="7"/>
      <c r="L190" s="7"/>
      <c r="M190" s="7"/>
      <c r="N190" s="7"/>
      <c r="O190" s="7"/>
      <c r="P190" s="7"/>
      <c r="Q190" s="7"/>
      <c r="R190" s="256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</row>
    <row r="191" ht="18.0" customHeight="1">
      <c r="A191" s="7"/>
      <c r="B191" s="7"/>
      <c r="C191" s="7"/>
      <c r="D191" s="7"/>
      <c r="E191" s="7"/>
      <c r="F191" s="7"/>
      <c r="G191" s="7"/>
      <c r="H191" s="255"/>
      <c r="I191" s="7"/>
      <c r="J191" s="7"/>
      <c r="K191" s="7"/>
      <c r="L191" s="7"/>
      <c r="M191" s="7"/>
      <c r="N191" s="7"/>
      <c r="O191" s="7"/>
      <c r="P191" s="7"/>
      <c r="Q191" s="7"/>
      <c r="R191" s="256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</row>
    <row r="192" ht="18.0" customHeight="1">
      <c r="A192" s="7"/>
      <c r="B192" s="7"/>
      <c r="C192" s="7"/>
      <c r="D192" s="7"/>
      <c r="E192" s="7"/>
      <c r="F192" s="7"/>
      <c r="G192" s="7"/>
      <c r="H192" s="255"/>
      <c r="I192" s="7"/>
      <c r="J192" s="7"/>
      <c r="K192" s="7"/>
      <c r="L192" s="7"/>
      <c r="M192" s="7"/>
      <c r="N192" s="7"/>
      <c r="O192" s="7"/>
      <c r="P192" s="7"/>
      <c r="Q192" s="7"/>
      <c r="R192" s="256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</row>
    <row r="193" ht="18.0" customHeight="1">
      <c r="A193" s="7"/>
      <c r="B193" s="7"/>
      <c r="C193" s="7"/>
      <c r="D193" s="7"/>
      <c r="E193" s="7"/>
      <c r="F193" s="7"/>
      <c r="G193" s="7"/>
      <c r="H193" s="255"/>
      <c r="I193" s="7"/>
      <c r="J193" s="7"/>
      <c r="K193" s="7"/>
      <c r="L193" s="7"/>
      <c r="M193" s="7"/>
      <c r="N193" s="7"/>
      <c r="O193" s="7"/>
      <c r="P193" s="7"/>
      <c r="Q193" s="7"/>
      <c r="R193" s="256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</row>
    <row r="194" ht="18.0" customHeight="1">
      <c r="A194" s="7"/>
      <c r="B194" s="7"/>
      <c r="C194" s="7"/>
      <c r="D194" s="7"/>
      <c r="E194" s="7"/>
      <c r="F194" s="7"/>
      <c r="G194" s="7"/>
      <c r="H194" s="255"/>
      <c r="I194" s="7"/>
      <c r="J194" s="7"/>
      <c r="K194" s="7"/>
      <c r="L194" s="7"/>
      <c r="M194" s="7"/>
      <c r="N194" s="7"/>
      <c r="O194" s="7"/>
      <c r="P194" s="7"/>
      <c r="Q194" s="7"/>
      <c r="R194" s="256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</row>
    <row r="195" ht="18.0" customHeight="1">
      <c r="A195" s="7"/>
      <c r="B195" s="7"/>
      <c r="C195" s="7"/>
      <c r="D195" s="7"/>
      <c r="E195" s="7"/>
      <c r="F195" s="7"/>
      <c r="G195" s="7"/>
      <c r="H195" s="255"/>
      <c r="I195" s="7"/>
      <c r="J195" s="7"/>
      <c r="K195" s="7"/>
      <c r="L195" s="7"/>
      <c r="M195" s="7"/>
      <c r="N195" s="7"/>
      <c r="O195" s="7"/>
      <c r="P195" s="7"/>
      <c r="Q195" s="7"/>
      <c r="R195" s="256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</row>
    <row r="196" ht="18.0" customHeight="1">
      <c r="A196" s="7"/>
      <c r="B196" s="7"/>
      <c r="C196" s="7"/>
      <c r="D196" s="7"/>
      <c r="E196" s="7"/>
      <c r="F196" s="7"/>
      <c r="G196" s="7"/>
      <c r="H196" s="255"/>
      <c r="I196" s="7"/>
      <c r="J196" s="7"/>
      <c r="K196" s="7"/>
      <c r="L196" s="7"/>
      <c r="M196" s="7"/>
      <c r="N196" s="7"/>
      <c r="O196" s="7"/>
      <c r="P196" s="7"/>
      <c r="Q196" s="7"/>
      <c r="R196" s="256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</row>
    <row r="197" ht="18.0" customHeight="1">
      <c r="A197" s="7"/>
      <c r="B197" s="7"/>
      <c r="C197" s="7"/>
      <c r="D197" s="7"/>
      <c r="E197" s="7"/>
      <c r="F197" s="7"/>
      <c r="G197" s="7"/>
      <c r="H197" s="255"/>
      <c r="I197" s="7"/>
      <c r="J197" s="7"/>
      <c r="K197" s="7"/>
      <c r="L197" s="7"/>
      <c r="M197" s="7"/>
      <c r="N197" s="7"/>
      <c r="O197" s="7"/>
      <c r="P197" s="7"/>
      <c r="Q197" s="7"/>
      <c r="R197" s="256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</row>
    <row r="198" ht="18.0" customHeight="1">
      <c r="A198" s="7"/>
      <c r="B198" s="7"/>
      <c r="C198" s="7"/>
      <c r="D198" s="7"/>
      <c r="E198" s="7"/>
      <c r="F198" s="7"/>
      <c r="G198" s="7"/>
      <c r="H198" s="255"/>
      <c r="I198" s="7"/>
      <c r="J198" s="7"/>
      <c r="K198" s="7"/>
      <c r="L198" s="7"/>
      <c r="M198" s="7"/>
      <c r="N198" s="7"/>
      <c r="O198" s="7"/>
      <c r="P198" s="7"/>
      <c r="Q198" s="7"/>
      <c r="R198" s="256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 ht="18.0" customHeight="1">
      <c r="A199" s="7"/>
      <c r="B199" s="7"/>
      <c r="C199" s="7"/>
      <c r="D199" s="7"/>
      <c r="E199" s="7"/>
      <c r="F199" s="7"/>
      <c r="G199" s="7"/>
      <c r="H199" s="255"/>
      <c r="I199" s="7"/>
      <c r="J199" s="7"/>
      <c r="K199" s="7"/>
      <c r="L199" s="7"/>
      <c r="M199" s="7"/>
      <c r="N199" s="7"/>
      <c r="O199" s="7"/>
      <c r="P199" s="7"/>
      <c r="Q199" s="7"/>
      <c r="R199" s="256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 ht="18.0" customHeight="1">
      <c r="A200" s="7"/>
      <c r="B200" s="7"/>
      <c r="C200" s="7"/>
      <c r="D200" s="7"/>
      <c r="E200" s="7"/>
      <c r="F200" s="7"/>
      <c r="G200" s="7"/>
      <c r="H200" s="255"/>
      <c r="I200" s="7"/>
      <c r="J200" s="7"/>
      <c r="K200" s="7"/>
      <c r="L200" s="7"/>
      <c r="M200" s="7"/>
      <c r="N200" s="7"/>
      <c r="O200" s="7"/>
      <c r="P200" s="7"/>
      <c r="Q200" s="7"/>
      <c r="R200" s="256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</row>
    <row r="201" ht="18.0" customHeight="1">
      <c r="A201" s="7"/>
      <c r="B201" s="7"/>
      <c r="C201" s="7"/>
      <c r="D201" s="7"/>
      <c r="E201" s="7"/>
      <c r="F201" s="7"/>
      <c r="G201" s="7"/>
      <c r="H201" s="255"/>
      <c r="I201" s="7"/>
      <c r="J201" s="7"/>
      <c r="K201" s="7"/>
      <c r="L201" s="7"/>
      <c r="M201" s="7"/>
      <c r="N201" s="7"/>
      <c r="O201" s="7"/>
      <c r="P201" s="7"/>
      <c r="Q201" s="7"/>
      <c r="R201" s="256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 ht="18.0" customHeight="1">
      <c r="A202" s="7"/>
      <c r="B202" s="7"/>
      <c r="C202" s="7"/>
      <c r="D202" s="7"/>
      <c r="E202" s="7"/>
      <c r="F202" s="7"/>
      <c r="G202" s="7"/>
      <c r="H202" s="255"/>
      <c r="I202" s="7"/>
      <c r="J202" s="7"/>
      <c r="K202" s="7"/>
      <c r="L202" s="7"/>
      <c r="M202" s="7"/>
      <c r="N202" s="7"/>
      <c r="O202" s="7"/>
      <c r="P202" s="7"/>
      <c r="Q202" s="7"/>
      <c r="R202" s="256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ht="18.0" customHeight="1">
      <c r="A203" s="7"/>
      <c r="B203" s="7"/>
      <c r="C203" s="7"/>
      <c r="D203" s="7"/>
      <c r="E203" s="7"/>
      <c r="F203" s="7"/>
      <c r="G203" s="7"/>
      <c r="H203" s="255"/>
      <c r="I203" s="7"/>
      <c r="J203" s="7"/>
      <c r="K203" s="7"/>
      <c r="L203" s="7"/>
      <c r="M203" s="7"/>
      <c r="N203" s="7"/>
      <c r="O203" s="7"/>
      <c r="P203" s="7"/>
      <c r="Q203" s="7"/>
      <c r="R203" s="256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ht="18.0" customHeight="1">
      <c r="A204" s="7"/>
      <c r="B204" s="7"/>
      <c r="C204" s="7"/>
      <c r="D204" s="7"/>
      <c r="E204" s="7"/>
      <c r="F204" s="7"/>
      <c r="G204" s="7"/>
      <c r="H204" s="255"/>
      <c r="I204" s="7"/>
      <c r="J204" s="7"/>
      <c r="K204" s="7"/>
      <c r="L204" s="7"/>
      <c r="M204" s="7"/>
      <c r="N204" s="7"/>
      <c r="O204" s="7"/>
      <c r="P204" s="7"/>
      <c r="Q204" s="7"/>
      <c r="R204" s="256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ht="18.0" customHeight="1">
      <c r="A205" s="7"/>
      <c r="B205" s="7"/>
      <c r="C205" s="7"/>
      <c r="D205" s="7"/>
      <c r="E205" s="7"/>
      <c r="F205" s="7"/>
      <c r="G205" s="7"/>
      <c r="H205" s="255"/>
      <c r="I205" s="7"/>
      <c r="J205" s="7"/>
      <c r="K205" s="7"/>
      <c r="L205" s="7"/>
      <c r="M205" s="7"/>
      <c r="N205" s="7"/>
      <c r="O205" s="7"/>
      <c r="P205" s="7"/>
      <c r="Q205" s="7"/>
      <c r="R205" s="256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ht="18.0" customHeight="1">
      <c r="A206" s="7"/>
      <c r="B206" s="7"/>
      <c r="C206" s="7"/>
      <c r="D206" s="7"/>
      <c r="E206" s="7"/>
      <c r="F206" s="7"/>
      <c r="G206" s="7"/>
      <c r="H206" s="255"/>
      <c r="I206" s="7"/>
      <c r="J206" s="7"/>
      <c r="K206" s="7"/>
      <c r="L206" s="7"/>
      <c r="M206" s="7"/>
      <c r="N206" s="7"/>
      <c r="O206" s="7"/>
      <c r="P206" s="7"/>
      <c r="Q206" s="7"/>
      <c r="R206" s="256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 ht="18.0" customHeight="1">
      <c r="A207" s="7"/>
      <c r="B207" s="7"/>
      <c r="C207" s="7"/>
      <c r="D207" s="7"/>
      <c r="E207" s="7"/>
      <c r="F207" s="7"/>
      <c r="G207" s="7"/>
      <c r="H207" s="255"/>
      <c r="I207" s="7"/>
      <c r="J207" s="7"/>
      <c r="K207" s="7"/>
      <c r="L207" s="7"/>
      <c r="M207" s="7"/>
      <c r="N207" s="7"/>
      <c r="O207" s="7"/>
      <c r="P207" s="7"/>
      <c r="Q207" s="7"/>
      <c r="R207" s="256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 ht="18.0" customHeight="1">
      <c r="A208" s="7"/>
      <c r="B208" s="7"/>
      <c r="C208" s="7"/>
      <c r="D208" s="7"/>
      <c r="E208" s="7"/>
      <c r="F208" s="7"/>
      <c r="G208" s="7"/>
      <c r="H208" s="255"/>
      <c r="I208" s="7"/>
      <c r="J208" s="7"/>
      <c r="K208" s="7"/>
      <c r="L208" s="7"/>
      <c r="M208" s="7"/>
      <c r="N208" s="7"/>
      <c r="O208" s="7"/>
      <c r="P208" s="7"/>
      <c r="Q208" s="7"/>
      <c r="R208" s="256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ht="18.0" customHeight="1">
      <c r="A209" s="7"/>
      <c r="B209" s="7"/>
      <c r="C209" s="7"/>
      <c r="D209" s="7"/>
      <c r="E209" s="7"/>
      <c r="F209" s="7"/>
      <c r="G209" s="7"/>
      <c r="H209" s="255"/>
      <c r="I209" s="7"/>
      <c r="J209" s="7"/>
      <c r="K209" s="7"/>
      <c r="L209" s="7"/>
      <c r="M209" s="7"/>
      <c r="N209" s="7"/>
      <c r="O209" s="7"/>
      <c r="P209" s="7"/>
      <c r="Q209" s="7"/>
      <c r="R209" s="256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ht="18.0" customHeight="1">
      <c r="A210" s="7"/>
      <c r="B210" s="7"/>
      <c r="C210" s="7"/>
      <c r="D210" s="7"/>
      <c r="E210" s="7"/>
      <c r="F210" s="7"/>
      <c r="G210" s="7"/>
      <c r="H210" s="255"/>
      <c r="I210" s="7"/>
      <c r="J210" s="7"/>
      <c r="K210" s="7"/>
      <c r="L210" s="7"/>
      <c r="M210" s="7"/>
      <c r="N210" s="7"/>
      <c r="O210" s="7"/>
      <c r="P210" s="7"/>
      <c r="Q210" s="7"/>
      <c r="R210" s="256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 ht="18.0" customHeight="1">
      <c r="A211" s="7"/>
      <c r="B211" s="7"/>
      <c r="C211" s="7"/>
      <c r="D211" s="7"/>
      <c r="E211" s="7"/>
      <c r="F211" s="7"/>
      <c r="G211" s="7"/>
      <c r="H211" s="255"/>
      <c r="I211" s="7"/>
      <c r="J211" s="7"/>
      <c r="K211" s="7"/>
      <c r="L211" s="7"/>
      <c r="M211" s="7"/>
      <c r="N211" s="7"/>
      <c r="O211" s="7"/>
      <c r="P211" s="7"/>
      <c r="Q211" s="7"/>
      <c r="R211" s="256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ht="18.0" customHeight="1">
      <c r="A212" s="7"/>
      <c r="B212" s="7"/>
      <c r="C212" s="7"/>
      <c r="D212" s="7"/>
      <c r="E212" s="7"/>
      <c r="F212" s="7"/>
      <c r="G212" s="7"/>
      <c r="H212" s="255"/>
      <c r="I212" s="7"/>
      <c r="J212" s="7"/>
      <c r="K212" s="7"/>
      <c r="L212" s="7"/>
      <c r="M212" s="7"/>
      <c r="N212" s="7"/>
      <c r="O212" s="7"/>
      <c r="P212" s="7"/>
      <c r="Q212" s="7"/>
      <c r="R212" s="256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ht="18.0" customHeight="1">
      <c r="A213" s="7"/>
      <c r="B213" s="7"/>
      <c r="C213" s="7"/>
      <c r="D213" s="7"/>
      <c r="E213" s="7"/>
      <c r="F213" s="7"/>
      <c r="G213" s="7"/>
      <c r="H213" s="255"/>
      <c r="I213" s="7"/>
      <c r="J213" s="7"/>
      <c r="K213" s="7"/>
      <c r="L213" s="7"/>
      <c r="M213" s="7"/>
      <c r="N213" s="7"/>
      <c r="O213" s="7"/>
      <c r="P213" s="7"/>
      <c r="Q213" s="7"/>
      <c r="R213" s="256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ht="18.0" customHeight="1">
      <c r="A214" s="7"/>
      <c r="B214" s="7"/>
      <c r="C214" s="7"/>
      <c r="D214" s="7"/>
      <c r="E214" s="7"/>
      <c r="F214" s="7"/>
      <c r="G214" s="7"/>
      <c r="H214" s="255"/>
      <c r="I214" s="7"/>
      <c r="J214" s="7"/>
      <c r="K214" s="7"/>
      <c r="L214" s="7"/>
      <c r="M214" s="7"/>
      <c r="N214" s="7"/>
      <c r="O214" s="7"/>
      <c r="P214" s="7"/>
      <c r="Q214" s="7"/>
      <c r="R214" s="256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ht="18.0" customHeight="1">
      <c r="A215" s="7"/>
      <c r="B215" s="7"/>
      <c r="C215" s="7"/>
      <c r="D215" s="7"/>
      <c r="E215" s="7"/>
      <c r="F215" s="7"/>
      <c r="G215" s="7"/>
      <c r="H215" s="255"/>
      <c r="I215" s="7"/>
      <c r="J215" s="7"/>
      <c r="K215" s="7"/>
      <c r="L215" s="7"/>
      <c r="M215" s="7"/>
      <c r="N215" s="7"/>
      <c r="O215" s="7"/>
      <c r="P215" s="7"/>
      <c r="Q215" s="7"/>
      <c r="R215" s="256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ht="18.0" customHeight="1">
      <c r="A216" s="7"/>
      <c r="B216" s="7"/>
      <c r="C216" s="7"/>
      <c r="D216" s="7"/>
      <c r="E216" s="7"/>
      <c r="F216" s="7"/>
      <c r="G216" s="7"/>
      <c r="H216" s="255"/>
      <c r="I216" s="7"/>
      <c r="J216" s="7"/>
      <c r="K216" s="7"/>
      <c r="L216" s="7"/>
      <c r="M216" s="7"/>
      <c r="N216" s="7"/>
      <c r="O216" s="7"/>
      <c r="P216" s="7"/>
      <c r="Q216" s="7"/>
      <c r="R216" s="256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ht="18.0" customHeight="1">
      <c r="A217" s="7"/>
      <c r="B217" s="7"/>
      <c r="C217" s="7"/>
      <c r="D217" s="7"/>
      <c r="E217" s="7"/>
      <c r="F217" s="7"/>
      <c r="G217" s="7"/>
      <c r="H217" s="255"/>
      <c r="I217" s="7"/>
      <c r="J217" s="7"/>
      <c r="K217" s="7"/>
      <c r="L217" s="7"/>
      <c r="M217" s="7"/>
      <c r="N217" s="7"/>
      <c r="O217" s="7"/>
      <c r="P217" s="7"/>
      <c r="Q217" s="7"/>
      <c r="R217" s="256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ht="18.0" customHeight="1">
      <c r="A218" s="7"/>
      <c r="B218" s="7"/>
      <c r="C218" s="7"/>
      <c r="D218" s="7"/>
      <c r="E218" s="7"/>
      <c r="F218" s="7"/>
      <c r="G218" s="7"/>
      <c r="H218" s="255"/>
      <c r="I218" s="7"/>
      <c r="J218" s="7"/>
      <c r="K218" s="7"/>
      <c r="L218" s="7"/>
      <c r="M218" s="7"/>
      <c r="N218" s="7"/>
      <c r="O218" s="7"/>
      <c r="P218" s="7"/>
      <c r="Q218" s="7"/>
      <c r="R218" s="256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ht="18.0" customHeight="1">
      <c r="A219" s="7"/>
      <c r="B219" s="7"/>
      <c r="C219" s="7"/>
      <c r="D219" s="7"/>
      <c r="E219" s="7"/>
      <c r="F219" s="7"/>
      <c r="G219" s="7"/>
      <c r="H219" s="255"/>
      <c r="I219" s="7"/>
      <c r="J219" s="7"/>
      <c r="K219" s="7"/>
      <c r="L219" s="7"/>
      <c r="M219" s="7"/>
      <c r="N219" s="7"/>
      <c r="O219" s="7"/>
      <c r="P219" s="7"/>
      <c r="Q219" s="7"/>
      <c r="R219" s="256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ht="18.0" customHeight="1">
      <c r="A220" s="7"/>
      <c r="B220" s="7"/>
      <c r="C220" s="7"/>
      <c r="D220" s="7"/>
      <c r="E220" s="7"/>
      <c r="F220" s="7"/>
      <c r="G220" s="7"/>
      <c r="H220" s="255"/>
      <c r="I220" s="7"/>
      <c r="J220" s="7"/>
      <c r="K220" s="7"/>
      <c r="L220" s="7"/>
      <c r="M220" s="7"/>
      <c r="N220" s="7"/>
      <c r="O220" s="7"/>
      <c r="P220" s="7"/>
      <c r="Q220" s="7"/>
      <c r="R220" s="256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ht="18.0" customHeight="1">
      <c r="A221" s="7"/>
      <c r="B221" s="7"/>
      <c r="C221" s="7"/>
      <c r="D221" s="7"/>
      <c r="E221" s="7"/>
      <c r="F221" s="7"/>
      <c r="G221" s="7"/>
      <c r="H221" s="255"/>
      <c r="I221" s="7"/>
      <c r="J221" s="7"/>
      <c r="K221" s="7"/>
      <c r="L221" s="7"/>
      <c r="M221" s="7"/>
      <c r="N221" s="7"/>
      <c r="O221" s="7"/>
      <c r="P221" s="7"/>
      <c r="Q221" s="7"/>
      <c r="R221" s="256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ht="18.0" customHeight="1">
      <c r="A222" s="7"/>
      <c r="B222" s="7"/>
      <c r="C222" s="7"/>
      <c r="D222" s="7"/>
      <c r="E222" s="7"/>
      <c r="F222" s="7"/>
      <c r="G222" s="7"/>
      <c r="H222" s="255"/>
      <c r="I222" s="7"/>
      <c r="J222" s="7"/>
      <c r="K222" s="7"/>
      <c r="L222" s="7"/>
      <c r="M222" s="7"/>
      <c r="N222" s="7"/>
      <c r="O222" s="7"/>
      <c r="P222" s="7"/>
      <c r="Q222" s="7"/>
      <c r="R222" s="256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ht="18.0" customHeight="1">
      <c r="A223" s="7"/>
      <c r="B223" s="7"/>
      <c r="C223" s="7"/>
      <c r="D223" s="7"/>
      <c r="E223" s="7"/>
      <c r="F223" s="7"/>
      <c r="G223" s="7"/>
      <c r="H223" s="255"/>
      <c r="I223" s="7"/>
      <c r="J223" s="7"/>
      <c r="K223" s="7"/>
      <c r="L223" s="7"/>
      <c r="M223" s="7"/>
      <c r="N223" s="7"/>
      <c r="O223" s="7"/>
      <c r="P223" s="7"/>
      <c r="Q223" s="7"/>
      <c r="R223" s="256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ht="18.0" customHeight="1">
      <c r="A224" s="7"/>
      <c r="B224" s="7"/>
      <c r="C224" s="7"/>
      <c r="D224" s="7"/>
      <c r="E224" s="7"/>
      <c r="F224" s="7"/>
      <c r="G224" s="7"/>
      <c r="H224" s="255"/>
      <c r="I224" s="7"/>
      <c r="J224" s="7"/>
      <c r="K224" s="7"/>
      <c r="L224" s="7"/>
      <c r="M224" s="7"/>
      <c r="N224" s="7"/>
      <c r="O224" s="7"/>
      <c r="P224" s="7"/>
      <c r="Q224" s="7"/>
      <c r="R224" s="256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ht="18.0" customHeight="1">
      <c r="A225" s="7"/>
      <c r="B225" s="7"/>
      <c r="C225" s="7"/>
      <c r="D225" s="7"/>
      <c r="E225" s="7"/>
      <c r="F225" s="7"/>
      <c r="G225" s="7"/>
      <c r="H225" s="255"/>
      <c r="I225" s="7"/>
      <c r="J225" s="7"/>
      <c r="K225" s="7"/>
      <c r="L225" s="7"/>
      <c r="M225" s="7"/>
      <c r="N225" s="7"/>
      <c r="O225" s="7"/>
      <c r="P225" s="7"/>
      <c r="Q225" s="7"/>
      <c r="R225" s="256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ht="18.0" customHeight="1">
      <c r="A226" s="7"/>
      <c r="B226" s="7"/>
      <c r="C226" s="7"/>
      <c r="D226" s="7"/>
      <c r="E226" s="7"/>
      <c r="F226" s="7"/>
      <c r="G226" s="7"/>
      <c r="H226" s="255"/>
      <c r="I226" s="7"/>
      <c r="J226" s="7"/>
      <c r="K226" s="7"/>
      <c r="L226" s="7"/>
      <c r="M226" s="7"/>
      <c r="N226" s="7"/>
      <c r="O226" s="7"/>
      <c r="P226" s="7"/>
      <c r="Q226" s="7"/>
      <c r="R226" s="256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ht="18.0" customHeight="1">
      <c r="A227" s="7"/>
      <c r="B227" s="7"/>
      <c r="C227" s="7"/>
      <c r="D227" s="7"/>
      <c r="E227" s="7"/>
      <c r="F227" s="7"/>
      <c r="G227" s="7"/>
      <c r="H227" s="255"/>
      <c r="I227" s="7"/>
      <c r="J227" s="7"/>
      <c r="K227" s="7"/>
      <c r="L227" s="7"/>
      <c r="M227" s="7"/>
      <c r="N227" s="7"/>
      <c r="O227" s="7"/>
      <c r="P227" s="7"/>
      <c r="Q227" s="7"/>
      <c r="R227" s="256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ht="18.0" customHeight="1">
      <c r="A228" s="7"/>
      <c r="B228" s="7"/>
      <c r="C228" s="7"/>
      <c r="D228" s="7"/>
      <c r="E228" s="7"/>
      <c r="F228" s="7"/>
      <c r="G228" s="7"/>
      <c r="H228" s="255"/>
      <c r="I228" s="7"/>
      <c r="J228" s="7"/>
      <c r="K228" s="7"/>
      <c r="L228" s="7"/>
      <c r="M228" s="7"/>
      <c r="N228" s="7"/>
      <c r="O228" s="7"/>
      <c r="P228" s="7"/>
      <c r="Q228" s="7"/>
      <c r="R228" s="256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ht="18.0" customHeight="1">
      <c r="A229" s="7"/>
      <c r="B229" s="7"/>
      <c r="C229" s="7"/>
      <c r="D229" s="7"/>
      <c r="E229" s="7"/>
      <c r="F229" s="7"/>
      <c r="G229" s="7"/>
      <c r="H229" s="255"/>
      <c r="I229" s="7"/>
      <c r="J229" s="7"/>
      <c r="K229" s="7"/>
      <c r="L229" s="7"/>
      <c r="M229" s="7"/>
      <c r="N229" s="7"/>
      <c r="O229" s="7"/>
      <c r="P229" s="7"/>
      <c r="Q229" s="7"/>
      <c r="R229" s="256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ht="18.0" customHeight="1">
      <c r="A230" s="7"/>
      <c r="B230" s="7"/>
      <c r="C230" s="7"/>
      <c r="D230" s="7"/>
      <c r="E230" s="7"/>
      <c r="F230" s="7"/>
      <c r="G230" s="7"/>
      <c r="H230" s="255"/>
      <c r="I230" s="7"/>
      <c r="J230" s="7"/>
      <c r="K230" s="7"/>
      <c r="L230" s="7"/>
      <c r="M230" s="7"/>
      <c r="N230" s="7"/>
      <c r="O230" s="7"/>
      <c r="P230" s="7"/>
      <c r="Q230" s="7"/>
      <c r="R230" s="256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ht="18.0" customHeight="1">
      <c r="A231" s="7"/>
      <c r="B231" s="7"/>
      <c r="C231" s="7"/>
      <c r="D231" s="7"/>
      <c r="E231" s="7"/>
      <c r="F231" s="7"/>
      <c r="G231" s="7"/>
      <c r="H231" s="255"/>
      <c r="I231" s="7"/>
      <c r="J231" s="7"/>
      <c r="K231" s="7"/>
      <c r="L231" s="7"/>
      <c r="M231" s="7"/>
      <c r="N231" s="7"/>
      <c r="O231" s="7"/>
      <c r="P231" s="7"/>
      <c r="Q231" s="7"/>
      <c r="R231" s="256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ht="18.0" customHeight="1">
      <c r="A232" s="7"/>
      <c r="B232" s="7"/>
      <c r="C232" s="7"/>
      <c r="D232" s="7"/>
      <c r="E232" s="7"/>
      <c r="F232" s="7"/>
      <c r="G232" s="7"/>
      <c r="H232" s="255"/>
      <c r="I232" s="7"/>
      <c r="J232" s="7"/>
      <c r="K232" s="7"/>
      <c r="L232" s="7"/>
      <c r="M232" s="7"/>
      <c r="N232" s="7"/>
      <c r="O232" s="7"/>
      <c r="P232" s="7"/>
      <c r="Q232" s="7"/>
      <c r="R232" s="256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ht="18.0" customHeight="1">
      <c r="A233" s="7"/>
      <c r="B233" s="7"/>
      <c r="C233" s="7"/>
      <c r="D233" s="7"/>
      <c r="E233" s="7"/>
      <c r="F233" s="7"/>
      <c r="G233" s="7"/>
      <c r="H233" s="255"/>
      <c r="I233" s="7"/>
      <c r="J233" s="7"/>
      <c r="K233" s="7"/>
      <c r="L233" s="7"/>
      <c r="M233" s="7"/>
      <c r="N233" s="7"/>
      <c r="O233" s="7"/>
      <c r="P233" s="7"/>
      <c r="Q233" s="7"/>
      <c r="R233" s="256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ht="18.0" customHeight="1">
      <c r="A234" s="7"/>
      <c r="B234" s="7"/>
      <c r="C234" s="7"/>
      <c r="D234" s="7"/>
      <c r="E234" s="7"/>
      <c r="F234" s="7"/>
      <c r="G234" s="7"/>
      <c r="H234" s="255"/>
      <c r="I234" s="7"/>
      <c r="J234" s="7"/>
      <c r="K234" s="7"/>
      <c r="L234" s="7"/>
      <c r="M234" s="7"/>
      <c r="N234" s="7"/>
      <c r="O234" s="7"/>
      <c r="P234" s="7"/>
      <c r="Q234" s="7"/>
      <c r="R234" s="256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ht="18.0" customHeight="1">
      <c r="A235" s="7"/>
      <c r="B235" s="7"/>
      <c r="C235" s="7"/>
      <c r="D235" s="7"/>
      <c r="E235" s="7"/>
      <c r="F235" s="7"/>
      <c r="G235" s="7"/>
      <c r="H235" s="255"/>
      <c r="I235" s="7"/>
      <c r="J235" s="7"/>
      <c r="K235" s="7"/>
      <c r="L235" s="7"/>
      <c r="M235" s="7"/>
      <c r="N235" s="7"/>
      <c r="O235" s="7"/>
      <c r="P235" s="7"/>
      <c r="Q235" s="7"/>
      <c r="R235" s="256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ht="18.0" customHeight="1">
      <c r="A236" s="7"/>
      <c r="B236" s="7"/>
      <c r="C236" s="7"/>
      <c r="D236" s="7"/>
      <c r="E236" s="7"/>
      <c r="F236" s="7"/>
      <c r="G236" s="7"/>
      <c r="H236" s="255"/>
      <c r="I236" s="7"/>
      <c r="J236" s="7"/>
      <c r="K236" s="7"/>
      <c r="L236" s="7"/>
      <c r="M236" s="7"/>
      <c r="N236" s="7"/>
      <c r="O236" s="7"/>
      <c r="P236" s="7"/>
      <c r="Q236" s="7"/>
      <c r="R236" s="256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ht="18.0" customHeight="1">
      <c r="A237" s="7"/>
      <c r="B237" s="7"/>
      <c r="C237" s="7"/>
      <c r="D237" s="7"/>
      <c r="E237" s="7"/>
      <c r="F237" s="7"/>
      <c r="G237" s="7"/>
      <c r="H237" s="255"/>
      <c r="I237" s="7"/>
      <c r="J237" s="7"/>
      <c r="K237" s="7"/>
      <c r="L237" s="7"/>
      <c r="M237" s="7"/>
      <c r="N237" s="7"/>
      <c r="O237" s="7"/>
      <c r="P237" s="7"/>
      <c r="Q237" s="7"/>
      <c r="R237" s="256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ht="18.0" customHeight="1">
      <c r="A238" s="7"/>
      <c r="B238" s="7"/>
      <c r="C238" s="7"/>
      <c r="D238" s="7"/>
      <c r="E238" s="7"/>
      <c r="F238" s="7"/>
      <c r="G238" s="7"/>
      <c r="H238" s="255"/>
      <c r="I238" s="7"/>
      <c r="J238" s="7"/>
      <c r="K238" s="7"/>
      <c r="L238" s="7"/>
      <c r="M238" s="7"/>
      <c r="N238" s="7"/>
      <c r="O238" s="7"/>
      <c r="P238" s="7"/>
      <c r="Q238" s="7"/>
      <c r="R238" s="256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ht="18.0" customHeight="1">
      <c r="A239" s="7"/>
      <c r="B239" s="7"/>
      <c r="C239" s="7"/>
      <c r="D239" s="7"/>
      <c r="E239" s="7"/>
      <c r="F239" s="7"/>
      <c r="G239" s="7"/>
      <c r="H239" s="255"/>
      <c r="I239" s="7"/>
      <c r="J239" s="7"/>
      <c r="K239" s="7"/>
      <c r="L239" s="7"/>
      <c r="M239" s="7"/>
      <c r="N239" s="7"/>
      <c r="O239" s="7"/>
      <c r="P239" s="7"/>
      <c r="Q239" s="7"/>
      <c r="R239" s="256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ht="18.0" customHeight="1">
      <c r="A240" s="7"/>
      <c r="B240" s="7"/>
      <c r="C240" s="7"/>
      <c r="D240" s="7"/>
      <c r="E240" s="7"/>
      <c r="F240" s="7"/>
      <c r="G240" s="7"/>
      <c r="H240" s="255"/>
      <c r="I240" s="7"/>
      <c r="J240" s="7"/>
      <c r="K240" s="7"/>
      <c r="L240" s="7"/>
      <c r="M240" s="7"/>
      <c r="N240" s="7"/>
      <c r="O240" s="7"/>
      <c r="P240" s="7"/>
      <c r="Q240" s="7"/>
      <c r="R240" s="256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ht="18.0" customHeight="1">
      <c r="A241" s="7"/>
      <c r="B241" s="7"/>
      <c r="C241" s="7"/>
      <c r="D241" s="7"/>
      <c r="E241" s="7"/>
      <c r="F241" s="7"/>
      <c r="G241" s="7"/>
      <c r="H241" s="255"/>
      <c r="I241" s="7"/>
      <c r="J241" s="7"/>
      <c r="K241" s="7"/>
      <c r="L241" s="7"/>
      <c r="M241" s="7"/>
      <c r="N241" s="7"/>
      <c r="O241" s="7"/>
      <c r="P241" s="7"/>
      <c r="Q241" s="7"/>
      <c r="R241" s="256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ht="18.0" customHeight="1">
      <c r="A242" s="7"/>
      <c r="B242" s="7"/>
      <c r="C242" s="7"/>
      <c r="D242" s="7"/>
      <c r="E242" s="7"/>
      <c r="F242" s="7"/>
      <c r="G242" s="7"/>
      <c r="H242" s="255"/>
      <c r="I242" s="7"/>
      <c r="J242" s="7"/>
      <c r="K242" s="7"/>
      <c r="L242" s="7"/>
      <c r="M242" s="7"/>
      <c r="N242" s="7"/>
      <c r="O242" s="7"/>
      <c r="P242" s="7"/>
      <c r="Q242" s="7"/>
      <c r="R242" s="256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ht="18.0" customHeight="1">
      <c r="A243" s="7"/>
      <c r="B243" s="7"/>
      <c r="C243" s="7"/>
      <c r="D243" s="7"/>
      <c r="E243" s="7"/>
      <c r="F243" s="7"/>
      <c r="G243" s="7"/>
      <c r="H243" s="255"/>
      <c r="I243" s="7"/>
      <c r="J243" s="7"/>
      <c r="K243" s="7"/>
      <c r="L243" s="7"/>
      <c r="M243" s="7"/>
      <c r="N243" s="7"/>
      <c r="O243" s="7"/>
      <c r="P243" s="7"/>
      <c r="Q243" s="7"/>
      <c r="R243" s="256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ht="18.0" customHeight="1">
      <c r="A244" s="7"/>
      <c r="B244" s="7"/>
      <c r="C244" s="7"/>
      <c r="D244" s="7"/>
      <c r="E244" s="7"/>
      <c r="F244" s="7"/>
      <c r="G244" s="7"/>
      <c r="H244" s="255"/>
      <c r="I244" s="7"/>
      <c r="J244" s="7"/>
      <c r="K244" s="7"/>
      <c r="L244" s="7"/>
      <c r="M244" s="7"/>
      <c r="N244" s="7"/>
      <c r="O244" s="7"/>
      <c r="P244" s="7"/>
      <c r="Q244" s="7"/>
      <c r="R244" s="256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ht="18.0" customHeight="1">
      <c r="A245" s="7"/>
      <c r="B245" s="7"/>
      <c r="C245" s="7"/>
      <c r="D245" s="7"/>
      <c r="E245" s="7"/>
      <c r="F245" s="7"/>
      <c r="G245" s="7"/>
      <c r="H245" s="255"/>
      <c r="I245" s="7"/>
      <c r="J245" s="7"/>
      <c r="K245" s="7"/>
      <c r="L245" s="7"/>
      <c r="M245" s="7"/>
      <c r="N245" s="7"/>
      <c r="O245" s="7"/>
      <c r="P245" s="7"/>
      <c r="Q245" s="7"/>
      <c r="R245" s="256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ht="18.0" customHeight="1">
      <c r="A246" s="7"/>
      <c r="B246" s="7"/>
      <c r="C246" s="7"/>
      <c r="D246" s="7"/>
      <c r="E246" s="7"/>
      <c r="F246" s="7"/>
      <c r="G246" s="7"/>
      <c r="H246" s="255"/>
      <c r="I246" s="7"/>
      <c r="J246" s="7"/>
      <c r="K246" s="7"/>
      <c r="L246" s="7"/>
      <c r="M246" s="7"/>
      <c r="N246" s="7"/>
      <c r="O246" s="7"/>
      <c r="P246" s="7"/>
      <c r="Q246" s="7"/>
      <c r="R246" s="256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ht="18.0" customHeight="1">
      <c r="A247" s="7"/>
      <c r="B247" s="7"/>
      <c r="C247" s="7"/>
      <c r="D247" s="7"/>
      <c r="E247" s="7"/>
      <c r="F247" s="7"/>
      <c r="G247" s="7"/>
      <c r="H247" s="255"/>
      <c r="I247" s="7"/>
      <c r="J247" s="7"/>
      <c r="K247" s="7"/>
      <c r="L247" s="7"/>
      <c r="M247" s="7"/>
      <c r="N247" s="7"/>
      <c r="O247" s="7"/>
      <c r="P247" s="7"/>
      <c r="Q247" s="7"/>
      <c r="R247" s="256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ht="18.0" customHeight="1">
      <c r="A248" s="7"/>
      <c r="B248" s="7"/>
      <c r="C248" s="7"/>
      <c r="D248" s="7"/>
      <c r="E248" s="7"/>
      <c r="F248" s="7"/>
      <c r="G248" s="7"/>
      <c r="H248" s="255"/>
      <c r="I248" s="7"/>
      <c r="J248" s="7"/>
      <c r="K248" s="7"/>
      <c r="L248" s="7"/>
      <c r="M248" s="7"/>
      <c r="N248" s="7"/>
      <c r="O248" s="7"/>
      <c r="P248" s="7"/>
      <c r="Q248" s="7"/>
      <c r="R248" s="256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ht="18.0" customHeight="1">
      <c r="A249" s="7"/>
      <c r="B249" s="7"/>
      <c r="C249" s="7"/>
      <c r="D249" s="7"/>
      <c r="E249" s="7"/>
      <c r="F249" s="7"/>
      <c r="G249" s="7"/>
      <c r="H249" s="255"/>
      <c r="I249" s="7"/>
      <c r="J249" s="7"/>
      <c r="K249" s="7"/>
      <c r="L249" s="7"/>
      <c r="M249" s="7"/>
      <c r="N249" s="7"/>
      <c r="O249" s="7"/>
      <c r="P249" s="7"/>
      <c r="Q249" s="7"/>
      <c r="R249" s="256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8.0" customHeight="1">
      <c r="A250" s="7"/>
      <c r="B250" s="7"/>
      <c r="C250" s="7"/>
      <c r="D250" s="7"/>
      <c r="E250" s="7"/>
      <c r="F250" s="7"/>
      <c r="G250" s="7"/>
      <c r="H250" s="255"/>
      <c r="I250" s="7"/>
      <c r="J250" s="7"/>
      <c r="K250" s="7"/>
      <c r="L250" s="7"/>
      <c r="M250" s="7"/>
      <c r="N250" s="7"/>
      <c r="O250" s="7"/>
      <c r="P250" s="7"/>
      <c r="Q250" s="7"/>
      <c r="R250" s="256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8.0" customHeight="1">
      <c r="A251" s="7"/>
      <c r="B251" s="7"/>
      <c r="C251" s="7"/>
      <c r="D251" s="7"/>
      <c r="E251" s="7"/>
      <c r="F251" s="7"/>
      <c r="G251" s="7"/>
      <c r="H251" s="255"/>
      <c r="I251" s="7"/>
      <c r="J251" s="7"/>
      <c r="K251" s="7"/>
      <c r="L251" s="7"/>
      <c r="M251" s="7"/>
      <c r="N251" s="7"/>
      <c r="O251" s="7"/>
      <c r="P251" s="7"/>
      <c r="Q251" s="7"/>
      <c r="R251" s="256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8.0" customHeight="1">
      <c r="A252" s="7"/>
      <c r="B252" s="7"/>
      <c r="C252" s="7"/>
      <c r="D252" s="7"/>
      <c r="E252" s="7"/>
      <c r="F252" s="7"/>
      <c r="G252" s="7"/>
      <c r="H252" s="255"/>
      <c r="I252" s="7"/>
      <c r="J252" s="7"/>
      <c r="K252" s="7"/>
      <c r="L252" s="7"/>
      <c r="M252" s="7"/>
      <c r="N252" s="7"/>
      <c r="O252" s="7"/>
      <c r="P252" s="7"/>
      <c r="Q252" s="7"/>
      <c r="R252" s="256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8.0" customHeight="1">
      <c r="A253" s="7"/>
      <c r="B253" s="7"/>
      <c r="C253" s="7"/>
      <c r="D253" s="7"/>
      <c r="E253" s="7"/>
      <c r="F253" s="7"/>
      <c r="G253" s="7"/>
      <c r="H253" s="255"/>
      <c r="I253" s="7"/>
      <c r="J253" s="7"/>
      <c r="K253" s="7"/>
      <c r="L253" s="7"/>
      <c r="M253" s="7"/>
      <c r="N253" s="7"/>
      <c r="O253" s="7"/>
      <c r="P253" s="7"/>
      <c r="Q253" s="7"/>
      <c r="R253" s="256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7"/>
      <c r="H254" s="255"/>
      <c r="I254" s="7"/>
      <c r="J254" s="7"/>
      <c r="K254" s="7"/>
      <c r="L254" s="7"/>
      <c r="M254" s="7"/>
      <c r="N254" s="7"/>
      <c r="O254" s="7"/>
      <c r="P254" s="7"/>
      <c r="Q254" s="7"/>
      <c r="R254" s="256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7"/>
      <c r="H255" s="255"/>
      <c r="I255" s="7"/>
      <c r="J255" s="7"/>
      <c r="K255" s="7"/>
      <c r="L255" s="7"/>
      <c r="M255" s="7"/>
      <c r="N255" s="7"/>
      <c r="O255" s="7"/>
      <c r="P255" s="7"/>
      <c r="Q255" s="7"/>
      <c r="R255" s="256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7"/>
      <c r="H256" s="255"/>
      <c r="I256" s="7"/>
      <c r="J256" s="7"/>
      <c r="K256" s="7"/>
      <c r="L256" s="7"/>
      <c r="M256" s="7"/>
      <c r="N256" s="7"/>
      <c r="O256" s="7"/>
      <c r="P256" s="7"/>
      <c r="Q256" s="7"/>
      <c r="R256" s="256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7"/>
      <c r="H257" s="255"/>
      <c r="I257" s="7"/>
      <c r="J257" s="7"/>
      <c r="K257" s="7"/>
      <c r="L257" s="7"/>
      <c r="M257" s="7"/>
      <c r="N257" s="7"/>
      <c r="O257" s="7"/>
      <c r="P257" s="7"/>
      <c r="Q257" s="7"/>
      <c r="R257" s="256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7"/>
      <c r="H258" s="255"/>
      <c r="I258" s="7"/>
      <c r="J258" s="7"/>
      <c r="K258" s="7"/>
      <c r="L258" s="7"/>
      <c r="M258" s="7"/>
      <c r="N258" s="7"/>
      <c r="O258" s="7"/>
      <c r="P258" s="7"/>
      <c r="Q258" s="7"/>
      <c r="R258" s="256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55"/>
      <c r="I259" s="7"/>
      <c r="J259" s="7"/>
      <c r="K259" s="7"/>
      <c r="L259" s="7"/>
      <c r="M259" s="7"/>
      <c r="N259" s="7"/>
      <c r="O259" s="7"/>
      <c r="P259" s="7"/>
      <c r="Q259" s="7"/>
      <c r="R259" s="256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55"/>
      <c r="I260" s="7"/>
      <c r="J260" s="7"/>
      <c r="K260" s="7"/>
      <c r="L260" s="7"/>
      <c r="M260" s="7"/>
      <c r="N260" s="7"/>
      <c r="O260" s="7"/>
      <c r="P260" s="7"/>
      <c r="Q260" s="7"/>
      <c r="R260" s="256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55"/>
      <c r="I261" s="7"/>
      <c r="J261" s="7"/>
      <c r="K261" s="7"/>
      <c r="L261" s="7"/>
      <c r="M261" s="7"/>
      <c r="N261" s="7"/>
      <c r="O261" s="7"/>
      <c r="P261" s="7"/>
      <c r="Q261" s="7"/>
      <c r="R261" s="256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55"/>
      <c r="I262" s="7"/>
      <c r="J262" s="7"/>
      <c r="K262" s="7"/>
      <c r="L262" s="7"/>
      <c r="M262" s="7"/>
      <c r="N262" s="7"/>
      <c r="O262" s="7"/>
      <c r="P262" s="7"/>
      <c r="Q262" s="7"/>
      <c r="R262" s="256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55"/>
      <c r="I263" s="7"/>
      <c r="J263" s="7"/>
      <c r="K263" s="7"/>
      <c r="L263" s="7"/>
      <c r="M263" s="7"/>
      <c r="N263" s="7"/>
      <c r="O263" s="7"/>
      <c r="P263" s="7"/>
      <c r="Q263" s="7"/>
      <c r="R263" s="256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55"/>
      <c r="I264" s="7"/>
      <c r="J264" s="7"/>
      <c r="K264" s="7"/>
      <c r="L264" s="7"/>
      <c r="M264" s="7"/>
      <c r="N264" s="7"/>
      <c r="O264" s="7"/>
      <c r="P264" s="7"/>
      <c r="Q264" s="7"/>
      <c r="R264" s="256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55"/>
      <c r="I265" s="7"/>
      <c r="J265" s="7"/>
      <c r="K265" s="7"/>
      <c r="L265" s="7"/>
      <c r="M265" s="7"/>
      <c r="N265" s="7"/>
      <c r="O265" s="7"/>
      <c r="P265" s="7"/>
      <c r="Q265" s="7"/>
      <c r="R265" s="256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55"/>
      <c r="I266" s="7"/>
      <c r="J266" s="7"/>
      <c r="K266" s="7"/>
      <c r="L266" s="7"/>
      <c r="M266" s="7"/>
      <c r="N266" s="7"/>
      <c r="O266" s="7"/>
      <c r="P266" s="7"/>
      <c r="Q266" s="7"/>
      <c r="R266" s="256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55"/>
      <c r="I267" s="7"/>
      <c r="J267" s="7"/>
      <c r="K267" s="7"/>
      <c r="L267" s="7"/>
      <c r="M267" s="7"/>
      <c r="N267" s="7"/>
      <c r="O267" s="7"/>
      <c r="P267" s="7"/>
      <c r="Q267" s="7"/>
      <c r="R267" s="256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55"/>
      <c r="I268" s="7"/>
      <c r="J268" s="7"/>
      <c r="K268" s="7"/>
      <c r="L268" s="7"/>
      <c r="M268" s="7"/>
      <c r="N268" s="7"/>
      <c r="O268" s="7"/>
      <c r="P268" s="7"/>
      <c r="Q268" s="7"/>
      <c r="R268" s="256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55"/>
      <c r="I269" s="7"/>
      <c r="J269" s="7"/>
      <c r="K269" s="7"/>
      <c r="L269" s="7"/>
      <c r="M269" s="7"/>
      <c r="N269" s="7"/>
      <c r="O269" s="7"/>
      <c r="P269" s="7"/>
      <c r="Q269" s="7"/>
      <c r="R269" s="256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55"/>
      <c r="I270" s="7"/>
      <c r="J270" s="7"/>
      <c r="K270" s="7"/>
      <c r="L270" s="7"/>
      <c r="M270" s="7"/>
      <c r="N270" s="7"/>
      <c r="O270" s="7"/>
      <c r="P270" s="7"/>
      <c r="Q270" s="7"/>
      <c r="R270" s="256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55"/>
      <c r="I271" s="7"/>
      <c r="J271" s="7"/>
      <c r="K271" s="7"/>
      <c r="L271" s="7"/>
      <c r="M271" s="7"/>
      <c r="N271" s="7"/>
      <c r="O271" s="7"/>
      <c r="P271" s="7"/>
      <c r="Q271" s="7"/>
      <c r="R271" s="256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55"/>
      <c r="I272" s="7"/>
      <c r="J272" s="7"/>
      <c r="K272" s="7"/>
      <c r="L272" s="7"/>
      <c r="M272" s="7"/>
      <c r="N272" s="7"/>
      <c r="O272" s="7"/>
      <c r="P272" s="7"/>
      <c r="Q272" s="7"/>
      <c r="R272" s="256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55"/>
      <c r="I273" s="7"/>
      <c r="J273" s="7"/>
      <c r="K273" s="7"/>
      <c r="L273" s="7"/>
      <c r="M273" s="7"/>
      <c r="N273" s="7"/>
      <c r="O273" s="7"/>
      <c r="P273" s="7"/>
      <c r="Q273" s="7"/>
      <c r="R273" s="256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55"/>
      <c r="I274" s="7"/>
      <c r="J274" s="7"/>
      <c r="K274" s="7"/>
      <c r="L274" s="7"/>
      <c r="M274" s="7"/>
      <c r="N274" s="7"/>
      <c r="O274" s="7"/>
      <c r="P274" s="7"/>
      <c r="Q274" s="7"/>
      <c r="R274" s="256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55"/>
      <c r="I275" s="7"/>
      <c r="J275" s="7"/>
      <c r="K275" s="7"/>
      <c r="L275" s="7"/>
      <c r="M275" s="7"/>
      <c r="N275" s="7"/>
      <c r="O275" s="7"/>
      <c r="P275" s="7"/>
      <c r="Q275" s="7"/>
      <c r="R275" s="256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55"/>
      <c r="I276" s="7"/>
      <c r="J276" s="7"/>
      <c r="K276" s="7"/>
      <c r="L276" s="7"/>
      <c r="M276" s="7"/>
      <c r="N276" s="7"/>
      <c r="O276" s="7"/>
      <c r="P276" s="7"/>
      <c r="Q276" s="7"/>
      <c r="R276" s="256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55"/>
      <c r="I277" s="7"/>
      <c r="J277" s="7"/>
      <c r="K277" s="7"/>
      <c r="L277" s="7"/>
      <c r="M277" s="7"/>
      <c r="N277" s="7"/>
      <c r="O277" s="7"/>
      <c r="P277" s="7"/>
      <c r="Q277" s="7"/>
      <c r="R277" s="256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55"/>
      <c r="I278" s="7"/>
      <c r="J278" s="7"/>
      <c r="K278" s="7"/>
      <c r="L278" s="7"/>
      <c r="M278" s="7"/>
      <c r="N278" s="7"/>
      <c r="O278" s="7"/>
      <c r="P278" s="7"/>
      <c r="Q278" s="7"/>
      <c r="R278" s="256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55"/>
      <c r="I279" s="7"/>
      <c r="J279" s="7"/>
      <c r="K279" s="7"/>
      <c r="L279" s="7"/>
      <c r="M279" s="7"/>
      <c r="N279" s="7"/>
      <c r="O279" s="7"/>
      <c r="P279" s="7"/>
      <c r="Q279" s="7"/>
      <c r="R279" s="256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55"/>
      <c r="I280" s="7"/>
      <c r="J280" s="7"/>
      <c r="K280" s="7"/>
      <c r="L280" s="7"/>
      <c r="M280" s="7"/>
      <c r="N280" s="7"/>
      <c r="O280" s="7"/>
      <c r="P280" s="7"/>
      <c r="Q280" s="7"/>
      <c r="R280" s="256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55"/>
      <c r="I281" s="7"/>
      <c r="J281" s="7"/>
      <c r="K281" s="7"/>
      <c r="L281" s="7"/>
      <c r="M281" s="7"/>
      <c r="N281" s="7"/>
      <c r="O281" s="7"/>
      <c r="P281" s="7"/>
      <c r="Q281" s="7"/>
      <c r="R281" s="256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55"/>
      <c r="I282" s="7"/>
      <c r="J282" s="7"/>
      <c r="K282" s="7"/>
      <c r="L282" s="7"/>
      <c r="M282" s="7"/>
      <c r="N282" s="7"/>
      <c r="O282" s="7"/>
      <c r="P282" s="7"/>
      <c r="Q282" s="7"/>
      <c r="R282" s="256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55"/>
      <c r="I283" s="7"/>
      <c r="J283" s="7"/>
      <c r="K283" s="7"/>
      <c r="L283" s="7"/>
      <c r="M283" s="7"/>
      <c r="N283" s="7"/>
      <c r="O283" s="7"/>
      <c r="P283" s="7"/>
      <c r="Q283" s="7"/>
      <c r="R283" s="256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55"/>
      <c r="I284" s="7"/>
      <c r="J284" s="7"/>
      <c r="K284" s="7"/>
      <c r="L284" s="7"/>
      <c r="M284" s="7"/>
      <c r="N284" s="7"/>
      <c r="O284" s="7"/>
      <c r="P284" s="7"/>
      <c r="Q284" s="7"/>
      <c r="R284" s="256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55"/>
      <c r="I285" s="7"/>
      <c r="J285" s="7"/>
      <c r="K285" s="7"/>
      <c r="L285" s="7"/>
      <c r="M285" s="7"/>
      <c r="N285" s="7"/>
      <c r="O285" s="7"/>
      <c r="P285" s="7"/>
      <c r="Q285" s="7"/>
      <c r="R285" s="256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55"/>
      <c r="I286" s="7"/>
      <c r="J286" s="7"/>
      <c r="K286" s="7"/>
      <c r="L286" s="7"/>
      <c r="M286" s="7"/>
      <c r="N286" s="7"/>
      <c r="O286" s="7"/>
      <c r="P286" s="7"/>
      <c r="Q286" s="7"/>
      <c r="R286" s="256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55"/>
      <c r="I287" s="7"/>
      <c r="J287" s="7"/>
      <c r="K287" s="7"/>
      <c r="L287" s="7"/>
      <c r="M287" s="7"/>
      <c r="N287" s="7"/>
      <c r="O287" s="7"/>
      <c r="P287" s="7"/>
      <c r="Q287" s="7"/>
      <c r="R287" s="256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55"/>
      <c r="I288" s="7"/>
      <c r="J288" s="7"/>
      <c r="K288" s="7"/>
      <c r="L288" s="7"/>
      <c r="M288" s="7"/>
      <c r="N288" s="7"/>
      <c r="O288" s="7"/>
      <c r="P288" s="7"/>
      <c r="Q288" s="7"/>
      <c r="R288" s="25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55"/>
      <c r="I289" s="7"/>
      <c r="J289" s="7"/>
      <c r="K289" s="7"/>
      <c r="L289" s="7"/>
      <c r="M289" s="7"/>
      <c r="N289" s="7"/>
      <c r="O289" s="7"/>
      <c r="P289" s="7"/>
      <c r="Q289" s="7"/>
      <c r="R289" s="25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55"/>
      <c r="I290" s="7"/>
      <c r="J290" s="7"/>
      <c r="K290" s="7"/>
      <c r="L290" s="7"/>
      <c r="M290" s="7"/>
      <c r="N290" s="7"/>
      <c r="O290" s="7"/>
      <c r="P290" s="7"/>
      <c r="Q290" s="7"/>
      <c r="R290" s="25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55"/>
      <c r="I291" s="7"/>
      <c r="J291" s="7"/>
      <c r="K291" s="7"/>
      <c r="L291" s="7"/>
      <c r="M291" s="7"/>
      <c r="N291" s="7"/>
      <c r="O291" s="7"/>
      <c r="P291" s="7"/>
      <c r="Q291" s="7"/>
      <c r="R291" s="25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55"/>
      <c r="I292" s="7"/>
      <c r="J292" s="7"/>
      <c r="K292" s="7"/>
      <c r="L292" s="7"/>
      <c r="M292" s="7"/>
      <c r="N292" s="7"/>
      <c r="O292" s="7"/>
      <c r="P292" s="7"/>
      <c r="Q292" s="7"/>
      <c r="R292" s="25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55"/>
      <c r="I293" s="7"/>
      <c r="J293" s="7"/>
      <c r="K293" s="7"/>
      <c r="L293" s="7"/>
      <c r="M293" s="7"/>
      <c r="N293" s="7"/>
      <c r="O293" s="7"/>
      <c r="P293" s="7"/>
      <c r="Q293" s="7"/>
      <c r="R293" s="25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55"/>
      <c r="I294" s="7"/>
      <c r="J294" s="7"/>
      <c r="K294" s="7"/>
      <c r="L294" s="7"/>
      <c r="M294" s="7"/>
      <c r="N294" s="7"/>
      <c r="O294" s="7"/>
      <c r="P294" s="7"/>
      <c r="Q294" s="7"/>
      <c r="R294" s="25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55"/>
      <c r="I295" s="7"/>
      <c r="J295" s="7"/>
      <c r="K295" s="7"/>
      <c r="L295" s="7"/>
      <c r="M295" s="7"/>
      <c r="N295" s="7"/>
      <c r="O295" s="7"/>
      <c r="P295" s="7"/>
      <c r="Q295" s="7"/>
      <c r="R295" s="25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55"/>
      <c r="I296" s="7"/>
      <c r="J296" s="7"/>
      <c r="K296" s="7"/>
      <c r="L296" s="7"/>
      <c r="M296" s="7"/>
      <c r="N296" s="7"/>
      <c r="O296" s="7"/>
      <c r="P296" s="7"/>
      <c r="Q296" s="7"/>
      <c r="R296" s="25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55"/>
      <c r="I297" s="7"/>
      <c r="J297" s="7"/>
      <c r="K297" s="7"/>
      <c r="L297" s="7"/>
      <c r="M297" s="7"/>
      <c r="N297" s="7"/>
      <c r="O297" s="7"/>
      <c r="P297" s="7"/>
      <c r="Q297" s="7"/>
      <c r="R297" s="25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55"/>
      <c r="I298" s="7"/>
      <c r="J298" s="7"/>
      <c r="K298" s="7"/>
      <c r="L298" s="7"/>
      <c r="M298" s="7"/>
      <c r="N298" s="7"/>
      <c r="O298" s="7"/>
      <c r="P298" s="7"/>
      <c r="Q298" s="7"/>
      <c r="R298" s="25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55"/>
      <c r="I299" s="7"/>
      <c r="J299" s="7"/>
      <c r="K299" s="7"/>
      <c r="L299" s="7"/>
      <c r="M299" s="7"/>
      <c r="N299" s="7"/>
      <c r="O299" s="7"/>
      <c r="P299" s="7"/>
      <c r="Q299" s="7"/>
      <c r="R299" s="25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1:D11"/>
    <mergeCell ref="E12:H12"/>
    <mergeCell ref="C17:E17"/>
    <mergeCell ref="C59:E59"/>
    <mergeCell ref="C80:E80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44414.0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68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64</v>
      </c>
      <c r="C8" s="154">
        <v>22.5</v>
      </c>
      <c r="D8" s="155">
        <v>0.0805</v>
      </c>
      <c r="E8" s="156">
        <f>221.79*149.8</f>
        <v>33224.142</v>
      </c>
      <c r="F8" s="156"/>
      <c r="G8" s="156"/>
      <c r="H8" s="157">
        <v>149.8</v>
      </c>
      <c r="I8" s="158">
        <f t="shared" ref="I8:I24" si="1">+D8*E8</f>
        <v>2674.543431</v>
      </c>
      <c r="J8" s="159">
        <f t="shared" ref="J8:J24" si="2">E8-I8</f>
        <v>30549.59857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hidden="1" customHeight="1">
      <c r="A9" s="153">
        <v>2.0</v>
      </c>
      <c r="B9" s="154"/>
      <c r="C9" s="154"/>
      <c r="D9" s="155"/>
      <c r="E9" s="156"/>
      <c r="F9" s="156"/>
      <c r="G9" s="156"/>
      <c r="H9" s="157"/>
      <c r="I9" s="158">
        <f t="shared" si="1"/>
        <v>0</v>
      </c>
      <c r="J9" s="159">
        <f t="shared" si="2"/>
        <v>0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hidden="1" customHeight="1">
      <c r="A10" s="153">
        <v>3.0</v>
      </c>
      <c r="B10" s="154"/>
      <c r="C10" s="154"/>
      <c r="D10" s="155"/>
      <c r="E10" s="156"/>
      <c r="F10" s="156"/>
      <c r="G10" s="156"/>
      <c r="H10" s="157"/>
      <c r="I10" s="158">
        <f t="shared" si="1"/>
        <v>0</v>
      </c>
      <c r="J10" s="159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4.0</v>
      </c>
      <c r="B11" s="160"/>
      <c r="C11" s="154"/>
      <c r="D11" s="161"/>
      <c r="E11" s="259"/>
      <c r="F11" s="259"/>
      <c r="G11" s="259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5.0</v>
      </c>
      <c r="B12" s="160"/>
      <c r="C12" s="160"/>
      <c r="D12" s="161"/>
      <c r="E12" s="259"/>
      <c r="F12" s="259"/>
      <c r="G12" s="259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6.0</v>
      </c>
      <c r="B13" s="160"/>
      <c r="C13" s="160"/>
      <c r="D13" s="161"/>
      <c r="E13" s="259"/>
      <c r="F13" s="259"/>
      <c r="G13" s="259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259"/>
      <c r="F14" s="259"/>
      <c r="G14" s="259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259"/>
      <c r="F22" s="259"/>
      <c r="G22" s="259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259"/>
      <c r="F23" s="259"/>
      <c r="G23" s="259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26.25" hidden="1" customHeight="1">
      <c r="A24" s="153">
        <v>17.0</v>
      </c>
      <c r="B24" s="160"/>
      <c r="C24" s="160"/>
      <c r="D24" s="161"/>
      <c r="E24" s="259"/>
      <c r="F24" s="259"/>
      <c r="G24" s="259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62"/>
      <c r="B25" s="163"/>
      <c r="C25" s="164"/>
      <c r="D25" s="165"/>
      <c r="E25" s="166">
        <f>SUM(E8:E24)</f>
        <v>33224.142</v>
      </c>
      <c r="F25" s="167"/>
      <c r="G25" s="167"/>
      <c r="H25" s="168"/>
      <c r="I25" s="169">
        <f t="shared" ref="I25:J25" si="3">SUM(I8:I24)</f>
        <v>2674.543431</v>
      </c>
      <c r="J25" s="170">
        <f t="shared" si="3"/>
        <v>30549.59857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71"/>
      <c r="B26" s="144"/>
      <c r="C26" s="144"/>
      <c r="D26" s="172"/>
      <c r="E26" s="173"/>
      <c r="F26" s="151"/>
      <c r="G26" s="151"/>
      <c r="H26" s="147"/>
      <c r="I26" s="174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40.5" customHeight="1">
      <c r="A31" s="175"/>
      <c r="B31" s="160" t="s">
        <v>12</v>
      </c>
      <c r="C31" s="176" t="s">
        <v>57</v>
      </c>
      <c r="D31" s="52"/>
      <c r="E31" s="53"/>
      <c r="F31" s="177"/>
      <c r="G31" s="177"/>
      <c r="H31" s="178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5" t="s">
        <v>18</v>
      </c>
      <c r="O31" s="139"/>
      <c r="P31" s="139"/>
      <c r="Q31" s="175" t="s">
        <v>58</v>
      </c>
      <c r="R31" s="179"/>
      <c r="S31" s="160" t="s">
        <v>17</v>
      </c>
      <c r="T31" s="160" t="s">
        <v>15</v>
      </c>
      <c r="U31" s="175" t="s">
        <v>18</v>
      </c>
      <c r="V31" s="139"/>
      <c r="W31" s="175" t="s">
        <v>19</v>
      </c>
      <c r="X31" s="175" t="s">
        <v>20</v>
      </c>
      <c r="Y31" s="175" t="s">
        <v>21</v>
      </c>
      <c r="Z31" s="175" t="s">
        <v>69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1.0</v>
      </c>
      <c r="B32" s="180" t="s">
        <v>64</v>
      </c>
      <c r="C32" s="181">
        <v>70.0</v>
      </c>
      <c r="D32" s="181">
        <v>203.0</v>
      </c>
      <c r="E32" s="181">
        <v>232.0</v>
      </c>
      <c r="F32" s="181">
        <f t="shared" ref="F32:F56" si="5">VALUE(IF(RIGHT(B32, 1)="%", RIGHT(B32, 3), 0))</f>
        <v>0</v>
      </c>
      <c r="G32" s="181">
        <f t="shared" ref="G32:G56" si="6">+R32*C32/100*D32/100*E32/100</f>
        <v>76.6817072</v>
      </c>
      <c r="H32" s="182">
        <f t="shared" ref="H32:H56" si="7">IF(F32=0, G32, F32*G32)</f>
        <v>76.6817072</v>
      </c>
      <c r="I32" s="181">
        <v>1.0</v>
      </c>
      <c r="J32" s="183">
        <f t="shared" ref="J32:J56" si="8">+I32*H32</f>
        <v>76.6817072</v>
      </c>
      <c r="K32" s="139"/>
      <c r="L32" s="175">
        <f>D32*25.4/1000</f>
        <v>5.1562</v>
      </c>
      <c r="M32" s="160">
        <f>+I32</f>
        <v>1</v>
      </c>
      <c r="N32" s="160">
        <f>M32*L32</f>
        <v>5.1562</v>
      </c>
      <c r="O32" s="139"/>
      <c r="P32" s="139"/>
      <c r="Q32" s="175"/>
      <c r="R32" s="187">
        <v>23.26</v>
      </c>
      <c r="S32" s="175">
        <f t="shared" ref="S32:S57" si="9">E32/100</f>
        <v>2.32</v>
      </c>
      <c r="T32" s="160">
        <f t="shared" ref="T32:T57" si="10">I32</f>
        <v>1</v>
      </c>
      <c r="U32" s="160">
        <f t="shared" ref="U32:U57" si="11">T32*S32</f>
        <v>2.32</v>
      </c>
      <c r="V32" s="188">
        <f t="shared" ref="V32:V56" si="12">R32*C32/100*D32/100*E32/100</f>
        <v>76.6817072</v>
      </c>
      <c r="W32" s="175">
        <f t="shared" ref="W32:X32" si="4">C32/100</f>
        <v>0.7</v>
      </c>
      <c r="X32" s="175">
        <f t="shared" si="4"/>
        <v>2.03</v>
      </c>
      <c r="Y32" s="175">
        <f t="shared" ref="Y32:Y57" si="14">U32</f>
        <v>2.32</v>
      </c>
      <c r="Z32" s="189">
        <f t="shared" ref="Z32:Z57" si="15">W32*X32*Y32</f>
        <v>3.29672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2.0</v>
      </c>
      <c r="B33" s="190" t="s">
        <v>64</v>
      </c>
      <c r="C33" s="190">
        <v>87.0</v>
      </c>
      <c r="D33" s="190">
        <v>203.0</v>
      </c>
      <c r="E33" s="190">
        <v>174.0</v>
      </c>
      <c r="F33" s="190">
        <f t="shared" si="5"/>
        <v>0</v>
      </c>
      <c r="G33" s="190">
        <f t="shared" si="6"/>
        <v>71.47830564</v>
      </c>
      <c r="H33" s="191">
        <f t="shared" si="7"/>
        <v>71.47830564</v>
      </c>
      <c r="I33" s="190">
        <v>1.0</v>
      </c>
      <c r="J33" s="192">
        <f t="shared" si="8"/>
        <v>71.47830564</v>
      </c>
      <c r="K33" s="139"/>
      <c r="L33" s="175"/>
      <c r="M33" s="160"/>
      <c r="N33" s="160"/>
      <c r="O33" s="139"/>
      <c r="P33" s="139"/>
      <c r="Q33" s="175"/>
      <c r="R33" s="187">
        <v>23.26</v>
      </c>
      <c r="S33" s="175">
        <f t="shared" si="9"/>
        <v>1.74</v>
      </c>
      <c r="T33" s="160">
        <f t="shared" si="10"/>
        <v>1</v>
      </c>
      <c r="U33" s="160">
        <f t="shared" si="11"/>
        <v>1.74</v>
      </c>
      <c r="V33" s="188">
        <f t="shared" si="12"/>
        <v>71.47830564</v>
      </c>
      <c r="W33" s="175">
        <f t="shared" ref="W33:X33" si="13">C33/100</f>
        <v>0.87</v>
      </c>
      <c r="X33" s="175">
        <f t="shared" si="13"/>
        <v>2.03</v>
      </c>
      <c r="Y33" s="175">
        <f t="shared" si="14"/>
        <v>1.74</v>
      </c>
      <c r="Z33" s="189">
        <f t="shared" si="15"/>
        <v>3.073014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3.0</v>
      </c>
      <c r="B34" s="190" t="s">
        <v>64</v>
      </c>
      <c r="C34" s="190">
        <v>100.0</v>
      </c>
      <c r="D34" s="190">
        <v>204.0</v>
      </c>
      <c r="E34" s="190">
        <v>2814.0</v>
      </c>
      <c r="F34" s="190">
        <f t="shared" si="5"/>
        <v>0</v>
      </c>
      <c r="G34" s="190">
        <f t="shared" si="6"/>
        <v>1335.254256</v>
      </c>
      <c r="H34" s="191">
        <f t="shared" si="7"/>
        <v>1335.254256</v>
      </c>
      <c r="I34" s="190">
        <v>1.0</v>
      </c>
      <c r="J34" s="192">
        <f t="shared" si="8"/>
        <v>1335.254256</v>
      </c>
      <c r="K34" s="139"/>
      <c r="L34" s="175">
        <f t="shared" ref="L34:L56" si="17">D34*25.4/1000</f>
        <v>5.1816</v>
      </c>
      <c r="M34" s="160">
        <f t="shared" ref="M34:M56" si="18">+I34</f>
        <v>1</v>
      </c>
      <c r="N34" s="160">
        <f t="shared" ref="N34:N56" si="19">M34*L34</f>
        <v>5.1816</v>
      </c>
      <c r="O34" s="139"/>
      <c r="P34" s="139"/>
      <c r="Q34" s="175">
        <v>1330.0</v>
      </c>
      <c r="R34" s="187">
        <v>23.26</v>
      </c>
      <c r="S34" s="175">
        <f t="shared" si="9"/>
        <v>28.14</v>
      </c>
      <c r="T34" s="160">
        <f t="shared" si="10"/>
        <v>1</v>
      </c>
      <c r="U34" s="160">
        <f t="shared" si="11"/>
        <v>28.14</v>
      </c>
      <c r="V34" s="188">
        <f t="shared" si="12"/>
        <v>1335.254256</v>
      </c>
      <c r="W34" s="175">
        <f t="shared" ref="W34:X34" si="16">C34/100</f>
        <v>1</v>
      </c>
      <c r="X34" s="175">
        <f t="shared" si="16"/>
        <v>2.04</v>
      </c>
      <c r="Y34" s="175">
        <f t="shared" si="14"/>
        <v>28.14</v>
      </c>
      <c r="Z34" s="189">
        <f t="shared" si="15"/>
        <v>57.4056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4.0</v>
      </c>
      <c r="B35" s="190" t="s">
        <v>64</v>
      </c>
      <c r="C35" s="190">
        <v>100.0</v>
      </c>
      <c r="D35" s="190">
        <v>204.0</v>
      </c>
      <c r="E35" s="190">
        <v>2836.0</v>
      </c>
      <c r="F35" s="190">
        <f t="shared" si="5"/>
        <v>0</v>
      </c>
      <c r="G35" s="190">
        <f t="shared" si="6"/>
        <v>1345.693344</v>
      </c>
      <c r="H35" s="191">
        <f t="shared" si="7"/>
        <v>1345.693344</v>
      </c>
      <c r="I35" s="190">
        <v>1.0</v>
      </c>
      <c r="J35" s="192">
        <f t="shared" si="8"/>
        <v>1345.693344</v>
      </c>
      <c r="K35" s="139"/>
      <c r="L35" s="175">
        <f t="shared" si="17"/>
        <v>5.1816</v>
      </c>
      <c r="M35" s="160">
        <f t="shared" si="18"/>
        <v>1</v>
      </c>
      <c r="N35" s="160">
        <f t="shared" si="19"/>
        <v>5.1816</v>
      </c>
      <c r="O35" s="139"/>
      <c r="P35" s="139"/>
      <c r="Q35" s="175">
        <v>1330.0</v>
      </c>
      <c r="R35" s="187">
        <v>23.26</v>
      </c>
      <c r="S35" s="175">
        <f t="shared" si="9"/>
        <v>28.36</v>
      </c>
      <c r="T35" s="160">
        <f t="shared" si="10"/>
        <v>1</v>
      </c>
      <c r="U35" s="160">
        <f t="shared" si="11"/>
        <v>28.36</v>
      </c>
      <c r="V35" s="188">
        <f t="shared" si="12"/>
        <v>1345.693344</v>
      </c>
      <c r="W35" s="175">
        <f t="shared" ref="W35:X35" si="20">C35/100</f>
        <v>1</v>
      </c>
      <c r="X35" s="175">
        <f t="shared" si="20"/>
        <v>2.04</v>
      </c>
      <c r="Y35" s="175">
        <f t="shared" si="14"/>
        <v>28.36</v>
      </c>
      <c r="Z35" s="189">
        <f t="shared" si="15"/>
        <v>57.8544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5.0</v>
      </c>
      <c r="B36" s="190" t="s">
        <v>64</v>
      </c>
      <c r="C36" s="190">
        <v>100.0</v>
      </c>
      <c r="D36" s="190">
        <v>204.0</v>
      </c>
      <c r="E36" s="190">
        <v>2819.0</v>
      </c>
      <c r="F36" s="190">
        <f t="shared" si="5"/>
        <v>0</v>
      </c>
      <c r="G36" s="190">
        <f t="shared" si="6"/>
        <v>1337.626776</v>
      </c>
      <c r="H36" s="191">
        <f t="shared" si="7"/>
        <v>1337.626776</v>
      </c>
      <c r="I36" s="190">
        <v>1.0</v>
      </c>
      <c r="J36" s="192">
        <f t="shared" si="8"/>
        <v>1337.626776</v>
      </c>
      <c r="K36" s="139"/>
      <c r="L36" s="175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5">
        <v>1310.0</v>
      </c>
      <c r="R36" s="187">
        <v>23.26</v>
      </c>
      <c r="S36" s="175">
        <f t="shared" si="9"/>
        <v>28.19</v>
      </c>
      <c r="T36" s="160">
        <f t="shared" si="10"/>
        <v>1</v>
      </c>
      <c r="U36" s="160">
        <f t="shared" si="11"/>
        <v>28.19</v>
      </c>
      <c r="V36" s="188">
        <f t="shared" si="12"/>
        <v>1337.626776</v>
      </c>
      <c r="W36" s="175">
        <f t="shared" ref="W36:X36" si="21">C36/100</f>
        <v>1</v>
      </c>
      <c r="X36" s="175">
        <f t="shared" si="21"/>
        <v>2.04</v>
      </c>
      <c r="Y36" s="175">
        <f t="shared" si="14"/>
        <v>28.19</v>
      </c>
      <c r="Z36" s="189">
        <f t="shared" si="15"/>
        <v>57.5076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6.0</v>
      </c>
      <c r="B37" s="190" t="s">
        <v>64</v>
      </c>
      <c r="C37" s="190">
        <v>99.0</v>
      </c>
      <c r="D37" s="190">
        <v>204.0</v>
      </c>
      <c r="E37" s="190">
        <v>2820.0</v>
      </c>
      <c r="F37" s="190">
        <f t="shared" si="5"/>
        <v>0</v>
      </c>
      <c r="G37" s="190">
        <f t="shared" si="6"/>
        <v>1324.720267</v>
      </c>
      <c r="H37" s="191">
        <f t="shared" si="7"/>
        <v>1324.720267</v>
      </c>
      <c r="I37" s="190">
        <v>1.0</v>
      </c>
      <c r="J37" s="192">
        <f t="shared" si="8"/>
        <v>1324.720267</v>
      </c>
      <c r="K37" s="139"/>
      <c r="L37" s="175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5">
        <v>1325.0</v>
      </c>
      <c r="R37" s="187">
        <v>23.26</v>
      </c>
      <c r="S37" s="175">
        <f t="shared" si="9"/>
        <v>28.2</v>
      </c>
      <c r="T37" s="160">
        <f t="shared" si="10"/>
        <v>1</v>
      </c>
      <c r="U37" s="160">
        <f t="shared" si="11"/>
        <v>28.2</v>
      </c>
      <c r="V37" s="188">
        <f t="shared" si="12"/>
        <v>1324.720267</v>
      </c>
      <c r="W37" s="175">
        <f t="shared" ref="W37:X37" si="22">C37/100</f>
        <v>0.99</v>
      </c>
      <c r="X37" s="175">
        <f t="shared" si="22"/>
        <v>2.04</v>
      </c>
      <c r="Y37" s="175">
        <f t="shared" si="14"/>
        <v>28.2</v>
      </c>
      <c r="Z37" s="189">
        <f t="shared" si="15"/>
        <v>56.95272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7.0</v>
      </c>
      <c r="B38" s="190" t="s">
        <v>64</v>
      </c>
      <c r="C38" s="190">
        <v>99.0</v>
      </c>
      <c r="D38" s="190">
        <v>204.0</v>
      </c>
      <c r="E38" s="190">
        <v>2820.0</v>
      </c>
      <c r="F38" s="190">
        <f t="shared" si="5"/>
        <v>0</v>
      </c>
      <c r="G38" s="190">
        <f t="shared" si="6"/>
        <v>1324.720267</v>
      </c>
      <c r="H38" s="191">
        <f t="shared" si="7"/>
        <v>1324.720267</v>
      </c>
      <c r="I38" s="190">
        <v>1.0</v>
      </c>
      <c r="J38" s="192">
        <f t="shared" si="8"/>
        <v>1324.720267</v>
      </c>
      <c r="K38" s="139"/>
      <c r="L38" s="175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5">
        <v>1310.0</v>
      </c>
      <c r="R38" s="187">
        <v>23.26</v>
      </c>
      <c r="S38" s="175">
        <f t="shared" si="9"/>
        <v>28.2</v>
      </c>
      <c r="T38" s="160">
        <f t="shared" si="10"/>
        <v>1</v>
      </c>
      <c r="U38" s="160">
        <f t="shared" si="11"/>
        <v>28.2</v>
      </c>
      <c r="V38" s="188">
        <f t="shared" si="12"/>
        <v>1324.720267</v>
      </c>
      <c r="W38" s="175">
        <f t="shared" ref="W38:X38" si="23">C38/100</f>
        <v>0.99</v>
      </c>
      <c r="X38" s="175">
        <f t="shared" si="23"/>
        <v>2.04</v>
      </c>
      <c r="Y38" s="175">
        <f t="shared" si="14"/>
        <v>28.2</v>
      </c>
      <c r="Z38" s="189">
        <f t="shared" si="15"/>
        <v>56.95272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8.0</v>
      </c>
      <c r="B39" s="190" t="s">
        <v>64</v>
      </c>
      <c r="C39" s="190">
        <v>99.0</v>
      </c>
      <c r="D39" s="190">
        <v>204.0</v>
      </c>
      <c r="E39" s="190">
        <v>2824.0</v>
      </c>
      <c r="F39" s="190">
        <f t="shared" si="5"/>
        <v>0</v>
      </c>
      <c r="G39" s="190">
        <f t="shared" si="6"/>
        <v>1326.599303</v>
      </c>
      <c r="H39" s="191">
        <f t="shared" si="7"/>
        <v>1326.599303</v>
      </c>
      <c r="I39" s="190">
        <v>1.0</v>
      </c>
      <c r="J39" s="192">
        <f t="shared" si="8"/>
        <v>1326.599303</v>
      </c>
      <c r="K39" s="139"/>
      <c r="L39" s="175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5">
        <v>1305.0</v>
      </c>
      <c r="R39" s="187">
        <v>23.26</v>
      </c>
      <c r="S39" s="175">
        <f t="shared" si="9"/>
        <v>28.24</v>
      </c>
      <c r="T39" s="160">
        <f t="shared" si="10"/>
        <v>1</v>
      </c>
      <c r="U39" s="160">
        <f t="shared" si="11"/>
        <v>28.24</v>
      </c>
      <c r="V39" s="188">
        <f t="shared" si="12"/>
        <v>1326.599303</v>
      </c>
      <c r="W39" s="175">
        <f t="shared" ref="W39:X39" si="24">C39/100</f>
        <v>0.99</v>
      </c>
      <c r="X39" s="175">
        <f t="shared" si="24"/>
        <v>2.04</v>
      </c>
      <c r="Y39" s="175">
        <f t="shared" si="14"/>
        <v>28.24</v>
      </c>
      <c r="Z39" s="189">
        <f t="shared" si="15"/>
        <v>57.033504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9.0</v>
      </c>
      <c r="B40" s="190" t="s">
        <v>64</v>
      </c>
      <c r="C40" s="190">
        <v>99.0</v>
      </c>
      <c r="D40" s="190">
        <v>204.0</v>
      </c>
      <c r="E40" s="190">
        <v>2815.0</v>
      </c>
      <c r="F40" s="190">
        <f t="shared" si="5"/>
        <v>0</v>
      </c>
      <c r="G40" s="190">
        <f t="shared" si="6"/>
        <v>1322.371472</v>
      </c>
      <c r="H40" s="191">
        <f t="shared" si="7"/>
        <v>1322.371472</v>
      </c>
      <c r="I40" s="190">
        <v>1.0</v>
      </c>
      <c r="J40" s="192">
        <f t="shared" si="8"/>
        <v>1322.371472</v>
      </c>
      <c r="K40" s="139"/>
      <c r="L40" s="175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5">
        <v>1305.0</v>
      </c>
      <c r="R40" s="187">
        <v>23.26</v>
      </c>
      <c r="S40" s="175">
        <f t="shared" si="9"/>
        <v>28.15</v>
      </c>
      <c r="T40" s="160">
        <f t="shared" si="10"/>
        <v>1</v>
      </c>
      <c r="U40" s="160">
        <f t="shared" si="11"/>
        <v>28.15</v>
      </c>
      <c r="V40" s="188">
        <f t="shared" si="12"/>
        <v>1322.371472</v>
      </c>
      <c r="W40" s="175">
        <f t="shared" ref="W40:X40" si="25">C40/100</f>
        <v>0.99</v>
      </c>
      <c r="X40" s="175">
        <f t="shared" si="25"/>
        <v>2.04</v>
      </c>
      <c r="Y40" s="175">
        <f t="shared" si="14"/>
        <v>28.15</v>
      </c>
      <c r="Z40" s="189">
        <f t="shared" si="15"/>
        <v>56.85174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10.0</v>
      </c>
      <c r="B41" s="190" t="s">
        <v>64</v>
      </c>
      <c r="C41" s="190">
        <v>100.0</v>
      </c>
      <c r="D41" s="190">
        <v>204.0</v>
      </c>
      <c r="E41" s="190">
        <v>2820.0</v>
      </c>
      <c r="F41" s="190">
        <f t="shared" si="5"/>
        <v>0</v>
      </c>
      <c r="G41" s="190">
        <f t="shared" si="6"/>
        <v>1338.10128</v>
      </c>
      <c r="H41" s="191">
        <f t="shared" si="7"/>
        <v>1338.10128</v>
      </c>
      <c r="I41" s="190">
        <v>1.0</v>
      </c>
      <c r="J41" s="192">
        <f t="shared" si="8"/>
        <v>1338.10128</v>
      </c>
      <c r="K41" s="139"/>
      <c r="L41" s="175">
        <f t="shared" si="17"/>
        <v>5.1816</v>
      </c>
      <c r="M41" s="160">
        <f t="shared" si="18"/>
        <v>1</v>
      </c>
      <c r="N41" s="160">
        <f t="shared" si="19"/>
        <v>5.1816</v>
      </c>
      <c r="O41" s="139"/>
      <c r="P41" s="139"/>
      <c r="Q41" s="175">
        <v>1305.0</v>
      </c>
      <c r="R41" s="187">
        <v>23.26</v>
      </c>
      <c r="S41" s="175">
        <f t="shared" si="9"/>
        <v>28.2</v>
      </c>
      <c r="T41" s="160">
        <f t="shared" si="10"/>
        <v>1</v>
      </c>
      <c r="U41" s="160">
        <f t="shared" si="11"/>
        <v>28.2</v>
      </c>
      <c r="V41" s="188">
        <f t="shared" si="12"/>
        <v>1338.10128</v>
      </c>
      <c r="W41" s="175">
        <f t="shared" ref="W41:X41" si="26">C41/100</f>
        <v>1</v>
      </c>
      <c r="X41" s="175">
        <f t="shared" si="26"/>
        <v>2.04</v>
      </c>
      <c r="Y41" s="175">
        <f t="shared" si="14"/>
        <v>28.2</v>
      </c>
      <c r="Z41" s="189">
        <f t="shared" si="15"/>
        <v>57.528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11.0</v>
      </c>
      <c r="B42" s="190" t="s">
        <v>64</v>
      </c>
      <c r="C42" s="190">
        <v>100.0</v>
      </c>
      <c r="D42" s="190">
        <v>204.0</v>
      </c>
      <c r="E42" s="190">
        <v>2821.0</v>
      </c>
      <c r="F42" s="190">
        <f t="shared" si="5"/>
        <v>0</v>
      </c>
      <c r="G42" s="190">
        <f t="shared" si="6"/>
        <v>1338.575784</v>
      </c>
      <c r="H42" s="191">
        <f t="shared" si="7"/>
        <v>1338.575784</v>
      </c>
      <c r="I42" s="190">
        <v>1.0</v>
      </c>
      <c r="J42" s="192">
        <f t="shared" si="8"/>
        <v>1338.575784</v>
      </c>
      <c r="K42" s="139"/>
      <c r="L42" s="175">
        <f t="shared" si="17"/>
        <v>5.1816</v>
      </c>
      <c r="M42" s="160">
        <f t="shared" si="18"/>
        <v>1</v>
      </c>
      <c r="N42" s="160">
        <f t="shared" si="19"/>
        <v>5.1816</v>
      </c>
      <c r="O42" s="139"/>
      <c r="P42" s="139"/>
      <c r="Q42" s="175">
        <v>1305.0</v>
      </c>
      <c r="R42" s="187">
        <v>23.26</v>
      </c>
      <c r="S42" s="175">
        <f t="shared" si="9"/>
        <v>28.21</v>
      </c>
      <c r="T42" s="160">
        <f t="shared" si="10"/>
        <v>1</v>
      </c>
      <c r="U42" s="160">
        <f t="shared" si="11"/>
        <v>28.21</v>
      </c>
      <c r="V42" s="188">
        <f t="shared" si="12"/>
        <v>1338.575784</v>
      </c>
      <c r="W42" s="175">
        <f t="shared" ref="W42:X42" si="27">C42/100</f>
        <v>1</v>
      </c>
      <c r="X42" s="175">
        <f t="shared" si="27"/>
        <v>2.04</v>
      </c>
      <c r="Y42" s="175">
        <f t="shared" si="14"/>
        <v>28.21</v>
      </c>
      <c r="Z42" s="189">
        <f t="shared" si="15"/>
        <v>57.5484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12.0</v>
      </c>
      <c r="B43" s="190" t="s">
        <v>64</v>
      </c>
      <c r="C43" s="190">
        <v>99.0</v>
      </c>
      <c r="D43" s="190">
        <v>204.0</v>
      </c>
      <c r="E43" s="190">
        <v>2822.0</v>
      </c>
      <c r="F43" s="190">
        <f t="shared" si="5"/>
        <v>0</v>
      </c>
      <c r="G43" s="190">
        <f t="shared" si="6"/>
        <v>1325.659785</v>
      </c>
      <c r="H43" s="191">
        <f t="shared" si="7"/>
        <v>1325.659785</v>
      </c>
      <c r="I43" s="190">
        <v>1.0</v>
      </c>
      <c r="J43" s="192">
        <f t="shared" si="8"/>
        <v>1325.659785</v>
      </c>
      <c r="K43" s="139"/>
      <c r="L43" s="175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5">
        <v>1300.0</v>
      </c>
      <c r="R43" s="187">
        <v>23.26</v>
      </c>
      <c r="S43" s="175">
        <f t="shared" si="9"/>
        <v>28.22</v>
      </c>
      <c r="T43" s="160">
        <f t="shared" si="10"/>
        <v>1</v>
      </c>
      <c r="U43" s="160">
        <f t="shared" si="11"/>
        <v>28.22</v>
      </c>
      <c r="V43" s="188">
        <f t="shared" si="12"/>
        <v>1325.659785</v>
      </c>
      <c r="W43" s="175">
        <f t="shared" ref="W43:X43" si="28">C43/100</f>
        <v>0.99</v>
      </c>
      <c r="X43" s="175">
        <f t="shared" si="28"/>
        <v>2.04</v>
      </c>
      <c r="Y43" s="175">
        <f t="shared" si="14"/>
        <v>28.22</v>
      </c>
      <c r="Z43" s="189">
        <f t="shared" si="15"/>
        <v>56.993112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13.0</v>
      </c>
      <c r="B44" s="190" t="s">
        <v>64</v>
      </c>
      <c r="C44" s="190">
        <v>99.0</v>
      </c>
      <c r="D44" s="190">
        <v>204.0</v>
      </c>
      <c r="E44" s="190">
        <v>2823.0</v>
      </c>
      <c r="F44" s="190">
        <f t="shared" si="5"/>
        <v>0</v>
      </c>
      <c r="G44" s="190">
        <f t="shared" si="6"/>
        <v>1326.129544</v>
      </c>
      <c r="H44" s="191">
        <f t="shared" si="7"/>
        <v>1326.129544</v>
      </c>
      <c r="I44" s="190">
        <v>1.0</v>
      </c>
      <c r="J44" s="192">
        <f t="shared" si="8"/>
        <v>1326.129544</v>
      </c>
      <c r="K44" s="139"/>
      <c r="L44" s="175">
        <f t="shared" si="17"/>
        <v>5.1816</v>
      </c>
      <c r="M44" s="160">
        <f t="shared" si="18"/>
        <v>1</v>
      </c>
      <c r="N44" s="160">
        <f t="shared" si="19"/>
        <v>5.1816</v>
      </c>
      <c r="O44" s="139"/>
      <c r="P44" s="139"/>
      <c r="Q44" s="175">
        <v>1295.0</v>
      </c>
      <c r="R44" s="187">
        <v>23.26</v>
      </c>
      <c r="S44" s="175">
        <f t="shared" si="9"/>
        <v>28.23</v>
      </c>
      <c r="T44" s="160">
        <f t="shared" si="10"/>
        <v>1</v>
      </c>
      <c r="U44" s="160">
        <f t="shared" si="11"/>
        <v>28.23</v>
      </c>
      <c r="V44" s="188">
        <f t="shared" si="12"/>
        <v>1326.129544</v>
      </c>
      <c r="W44" s="175">
        <f t="shared" ref="W44:X44" si="29">C44/100</f>
        <v>0.99</v>
      </c>
      <c r="X44" s="175">
        <f t="shared" si="29"/>
        <v>2.04</v>
      </c>
      <c r="Y44" s="175">
        <f t="shared" si="14"/>
        <v>28.23</v>
      </c>
      <c r="Z44" s="189">
        <f t="shared" si="15"/>
        <v>57.013308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14.0</v>
      </c>
      <c r="B45" s="190" t="s">
        <v>64</v>
      </c>
      <c r="C45" s="190">
        <v>100.0</v>
      </c>
      <c r="D45" s="190">
        <v>204.0</v>
      </c>
      <c r="E45" s="190">
        <v>2826.0</v>
      </c>
      <c r="F45" s="190">
        <f t="shared" si="5"/>
        <v>0</v>
      </c>
      <c r="G45" s="190">
        <f t="shared" si="6"/>
        <v>1340.948304</v>
      </c>
      <c r="H45" s="191">
        <f t="shared" si="7"/>
        <v>1340.948304</v>
      </c>
      <c r="I45" s="190">
        <v>1.0</v>
      </c>
      <c r="J45" s="192">
        <f t="shared" si="8"/>
        <v>1340.948304</v>
      </c>
      <c r="K45" s="139"/>
      <c r="L45" s="175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5">
        <v>1295.0</v>
      </c>
      <c r="R45" s="187">
        <v>23.26</v>
      </c>
      <c r="S45" s="175">
        <f t="shared" si="9"/>
        <v>28.26</v>
      </c>
      <c r="T45" s="160">
        <f t="shared" si="10"/>
        <v>1</v>
      </c>
      <c r="U45" s="160">
        <f t="shared" si="11"/>
        <v>28.26</v>
      </c>
      <c r="V45" s="188">
        <f t="shared" si="12"/>
        <v>1340.948304</v>
      </c>
      <c r="W45" s="175">
        <f t="shared" ref="W45:X45" si="30">C45/100</f>
        <v>1</v>
      </c>
      <c r="X45" s="175">
        <f t="shared" si="30"/>
        <v>2.04</v>
      </c>
      <c r="Y45" s="175">
        <f t="shared" si="14"/>
        <v>28.26</v>
      </c>
      <c r="Z45" s="189">
        <f t="shared" si="15"/>
        <v>57.6504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15.0</v>
      </c>
      <c r="B46" s="190" t="s">
        <v>64</v>
      </c>
      <c r="C46" s="190">
        <v>99.0</v>
      </c>
      <c r="D46" s="190">
        <v>204.0</v>
      </c>
      <c r="E46" s="190">
        <v>2815.0</v>
      </c>
      <c r="F46" s="190">
        <f t="shared" si="5"/>
        <v>0</v>
      </c>
      <c r="G46" s="190">
        <f t="shared" si="6"/>
        <v>1322.371472</v>
      </c>
      <c r="H46" s="191">
        <f t="shared" si="7"/>
        <v>1322.371472</v>
      </c>
      <c r="I46" s="190">
        <v>1.0</v>
      </c>
      <c r="J46" s="192">
        <f t="shared" si="8"/>
        <v>1322.371472</v>
      </c>
      <c r="K46" s="139"/>
      <c r="L46" s="175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5">
        <v>1295.0</v>
      </c>
      <c r="R46" s="187">
        <v>23.26</v>
      </c>
      <c r="S46" s="175">
        <f t="shared" si="9"/>
        <v>28.15</v>
      </c>
      <c r="T46" s="160">
        <f t="shared" si="10"/>
        <v>1</v>
      </c>
      <c r="U46" s="160">
        <f t="shared" si="11"/>
        <v>28.15</v>
      </c>
      <c r="V46" s="188">
        <f t="shared" si="12"/>
        <v>1322.371472</v>
      </c>
      <c r="W46" s="175">
        <f t="shared" ref="W46:X46" si="31">C46/100</f>
        <v>0.99</v>
      </c>
      <c r="X46" s="175">
        <f t="shared" si="31"/>
        <v>2.04</v>
      </c>
      <c r="Y46" s="175">
        <f t="shared" si="14"/>
        <v>28.15</v>
      </c>
      <c r="Z46" s="189">
        <f t="shared" si="15"/>
        <v>56.85174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16.0</v>
      </c>
      <c r="B47" s="190" t="s">
        <v>64</v>
      </c>
      <c r="C47" s="190">
        <v>100.0</v>
      </c>
      <c r="D47" s="190">
        <v>204.0</v>
      </c>
      <c r="E47" s="190">
        <v>2829.0</v>
      </c>
      <c r="F47" s="190">
        <f t="shared" si="5"/>
        <v>0</v>
      </c>
      <c r="G47" s="190">
        <f t="shared" si="6"/>
        <v>1342.371816</v>
      </c>
      <c r="H47" s="191">
        <f t="shared" si="7"/>
        <v>1342.371816</v>
      </c>
      <c r="I47" s="190">
        <v>1.0</v>
      </c>
      <c r="J47" s="192">
        <f t="shared" si="8"/>
        <v>1342.371816</v>
      </c>
      <c r="K47" s="139"/>
      <c r="L47" s="175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5">
        <v>1295.0</v>
      </c>
      <c r="R47" s="187">
        <v>23.26</v>
      </c>
      <c r="S47" s="175">
        <f t="shared" si="9"/>
        <v>28.29</v>
      </c>
      <c r="T47" s="160">
        <f t="shared" si="10"/>
        <v>1</v>
      </c>
      <c r="U47" s="160">
        <f t="shared" si="11"/>
        <v>28.29</v>
      </c>
      <c r="V47" s="188">
        <f t="shared" si="12"/>
        <v>1342.371816</v>
      </c>
      <c r="W47" s="175">
        <f t="shared" ref="W47:X47" si="32">C47/100</f>
        <v>1</v>
      </c>
      <c r="X47" s="175">
        <f t="shared" si="32"/>
        <v>2.04</v>
      </c>
      <c r="Y47" s="175">
        <f t="shared" si="14"/>
        <v>28.29</v>
      </c>
      <c r="Z47" s="189">
        <f t="shared" si="15"/>
        <v>57.7116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17.0</v>
      </c>
      <c r="B48" s="190" t="s">
        <v>64</v>
      </c>
      <c r="C48" s="190">
        <v>99.0</v>
      </c>
      <c r="D48" s="190">
        <v>204.0</v>
      </c>
      <c r="E48" s="190">
        <v>2814.0</v>
      </c>
      <c r="F48" s="190">
        <f t="shared" si="5"/>
        <v>0</v>
      </c>
      <c r="G48" s="190">
        <f t="shared" si="6"/>
        <v>1321.901713</v>
      </c>
      <c r="H48" s="191">
        <f t="shared" si="7"/>
        <v>1321.901713</v>
      </c>
      <c r="I48" s="190">
        <v>1.0</v>
      </c>
      <c r="J48" s="192">
        <f t="shared" si="8"/>
        <v>1321.901713</v>
      </c>
      <c r="K48" s="139"/>
      <c r="L48" s="175">
        <f t="shared" si="17"/>
        <v>5.1816</v>
      </c>
      <c r="M48" s="160">
        <f t="shared" si="18"/>
        <v>1</v>
      </c>
      <c r="N48" s="160">
        <f t="shared" si="19"/>
        <v>5.1816</v>
      </c>
      <c r="O48" s="139"/>
      <c r="P48" s="139"/>
      <c r="Q48" s="175">
        <v>1290.0</v>
      </c>
      <c r="R48" s="187">
        <v>23.26</v>
      </c>
      <c r="S48" s="175">
        <f t="shared" si="9"/>
        <v>28.14</v>
      </c>
      <c r="T48" s="160">
        <f t="shared" si="10"/>
        <v>1</v>
      </c>
      <c r="U48" s="160">
        <f t="shared" si="11"/>
        <v>28.14</v>
      </c>
      <c r="V48" s="188">
        <f t="shared" si="12"/>
        <v>1321.901713</v>
      </c>
      <c r="W48" s="175">
        <f t="shared" ref="W48:X48" si="33">C48/100</f>
        <v>0.99</v>
      </c>
      <c r="X48" s="175">
        <f t="shared" si="33"/>
        <v>2.04</v>
      </c>
      <c r="Y48" s="175">
        <f t="shared" si="14"/>
        <v>28.14</v>
      </c>
      <c r="Z48" s="189">
        <f t="shared" si="15"/>
        <v>56.831544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18.0</v>
      </c>
      <c r="B49" s="190" t="s">
        <v>64</v>
      </c>
      <c r="C49" s="190">
        <v>99.0</v>
      </c>
      <c r="D49" s="190">
        <v>204.0</v>
      </c>
      <c r="E49" s="190">
        <v>2819.0</v>
      </c>
      <c r="F49" s="190">
        <f t="shared" si="5"/>
        <v>0</v>
      </c>
      <c r="G49" s="190">
        <f t="shared" si="6"/>
        <v>1324.250508</v>
      </c>
      <c r="H49" s="191">
        <f t="shared" si="7"/>
        <v>1324.250508</v>
      </c>
      <c r="I49" s="190">
        <v>1.0</v>
      </c>
      <c r="J49" s="192">
        <f t="shared" si="8"/>
        <v>1324.250508</v>
      </c>
      <c r="K49" s="139"/>
      <c r="L49" s="175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5">
        <v>1290.0</v>
      </c>
      <c r="R49" s="187">
        <v>23.26</v>
      </c>
      <c r="S49" s="175">
        <f t="shared" si="9"/>
        <v>28.19</v>
      </c>
      <c r="T49" s="160">
        <f t="shared" si="10"/>
        <v>1</v>
      </c>
      <c r="U49" s="160">
        <f t="shared" si="11"/>
        <v>28.19</v>
      </c>
      <c r="V49" s="188">
        <f t="shared" si="12"/>
        <v>1324.250508</v>
      </c>
      <c r="W49" s="175">
        <f t="shared" ref="W49:X49" si="34">C49/100</f>
        <v>0.99</v>
      </c>
      <c r="X49" s="175">
        <f t="shared" si="34"/>
        <v>2.04</v>
      </c>
      <c r="Y49" s="175">
        <f t="shared" si="14"/>
        <v>28.19</v>
      </c>
      <c r="Z49" s="189">
        <f t="shared" si="15"/>
        <v>56.932524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19.0</v>
      </c>
      <c r="B50" s="190" t="s">
        <v>64</v>
      </c>
      <c r="C50" s="190">
        <v>99.0</v>
      </c>
      <c r="D50" s="190">
        <v>204.0</v>
      </c>
      <c r="E50" s="190">
        <v>2815.0</v>
      </c>
      <c r="F50" s="190">
        <f t="shared" si="5"/>
        <v>0</v>
      </c>
      <c r="G50" s="190">
        <f t="shared" si="6"/>
        <v>1322.371472</v>
      </c>
      <c r="H50" s="191">
        <f t="shared" si="7"/>
        <v>1322.371472</v>
      </c>
      <c r="I50" s="190">
        <v>1.0</v>
      </c>
      <c r="J50" s="192">
        <f t="shared" si="8"/>
        <v>1322.371472</v>
      </c>
      <c r="K50" s="139"/>
      <c r="L50" s="175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5">
        <v>1280.0</v>
      </c>
      <c r="R50" s="187">
        <v>23.26</v>
      </c>
      <c r="S50" s="175">
        <f t="shared" si="9"/>
        <v>28.15</v>
      </c>
      <c r="T50" s="160">
        <f t="shared" si="10"/>
        <v>1</v>
      </c>
      <c r="U50" s="160">
        <f t="shared" si="11"/>
        <v>28.15</v>
      </c>
      <c r="V50" s="188">
        <f t="shared" si="12"/>
        <v>1322.371472</v>
      </c>
      <c r="W50" s="175">
        <f t="shared" ref="W50:X50" si="35">C50/100</f>
        <v>0.99</v>
      </c>
      <c r="X50" s="175">
        <f t="shared" si="35"/>
        <v>2.04</v>
      </c>
      <c r="Y50" s="175">
        <f t="shared" si="14"/>
        <v>28.15</v>
      </c>
      <c r="Z50" s="189">
        <f t="shared" si="15"/>
        <v>56.85174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20.0</v>
      </c>
      <c r="B51" s="190" t="s">
        <v>64</v>
      </c>
      <c r="C51" s="190">
        <v>99.0</v>
      </c>
      <c r="D51" s="190">
        <v>204.0</v>
      </c>
      <c r="E51" s="190">
        <v>2820.0</v>
      </c>
      <c r="F51" s="190">
        <f t="shared" si="5"/>
        <v>0</v>
      </c>
      <c r="G51" s="190">
        <f t="shared" si="6"/>
        <v>1324.720267</v>
      </c>
      <c r="H51" s="191">
        <f t="shared" si="7"/>
        <v>1324.720267</v>
      </c>
      <c r="I51" s="190">
        <v>1.0</v>
      </c>
      <c r="J51" s="192">
        <f t="shared" si="8"/>
        <v>1324.720267</v>
      </c>
      <c r="K51" s="139"/>
      <c r="L51" s="175">
        <f t="shared" si="17"/>
        <v>5.1816</v>
      </c>
      <c r="M51" s="160">
        <f t="shared" si="18"/>
        <v>1</v>
      </c>
      <c r="N51" s="160">
        <f t="shared" si="19"/>
        <v>5.1816</v>
      </c>
      <c r="O51" s="139"/>
      <c r="P51" s="139"/>
      <c r="Q51" s="175">
        <v>1290.0</v>
      </c>
      <c r="R51" s="187">
        <v>23.26</v>
      </c>
      <c r="S51" s="175">
        <f t="shared" si="9"/>
        <v>28.2</v>
      </c>
      <c r="T51" s="160">
        <f t="shared" si="10"/>
        <v>1</v>
      </c>
      <c r="U51" s="160">
        <f t="shared" si="11"/>
        <v>28.2</v>
      </c>
      <c r="V51" s="188">
        <f t="shared" si="12"/>
        <v>1324.720267</v>
      </c>
      <c r="W51" s="175">
        <f t="shared" ref="W51:X51" si="36">C51/100</f>
        <v>0.99</v>
      </c>
      <c r="X51" s="175">
        <f t="shared" si="36"/>
        <v>2.04</v>
      </c>
      <c r="Y51" s="175">
        <f t="shared" si="14"/>
        <v>28.2</v>
      </c>
      <c r="Z51" s="189">
        <f t="shared" si="15"/>
        <v>56.95272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21.0</v>
      </c>
      <c r="B52" s="190" t="s">
        <v>64</v>
      </c>
      <c r="C52" s="190">
        <v>99.0</v>
      </c>
      <c r="D52" s="190">
        <v>204.0</v>
      </c>
      <c r="E52" s="190">
        <v>2812.0</v>
      </c>
      <c r="F52" s="190">
        <f t="shared" si="5"/>
        <v>0</v>
      </c>
      <c r="G52" s="190">
        <f t="shared" si="6"/>
        <v>1320.962196</v>
      </c>
      <c r="H52" s="191">
        <f t="shared" si="7"/>
        <v>1320.962196</v>
      </c>
      <c r="I52" s="190">
        <v>1.0</v>
      </c>
      <c r="J52" s="192">
        <f t="shared" si="8"/>
        <v>1320.962196</v>
      </c>
      <c r="K52" s="139"/>
      <c r="L52" s="175">
        <f t="shared" si="17"/>
        <v>5.1816</v>
      </c>
      <c r="M52" s="160">
        <f t="shared" si="18"/>
        <v>1</v>
      </c>
      <c r="N52" s="160">
        <f t="shared" si="19"/>
        <v>5.1816</v>
      </c>
      <c r="O52" s="139"/>
      <c r="P52" s="139"/>
      <c r="Q52" s="175">
        <v>1285.0</v>
      </c>
      <c r="R52" s="187">
        <v>23.26</v>
      </c>
      <c r="S52" s="175">
        <f t="shared" si="9"/>
        <v>28.12</v>
      </c>
      <c r="T52" s="160">
        <f t="shared" si="10"/>
        <v>1</v>
      </c>
      <c r="U52" s="160">
        <f t="shared" si="11"/>
        <v>28.12</v>
      </c>
      <c r="V52" s="188">
        <f t="shared" si="12"/>
        <v>1320.962196</v>
      </c>
      <c r="W52" s="175">
        <f t="shared" ref="W52:X52" si="37">C52/100</f>
        <v>0.99</v>
      </c>
      <c r="X52" s="175">
        <f t="shared" si="37"/>
        <v>2.04</v>
      </c>
      <c r="Y52" s="175">
        <f t="shared" si="14"/>
        <v>28.12</v>
      </c>
      <c r="Z52" s="189">
        <f t="shared" si="15"/>
        <v>56.791152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22.0</v>
      </c>
      <c r="B53" s="190" t="s">
        <v>64</v>
      </c>
      <c r="C53" s="190">
        <v>98.0</v>
      </c>
      <c r="D53" s="190">
        <v>204.0</v>
      </c>
      <c r="E53" s="190">
        <v>2820.0</v>
      </c>
      <c r="F53" s="190">
        <f t="shared" si="5"/>
        <v>0</v>
      </c>
      <c r="G53" s="190">
        <f t="shared" si="6"/>
        <v>1311.339254</v>
      </c>
      <c r="H53" s="191">
        <f t="shared" si="7"/>
        <v>1311.339254</v>
      </c>
      <c r="I53" s="190">
        <v>1.0</v>
      </c>
      <c r="J53" s="192">
        <f t="shared" si="8"/>
        <v>1311.339254</v>
      </c>
      <c r="K53" s="139"/>
      <c r="L53" s="175">
        <f t="shared" si="17"/>
        <v>5.1816</v>
      </c>
      <c r="M53" s="160">
        <f t="shared" si="18"/>
        <v>1</v>
      </c>
      <c r="N53" s="160">
        <f t="shared" si="19"/>
        <v>5.1816</v>
      </c>
      <c r="O53" s="139"/>
      <c r="P53" s="139"/>
      <c r="Q53" s="175">
        <v>1285.0</v>
      </c>
      <c r="R53" s="187">
        <v>23.26</v>
      </c>
      <c r="S53" s="175">
        <f t="shared" si="9"/>
        <v>28.2</v>
      </c>
      <c r="T53" s="160">
        <f t="shared" si="10"/>
        <v>1</v>
      </c>
      <c r="U53" s="160">
        <f t="shared" si="11"/>
        <v>28.2</v>
      </c>
      <c r="V53" s="188">
        <f t="shared" si="12"/>
        <v>1311.339254</v>
      </c>
      <c r="W53" s="175">
        <f t="shared" ref="W53:X53" si="38">C53/100</f>
        <v>0.98</v>
      </c>
      <c r="X53" s="175">
        <f t="shared" si="38"/>
        <v>2.04</v>
      </c>
      <c r="Y53" s="175">
        <f t="shared" si="14"/>
        <v>28.2</v>
      </c>
      <c r="Z53" s="189">
        <f t="shared" si="15"/>
        <v>56.37744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23.0</v>
      </c>
      <c r="B54" s="190" t="s">
        <v>64</v>
      </c>
      <c r="C54" s="190">
        <v>99.0</v>
      </c>
      <c r="D54" s="190">
        <v>204.0</v>
      </c>
      <c r="E54" s="190">
        <v>2819.0</v>
      </c>
      <c r="F54" s="190">
        <f t="shared" si="5"/>
        <v>0</v>
      </c>
      <c r="G54" s="190">
        <f t="shared" si="6"/>
        <v>1324.250508</v>
      </c>
      <c r="H54" s="191">
        <f t="shared" si="7"/>
        <v>1324.250508</v>
      </c>
      <c r="I54" s="190">
        <v>1.0</v>
      </c>
      <c r="J54" s="192">
        <f t="shared" si="8"/>
        <v>1324.250508</v>
      </c>
      <c r="K54" s="139"/>
      <c r="L54" s="175">
        <f t="shared" si="17"/>
        <v>5.1816</v>
      </c>
      <c r="M54" s="160">
        <f t="shared" si="18"/>
        <v>1</v>
      </c>
      <c r="N54" s="160">
        <f t="shared" si="19"/>
        <v>5.1816</v>
      </c>
      <c r="O54" s="139"/>
      <c r="P54" s="139"/>
      <c r="Q54" s="175">
        <v>1285.0</v>
      </c>
      <c r="R54" s="187">
        <v>23.26</v>
      </c>
      <c r="S54" s="175">
        <f t="shared" si="9"/>
        <v>28.19</v>
      </c>
      <c r="T54" s="160">
        <f t="shared" si="10"/>
        <v>1</v>
      </c>
      <c r="U54" s="160">
        <f t="shared" si="11"/>
        <v>28.19</v>
      </c>
      <c r="V54" s="188">
        <f t="shared" si="12"/>
        <v>1324.250508</v>
      </c>
      <c r="W54" s="175">
        <f t="shared" ref="W54:X54" si="39">C54/100</f>
        <v>0.99</v>
      </c>
      <c r="X54" s="175">
        <f t="shared" si="39"/>
        <v>2.04</v>
      </c>
      <c r="Y54" s="175">
        <f t="shared" si="14"/>
        <v>28.19</v>
      </c>
      <c r="Z54" s="189">
        <f t="shared" si="15"/>
        <v>56.932524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24.0</v>
      </c>
      <c r="B55" s="190" t="s">
        <v>64</v>
      </c>
      <c r="C55" s="190">
        <v>98.0</v>
      </c>
      <c r="D55" s="190">
        <v>204.0</v>
      </c>
      <c r="E55" s="190">
        <v>2822.0</v>
      </c>
      <c r="F55" s="190">
        <f t="shared" si="5"/>
        <v>0</v>
      </c>
      <c r="G55" s="190">
        <f t="shared" si="6"/>
        <v>1312.269282</v>
      </c>
      <c r="H55" s="191">
        <f t="shared" si="7"/>
        <v>1312.269282</v>
      </c>
      <c r="I55" s="190">
        <v>1.0</v>
      </c>
      <c r="J55" s="192">
        <f t="shared" si="8"/>
        <v>1312.269282</v>
      </c>
      <c r="K55" s="139"/>
      <c r="L55" s="175">
        <f t="shared" si="17"/>
        <v>5.1816</v>
      </c>
      <c r="M55" s="160">
        <f t="shared" si="18"/>
        <v>1</v>
      </c>
      <c r="N55" s="160">
        <f t="shared" si="19"/>
        <v>5.1816</v>
      </c>
      <c r="O55" s="139"/>
      <c r="P55" s="139"/>
      <c r="Q55" s="175">
        <v>1285.0</v>
      </c>
      <c r="R55" s="187">
        <v>23.26</v>
      </c>
      <c r="S55" s="175">
        <f t="shared" si="9"/>
        <v>28.22</v>
      </c>
      <c r="T55" s="160">
        <f t="shared" si="10"/>
        <v>1</v>
      </c>
      <c r="U55" s="160">
        <f t="shared" si="11"/>
        <v>28.22</v>
      </c>
      <c r="V55" s="188">
        <f t="shared" si="12"/>
        <v>1312.269282</v>
      </c>
      <c r="W55" s="175">
        <f t="shared" ref="W55:X55" si="40">C55/100</f>
        <v>0.98</v>
      </c>
      <c r="X55" s="175">
        <f t="shared" si="40"/>
        <v>2.04</v>
      </c>
      <c r="Y55" s="175">
        <f t="shared" si="14"/>
        <v>28.22</v>
      </c>
      <c r="Z55" s="189">
        <f t="shared" si="15"/>
        <v>56.417424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25.0</v>
      </c>
      <c r="B56" s="190" t="s">
        <v>64</v>
      </c>
      <c r="C56" s="190">
        <v>96.0</v>
      </c>
      <c r="D56" s="190">
        <v>204.0</v>
      </c>
      <c r="E56" s="190">
        <v>2160.0</v>
      </c>
      <c r="F56" s="190">
        <f t="shared" si="5"/>
        <v>0</v>
      </c>
      <c r="G56" s="190">
        <f t="shared" si="6"/>
        <v>983.9314944</v>
      </c>
      <c r="H56" s="191">
        <f t="shared" si="7"/>
        <v>983.9314944</v>
      </c>
      <c r="I56" s="190">
        <v>1.0</v>
      </c>
      <c r="J56" s="192">
        <f t="shared" si="8"/>
        <v>983.9314944</v>
      </c>
      <c r="K56" s="139"/>
      <c r="L56" s="175">
        <f t="shared" si="17"/>
        <v>5.1816</v>
      </c>
      <c r="M56" s="160">
        <f t="shared" si="18"/>
        <v>1</v>
      </c>
      <c r="N56" s="160">
        <f t="shared" si="19"/>
        <v>5.1816</v>
      </c>
      <c r="O56" s="139"/>
      <c r="P56" s="139"/>
      <c r="Q56" s="175"/>
      <c r="R56" s="187">
        <v>23.26</v>
      </c>
      <c r="S56" s="175">
        <f t="shared" si="9"/>
        <v>21.6</v>
      </c>
      <c r="T56" s="160">
        <f t="shared" si="10"/>
        <v>1</v>
      </c>
      <c r="U56" s="160">
        <f t="shared" si="11"/>
        <v>21.6</v>
      </c>
      <c r="V56" s="188">
        <f t="shared" si="12"/>
        <v>983.9314944</v>
      </c>
      <c r="W56" s="175">
        <f t="shared" ref="W56:X56" si="41">C56/100</f>
        <v>0.96</v>
      </c>
      <c r="X56" s="175">
        <f t="shared" si="41"/>
        <v>2.04</v>
      </c>
      <c r="Y56" s="175">
        <f t="shared" si="14"/>
        <v>21.6</v>
      </c>
      <c r="Z56" s="189">
        <f t="shared" si="15"/>
        <v>42.30144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/>
      <c r="B57" s="175"/>
      <c r="C57" s="175"/>
      <c r="D57" s="175"/>
      <c r="E57" s="175"/>
      <c r="F57" s="175"/>
      <c r="G57" s="175"/>
      <c r="H57" s="178"/>
      <c r="I57" s="160"/>
      <c r="J57" s="193">
        <f>+Q89</f>
        <v>20.2</v>
      </c>
      <c r="K57" s="139"/>
      <c r="L57" s="139"/>
      <c r="M57" s="139"/>
      <c r="N57" s="139"/>
      <c r="O57" s="139"/>
      <c r="P57" s="139"/>
      <c r="Q57" s="139"/>
      <c r="R57" s="194"/>
      <c r="S57" s="195">
        <f t="shared" si="9"/>
        <v>0</v>
      </c>
      <c r="T57" s="196" t="str">
        <f t="shared" si="10"/>
        <v/>
      </c>
      <c r="U57" s="196">
        <f t="shared" si="11"/>
        <v>0</v>
      </c>
      <c r="V57" s="197"/>
      <c r="W57" s="195">
        <f t="shared" ref="W57:X57" si="42">C57/100</f>
        <v>0</v>
      </c>
      <c r="X57" s="195">
        <f t="shared" si="42"/>
        <v>0</v>
      </c>
      <c r="Y57" s="195">
        <f t="shared" si="14"/>
        <v>0</v>
      </c>
      <c r="Z57" s="198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0"/>
      <c r="B58" s="199"/>
      <c r="C58" s="199"/>
      <c r="D58" s="199"/>
      <c r="E58" s="199"/>
      <c r="F58" s="199"/>
      <c r="G58" s="199"/>
      <c r="H58" s="200"/>
      <c r="I58" s="201">
        <f>SUM(I32:I56)</f>
        <v>25</v>
      </c>
      <c r="J58" s="202">
        <f>SUM(J32:J57)</f>
        <v>30365.50038</v>
      </c>
      <c r="K58" s="203"/>
      <c r="L58" s="203"/>
      <c r="M58" s="203"/>
      <c r="N58" s="203"/>
      <c r="O58" s="203"/>
      <c r="P58" s="203"/>
      <c r="Q58" s="203"/>
      <c r="R58" s="141"/>
      <c r="S58" s="203">
        <f>SUMIFS($T$32:$T$56,$S$32:$S$56,"&gt;=3")</f>
        <v>23</v>
      </c>
      <c r="T58" s="203">
        <f t="shared" ref="T58:U58" si="43">SUM(T32:T56)</f>
        <v>25</v>
      </c>
      <c r="U58" s="203">
        <f t="shared" si="43"/>
        <v>646.11</v>
      </c>
      <c r="V58" s="203"/>
      <c r="W58" s="203"/>
      <c r="X58" s="203"/>
      <c r="Y58" s="203"/>
      <c r="Z58" s="204">
        <f>SUM(Z32:Z57)</f>
        <v>1304.613086</v>
      </c>
      <c r="AA58" s="203"/>
      <c r="AB58" s="203"/>
      <c r="AC58" s="203"/>
      <c r="AD58" s="203"/>
      <c r="AE58" s="203"/>
      <c r="AF58" s="203"/>
      <c r="AG58" s="203"/>
      <c r="AH58" s="203"/>
      <c r="AI58" s="203"/>
      <c r="AJ58" s="203"/>
      <c r="AK58" s="203"/>
    </row>
    <row r="59" ht="29.25" customHeight="1">
      <c r="A59" s="139"/>
      <c r="B59" s="139"/>
      <c r="C59" s="139"/>
      <c r="D59" s="139"/>
      <c r="E59" s="139"/>
      <c r="F59" s="139"/>
      <c r="G59" s="139"/>
      <c r="H59" s="140"/>
      <c r="I59" s="139"/>
      <c r="J59" s="139"/>
      <c r="K59" s="139"/>
      <c r="L59" s="139"/>
      <c r="M59" s="139"/>
      <c r="N59" s="139"/>
      <c r="O59" s="139"/>
      <c r="P59" s="139"/>
      <c r="Q59" s="139"/>
      <c r="R59" s="141"/>
      <c r="S59" s="197"/>
      <c r="T59" s="139"/>
      <c r="U59" s="139"/>
      <c r="V59" s="139"/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9.25" customHeight="1">
      <c r="A60" s="139"/>
      <c r="B60" s="139"/>
      <c r="C60" s="139"/>
      <c r="D60" s="139"/>
      <c r="E60" s="139"/>
      <c r="F60" s="139"/>
      <c r="G60" s="139"/>
      <c r="H60" s="140"/>
      <c r="I60" s="139"/>
      <c r="J60" s="139"/>
      <c r="K60" s="139"/>
      <c r="L60" s="139"/>
      <c r="M60" s="139"/>
      <c r="N60" s="139"/>
      <c r="O60" s="139"/>
      <c r="P60" s="139"/>
      <c r="Q60" s="139"/>
      <c r="R60" s="194"/>
      <c r="S60" s="139"/>
      <c r="T60" s="139" t="s">
        <v>48</v>
      </c>
      <c r="U60" s="139" t="s">
        <v>60</v>
      </c>
      <c r="V60" s="139"/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9.25" customHeight="1">
      <c r="A61" s="139"/>
      <c r="B61" s="139"/>
      <c r="C61" s="139"/>
      <c r="D61" s="139"/>
      <c r="E61" s="139"/>
      <c r="F61" s="139"/>
      <c r="G61" s="139"/>
      <c r="H61" s="140"/>
      <c r="I61" s="139"/>
      <c r="J61" s="139"/>
      <c r="K61" s="139"/>
      <c r="L61" s="139"/>
      <c r="M61" s="139"/>
      <c r="N61" s="139"/>
      <c r="O61" s="139"/>
      <c r="P61" s="139"/>
      <c r="Q61" s="139"/>
      <c r="R61" s="141"/>
      <c r="S61" s="139" t="s">
        <v>31</v>
      </c>
      <c r="T61" s="205">
        <f>SUMIFS($J$32:$J$56,$S$32:$S$56,"&gt;=3")</f>
        <v>30197.14037</v>
      </c>
      <c r="U61" s="206"/>
      <c r="V61" s="139"/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9.25" customHeight="1">
      <c r="A62" s="139" t="s">
        <v>32</v>
      </c>
      <c r="B62" s="139"/>
      <c r="C62" s="139"/>
      <c r="D62" s="139" t="s">
        <v>33</v>
      </c>
      <c r="E62" s="139"/>
      <c r="F62" s="139"/>
      <c r="G62" s="139"/>
      <c r="H62" s="140"/>
      <c r="I62" s="139"/>
      <c r="J62" s="139"/>
      <c r="K62" s="139"/>
      <c r="L62" s="139"/>
      <c r="M62" s="139"/>
      <c r="N62" s="139"/>
      <c r="O62" s="139"/>
      <c r="P62" s="139"/>
      <c r="Q62" s="139"/>
      <c r="R62" s="141"/>
      <c r="S62" s="139" t="s">
        <v>34</v>
      </c>
      <c r="T62" s="207">
        <f>J58-T61</f>
        <v>168.3600128</v>
      </c>
      <c r="U62" s="206">
        <f>+SUMIFS($U$32:$U$56,$S$32:$S$56,"&gt;=3")</f>
        <v>642.05</v>
      </c>
      <c r="V62" s="139"/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9.25" customHeight="1">
      <c r="A63" s="139"/>
      <c r="B63" s="139"/>
      <c r="C63" s="139"/>
      <c r="D63" s="139"/>
      <c r="E63" s="139"/>
      <c r="F63" s="139"/>
      <c r="G63" s="139"/>
      <c r="H63" s="140"/>
      <c r="I63" s="139"/>
      <c r="J63" s="139"/>
      <c r="K63" s="139"/>
      <c r="L63" s="139"/>
      <c r="M63" s="139"/>
      <c r="N63" s="139"/>
      <c r="O63" s="139"/>
      <c r="P63" s="139"/>
      <c r="Q63" s="139"/>
      <c r="R63" s="194"/>
      <c r="S63" s="139"/>
      <c r="T63" s="208">
        <f>+I58</f>
        <v>25</v>
      </c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39.0" customHeight="1">
      <c r="A64" s="175"/>
      <c r="B64" s="160" t="s">
        <v>12</v>
      </c>
      <c r="C64" s="176" t="s">
        <v>61</v>
      </c>
      <c r="D64" s="52"/>
      <c r="E64" s="53"/>
      <c r="F64" s="177"/>
      <c r="G64" s="177"/>
      <c r="H64" s="178" t="s">
        <v>14</v>
      </c>
      <c r="I64" s="160" t="s">
        <v>15</v>
      </c>
      <c r="J64" s="160" t="s">
        <v>16</v>
      </c>
      <c r="K64" s="139"/>
      <c r="L64" s="139"/>
      <c r="M64" s="139"/>
      <c r="N64" s="139"/>
      <c r="O64" s="139"/>
      <c r="P64" s="139"/>
      <c r="Q64" s="139"/>
      <c r="R64" s="141"/>
      <c r="S64" s="139"/>
      <c r="T64" s="139"/>
      <c r="U64" s="139"/>
      <c r="V64" s="139"/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54">
        <v>1.0</v>
      </c>
      <c r="B65" s="209"/>
      <c r="C65" s="209"/>
      <c r="D65" s="209"/>
      <c r="E65" s="209"/>
      <c r="F65" s="209">
        <f t="shared" ref="F65:F78" si="44">1-VALUE(IF(RIGHT(B65, 1)="%", RIGHT(B65, 3), 0))</f>
        <v>1</v>
      </c>
      <c r="G65" s="209">
        <f t="shared" ref="G65:G78" si="45">+Q65*C65/100*D65/100*E65/100</f>
        <v>0</v>
      </c>
      <c r="H65" s="210">
        <f t="shared" ref="H65:H78" si="46">IF(F65=0, G65, F65*G65)</f>
        <v>0</v>
      </c>
      <c r="I65" s="209"/>
      <c r="J65" s="211"/>
      <c r="K65" s="139"/>
      <c r="L65" s="175">
        <f t="shared" ref="L65:L73" si="47">D65*25.4/1000</f>
        <v>0</v>
      </c>
      <c r="M65" s="160" t="str">
        <f t="shared" ref="M65:M69" si="48">+I65</f>
        <v/>
      </c>
      <c r="N65" s="160">
        <f t="shared" ref="N65:N69" si="49">M65*L65</f>
        <v>0</v>
      </c>
      <c r="O65" s="139"/>
      <c r="P65" s="139"/>
      <c r="Q65" s="139"/>
      <c r="R65" s="141"/>
      <c r="S65" s="139"/>
      <c r="T65" s="139"/>
      <c r="U65" s="139"/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54">
        <v>2.0</v>
      </c>
      <c r="B66" s="209"/>
      <c r="C66" s="209"/>
      <c r="D66" s="209"/>
      <c r="E66" s="209"/>
      <c r="F66" s="209">
        <f t="shared" si="44"/>
        <v>1</v>
      </c>
      <c r="G66" s="209">
        <f t="shared" si="45"/>
        <v>0</v>
      </c>
      <c r="H66" s="210">
        <f t="shared" si="46"/>
        <v>0</v>
      </c>
      <c r="I66" s="209"/>
      <c r="J66" s="211">
        <f t="shared" ref="J66:J78" si="50">+I66*H66</f>
        <v>0</v>
      </c>
      <c r="K66" s="139"/>
      <c r="L66" s="175">
        <f t="shared" si="47"/>
        <v>0</v>
      </c>
      <c r="M66" s="160" t="str">
        <f t="shared" si="48"/>
        <v/>
      </c>
      <c r="N66" s="160">
        <f t="shared" si="49"/>
        <v>0</v>
      </c>
      <c r="O66" s="139"/>
      <c r="P66" s="139"/>
      <c r="Q66" s="139"/>
      <c r="R66" s="139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54">
        <v>3.0</v>
      </c>
      <c r="B67" s="212"/>
      <c r="C67" s="212"/>
      <c r="D67" s="212"/>
      <c r="E67" s="212"/>
      <c r="F67" s="212">
        <f t="shared" si="44"/>
        <v>1</v>
      </c>
      <c r="G67" s="212">
        <f t="shared" si="45"/>
        <v>0</v>
      </c>
      <c r="H67" s="213">
        <f t="shared" si="46"/>
        <v>0</v>
      </c>
      <c r="I67" s="212"/>
      <c r="J67" s="192">
        <f t="shared" si="50"/>
        <v>0</v>
      </c>
      <c r="K67" s="139"/>
      <c r="L67" s="175">
        <f t="shared" si="47"/>
        <v>0</v>
      </c>
      <c r="M67" s="160" t="str">
        <f t="shared" si="48"/>
        <v/>
      </c>
      <c r="N67" s="160">
        <f t="shared" si="49"/>
        <v>0</v>
      </c>
      <c r="O67" s="139"/>
      <c r="P67" s="139"/>
      <c r="Q67" s="139"/>
      <c r="R67" s="139"/>
      <c r="S67" s="214"/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customHeight="1">
      <c r="A68" s="154">
        <v>4.0</v>
      </c>
      <c r="B68" s="212"/>
      <c r="C68" s="212"/>
      <c r="D68" s="212"/>
      <c r="E68" s="212"/>
      <c r="F68" s="212">
        <f t="shared" si="44"/>
        <v>1</v>
      </c>
      <c r="G68" s="212">
        <f t="shared" si="45"/>
        <v>0</v>
      </c>
      <c r="H68" s="213">
        <f t="shared" si="46"/>
        <v>0</v>
      </c>
      <c r="I68" s="212"/>
      <c r="J68" s="192">
        <f t="shared" si="50"/>
        <v>0</v>
      </c>
      <c r="K68" s="139"/>
      <c r="L68" s="175">
        <f t="shared" si="47"/>
        <v>0</v>
      </c>
      <c r="M68" s="160" t="str">
        <f t="shared" si="48"/>
        <v/>
      </c>
      <c r="N68" s="160">
        <f t="shared" si="49"/>
        <v>0</v>
      </c>
      <c r="O68" s="139"/>
      <c r="P68" s="139"/>
      <c r="Q68" s="139"/>
      <c r="R68" s="139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customHeight="1">
      <c r="A69" s="154">
        <v>5.0</v>
      </c>
      <c r="B69" s="212"/>
      <c r="C69" s="212"/>
      <c r="D69" s="212"/>
      <c r="E69" s="212"/>
      <c r="F69" s="212">
        <f t="shared" si="44"/>
        <v>1</v>
      </c>
      <c r="G69" s="212">
        <f t="shared" si="45"/>
        <v>0</v>
      </c>
      <c r="H69" s="213">
        <f t="shared" si="46"/>
        <v>0</v>
      </c>
      <c r="I69" s="212"/>
      <c r="J69" s="192">
        <f t="shared" si="50"/>
        <v>0</v>
      </c>
      <c r="K69" s="139"/>
      <c r="L69" s="175">
        <f t="shared" si="47"/>
        <v>0</v>
      </c>
      <c r="M69" s="160" t="str">
        <f t="shared" si="48"/>
        <v/>
      </c>
      <c r="N69" s="160">
        <f t="shared" si="49"/>
        <v>0</v>
      </c>
      <c r="O69" s="139"/>
      <c r="P69" s="139"/>
      <c r="Q69" s="139"/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customHeight="1">
      <c r="A70" s="154">
        <v>6.0</v>
      </c>
      <c r="B70" s="212"/>
      <c r="C70" s="212"/>
      <c r="D70" s="212"/>
      <c r="E70" s="212"/>
      <c r="F70" s="212">
        <f t="shared" si="44"/>
        <v>1</v>
      </c>
      <c r="G70" s="212">
        <f t="shared" si="45"/>
        <v>0</v>
      </c>
      <c r="H70" s="213">
        <f t="shared" si="46"/>
        <v>0</v>
      </c>
      <c r="I70" s="212"/>
      <c r="J70" s="192">
        <f t="shared" si="50"/>
        <v>0</v>
      </c>
      <c r="K70" s="139"/>
      <c r="L70" s="139">
        <f t="shared" si="47"/>
        <v>0</v>
      </c>
      <c r="M70" s="215"/>
      <c r="N70" s="215"/>
      <c r="O70" s="139"/>
      <c r="P70" s="139"/>
      <c r="Q70" s="139"/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customHeight="1">
      <c r="A71" s="154">
        <v>7.0</v>
      </c>
      <c r="B71" s="212"/>
      <c r="C71" s="212"/>
      <c r="D71" s="212"/>
      <c r="E71" s="212"/>
      <c r="F71" s="212">
        <f t="shared" si="44"/>
        <v>1</v>
      </c>
      <c r="G71" s="212">
        <f t="shared" si="45"/>
        <v>0</v>
      </c>
      <c r="H71" s="213">
        <f t="shared" si="46"/>
        <v>0</v>
      </c>
      <c r="I71" s="212"/>
      <c r="J71" s="192">
        <f t="shared" si="50"/>
        <v>0</v>
      </c>
      <c r="K71" s="139"/>
      <c r="L71" s="139">
        <f t="shared" si="47"/>
        <v>0</v>
      </c>
      <c r="M71" s="215"/>
      <c r="N71" s="215"/>
      <c r="O71" s="139"/>
      <c r="P71" s="139"/>
      <c r="Q71" s="139"/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customHeight="1">
      <c r="A72" s="154">
        <v>8.0</v>
      </c>
      <c r="B72" s="212"/>
      <c r="C72" s="212"/>
      <c r="D72" s="212"/>
      <c r="E72" s="212"/>
      <c r="F72" s="212">
        <f t="shared" si="44"/>
        <v>1</v>
      </c>
      <c r="G72" s="212">
        <f t="shared" si="45"/>
        <v>0</v>
      </c>
      <c r="H72" s="213">
        <f t="shared" si="46"/>
        <v>0</v>
      </c>
      <c r="I72" s="212"/>
      <c r="J72" s="192">
        <f t="shared" si="50"/>
        <v>0</v>
      </c>
      <c r="K72" s="139"/>
      <c r="L72" s="139">
        <f t="shared" si="47"/>
        <v>0</v>
      </c>
      <c r="M72" s="215"/>
      <c r="N72" s="215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customHeight="1">
      <c r="A73" s="154">
        <v>9.0</v>
      </c>
      <c r="B73" s="212"/>
      <c r="C73" s="212"/>
      <c r="D73" s="212"/>
      <c r="E73" s="212"/>
      <c r="F73" s="212">
        <f t="shared" si="44"/>
        <v>1</v>
      </c>
      <c r="G73" s="212">
        <f t="shared" si="45"/>
        <v>0</v>
      </c>
      <c r="H73" s="213">
        <f t="shared" si="46"/>
        <v>0</v>
      </c>
      <c r="I73" s="212"/>
      <c r="J73" s="192">
        <f t="shared" si="50"/>
        <v>0</v>
      </c>
      <c r="K73" s="139"/>
      <c r="L73" s="139">
        <f t="shared" si="47"/>
        <v>0</v>
      </c>
      <c r="M73" s="215"/>
      <c r="N73" s="215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customHeight="1">
      <c r="A74" s="154">
        <v>10.0</v>
      </c>
      <c r="B74" s="190"/>
      <c r="C74" s="190"/>
      <c r="D74" s="190"/>
      <c r="E74" s="190"/>
      <c r="F74" s="190">
        <f t="shared" si="44"/>
        <v>1</v>
      </c>
      <c r="G74" s="190">
        <f t="shared" si="45"/>
        <v>0</v>
      </c>
      <c r="H74" s="191">
        <f t="shared" si="46"/>
        <v>0</v>
      </c>
      <c r="I74" s="190"/>
      <c r="J74" s="192">
        <f t="shared" si="50"/>
        <v>0</v>
      </c>
      <c r="K74" s="139"/>
      <c r="L74" s="139"/>
      <c r="M74" s="215"/>
      <c r="N74" s="215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customHeight="1">
      <c r="A75" s="154">
        <v>11.0</v>
      </c>
      <c r="B75" s="190"/>
      <c r="C75" s="190"/>
      <c r="D75" s="190"/>
      <c r="E75" s="190"/>
      <c r="F75" s="190">
        <f t="shared" si="44"/>
        <v>1</v>
      </c>
      <c r="G75" s="190">
        <f t="shared" si="45"/>
        <v>0</v>
      </c>
      <c r="H75" s="191">
        <f t="shared" si="46"/>
        <v>0</v>
      </c>
      <c r="I75" s="190"/>
      <c r="J75" s="192">
        <f t="shared" si="50"/>
        <v>0</v>
      </c>
      <c r="K75" s="139"/>
      <c r="L75" s="139"/>
      <c r="M75" s="215"/>
      <c r="N75" s="215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customHeight="1">
      <c r="A76" s="154">
        <v>12.0</v>
      </c>
      <c r="B76" s="190"/>
      <c r="C76" s="190"/>
      <c r="D76" s="190"/>
      <c r="E76" s="190"/>
      <c r="F76" s="190">
        <f t="shared" si="44"/>
        <v>1</v>
      </c>
      <c r="G76" s="190">
        <f t="shared" si="45"/>
        <v>0</v>
      </c>
      <c r="H76" s="191">
        <f t="shared" si="46"/>
        <v>0</v>
      </c>
      <c r="I76" s="190"/>
      <c r="J76" s="192">
        <f t="shared" si="50"/>
        <v>0</v>
      </c>
      <c r="K76" s="139"/>
      <c r="L76" s="139"/>
      <c r="M76" s="215"/>
      <c r="N76" s="215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customHeight="1">
      <c r="A77" s="154">
        <v>13.0</v>
      </c>
      <c r="B77" s="190"/>
      <c r="C77" s="190"/>
      <c r="D77" s="190"/>
      <c r="E77" s="190"/>
      <c r="F77" s="190">
        <f t="shared" si="44"/>
        <v>1</v>
      </c>
      <c r="G77" s="190">
        <f t="shared" si="45"/>
        <v>0</v>
      </c>
      <c r="H77" s="191">
        <f t="shared" si="46"/>
        <v>0</v>
      </c>
      <c r="I77" s="190"/>
      <c r="J77" s="192">
        <f t="shared" si="50"/>
        <v>0</v>
      </c>
      <c r="K77" s="139"/>
      <c r="L77" s="139"/>
      <c r="M77" s="215"/>
      <c r="N77" s="215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customHeight="1">
      <c r="A78" s="154">
        <v>14.0</v>
      </c>
      <c r="B78" s="190"/>
      <c r="C78" s="190"/>
      <c r="D78" s="190"/>
      <c r="E78" s="190"/>
      <c r="F78" s="190">
        <f t="shared" si="44"/>
        <v>1</v>
      </c>
      <c r="G78" s="190">
        <f t="shared" si="45"/>
        <v>0</v>
      </c>
      <c r="H78" s="191">
        <f t="shared" si="46"/>
        <v>0</v>
      </c>
      <c r="I78" s="190"/>
      <c r="J78" s="192">
        <f t="shared" si="50"/>
        <v>0</v>
      </c>
      <c r="K78" s="139"/>
      <c r="L78" s="139"/>
      <c r="M78" s="215"/>
      <c r="N78" s="215"/>
      <c r="O78" s="139"/>
      <c r="P78" s="139"/>
      <c r="Q78" s="139"/>
      <c r="R78" s="139"/>
      <c r="S78" s="139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4.75" customHeight="1">
      <c r="A79" s="160"/>
      <c r="B79" s="216"/>
      <c r="C79" s="216"/>
      <c r="D79" s="216"/>
      <c r="E79" s="216"/>
      <c r="F79" s="216"/>
      <c r="G79" s="216"/>
      <c r="H79" s="217" t="s">
        <v>38</v>
      </c>
      <c r="I79" s="216"/>
      <c r="J79" s="218">
        <f>SUM(J65:J78)</f>
        <v>0</v>
      </c>
      <c r="K79" s="139"/>
      <c r="L79" s="139"/>
      <c r="M79" s="139"/>
      <c r="N79" s="139"/>
      <c r="O79" s="139"/>
      <c r="P79" s="139"/>
      <c r="Q79" s="139"/>
      <c r="R79" s="141"/>
      <c r="S79" s="21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18.75" customHeight="1">
      <c r="A80" s="173"/>
      <c r="B80" s="144"/>
      <c r="C80" s="144"/>
      <c r="D80" s="144"/>
      <c r="E80" s="144"/>
      <c r="F80" s="144"/>
      <c r="G80" s="144"/>
      <c r="H80" s="145"/>
      <c r="I80" s="144"/>
      <c r="J80" s="174"/>
      <c r="K80" s="139"/>
      <c r="L80" s="139"/>
      <c r="M80" s="139"/>
      <c r="N80" s="139"/>
      <c r="O80" s="139"/>
      <c r="P80" s="139"/>
      <c r="Q80" s="139"/>
      <c r="R80" s="141"/>
      <c r="S80" s="21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18.75" customHeight="1">
      <c r="A81" s="139"/>
      <c r="B81" s="139"/>
      <c r="C81" s="139"/>
      <c r="D81" s="139"/>
      <c r="E81" s="139"/>
      <c r="F81" s="139"/>
      <c r="G81" s="139"/>
      <c r="H81" s="140"/>
      <c r="I81" s="139"/>
      <c r="J81" s="139"/>
      <c r="K81" s="139"/>
      <c r="L81" s="139"/>
      <c r="M81" s="139"/>
      <c r="N81" s="139"/>
      <c r="O81" s="139"/>
      <c r="P81" s="139"/>
      <c r="Q81" s="139"/>
      <c r="R81" s="141"/>
      <c r="S81" s="21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18.75" customHeight="1">
      <c r="A82" s="139"/>
      <c r="B82" s="139"/>
      <c r="C82" s="139"/>
      <c r="D82" s="139"/>
      <c r="E82" s="139"/>
      <c r="F82" s="139"/>
      <c r="G82" s="139"/>
      <c r="H82" s="140"/>
      <c r="I82" s="139"/>
      <c r="J82" s="139"/>
      <c r="K82" s="139"/>
      <c r="L82" s="139"/>
      <c r="M82" s="139"/>
      <c r="N82" s="139"/>
      <c r="O82" s="139"/>
      <c r="P82" s="139"/>
      <c r="Q82" s="139"/>
      <c r="R82" s="219"/>
      <c r="S82" s="21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18.75" customHeight="1">
      <c r="A83" s="139" t="s">
        <v>39</v>
      </c>
      <c r="B83" s="139"/>
      <c r="C83" s="139"/>
      <c r="D83" s="139"/>
      <c r="E83" s="139"/>
      <c r="F83" s="139"/>
      <c r="G83" s="139"/>
      <c r="H83" s="140"/>
      <c r="I83" s="139"/>
      <c r="J83" s="139"/>
      <c r="K83" s="139"/>
      <c r="L83" s="139"/>
      <c r="M83" s="139"/>
      <c r="N83" s="139"/>
      <c r="O83" s="139"/>
      <c r="P83" s="139"/>
      <c r="Q83" s="139"/>
      <c r="R83" s="219"/>
      <c r="S83" s="21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18.75" customHeight="1">
      <c r="A84" s="139"/>
      <c r="B84" s="139"/>
      <c r="C84" s="139"/>
      <c r="D84" s="139"/>
      <c r="E84" s="139"/>
      <c r="F84" s="139"/>
      <c r="G84" s="139"/>
      <c r="H84" s="140"/>
      <c r="I84" s="139"/>
      <c r="J84" s="139"/>
      <c r="K84" s="139"/>
      <c r="L84" s="139"/>
      <c r="M84" s="139"/>
      <c r="N84" s="139"/>
      <c r="O84" s="139"/>
      <c r="P84" s="139"/>
      <c r="Q84" s="139"/>
      <c r="R84" s="219"/>
      <c r="S84" s="21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42.0" customHeight="1">
      <c r="A85" s="175"/>
      <c r="B85" s="160" t="s">
        <v>12</v>
      </c>
      <c r="C85" s="176" t="s">
        <v>62</v>
      </c>
      <c r="D85" s="52"/>
      <c r="E85" s="53"/>
      <c r="F85" s="220"/>
      <c r="G85" s="220"/>
      <c r="H85" s="178" t="s">
        <v>14</v>
      </c>
      <c r="I85" s="221" t="s">
        <v>15</v>
      </c>
      <c r="J85" s="160" t="s">
        <v>16</v>
      </c>
      <c r="K85" s="139"/>
      <c r="L85" s="139"/>
      <c r="M85" s="139"/>
      <c r="N85" s="139"/>
      <c r="O85" s="139"/>
      <c r="P85" s="139"/>
      <c r="Q85" s="139"/>
      <c r="R85" s="219"/>
      <c r="S85" s="21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4.75" customHeight="1">
      <c r="A86" s="160">
        <v>1.0</v>
      </c>
      <c r="B86" s="180" t="s">
        <v>64</v>
      </c>
      <c r="C86" s="196"/>
      <c r="D86" s="196"/>
      <c r="E86" s="196"/>
      <c r="F86" s="196"/>
      <c r="G86" s="196"/>
      <c r="H86" s="222">
        <v>31.0</v>
      </c>
      <c r="I86" s="196">
        <v>1.0</v>
      </c>
      <c r="J86" s="192">
        <f t="shared" ref="J86:J87" si="51">+I86*H86</f>
        <v>31</v>
      </c>
      <c r="K86" s="175"/>
      <c r="L86" s="175"/>
      <c r="M86" s="175"/>
      <c r="N86" s="175"/>
      <c r="O86" s="175"/>
      <c r="P86" s="175"/>
      <c r="Q86" s="223"/>
      <c r="R86" s="219"/>
      <c r="S86" s="21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4.75" customHeight="1">
      <c r="A87" s="160">
        <v>2.0</v>
      </c>
      <c r="B87" s="190" t="s">
        <v>64</v>
      </c>
      <c r="C87" s="196"/>
      <c r="D87" s="196"/>
      <c r="E87" s="196"/>
      <c r="F87" s="196"/>
      <c r="G87" s="196"/>
      <c r="H87" s="222">
        <v>19.5</v>
      </c>
      <c r="I87" s="196">
        <v>1.0</v>
      </c>
      <c r="J87" s="192">
        <f t="shared" si="51"/>
        <v>19.5</v>
      </c>
      <c r="K87" s="175"/>
      <c r="L87" s="175"/>
      <c r="M87" s="175"/>
      <c r="N87" s="175"/>
      <c r="O87" s="175"/>
      <c r="P87" s="175"/>
      <c r="Q87" s="223"/>
      <c r="R87" s="21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18.75" customHeight="1">
      <c r="A88" s="139"/>
      <c r="B88" s="139"/>
      <c r="C88" s="139"/>
      <c r="D88" s="139"/>
      <c r="E88" s="139"/>
      <c r="F88" s="139"/>
      <c r="G88" s="139"/>
      <c r="H88" s="140" t="s">
        <v>38</v>
      </c>
      <c r="I88" s="139"/>
      <c r="J88" s="224">
        <f>SUM(J86:J87)</f>
        <v>50.5</v>
      </c>
      <c r="K88" s="225"/>
      <c r="L88" s="225"/>
      <c r="M88" s="225"/>
      <c r="N88" s="225"/>
      <c r="O88" s="225"/>
      <c r="P88" s="225"/>
      <c r="Q88" s="225"/>
      <c r="R88" s="139"/>
      <c r="S88" s="21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18.75" customHeight="1">
      <c r="A89" s="144"/>
      <c r="B89" s="144"/>
      <c r="C89" s="144"/>
      <c r="D89" s="144"/>
      <c r="E89" s="144"/>
      <c r="F89" s="144"/>
      <c r="G89" s="144"/>
      <c r="H89" s="145"/>
      <c r="I89" s="172"/>
      <c r="J89" s="199">
        <f>+J88*60%</f>
        <v>30.3</v>
      </c>
      <c r="K89" s="199"/>
      <c r="L89" s="199"/>
      <c r="M89" s="199"/>
      <c r="N89" s="199"/>
      <c r="O89" s="199"/>
      <c r="P89" s="199"/>
      <c r="Q89" s="199">
        <f>+J88*40%</f>
        <v>20.2</v>
      </c>
      <c r="R89" s="139"/>
      <c r="S89" s="21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18.75" customHeight="1">
      <c r="A90" s="139"/>
      <c r="B90" s="139"/>
      <c r="C90" s="139"/>
      <c r="D90" s="139"/>
      <c r="E90" s="139"/>
      <c r="F90" s="139"/>
      <c r="G90" s="139"/>
      <c r="H90" s="140"/>
      <c r="I90" s="139"/>
      <c r="J90" s="139"/>
      <c r="K90" s="139"/>
      <c r="L90" s="139"/>
      <c r="M90" s="139"/>
      <c r="N90" s="139"/>
      <c r="O90" s="139"/>
      <c r="P90" s="139"/>
      <c r="Q90" s="139"/>
      <c r="R90" s="139"/>
      <c r="S90" s="21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18.75" customHeight="1">
      <c r="A91" s="139"/>
      <c r="B91" s="139"/>
      <c r="C91" s="139"/>
      <c r="D91" s="139"/>
      <c r="E91" s="139"/>
      <c r="F91" s="139"/>
      <c r="G91" s="139"/>
      <c r="H91" s="140"/>
      <c r="I91" s="139"/>
      <c r="J91" s="139"/>
      <c r="K91" s="139"/>
      <c r="L91" s="139"/>
      <c r="M91" s="139"/>
      <c r="N91" s="139"/>
      <c r="O91" s="139"/>
      <c r="P91" s="139"/>
      <c r="Q91" s="139"/>
      <c r="R91" s="139"/>
      <c r="S91" s="21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19.5" customHeight="1">
      <c r="A92" s="226" t="s">
        <v>41</v>
      </c>
      <c r="B92" s="139"/>
      <c r="C92" s="139"/>
      <c r="D92" s="139"/>
      <c r="E92" s="139"/>
      <c r="F92" s="139"/>
      <c r="G92" s="139"/>
      <c r="H92" s="140"/>
      <c r="I92" s="139"/>
      <c r="J92" s="139"/>
      <c r="K92" s="139"/>
      <c r="L92" s="139"/>
      <c r="M92" s="139"/>
      <c r="N92" s="139"/>
      <c r="O92" s="139"/>
      <c r="P92" s="139"/>
      <c r="Q92" s="139"/>
      <c r="R92" s="139"/>
      <c r="S92" s="21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57.0" customHeight="1">
      <c r="A93" s="227"/>
      <c r="B93" s="228" t="s">
        <v>42</v>
      </c>
      <c r="C93" s="228" t="s">
        <v>43</v>
      </c>
      <c r="D93" s="228" t="s">
        <v>44</v>
      </c>
      <c r="E93" s="228" t="s">
        <v>45</v>
      </c>
      <c r="F93" s="228"/>
      <c r="G93" s="228"/>
      <c r="H93" s="229" t="s">
        <v>46</v>
      </c>
      <c r="I93" s="230" t="s">
        <v>47</v>
      </c>
      <c r="J93" s="139"/>
      <c r="K93" s="139"/>
      <c r="L93" s="139"/>
      <c r="M93" s="139"/>
      <c r="N93" s="139"/>
      <c r="O93" s="139"/>
      <c r="P93" s="139"/>
      <c r="Q93" s="139"/>
      <c r="R93" s="141"/>
      <c r="S93" s="21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18.75" customHeight="1">
      <c r="A94" s="231" t="s">
        <v>48</v>
      </c>
      <c r="B94" s="232">
        <f>+E25</f>
        <v>33224.142</v>
      </c>
      <c r="C94" s="233">
        <f>+J58</f>
        <v>30365.50038</v>
      </c>
      <c r="D94" s="233">
        <f>+J79</f>
        <v>0</v>
      </c>
      <c r="E94" s="234">
        <f>J89</f>
        <v>30.3</v>
      </c>
      <c r="F94" s="234"/>
      <c r="G94" s="234"/>
      <c r="H94" s="235">
        <f>+I25</f>
        <v>2674.543431</v>
      </c>
      <c r="I94" s="236">
        <f>+B94-C94-D94-E94-H94</f>
        <v>153.7981886</v>
      </c>
      <c r="J94" s="139"/>
      <c r="K94" s="139"/>
      <c r="L94" s="139"/>
      <c r="M94" s="139"/>
      <c r="N94" s="139"/>
      <c r="O94" s="139"/>
      <c r="P94" s="139"/>
      <c r="Q94" s="139"/>
      <c r="R94" s="141"/>
      <c r="S94" s="21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19.5" customHeight="1">
      <c r="A95" s="237" t="s">
        <v>49</v>
      </c>
      <c r="B95" s="238"/>
      <c r="C95" s="239">
        <f>+C94/B94</f>
        <v>0.9139589031</v>
      </c>
      <c r="D95" s="239">
        <f>+D94/B94</f>
        <v>0</v>
      </c>
      <c r="E95" s="239">
        <f>+E94/B94</f>
        <v>0.0009119874337</v>
      </c>
      <c r="F95" s="239"/>
      <c r="G95" s="239"/>
      <c r="H95" s="240">
        <f>+H94/B94</f>
        <v>0.0805</v>
      </c>
      <c r="I95" s="241">
        <f>+I94/B94</f>
        <v>0.004629109418</v>
      </c>
      <c r="J95" s="139"/>
      <c r="K95" s="139"/>
      <c r="L95" s="139"/>
      <c r="M95" s="139"/>
      <c r="N95" s="139"/>
      <c r="O95" s="139"/>
      <c r="P95" s="139"/>
      <c r="Q95" s="139"/>
      <c r="R95" s="141"/>
      <c r="S95" s="21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19.5" customHeight="1">
      <c r="A96" s="162"/>
      <c r="B96" s="215"/>
      <c r="C96" s="242"/>
      <c r="D96" s="242"/>
      <c r="E96" s="242"/>
      <c r="F96" s="242"/>
      <c r="G96" s="242"/>
      <c r="H96" s="243"/>
      <c r="I96" s="244"/>
      <c r="J96" s="139"/>
      <c r="K96" s="139"/>
      <c r="L96" s="139"/>
      <c r="M96" s="139"/>
      <c r="N96" s="139"/>
      <c r="O96" s="139"/>
      <c r="P96" s="139"/>
      <c r="Q96" s="139"/>
      <c r="R96" s="141"/>
      <c r="S96" s="21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18.75" customHeight="1">
      <c r="A97" s="245"/>
      <c r="B97" s="246"/>
      <c r="C97" s="246"/>
      <c r="D97" s="246" t="s">
        <v>50</v>
      </c>
      <c r="E97" s="246" t="s">
        <v>48</v>
      </c>
      <c r="F97" s="246"/>
      <c r="G97" s="246"/>
      <c r="H97" s="247">
        <f>+D94+E94+H94+I94</f>
        <v>2858.64162</v>
      </c>
      <c r="I97" s="248"/>
      <c r="J97" s="139"/>
      <c r="K97" s="139"/>
      <c r="L97" s="139"/>
      <c r="M97" s="139"/>
      <c r="N97" s="139"/>
      <c r="O97" s="139"/>
      <c r="P97" s="139"/>
      <c r="Q97" s="139"/>
      <c r="R97" s="141"/>
      <c r="S97" s="140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18.75" customHeight="1">
      <c r="A98" s="249"/>
      <c r="B98" s="139"/>
      <c r="C98" s="139"/>
      <c r="D98" s="139"/>
      <c r="E98" s="139" t="s">
        <v>49</v>
      </c>
      <c r="F98" s="139"/>
      <c r="G98" s="139"/>
      <c r="H98" s="243">
        <f>+H97/B94</f>
        <v>0.08604109685</v>
      </c>
      <c r="I98" s="250"/>
      <c r="J98" s="139"/>
      <c r="K98" s="139"/>
      <c r="L98" s="139"/>
      <c r="M98" s="139"/>
      <c r="N98" s="139"/>
      <c r="O98" s="139"/>
      <c r="P98" s="139"/>
      <c r="Q98" s="139"/>
      <c r="R98" s="141"/>
      <c r="S98" s="140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18.75" customHeight="1">
      <c r="A99" s="249"/>
      <c r="B99" s="139"/>
      <c r="C99" s="139" t="s">
        <v>51</v>
      </c>
      <c r="D99" s="139"/>
      <c r="E99" s="139"/>
      <c r="F99" s="139"/>
      <c r="G99" s="139"/>
      <c r="H99" s="140"/>
      <c r="I99" s="250"/>
      <c r="J99" s="139"/>
      <c r="K99" s="139"/>
      <c r="L99" s="139"/>
      <c r="M99" s="139"/>
      <c r="N99" s="139"/>
      <c r="O99" s="139"/>
      <c r="P99" s="139"/>
      <c r="Q99" s="139"/>
      <c r="R99" s="141"/>
      <c r="S99" s="140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18.75" customHeight="1">
      <c r="A100" s="249"/>
      <c r="B100" s="139"/>
      <c r="C100" s="139"/>
      <c r="D100" s="139" t="s">
        <v>52</v>
      </c>
      <c r="E100" s="139"/>
      <c r="F100" s="139"/>
      <c r="G100" s="139"/>
      <c r="H100" s="140">
        <f>+H99*(H97-H94)</f>
        <v>0</v>
      </c>
      <c r="I100" s="250"/>
      <c r="J100" s="139"/>
      <c r="K100" s="139"/>
      <c r="L100" s="139"/>
      <c r="M100" s="139"/>
      <c r="N100" s="139"/>
      <c r="O100" s="139"/>
      <c r="P100" s="139"/>
      <c r="Q100" s="139"/>
      <c r="R100" s="141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19.5" customHeight="1">
      <c r="A101" s="251"/>
      <c r="B101" s="252"/>
      <c r="C101" s="252"/>
      <c r="D101" s="252"/>
      <c r="E101" s="252"/>
      <c r="F101" s="252"/>
      <c r="G101" s="252"/>
      <c r="H101" s="253"/>
      <c r="I101" s="254"/>
      <c r="J101" s="139"/>
      <c r="K101" s="139"/>
      <c r="L101" s="139"/>
      <c r="M101" s="139"/>
      <c r="N101" s="139"/>
      <c r="O101" s="139"/>
      <c r="P101" s="139"/>
      <c r="Q101" s="139"/>
      <c r="R101" s="141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18.75" customHeight="1">
      <c r="A102" s="139"/>
      <c r="B102" s="139"/>
      <c r="C102" s="139"/>
      <c r="D102" s="139"/>
      <c r="E102" s="139"/>
      <c r="F102" s="139"/>
      <c r="G102" s="139"/>
      <c r="H102" s="140"/>
      <c r="I102" s="139"/>
      <c r="J102" s="139"/>
      <c r="K102" s="139"/>
      <c r="L102" s="139"/>
      <c r="M102" s="139"/>
      <c r="N102" s="139"/>
      <c r="O102" s="139"/>
      <c r="P102" s="139"/>
      <c r="Q102" s="139"/>
      <c r="R102" s="141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18.75" customHeight="1">
      <c r="A103" s="139"/>
      <c r="B103" s="139"/>
      <c r="C103" s="139"/>
      <c r="D103" s="139"/>
      <c r="E103" s="139"/>
      <c r="F103" s="139"/>
      <c r="G103" s="139"/>
      <c r="H103" s="140"/>
      <c r="I103" s="139"/>
      <c r="J103" s="139"/>
      <c r="K103" s="139"/>
      <c r="L103" s="139"/>
      <c r="M103" s="139"/>
      <c r="N103" s="139"/>
      <c r="O103" s="139"/>
      <c r="P103" s="139"/>
      <c r="Q103" s="139"/>
      <c r="R103" s="141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18.75" customHeight="1">
      <c r="A104" s="139"/>
      <c r="B104" s="139"/>
      <c r="C104" s="139"/>
      <c r="D104" s="139"/>
      <c r="E104" s="139"/>
      <c r="F104" s="139"/>
      <c r="G104" s="139"/>
      <c r="H104" s="140"/>
      <c r="I104" s="139"/>
      <c r="J104" s="139"/>
      <c r="K104" s="139"/>
      <c r="L104" s="139"/>
      <c r="M104" s="139"/>
      <c r="N104" s="139"/>
      <c r="O104" s="139"/>
      <c r="P104" s="139"/>
      <c r="Q104" s="139"/>
      <c r="R104" s="141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18.0" customHeight="1">
      <c r="A105" s="7"/>
      <c r="B105" s="7"/>
      <c r="C105" s="7"/>
      <c r="D105" s="7"/>
      <c r="E105" s="7"/>
      <c r="F105" s="7"/>
      <c r="G105" s="7"/>
      <c r="H105" s="255"/>
      <c r="I105" s="7"/>
      <c r="J105" s="7"/>
      <c r="K105" s="7"/>
      <c r="L105" s="7"/>
      <c r="M105" s="7"/>
      <c r="N105" s="7"/>
      <c r="O105" s="7"/>
      <c r="P105" s="7"/>
      <c r="Q105" s="7"/>
      <c r="R105" s="256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</row>
    <row r="106" ht="18.0" customHeight="1">
      <c r="A106" s="7"/>
      <c r="B106" s="7"/>
      <c r="C106" s="7"/>
      <c r="D106" s="7"/>
      <c r="E106" s="7"/>
      <c r="F106" s="7"/>
      <c r="G106" s="7"/>
      <c r="H106" s="255"/>
      <c r="I106" s="7"/>
      <c r="J106" s="7"/>
      <c r="K106" s="7"/>
      <c r="L106" s="7"/>
      <c r="M106" s="7"/>
      <c r="N106" s="7"/>
      <c r="O106" s="7"/>
      <c r="P106" s="7"/>
      <c r="Q106" s="7"/>
      <c r="R106" s="256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</row>
    <row r="107" ht="18.0" customHeight="1">
      <c r="A107" s="7"/>
      <c r="B107" s="7"/>
      <c r="C107" s="7"/>
      <c r="D107" s="7"/>
      <c r="E107" s="7"/>
      <c r="F107" s="7"/>
      <c r="G107" s="7"/>
      <c r="H107" s="255"/>
      <c r="I107" s="7"/>
      <c r="J107" s="7"/>
      <c r="K107" s="7"/>
      <c r="L107" s="7"/>
      <c r="M107" s="7"/>
      <c r="N107" s="7"/>
      <c r="O107" s="7"/>
      <c r="P107" s="7"/>
      <c r="Q107" s="7"/>
      <c r="R107" s="256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</row>
    <row r="108" ht="18.0" customHeight="1">
      <c r="A108" s="7"/>
      <c r="B108" s="7"/>
      <c r="C108" s="7"/>
      <c r="D108" s="7"/>
      <c r="E108" s="7"/>
      <c r="F108" s="7"/>
      <c r="G108" s="7"/>
      <c r="H108" s="255"/>
      <c r="I108" s="7"/>
      <c r="J108" s="7"/>
      <c r="K108" s="7"/>
      <c r="L108" s="7"/>
      <c r="M108" s="7"/>
      <c r="N108" s="7"/>
      <c r="O108" s="7"/>
      <c r="P108" s="7"/>
      <c r="Q108" s="7"/>
      <c r="R108" s="256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</row>
    <row r="109" ht="18.0" customHeight="1">
      <c r="A109" s="7"/>
      <c r="B109" s="7"/>
      <c r="C109" s="7"/>
      <c r="D109" s="7"/>
      <c r="E109" s="7"/>
      <c r="F109" s="7"/>
      <c r="G109" s="7"/>
      <c r="H109" s="255"/>
      <c r="I109" s="7"/>
      <c r="J109" s="7"/>
      <c r="K109" s="7"/>
      <c r="L109" s="7"/>
      <c r="M109" s="7"/>
      <c r="N109" s="7"/>
      <c r="O109" s="7"/>
      <c r="P109" s="7"/>
      <c r="Q109" s="7"/>
      <c r="R109" s="256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</row>
    <row r="110" ht="18.0" customHeight="1">
      <c r="A110" s="7"/>
      <c r="B110" s="7"/>
      <c r="C110" s="7"/>
      <c r="D110" s="7"/>
      <c r="E110" s="7"/>
      <c r="F110" s="7"/>
      <c r="G110" s="7"/>
      <c r="H110" s="255"/>
      <c r="I110" s="7"/>
      <c r="J110" s="7"/>
      <c r="K110" s="7"/>
      <c r="L110" s="7"/>
      <c r="M110" s="7"/>
      <c r="N110" s="7"/>
      <c r="O110" s="7"/>
      <c r="P110" s="7"/>
      <c r="Q110" s="7"/>
      <c r="R110" s="256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</row>
    <row r="111" ht="18.0" customHeight="1">
      <c r="A111" s="7"/>
      <c r="B111" s="7"/>
      <c r="C111" s="7"/>
      <c r="D111" s="7"/>
      <c r="E111" s="7"/>
      <c r="F111" s="7"/>
      <c r="G111" s="7"/>
      <c r="H111" s="255"/>
      <c r="I111" s="7"/>
      <c r="J111" s="7"/>
      <c r="K111" s="7"/>
      <c r="L111" s="7"/>
      <c r="M111" s="7"/>
      <c r="N111" s="7"/>
      <c r="O111" s="7"/>
      <c r="P111" s="7"/>
      <c r="Q111" s="7"/>
      <c r="R111" s="256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</row>
    <row r="112" ht="18.0" customHeight="1">
      <c r="A112" s="7"/>
      <c r="B112" s="7"/>
      <c r="C112" s="7"/>
      <c r="D112" s="7"/>
      <c r="E112" s="7"/>
      <c r="F112" s="7"/>
      <c r="G112" s="7"/>
      <c r="H112" s="255"/>
      <c r="I112" s="7"/>
      <c r="J112" s="7"/>
      <c r="K112" s="7"/>
      <c r="L112" s="7"/>
      <c r="M112" s="7"/>
      <c r="N112" s="7"/>
      <c r="O112" s="7"/>
      <c r="P112" s="7"/>
      <c r="Q112" s="7"/>
      <c r="R112" s="256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</row>
    <row r="113" ht="18.0" customHeight="1">
      <c r="A113" s="7"/>
      <c r="B113" s="7"/>
      <c r="C113" s="7"/>
      <c r="D113" s="7"/>
      <c r="E113" s="7"/>
      <c r="F113" s="7"/>
      <c r="G113" s="7"/>
      <c r="H113" s="255"/>
      <c r="I113" s="7"/>
      <c r="J113" s="7"/>
      <c r="K113" s="7"/>
      <c r="L113" s="7"/>
      <c r="M113" s="7"/>
      <c r="N113" s="7"/>
      <c r="O113" s="7"/>
      <c r="P113" s="7"/>
      <c r="Q113" s="7"/>
      <c r="R113" s="256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</row>
    <row r="114" ht="18.0" customHeight="1">
      <c r="A114" s="7"/>
      <c r="B114" s="7"/>
      <c r="C114" s="7"/>
      <c r="D114" s="7"/>
      <c r="E114" s="7"/>
      <c r="F114" s="7"/>
      <c r="G114" s="7"/>
      <c r="H114" s="255"/>
      <c r="I114" s="7"/>
      <c r="J114" s="7"/>
      <c r="K114" s="7"/>
      <c r="L114" s="7"/>
      <c r="M114" s="7"/>
      <c r="N114" s="7"/>
      <c r="O114" s="7"/>
      <c r="P114" s="7"/>
      <c r="Q114" s="7"/>
      <c r="R114" s="256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</row>
    <row r="115" ht="18.0" customHeight="1">
      <c r="A115" s="7"/>
      <c r="B115" s="7"/>
      <c r="C115" s="7"/>
      <c r="D115" s="7"/>
      <c r="E115" s="7"/>
      <c r="F115" s="7"/>
      <c r="G115" s="7"/>
      <c r="H115" s="255"/>
      <c r="I115" s="7"/>
      <c r="J115" s="7"/>
      <c r="K115" s="7"/>
      <c r="L115" s="7"/>
      <c r="M115" s="7"/>
      <c r="N115" s="7"/>
      <c r="O115" s="7"/>
      <c r="P115" s="7"/>
      <c r="Q115" s="7"/>
      <c r="R115" s="256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</row>
    <row r="116" ht="18.0" customHeight="1">
      <c r="A116" s="7"/>
      <c r="B116" s="7"/>
      <c r="C116" s="7"/>
      <c r="D116" s="7"/>
      <c r="E116" s="7"/>
      <c r="F116" s="7"/>
      <c r="G116" s="7"/>
      <c r="H116" s="255"/>
      <c r="I116" s="7"/>
      <c r="J116" s="7"/>
      <c r="K116" s="7"/>
      <c r="L116" s="7"/>
      <c r="M116" s="7"/>
      <c r="N116" s="7"/>
      <c r="O116" s="7"/>
      <c r="P116" s="7"/>
      <c r="Q116" s="7"/>
      <c r="R116" s="256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</row>
    <row r="117" ht="18.0" customHeight="1">
      <c r="A117" s="7"/>
      <c r="B117" s="7"/>
      <c r="C117" s="7"/>
      <c r="D117" s="7"/>
      <c r="E117" s="7"/>
      <c r="F117" s="7"/>
      <c r="G117" s="7"/>
      <c r="H117" s="255"/>
      <c r="I117" s="7"/>
      <c r="J117" s="7"/>
      <c r="K117" s="7"/>
      <c r="L117" s="7"/>
      <c r="M117" s="7"/>
      <c r="N117" s="7"/>
      <c r="O117" s="7"/>
      <c r="P117" s="7"/>
      <c r="Q117" s="7"/>
      <c r="R117" s="256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</row>
    <row r="118" ht="18.0" customHeight="1">
      <c r="A118" s="7"/>
      <c r="B118" s="7"/>
      <c r="C118" s="7"/>
      <c r="D118" s="7"/>
      <c r="E118" s="7"/>
      <c r="F118" s="7"/>
      <c r="G118" s="7"/>
      <c r="H118" s="255"/>
      <c r="I118" s="7"/>
      <c r="J118" s="7"/>
      <c r="K118" s="7"/>
      <c r="L118" s="7"/>
      <c r="M118" s="7"/>
      <c r="N118" s="7"/>
      <c r="O118" s="7"/>
      <c r="P118" s="7"/>
      <c r="Q118" s="7"/>
      <c r="R118" s="256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</row>
    <row r="119" ht="18.0" customHeight="1">
      <c r="A119" s="7"/>
      <c r="B119" s="7"/>
      <c r="C119" s="7"/>
      <c r="D119" s="7"/>
      <c r="E119" s="7"/>
      <c r="F119" s="7"/>
      <c r="G119" s="7"/>
      <c r="H119" s="255"/>
      <c r="I119" s="7"/>
      <c r="J119" s="7"/>
      <c r="K119" s="7"/>
      <c r="L119" s="7"/>
      <c r="M119" s="7"/>
      <c r="N119" s="7"/>
      <c r="O119" s="7"/>
      <c r="P119" s="7"/>
      <c r="Q119" s="7"/>
      <c r="R119" s="256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</row>
    <row r="120" ht="18.0" customHeight="1">
      <c r="A120" s="7"/>
      <c r="B120" s="7"/>
      <c r="C120" s="7"/>
      <c r="D120" s="7"/>
      <c r="E120" s="7"/>
      <c r="F120" s="7"/>
      <c r="G120" s="7"/>
      <c r="H120" s="255"/>
      <c r="I120" s="7"/>
      <c r="J120" s="7"/>
      <c r="K120" s="7"/>
      <c r="L120" s="7"/>
      <c r="M120" s="7"/>
      <c r="N120" s="7"/>
      <c r="O120" s="7"/>
      <c r="P120" s="7"/>
      <c r="Q120" s="7"/>
      <c r="R120" s="256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</row>
    <row r="121" ht="18.0" customHeight="1">
      <c r="A121" s="7"/>
      <c r="B121" s="7"/>
      <c r="C121" s="7"/>
      <c r="D121" s="7"/>
      <c r="E121" s="7"/>
      <c r="F121" s="7"/>
      <c r="G121" s="7"/>
      <c r="H121" s="255"/>
      <c r="I121" s="7"/>
      <c r="J121" s="7"/>
      <c r="K121" s="7"/>
      <c r="L121" s="7"/>
      <c r="M121" s="7"/>
      <c r="N121" s="7"/>
      <c r="O121" s="7"/>
      <c r="P121" s="7"/>
      <c r="Q121" s="7"/>
      <c r="R121" s="256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</row>
    <row r="122" ht="18.0" customHeight="1">
      <c r="A122" s="7"/>
      <c r="B122" s="7"/>
      <c r="C122" s="7"/>
      <c r="D122" s="7"/>
      <c r="E122" s="7"/>
      <c r="F122" s="7"/>
      <c r="G122" s="7"/>
      <c r="H122" s="255"/>
      <c r="I122" s="7"/>
      <c r="J122" s="7"/>
      <c r="K122" s="7"/>
      <c r="L122" s="7"/>
      <c r="M122" s="7"/>
      <c r="N122" s="7"/>
      <c r="O122" s="7"/>
      <c r="P122" s="7"/>
      <c r="Q122" s="7"/>
      <c r="R122" s="256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</row>
    <row r="123" ht="18.0" customHeight="1">
      <c r="A123" s="7"/>
      <c r="B123" s="7"/>
      <c r="C123" s="7"/>
      <c r="D123" s="7"/>
      <c r="E123" s="7"/>
      <c r="F123" s="7"/>
      <c r="G123" s="7"/>
      <c r="H123" s="255"/>
      <c r="I123" s="7"/>
      <c r="J123" s="7"/>
      <c r="K123" s="7"/>
      <c r="L123" s="7"/>
      <c r="M123" s="7"/>
      <c r="N123" s="7"/>
      <c r="O123" s="7"/>
      <c r="P123" s="7"/>
      <c r="Q123" s="7"/>
      <c r="R123" s="256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</row>
    <row r="124" ht="18.0" customHeight="1">
      <c r="A124" s="7"/>
      <c r="B124" s="7"/>
      <c r="C124" s="7"/>
      <c r="D124" s="7"/>
      <c r="E124" s="7"/>
      <c r="F124" s="7"/>
      <c r="G124" s="7"/>
      <c r="H124" s="255"/>
      <c r="I124" s="7"/>
      <c r="J124" s="7"/>
      <c r="K124" s="7"/>
      <c r="L124" s="7"/>
      <c r="M124" s="7"/>
      <c r="N124" s="7"/>
      <c r="O124" s="7"/>
      <c r="P124" s="7"/>
      <c r="Q124" s="7"/>
      <c r="R124" s="256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</row>
    <row r="125" ht="18.0" customHeight="1">
      <c r="A125" s="7"/>
      <c r="B125" s="7"/>
      <c r="C125" s="7"/>
      <c r="D125" s="7"/>
      <c r="E125" s="7"/>
      <c r="F125" s="7"/>
      <c r="G125" s="7"/>
      <c r="H125" s="255"/>
      <c r="I125" s="7"/>
      <c r="J125" s="7"/>
      <c r="K125" s="7"/>
      <c r="L125" s="7"/>
      <c r="M125" s="7"/>
      <c r="N125" s="7"/>
      <c r="O125" s="7"/>
      <c r="P125" s="7"/>
      <c r="Q125" s="7"/>
      <c r="R125" s="256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</row>
    <row r="126" ht="18.0" customHeight="1">
      <c r="A126" s="7"/>
      <c r="B126" s="7"/>
      <c r="C126" s="7"/>
      <c r="D126" s="7"/>
      <c r="E126" s="7"/>
      <c r="F126" s="7"/>
      <c r="G126" s="7"/>
      <c r="H126" s="255"/>
      <c r="I126" s="7"/>
      <c r="J126" s="7"/>
      <c r="K126" s="7"/>
      <c r="L126" s="7"/>
      <c r="M126" s="7"/>
      <c r="N126" s="7"/>
      <c r="O126" s="7"/>
      <c r="P126" s="7"/>
      <c r="Q126" s="7"/>
      <c r="R126" s="256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</row>
    <row r="127" ht="18.0" customHeight="1">
      <c r="A127" s="7"/>
      <c r="B127" s="7"/>
      <c r="C127" s="7"/>
      <c r="D127" s="7"/>
      <c r="E127" s="7"/>
      <c r="F127" s="7"/>
      <c r="G127" s="7"/>
      <c r="H127" s="255"/>
      <c r="I127" s="7"/>
      <c r="J127" s="7"/>
      <c r="K127" s="7"/>
      <c r="L127" s="7"/>
      <c r="M127" s="7"/>
      <c r="N127" s="7"/>
      <c r="O127" s="7"/>
      <c r="P127" s="7"/>
      <c r="Q127" s="7"/>
      <c r="R127" s="256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</row>
    <row r="128" ht="18.0" customHeight="1">
      <c r="A128" s="7"/>
      <c r="B128" s="7"/>
      <c r="C128" s="7"/>
      <c r="D128" s="7"/>
      <c r="E128" s="7"/>
      <c r="F128" s="7"/>
      <c r="G128" s="7"/>
      <c r="H128" s="255"/>
      <c r="I128" s="7"/>
      <c r="J128" s="7"/>
      <c r="K128" s="7"/>
      <c r="L128" s="7"/>
      <c r="M128" s="7"/>
      <c r="N128" s="7"/>
      <c r="O128" s="7"/>
      <c r="P128" s="7"/>
      <c r="Q128" s="7"/>
      <c r="R128" s="256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</row>
    <row r="129" ht="18.0" customHeight="1">
      <c r="A129" s="7"/>
      <c r="B129" s="7"/>
      <c r="C129" s="7"/>
      <c r="D129" s="7"/>
      <c r="E129" s="7"/>
      <c r="F129" s="7"/>
      <c r="G129" s="7"/>
      <c r="H129" s="255"/>
      <c r="I129" s="7"/>
      <c r="J129" s="7"/>
      <c r="K129" s="7"/>
      <c r="L129" s="7"/>
      <c r="M129" s="7"/>
      <c r="N129" s="7"/>
      <c r="O129" s="7"/>
      <c r="P129" s="7"/>
      <c r="Q129" s="7"/>
      <c r="R129" s="256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</row>
    <row r="130" ht="18.0" customHeight="1">
      <c r="A130" s="7"/>
      <c r="B130" s="7"/>
      <c r="C130" s="7"/>
      <c r="D130" s="7"/>
      <c r="E130" s="7"/>
      <c r="F130" s="7"/>
      <c r="G130" s="7"/>
      <c r="H130" s="255"/>
      <c r="I130" s="7"/>
      <c r="J130" s="7"/>
      <c r="K130" s="7"/>
      <c r="L130" s="7"/>
      <c r="M130" s="7"/>
      <c r="N130" s="7"/>
      <c r="O130" s="7"/>
      <c r="P130" s="7"/>
      <c r="Q130" s="7"/>
      <c r="R130" s="256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</row>
    <row r="131" ht="18.0" customHeight="1">
      <c r="A131" s="7"/>
      <c r="B131" s="7"/>
      <c r="C131" s="7"/>
      <c r="D131" s="7"/>
      <c r="E131" s="7"/>
      <c r="F131" s="7"/>
      <c r="G131" s="7"/>
      <c r="H131" s="255"/>
      <c r="I131" s="7"/>
      <c r="J131" s="7"/>
      <c r="K131" s="7"/>
      <c r="L131" s="7"/>
      <c r="M131" s="7"/>
      <c r="N131" s="7"/>
      <c r="O131" s="7"/>
      <c r="P131" s="7"/>
      <c r="Q131" s="7"/>
      <c r="R131" s="256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</row>
    <row r="132" ht="18.0" customHeight="1">
      <c r="A132" s="7"/>
      <c r="B132" s="7"/>
      <c r="C132" s="7"/>
      <c r="D132" s="7"/>
      <c r="E132" s="7"/>
      <c r="F132" s="7"/>
      <c r="G132" s="7"/>
      <c r="H132" s="255"/>
      <c r="I132" s="7"/>
      <c r="J132" s="7"/>
      <c r="K132" s="7"/>
      <c r="L132" s="7"/>
      <c r="M132" s="7"/>
      <c r="N132" s="7"/>
      <c r="O132" s="7"/>
      <c r="P132" s="7"/>
      <c r="Q132" s="7"/>
      <c r="R132" s="256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</row>
    <row r="133" ht="18.0" customHeight="1">
      <c r="A133" s="7"/>
      <c r="B133" s="7"/>
      <c r="C133" s="7"/>
      <c r="D133" s="7"/>
      <c r="E133" s="7"/>
      <c r="F133" s="7"/>
      <c r="G133" s="7"/>
      <c r="H133" s="255"/>
      <c r="I133" s="7"/>
      <c r="J133" s="7"/>
      <c r="K133" s="7"/>
      <c r="L133" s="7"/>
      <c r="M133" s="7"/>
      <c r="N133" s="7"/>
      <c r="O133" s="7"/>
      <c r="P133" s="7"/>
      <c r="Q133" s="7"/>
      <c r="R133" s="256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</row>
    <row r="134" ht="18.0" customHeight="1">
      <c r="A134" s="7"/>
      <c r="B134" s="7"/>
      <c r="C134" s="7"/>
      <c r="D134" s="7"/>
      <c r="E134" s="7"/>
      <c r="F134" s="7"/>
      <c r="G134" s="7"/>
      <c r="H134" s="255"/>
      <c r="I134" s="7"/>
      <c r="J134" s="7"/>
      <c r="K134" s="7"/>
      <c r="L134" s="7"/>
      <c r="M134" s="7"/>
      <c r="N134" s="7"/>
      <c r="O134" s="7"/>
      <c r="P134" s="7"/>
      <c r="Q134" s="7"/>
      <c r="R134" s="256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</row>
    <row r="135" ht="18.0" customHeight="1">
      <c r="A135" s="7"/>
      <c r="B135" s="7"/>
      <c r="C135" s="7"/>
      <c r="D135" s="7"/>
      <c r="E135" s="7"/>
      <c r="F135" s="7"/>
      <c r="G135" s="7"/>
      <c r="H135" s="255"/>
      <c r="I135" s="7"/>
      <c r="J135" s="7"/>
      <c r="K135" s="7"/>
      <c r="L135" s="7"/>
      <c r="M135" s="7"/>
      <c r="N135" s="7"/>
      <c r="O135" s="7"/>
      <c r="P135" s="7"/>
      <c r="Q135" s="7"/>
      <c r="R135" s="256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</row>
    <row r="136" ht="18.0" customHeight="1">
      <c r="A136" s="7"/>
      <c r="B136" s="7"/>
      <c r="C136" s="7"/>
      <c r="D136" s="7"/>
      <c r="E136" s="7"/>
      <c r="F136" s="7"/>
      <c r="G136" s="7"/>
      <c r="H136" s="255"/>
      <c r="I136" s="7"/>
      <c r="J136" s="7"/>
      <c r="K136" s="7"/>
      <c r="L136" s="7"/>
      <c r="M136" s="7"/>
      <c r="N136" s="7"/>
      <c r="O136" s="7"/>
      <c r="P136" s="7"/>
      <c r="Q136" s="7"/>
      <c r="R136" s="256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</row>
    <row r="137" ht="18.0" customHeight="1">
      <c r="A137" s="7"/>
      <c r="B137" s="7"/>
      <c r="C137" s="7"/>
      <c r="D137" s="7"/>
      <c r="E137" s="7"/>
      <c r="F137" s="7"/>
      <c r="G137" s="7"/>
      <c r="H137" s="255"/>
      <c r="I137" s="7"/>
      <c r="J137" s="7"/>
      <c r="K137" s="7"/>
      <c r="L137" s="7"/>
      <c r="M137" s="7"/>
      <c r="N137" s="7"/>
      <c r="O137" s="7"/>
      <c r="P137" s="7"/>
      <c r="Q137" s="7"/>
      <c r="R137" s="256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</row>
    <row r="138" ht="18.0" customHeight="1">
      <c r="A138" s="7"/>
      <c r="B138" s="7"/>
      <c r="C138" s="7"/>
      <c r="D138" s="7"/>
      <c r="E138" s="7"/>
      <c r="F138" s="7"/>
      <c r="G138" s="7"/>
      <c r="H138" s="255"/>
      <c r="I138" s="7"/>
      <c r="J138" s="7"/>
      <c r="K138" s="7"/>
      <c r="L138" s="7"/>
      <c r="M138" s="7"/>
      <c r="N138" s="7"/>
      <c r="O138" s="7"/>
      <c r="P138" s="7"/>
      <c r="Q138" s="7"/>
      <c r="R138" s="256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</row>
    <row r="139" ht="18.0" customHeight="1">
      <c r="A139" s="7"/>
      <c r="B139" s="7"/>
      <c r="C139" s="7"/>
      <c r="D139" s="7"/>
      <c r="E139" s="7"/>
      <c r="F139" s="7"/>
      <c r="G139" s="7"/>
      <c r="H139" s="255"/>
      <c r="I139" s="7"/>
      <c r="J139" s="7"/>
      <c r="K139" s="7"/>
      <c r="L139" s="7"/>
      <c r="M139" s="7"/>
      <c r="N139" s="7"/>
      <c r="O139" s="7"/>
      <c r="P139" s="7"/>
      <c r="Q139" s="7"/>
      <c r="R139" s="256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</row>
    <row r="140" ht="18.0" customHeight="1">
      <c r="A140" s="7"/>
      <c r="B140" s="7"/>
      <c r="C140" s="7"/>
      <c r="D140" s="7"/>
      <c r="E140" s="7"/>
      <c r="F140" s="7"/>
      <c r="G140" s="7"/>
      <c r="H140" s="255"/>
      <c r="I140" s="7"/>
      <c r="J140" s="7"/>
      <c r="K140" s="7"/>
      <c r="L140" s="7"/>
      <c r="M140" s="7"/>
      <c r="N140" s="7"/>
      <c r="O140" s="7"/>
      <c r="P140" s="7"/>
      <c r="Q140" s="7"/>
      <c r="R140" s="256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</row>
    <row r="141" ht="18.0" customHeight="1">
      <c r="A141" s="7"/>
      <c r="B141" s="7"/>
      <c r="C141" s="7"/>
      <c r="D141" s="7"/>
      <c r="E141" s="7"/>
      <c r="F141" s="7"/>
      <c r="G141" s="7"/>
      <c r="H141" s="255"/>
      <c r="I141" s="7"/>
      <c r="J141" s="7"/>
      <c r="K141" s="7"/>
      <c r="L141" s="7"/>
      <c r="M141" s="7"/>
      <c r="N141" s="7"/>
      <c r="O141" s="7"/>
      <c r="P141" s="7"/>
      <c r="Q141" s="7"/>
      <c r="R141" s="256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</row>
    <row r="142" ht="18.0" customHeight="1">
      <c r="A142" s="7"/>
      <c r="B142" s="7"/>
      <c r="C142" s="7"/>
      <c r="D142" s="7"/>
      <c r="E142" s="7"/>
      <c r="F142" s="7"/>
      <c r="G142" s="7"/>
      <c r="H142" s="255"/>
      <c r="I142" s="7"/>
      <c r="J142" s="7"/>
      <c r="K142" s="7"/>
      <c r="L142" s="7"/>
      <c r="M142" s="7"/>
      <c r="N142" s="7"/>
      <c r="O142" s="7"/>
      <c r="P142" s="7"/>
      <c r="Q142" s="7"/>
      <c r="R142" s="256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</row>
    <row r="143" ht="18.0" customHeight="1">
      <c r="A143" s="7"/>
      <c r="B143" s="7"/>
      <c r="C143" s="7"/>
      <c r="D143" s="7"/>
      <c r="E143" s="7"/>
      <c r="F143" s="7"/>
      <c r="G143" s="7"/>
      <c r="H143" s="255"/>
      <c r="I143" s="7"/>
      <c r="J143" s="7"/>
      <c r="K143" s="7"/>
      <c r="L143" s="7"/>
      <c r="M143" s="7"/>
      <c r="N143" s="7"/>
      <c r="O143" s="7"/>
      <c r="P143" s="7"/>
      <c r="Q143" s="7"/>
      <c r="R143" s="256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</row>
    <row r="144" ht="18.0" customHeight="1">
      <c r="A144" s="7"/>
      <c r="B144" s="7"/>
      <c r="C144" s="7"/>
      <c r="D144" s="7"/>
      <c r="E144" s="7"/>
      <c r="F144" s="7"/>
      <c r="G144" s="7"/>
      <c r="H144" s="255"/>
      <c r="I144" s="7"/>
      <c r="J144" s="7"/>
      <c r="K144" s="7"/>
      <c r="L144" s="7"/>
      <c r="M144" s="7"/>
      <c r="N144" s="7"/>
      <c r="O144" s="7"/>
      <c r="P144" s="7"/>
      <c r="Q144" s="7"/>
      <c r="R144" s="256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</row>
    <row r="145" ht="18.0" customHeight="1">
      <c r="A145" s="7"/>
      <c r="B145" s="7"/>
      <c r="C145" s="7"/>
      <c r="D145" s="7"/>
      <c r="E145" s="7"/>
      <c r="F145" s="7"/>
      <c r="G145" s="7"/>
      <c r="H145" s="255"/>
      <c r="I145" s="7"/>
      <c r="J145" s="7"/>
      <c r="K145" s="7"/>
      <c r="L145" s="7"/>
      <c r="M145" s="7"/>
      <c r="N145" s="7"/>
      <c r="O145" s="7"/>
      <c r="P145" s="7"/>
      <c r="Q145" s="7"/>
      <c r="R145" s="256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</row>
    <row r="146" ht="18.0" customHeight="1">
      <c r="A146" s="7"/>
      <c r="B146" s="7"/>
      <c r="C146" s="7"/>
      <c r="D146" s="7"/>
      <c r="E146" s="7"/>
      <c r="F146" s="7"/>
      <c r="G146" s="7"/>
      <c r="H146" s="255"/>
      <c r="I146" s="7"/>
      <c r="J146" s="7"/>
      <c r="K146" s="7"/>
      <c r="L146" s="7"/>
      <c r="M146" s="7"/>
      <c r="N146" s="7"/>
      <c r="O146" s="7"/>
      <c r="P146" s="7"/>
      <c r="Q146" s="7"/>
      <c r="R146" s="256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</row>
    <row r="147" ht="18.0" customHeight="1">
      <c r="A147" s="7"/>
      <c r="B147" s="7"/>
      <c r="C147" s="7"/>
      <c r="D147" s="7"/>
      <c r="E147" s="7"/>
      <c r="F147" s="7"/>
      <c r="G147" s="7"/>
      <c r="H147" s="255"/>
      <c r="I147" s="7"/>
      <c r="J147" s="7"/>
      <c r="K147" s="7"/>
      <c r="L147" s="7"/>
      <c r="M147" s="7"/>
      <c r="N147" s="7"/>
      <c r="O147" s="7"/>
      <c r="P147" s="7"/>
      <c r="Q147" s="7"/>
      <c r="R147" s="256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</row>
    <row r="148" ht="18.0" customHeight="1">
      <c r="A148" s="7"/>
      <c r="B148" s="7"/>
      <c r="C148" s="7"/>
      <c r="D148" s="7"/>
      <c r="E148" s="7"/>
      <c r="F148" s="7"/>
      <c r="G148" s="7"/>
      <c r="H148" s="255"/>
      <c r="I148" s="7"/>
      <c r="J148" s="7"/>
      <c r="K148" s="7"/>
      <c r="L148" s="7"/>
      <c r="M148" s="7"/>
      <c r="N148" s="7"/>
      <c r="O148" s="7"/>
      <c r="P148" s="7"/>
      <c r="Q148" s="7"/>
      <c r="R148" s="256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</row>
    <row r="149" ht="18.0" customHeight="1">
      <c r="A149" s="7"/>
      <c r="B149" s="7"/>
      <c r="C149" s="7"/>
      <c r="D149" s="7"/>
      <c r="E149" s="7"/>
      <c r="F149" s="7"/>
      <c r="G149" s="7"/>
      <c r="H149" s="255"/>
      <c r="I149" s="7"/>
      <c r="J149" s="7"/>
      <c r="K149" s="7"/>
      <c r="L149" s="7"/>
      <c r="M149" s="7"/>
      <c r="N149" s="7"/>
      <c r="O149" s="7"/>
      <c r="P149" s="7"/>
      <c r="Q149" s="7"/>
      <c r="R149" s="256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</row>
    <row r="150" ht="18.0" customHeight="1">
      <c r="A150" s="7"/>
      <c r="B150" s="7"/>
      <c r="C150" s="7"/>
      <c r="D150" s="7"/>
      <c r="E150" s="7"/>
      <c r="F150" s="7"/>
      <c r="G150" s="7"/>
      <c r="H150" s="255"/>
      <c r="I150" s="7"/>
      <c r="J150" s="7"/>
      <c r="K150" s="7"/>
      <c r="L150" s="7"/>
      <c r="M150" s="7"/>
      <c r="N150" s="7"/>
      <c r="O150" s="7"/>
      <c r="P150" s="7"/>
      <c r="Q150" s="7"/>
      <c r="R150" s="256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</row>
    <row r="151" ht="18.0" customHeight="1">
      <c r="A151" s="7"/>
      <c r="B151" s="7"/>
      <c r="C151" s="7"/>
      <c r="D151" s="7"/>
      <c r="E151" s="7"/>
      <c r="F151" s="7"/>
      <c r="G151" s="7"/>
      <c r="H151" s="255"/>
      <c r="I151" s="7"/>
      <c r="J151" s="7"/>
      <c r="K151" s="7"/>
      <c r="L151" s="7"/>
      <c r="M151" s="7"/>
      <c r="N151" s="7"/>
      <c r="O151" s="7"/>
      <c r="P151" s="7"/>
      <c r="Q151" s="7"/>
      <c r="R151" s="256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</row>
    <row r="152" ht="18.0" customHeight="1">
      <c r="A152" s="7"/>
      <c r="B152" s="7"/>
      <c r="C152" s="7"/>
      <c r="D152" s="7"/>
      <c r="E152" s="7"/>
      <c r="F152" s="7"/>
      <c r="G152" s="7"/>
      <c r="H152" s="255"/>
      <c r="I152" s="7"/>
      <c r="J152" s="7"/>
      <c r="K152" s="7"/>
      <c r="L152" s="7"/>
      <c r="M152" s="7"/>
      <c r="N152" s="7"/>
      <c r="O152" s="7"/>
      <c r="P152" s="7"/>
      <c r="Q152" s="7"/>
      <c r="R152" s="256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</row>
    <row r="153" ht="18.0" customHeight="1">
      <c r="A153" s="7"/>
      <c r="B153" s="7"/>
      <c r="C153" s="7"/>
      <c r="D153" s="7"/>
      <c r="E153" s="7"/>
      <c r="F153" s="7"/>
      <c r="G153" s="7"/>
      <c r="H153" s="255"/>
      <c r="I153" s="7"/>
      <c r="J153" s="7"/>
      <c r="K153" s="7"/>
      <c r="L153" s="7"/>
      <c r="M153" s="7"/>
      <c r="N153" s="7"/>
      <c r="O153" s="7"/>
      <c r="P153" s="7"/>
      <c r="Q153" s="7"/>
      <c r="R153" s="256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</row>
    <row r="154" ht="18.0" customHeight="1">
      <c r="A154" s="7"/>
      <c r="B154" s="7"/>
      <c r="C154" s="7"/>
      <c r="D154" s="7"/>
      <c r="E154" s="7"/>
      <c r="F154" s="7"/>
      <c r="G154" s="7"/>
      <c r="H154" s="255"/>
      <c r="I154" s="7"/>
      <c r="J154" s="7"/>
      <c r="K154" s="7"/>
      <c r="L154" s="7"/>
      <c r="M154" s="7"/>
      <c r="N154" s="7"/>
      <c r="O154" s="7"/>
      <c r="P154" s="7"/>
      <c r="Q154" s="7"/>
      <c r="R154" s="256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</row>
    <row r="155" ht="18.0" customHeight="1">
      <c r="A155" s="7"/>
      <c r="B155" s="7"/>
      <c r="C155" s="7"/>
      <c r="D155" s="7"/>
      <c r="E155" s="7"/>
      <c r="F155" s="7"/>
      <c r="G155" s="7"/>
      <c r="H155" s="255"/>
      <c r="I155" s="7"/>
      <c r="J155" s="7"/>
      <c r="K155" s="7"/>
      <c r="L155" s="7"/>
      <c r="M155" s="7"/>
      <c r="N155" s="7"/>
      <c r="O155" s="7"/>
      <c r="P155" s="7"/>
      <c r="Q155" s="7"/>
      <c r="R155" s="256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</row>
    <row r="156" ht="18.0" customHeight="1">
      <c r="A156" s="7"/>
      <c r="B156" s="7"/>
      <c r="C156" s="7"/>
      <c r="D156" s="7"/>
      <c r="E156" s="7"/>
      <c r="F156" s="7"/>
      <c r="G156" s="7"/>
      <c r="H156" s="255"/>
      <c r="I156" s="7"/>
      <c r="J156" s="7"/>
      <c r="K156" s="7"/>
      <c r="L156" s="7"/>
      <c r="M156" s="7"/>
      <c r="N156" s="7"/>
      <c r="O156" s="7"/>
      <c r="P156" s="7"/>
      <c r="Q156" s="7"/>
      <c r="R156" s="256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</row>
    <row r="157" ht="18.0" customHeight="1">
      <c r="A157" s="7"/>
      <c r="B157" s="7"/>
      <c r="C157" s="7"/>
      <c r="D157" s="7"/>
      <c r="E157" s="7"/>
      <c r="F157" s="7"/>
      <c r="G157" s="7"/>
      <c r="H157" s="255"/>
      <c r="I157" s="7"/>
      <c r="J157" s="7"/>
      <c r="K157" s="7"/>
      <c r="L157" s="7"/>
      <c r="M157" s="7"/>
      <c r="N157" s="7"/>
      <c r="O157" s="7"/>
      <c r="P157" s="7"/>
      <c r="Q157" s="7"/>
      <c r="R157" s="256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</row>
    <row r="158" ht="18.0" customHeight="1">
      <c r="A158" s="7"/>
      <c r="B158" s="7"/>
      <c r="C158" s="7"/>
      <c r="D158" s="7"/>
      <c r="E158" s="7"/>
      <c r="F158" s="7"/>
      <c r="G158" s="7"/>
      <c r="H158" s="255"/>
      <c r="I158" s="7"/>
      <c r="J158" s="7"/>
      <c r="K158" s="7"/>
      <c r="L158" s="7"/>
      <c r="M158" s="7"/>
      <c r="N158" s="7"/>
      <c r="O158" s="7"/>
      <c r="P158" s="7"/>
      <c r="Q158" s="7"/>
      <c r="R158" s="256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</row>
    <row r="159" ht="18.0" customHeight="1">
      <c r="A159" s="7"/>
      <c r="B159" s="7"/>
      <c r="C159" s="7"/>
      <c r="D159" s="7"/>
      <c r="E159" s="7"/>
      <c r="F159" s="7"/>
      <c r="G159" s="7"/>
      <c r="H159" s="255"/>
      <c r="I159" s="7"/>
      <c r="J159" s="7"/>
      <c r="K159" s="7"/>
      <c r="L159" s="7"/>
      <c r="M159" s="7"/>
      <c r="N159" s="7"/>
      <c r="O159" s="7"/>
      <c r="P159" s="7"/>
      <c r="Q159" s="7"/>
      <c r="R159" s="256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</row>
    <row r="160" ht="18.0" customHeight="1">
      <c r="A160" s="7"/>
      <c r="B160" s="7"/>
      <c r="C160" s="7"/>
      <c r="D160" s="7"/>
      <c r="E160" s="7"/>
      <c r="F160" s="7"/>
      <c r="G160" s="7"/>
      <c r="H160" s="255"/>
      <c r="I160" s="7"/>
      <c r="J160" s="7"/>
      <c r="K160" s="7"/>
      <c r="L160" s="7"/>
      <c r="M160" s="7"/>
      <c r="N160" s="7"/>
      <c r="O160" s="7"/>
      <c r="P160" s="7"/>
      <c r="Q160" s="7"/>
      <c r="R160" s="256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</row>
    <row r="161" ht="18.0" customHeight="1">
      <c r="A161" s="7"/>
      <c r="B161" s="7"/>
      <c r="C161" s="7"/>
      <c r="D161" s="7"/>
      <c r="E161" s="7"/>
      <c r="F161" s="7"/>
      <c r="G161" s="7"/>
      <c r="H161" s="255"/>
      <c r="I161" s="7"/>
      <c r="J161" s="7"/>
      <c r="K161" s="7"/>
      <c r="L161" s="7"/>
      <c r="M161" s="7"/>
      <c r="N161" s="7"/>
      <c r="O161" s="7"/>
      <c r="P161" s="7"/>
      <c r="Q161" s="7"/>
      <c r="R161" s="256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</row>
    <row r="162" ht="18.0" customHeight="1">
      <c r="A162" s="7"/>
      <c r="B162" s="7"/>
      <c r="C162" s="7"/>
      <c r="D162" s="7"/>
      <c r="E162" s="7"/>
      <c r="F162" s="7"/>
      <c r="G162" s="7"/>
      <c r="H162" s="255"/>
      <c r="I162" s="7"/>
      <c r="J162" s="7"/>
      <c r="K162" s="7"/>
      <c r="L162" s="7"/>
      <c r="M162" s="7"/>
      <c r="N162" s="7"/>
      <c r="O162" s="7"/>
      <c r="P162" s="7"/>
      <c r="Q162" s="7"/>
      <c r="R162" s="256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</row>
    <row r="163" ht="18.0" customHeight="1">
      <c r="A163" s="7"/>
      <c r="B163" s="7"/>
      <c r="C163" s="7"/>
      <c r="D163" s="7"/>
      <c r="E163" s="7"/>
      <c r="F163" s="7"/>
      <c r="G163" s="7"/>
      <c r="H163" s="255"/>
      <c r="I163" s="7"/>
      <c r="J163" s="7"/>
      <c r="K163" s="7"/>
      <c r="L163" s="7"/>
      <c r="M163" s="7"/>
      <c r="N163" s="7"/>
      <c r="O163" s="7"/>
      <c r="P163" s="7"/>
      <c r="Q163" s="7"/>
      <c r="R163" s="256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</row>
    <row r="164" ht="18.0" customHeight="1">
      <c r="A164" s="7"/>
      <c r="B164" s="7"/>
      <c r="C164" s="7"/>
      <c r="D164" s="7"/>
      <c r="E164" s="7"/>
      <c r="F164" s="7"/>
      <c r="G164" s="7"/>
      <c r="H164" s="255"/>
      <c r="I164" s="7"/>
      <c r="J164" s="7"/>
      <c r="K164" s="7"/>
      <c r="L164" s="7"/>
      <c r="M164" s="7"/>
      <c r="N164" s="7"/>
      <c r="O164" s="7"/>
      <c r="P164" s="7"/>
      <c r="Q164" s="7"/>
      <c r="R164" s="256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</row>
    <row r="165" ht="18.0" customHeight="1">
      <c r="A165" s="7"/>
      <c r="B165" s="7"/>
      <c r="C165" s="7"/>
      <c r="D165" s="7"/>
      <c r="E165" s="7"/>
      <c r="F165" s="7"/>
      <c r="G165" s="7"/>
      <c r="H165" s="255"/>
      <c r="I165" s="7"/>
      <c r="J165" s="7"/>
      <c r="K165" s="7"/>
      <c r="L165" s="7"/>
      <c r="M165" s="7"/>
      <c r="N165" s="7"/>
      <c r="O165" s="7"/>
      <c r="P165" s="7"/>
      <c r="Q165" s="7"/>
      <c r="R165" s="256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</row>
    <row r="166" ht="18.0" customHeight="1">
      <c r="A166" s="7"/>
      <c r="B166" s="7"/>
      <c r="C166" s="7"/>
      <c r="D166" s="7"/>
      <c r="E166" s="7"/>
      <c r="F166" s="7"/>
      <c r="G166" s="7"/>
      <c r="H166" s="255"/>
      <c r="I166" s="7"/>
      <c r="J166" s="7"/>
      <c r="K166" s="7"/>
      <c r="L166" s="7"/>
      <c r="M166" s="7"/>
      <c r="N166" s="7"/>
      <c r="O166" s="7"/>
      <c r="P166" s="7"/>
      <c r="Q166" s="7"/>
      <c r="R166" s="256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</row>
    <row r="167" ht="18.0" customHeight="1">
      <c r="A167" s="7"/>
      <c r="B167" s="7"/>
      <c r="C167" s="7"/>
      <c r="D167" s="7"/>
      <c r="E167" s="7"/>
      <c r="F167" s="7"/>
      <c r="G167" s="7"/>
      <c r="H167" s="255"/>
      <c r="I167" s="7"/>
      <c r="J167" s="7"/>
      <c r="K167" s="7"/>
      <c r="L167" s="7"/>
      <c r="M167" s="7"/>
      <c r="N167" s="7"/>
      <c r="O167" s="7"/>
      <c r="P167" s="7"/>
      <c r="Q167" s="7"/>
      <c r="R167" s="256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</row>
    <row r="168" ht="18.0" customHeight="1">
      <c r="A168" s="7"/>
      <c r="B168" s="7"/>
      <c r="C168" s="7"/>
      <c r="D168" s="7"/>
      <c r="E168" s="7"/>
      <c r="F168" s="7"/>
      <c r="G168" s="7"/>
      <c r="H168" s="255"/>
      <c r="I168" s="7"/>
      <c r="J168" s="7"/>
      <c r="K168" s="7"/>
      <c r="L168" s="7"/>
      <c r="M168" s="7"/>
      <c r="N168" s="7"/>
      <c r="O168" s="7"/>
      <c r="P168" s="7"/>
      <c r="Q168" s="7"/>
      <c r="R168" s="256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</row>
    <row r="169" ht="18.0" customHeight="1">
      <c r="A169" s="7"/>
      <c r="B169" s="7"/>
      <c r="C169" s="7"/>
      <c r="D169" s="7"/>
      <c r="E169" s="7"/>
      <c r="F169" s="7"/>
      <c r="G169" s="7"/>
      <c r="H169" s="255"/>
      <c r="I169" s="7"/>
      <c r="J169" s="7"/>
      <c r="K169" s="7"/>
      <c r="L169" s="7"/>
      <c r="M169" s="7"/>
      <c r="N169" s="7"/>
      <c r="O169" s="7"/>
      <c r="P169" s="7"/>
      <c r="Q169" s="7"/>
      <c r="R169" s="256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</row>
    <row r="170" ht="18.0" customHeight="1">
      <c r="A170" s="7"/>
      <c r="B170" s="7"/>
      <c r="C170" s="7"/>
      <c r="D170" s="7"/>
      <c r="E170" s="7"/>
      <c r="F170" s="7"/>
      <c r="G170" s="7"/>
      <c r="H170" s="255"/>
      <c r="I170" s="7"/>
      <c r="J170" s="7"/>
      <c r="K170" s="7"/>
      <c r="L170" s="7"/>
      <c r="M170" s="7"/>
      <c r="N170" s="7"/>
      <c r="O170" s="7"/>
      <c r="P170" s="7"/>
      <c r="Q170" s="7"/>
      <c r="R170" s="256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</row>
    <row r="171" ht="18.0" customHeight="1">
      <c r="A171" s="7"/>
      <c r="B171" s="7"/>
      <c r="C171" s="7"/>
      <c r="D171" s="7"/>
      <c r="E171" s="7"/>
      <c r="F171" s="7"/>
      <c r="G171" s="7"/>
      <c r="H171" s="255"/>
      <c r="I171" s="7"/>
      <c r="J171" s="7"/>
      <c r="K171" s="7"/>
      <c r="L171" s="7"/>
      <c r="M171" s="7"/>
      <c r="N171" s="7"/>
      <c r="O171" s="7"/>
      <c r="P171" s="7"/>
      <c r="Q171" s="7"/>
      <c r="R171" s="256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</row>
    <row r="172" ht="18.0" customHeight="1">
      <c r="A172" s="7"/>
      <c r="B172" s="7"/>
      <c r="C172" s="7"/>
      <c r="D172" s="7"/>
      <c r="E172" s="7"/>
      <c r="F172" s="7"/>
      <c r="G172" s="7"/>
      <c r="H172" s="255"/>
      <c r="I172" s="7"/>
      <c r="J172" s="7"/>
      <c r="K172" s="7"/>
      <c r="L172" s="7"/>
      <c r="M172" s="7"/>
      <c r="N172" s="7"/>
      <c r="O172" s="7"/>
      <c r="P172" s="7"/>
      <c r="Q172" s="7"/>
      <c r="R172" s="256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</row>
    <row r="173" ht="18.0" customHeight="1">
      <c r="A173" s="7"/>
      <c r="B173" s="7"/>
      <c r="C173" s="7"/>
      <c r="D173" s="7"/>
      <c r="E173" s="7"/>
      <c r="F173" s="7"/>
      <c r="G173" s="7"/>
      <c r="H173" s="255"/>
      <c r="I173" s="7"/>
      <c r="J173" s="7"/>
      <c r="K173" s="7"/>
      <c r="L173" s="7"/>
      <c r="M173" s="7"/>
      <c r="N173" s="7"/>
      <c r="O173" s="7"/>
      <c r="P173" s="7"/>
      <c r="Q173" s="7"/>
      <c r="R173" s="256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</row>
    <row r="174" ht="18.0" customHeight="1">
      <c r="A174" s="7"/>
      <c r="B174" s="7"/>
      <c r="C174" s="7"/>
      <c r="D174" s="7"/>
      <c r="E174" s="7"/>
      <c r="F174" s="7"/>
      <c r="G174" s="7"/>
      <c r="H174" s="255"/>
      <c r="I174" s="7"/>
      <c r="J174" s="7"/>
      <c r="K174" s="7"/>
      <c r="L174" s="7"/>
      <c r="M174" s="7"/>
      <c r="N174" s="7"/>
      <c r="O174" s="7"/>
      <c r="P174" s="7"/>
      <c r="Q174" s="7"/>
      <c r="R174" s="256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</row>
    <row r="175" ht="18.0" customHeight="1">
      <c r="A175" s="7"/>
      <c r="B175" s="7"/>
      <c r="C175" s="7"/>
      <c r="D175" s="7"/>
      <c r="E175" s="7"/>
      <c r="F175" s="7"/>
      <c r="G175" s="7"/>
      <c r="H175" s="255"/>
      <c r="I175" s="7"/>
      <c r="J175" s="7"/>
      <c r="K175" s="7"/>
      <c r="L175" s="7"/>
      <c r="M175" s="7"/>
      <c r="N175" s="7"/>
      <c r="O175" s="7"/>
      <c r="P175" s="7"/>
      <c r="Q175" s="7"/>
      <c r="R175" s="256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</row>
    <row r="176" ht="18.0" customHeight="1">
      <c r="A176" s="7"/>
      <c r="B176" s="7"/>
      <c r="C176" s="7"/>
      <c r="D176" s="7"/>
      <c r="E176" s="7"/>
      <c r="F176" s="7"/>
      <c r="G176" s="7"/>
      <c r="H176" s="255"/>
      <c r="I176" s="7"/>
      <c r="J176" s="7"/>
      <c r="K176" s="7"/>
      <c r="L176" s="7"/>
      <c r="M176" s="7"/>
      <c r="N176" s="7"/>
      <c r="O176" s="7"/>
      <c r="P176" s="7"/>
      <c r="Q176" s="7"/>
      <c r="R176" s="256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</row>
    <row r="177" ht="18.0" customHeight="1">
      <c r="A177" s="7"/>
      <c r="B177" s="7"/>
      <c r="C177" s="7"/>
      <c r="D177" s="7"/>
      <c r="E177" s="7"/>
      <c r="F177" s="7"/>
      <c r="G177" s="7"/>
      <c r="H177" s="255"/>
      <c r="I177" s="7"/>
      <c r="J177" s="7"/>
      <c r="K177" s="7"/>
      <c r="L177" s="7"/>
      <c r="M177" s="7"/>
      <c r="N177" s="7"/>
      <c r="O177" s="7"/>
      <c r="P177" s="7"/>
      <c r="Q177" s="7"/>
      <c r="R177" s="256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</row>
    <row r="178" ht="18.0" customHeight="1">
      <c r="A178" s="7"/>
      <c r="B178" s="7"/>
      <c r="C178" s="7"/>
      <c r="D178" s="7"/>
      <c r="E178" s="7"/>
      <c r="F178" s="7"/>
      <c r="G178" s="7"/>
      <c r="H178" s="255"/>
      <c r="I178" s="7"/>
      <c r="J178" s="7"/>
      <c r="K178" s="7"/>
      <c r="L178" s="7"/>
      <c r="M178" s="7"/>
      <c r="N178" s="7"/>
      <c r="O178" s="7"/>
      <c r="P178" s="7"/>
      <c r="Q178" s="7"/>
      <c r="R178" s="256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</row>
    <row r="179" ht="18.0" customHeight="1">
      <c r="A179" s="7"/>
      <c r="B179" s="7"/>
      <c r="C179" s="7"/>
      <c r="D179" s="7"/>
      <c r="E179" s="7"/>
      <c r="F179" s="7"/>
      <c r="G179" s="7"/>
      <c r="H179" s="255"/>
      <c r="I179" s="7"/>
      <c r="J179" s="7"/>
      <c r="K179" s="7"/>
      <c r="L179" s="7"/>
      <c r="M179" s="7"/>
      <c r="N179" s="7"/>
      <c r="O179" s="7"/>
      <c r="P179" s="7"/>
      <c r="Q179" s="7"/>
      <c r="R179" s="256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</row>
    <row r="180" ht="18.0" customHeight="1">
      <c r="A180" s="7"/>
      <c r="B180" s="7"/>
      <c r="C180" s="7"/>
      <c r="D180" s="7"/>
      <c r="E180" s="7"/>
      <c r="F180" s="7"/>
      <c r="G180" s="7"/>
      <c r="H180" s="255"/>
      <c r="I180" s="7"/>
      <c r="J180" s="7"/>
      <c r="K180" s="7"/>
      <c r="L180" s="7"/>
      <c r="M180" s="7"/>
      <c r="N180" s="7"/>
      <c r="O180" s="7"/>
      <c r="P180" s="7"/>
      <c r="Q180" s="7"/>
      <c r="R180" s="256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</row>
    <row r="181" ht="18.0" customHeight="1">
      <c r="A181" s="7"/>
      <c r="B181" s="7"/>
      <c r="C181" s="7"/>
      <c r="D181" s="7"/>
      <c r="E181" s="7"/>
      <c r="F181" s="7"/>
      <c r="G181" s="7"/>
      <c r="H181" s="255"/>
      <c r="I181" s="7"/>
      <c r="J181" s="7"/>
      <c r="K181" s="7"/>
      <c r="L181" s="7"/>
      <c r="M181" s="7"/>
      <c r="N181" s="7"/>
      <c r="O181" s="7"/>
      <c r="P181" s="7"/>
      <c r="Q181" s="7"/>
      <c r="R181" s="256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</row>
    <row r="182" ht="18.0" customHeight="1">
      <c r="A182" s="7"/>
      <c r="B182" s="7"/>
      <c r="C182" s="7"/>
      <c r="D182" s="7"/>
      <c r="E182" s="7"/>
      <c r="F182" s="7"/>
      <c r="G182" s="7"/>
      <c r="H182" s="255"/>
      <c r="I182" s="7"/>
      <c r="J182" s="7"/>
      <c r="K182" s="7"/>
      <c r="L182" s="7"/>
      <c r="M182" s="7"/>
      <c r="N182" s="7"/>
      <c r="O182" s="7"/>
      <c r="P182" s="7"/>
      <c r="Q182" s="7"/>
      <c r="R182" s="256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</row>
    <row r="183" ht="18.0" customHeight="1">
      <c r="A183" s="7"/>
      <c r="B183" s="7"/>
      <c r="C183" s="7"/>
      <c r="D183" s="7"/>
      <c r="E183" s="7"/>
      <c r="F183" s="7"/>
      <c r="G183" s="7"/>
      <c r="H183" s="255"/>
      <c r="I183" s="7"/>
      <c r="J183" s="7"/>
      <c r="K183" s="7"/>
      <c r="L183" s="7"/>
      <c r="M183" s="7"/>
      <c r="N183" s="7"/>
      <c r="O183" s="7"/>
      <c r="P183" s="7"/>
      <c r="Q183" s="7"/>
      <c r="R183" s="256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</row>
    <row r="184" ht="18.0" customHeight="1">
      <c r="A184" s="7"/>
      <c r="B184" s="7"/>
      <c r="C184" s="7"/>
      <c r="D184" s="7"/>
      <c r="E184" s="7"/>
      <c r="F184" s="7"/>
      <c r="G184" s="7"/>
      <c r="H184" s="255"/>
      <c r="I184" s="7"/>
      <c r="J184" s="7"/>
      <c r="K184" s="7"/>
      <c r="L184" s="7"/>
      <c r="M184" s="7"/>
      <c r="N184" s="7"/>
      <c r="O184" s="7"/>
      <c r="P184" s="7"/>
      <c r="Q184" s="7"/>
      <c r="R184" s="256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</row>
    <row r="185" ht="18.0" customHeight="1">
      <c r="A185" s="7"/>
      <c r="B185" s="7"/>
      <c r="C185" s="7"/>
      <c r="D185" s="7"/>
      <c r="E185" s="7"/>
      <c r="F185" s="7"/>
      <c r="G185" s="7"/>
      <c r="H185" s="255"/>
      <c r="I185" s="7"/>
      <c r="J185" s="7"/>
      <c r="K185" s="7"/>
      <c r="L185" s="7"/>
      <c r="M185" s="7"/>
      <c r="N185" s="7"/>
      <c r="O185" s="7"/>
      <c r="P185" s="7"/>
      <c r="Q185" s="7"/>
      <c r="R185" s="256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</row>
    <row r="186" ht="18.0" customHeight="1">
      <c r="A186" s="7"/>
      <c r="B186" s="7"/>
      <c r="C186" s="7"/>
      <c r="D186" s="7"/>
      <c r="E186" s="7"/>
      <c r="F186" s="7"/>
      <c r="G186" s="7"/>
      <c r="H186" s="255"/>
      <c r="I186" s="7"/>
      <c r="J186" s="7"/>
      <c r="K186" s="7"/>
      <c r="L186" s="7"/>
      <c r="M186" s="7"/>
      <c r="N186" s="7"/>
      <c r="O186" s="7"/>
      <c r="P186" s="7"/>
      <c r="Q186" s="7"/>
      <c r="R186" s="256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</row>
    <row r="187" ht="18.0" customHeight="1">
      <c r="A187" s="7"/>
      <c r="B187" s="7"/>
      <c r="C187" s="7"/>
      <c r="D187" s="7"/>
      <c r="E187" s="7"/>
      <c r="F187" s="7"/>
      <c r="G187" s="7"/>
      <c r="H187" s="255"/>
      <c r="I187" s="7"/>
      <c r="J187" s="7"/>
      <c r="K187" s="7"/>
      <c r="L187" s="7"/>
      <c r="M187" s="7"/>
      <c r="N187" s="7"/>
      <c r="O187" s="7"/>
      <c r="P187" s="7"/>
      <c r="Q187" s="7"/>
      <c r="R187" s="256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</row>
    <row r="188" ht="18.0" customHeight="1">
      <c r="A188" s="7"/>
      <c r="B188" s="7"/>
      <c r="C188" s="7"/>
      <c r="D188" s="7"/>
      <c r="E188" s="7"/>
      <c r="F188" s="7"/>
      <c r="G188" s="7"/>
      <c r="H188" s="255"/>
      <c r="I188" s="7"/>
      <c r="J188" s="7"/>
      <c r="K188" s="7"/>
      <c r="L188" s="7"/>
      <c r="M188" s="7"/>
      <c r="N188" s="7"/>
      <c r="O188" s="7"/>
      <c r="P188" s="7"/>
      <c r="Q188" s="7"/>
      <c r="R188" s="256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</row>
    <row r="189" ht="18.0" customHeight="1">
      <c r="A189" s="7"/>
      <c r="B189" s="7"/>
      <c r="C189" s="7"/>
      <c r="D189" s="7"/>
      <c r="E189" s="7"/>
      <c r="F189" s="7"/>
      <c r="G189" s="7"/>
      <c r="H189" s="255"/>
      <c r="I189" s="7"/>
      <c r="J189" s="7"/>
      <c r="K189" s="7"/>
      <c r="L189" s="7"/>
      <c r="M189" s="7"/>
      <c r="N189" s="7"/>
      <c r="O189" s="7"/>
      <c r="P189" s="7"/>
      <c r="Q189" s="7"/>
      <c r="R189" s="256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</row>
    <row r="190" ht="18.0" customHeight="1">
      <c r="A190" s="7"/>
      <c r="B190" s="7"/>
      <c r="C190" s="7"/>
      <c r="D190" s="7"/>
      <c r="E190" s="7"/>
      <c r="F190" s="7"/>
      <c r="G190" s="7"/>
      <c r="H190" s="255"/>
      <c r="I190" s="7"/>
      <c r="J190" s="7"/>
      <c r="K190" s="7"/>
      <c r="L190" s="7"/>
      <c r="M190" s="7"/>
      <c r="N190" s="7"/>
      <c r="O190" s="7"/>
      <c r="P190" s="7"/>
      <c r="Q190" s="7"/>
      <c r="R190" s="256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</row>
    <row r="191" ht="18.0" customHeight="1">
      <c r="A191" s="7"/>
      <c r="B191" s="7"/>
      <c r="C191" s="7"/>
      <c r="D191" s="7"/>
      <c r="E191" s="7"/>
      <c r="F191" s="7"/>
      <c r="G191" s="7"/>
      <c r="H191" s="255"/>
      <c r="I191" s="7"/>
      <c r="J191" s="7"/>
      <c r="K191" s="7"/>
      <c r="L191" s="7"/>
      <c r="M191" s="7"/>
      <c r="N191" s="7"/>
      <c r="O191" s="7"/>
      <c r="P191" s="7"/>
      <c r="Q191" s="7"/>
      <c r="R191" s="256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</row>
    <row r="192" ht="18.0" customHeight="1">
      <c r="A192" s="7"/>
      <c r="B192" s="7"/>
      <c r="C192" s="7"/>
      <c r="D192" s="7"/>
      <c r="E192" s="7"/>
      <c r="F192" s="7"/>
      <c r="G192" s="7"/>
      <c r="H192" s="255"/>
      <c r="I192" s="7"/>
      <c r="J192" s="7"/>
      <c r="K192" s="7"/>
      <c r="L192" s="7"/>
      <c r="M192" s="7"/>
      <c r="N192" s="7"/>
      <c r="O192" s="7"/>
      <c r="P192" s="7"/>
      <c r="Q192" s="7"/>
      <c r="R192" s="256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</row>
    <row r="193" ht="18.0" customHeight="1">
      <c r="A193" s="7"/>
      <c r="B193" s="7"/>
      <c r="C193" s="7"/>
      <c r="D193" s="7"/>
      <c r="E193" s="7"/>
      <c r="F193" s="7"/>
      <c r="G193" s="7"/>
      <c r="H193" s="255"/>
      <c r="I193" s="7"/>
      <c r="J193" s="7"/>
      <c r="K193" s="7"/>
      <c r="L193" s="7"/>
      <c r="M193" s="7"/>
      <c r="N193" s="7"/>
      <c r="O193" s="7"/>
      <c r="P193" s="7"/>
      <c r="Q193" s="7"/>
      <c r="R193" s="256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</row>
    <row r="194" ht="18.0" customHeight="1">
      <c r="A194" s="7"/>
      <c r="B194" s="7"/>
      <c r="C194" s="7"/>
      <c r="D194" s="7"/>
      <c r="E194" s="7"/>
      <c r="F194" s="7"/>
      <c r="G194" s="7"/>
      <c r="H194" s="255"/>
      <c r="I194" s="7"/>
      <c r="J194" s="7"/>
      <c r="K194" s="7"/>
      <c r="L194" s="7"/>
      <c r="M194" s="7"/>
      <c r="N194" s="7"/>
      <c r="O194" s="7"/>
      <c r="P194" s="7"/>
      <c r="Q194" s="7"/>
      <c r="R194" s="256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</row>
    <row r="195" ht="18.0" customHeight="1">
      <c r="A195" s="7"/>
      <c r="B195" s="7"/>
      <c r="C195" s="7"/>
      <c r="D195" s="7"/>
      <c r="E195" s="7"/>
      <c r="F195" s="7"/>
      <c r="G195" s="7"/>
      <c r="H195" s="255"/>
      <c r="I195" s="7"/>
      <c r="J195" s="7"/>
      <c r="K195" s="7"/>
      <c r="L195" s="7"/>
      <c r="M195" s="7"/>
      <c r="N195" s="7"/>
      <c r="O195" s="7"/>
      <c r="P195" s="7"/>
      <c r="Q195" s="7"/>
      <c r="R195" s="256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</row>
    <row r="196" ht="18.0" customHeight="1">
      <c r="A196" s="7"/>
      <c r="B196" s="7"/>
      <c r="C196" s="7"/>
      <c r="D196" s="7"/>
      <c r="E196" s="7"/>
      <c r="F196" s="7"/>
      <c r="G196" s="7"/>
      <c r="H196" s="255"/>
      <c r="I196" s="7"/>
      <c r="J196" s="7"/>
      <c r="K196" s="7"/>
      <c r="L196" s="7"/>
      <c r="M196" s="7"/>
      <c r="N196" s="7"/>
      <c r="O196" s="7"/>
      <c r="P196" s="7"/>
      <c r="Q196" s="7"/>
      <c r="R196" s="256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</row>
    <row r="197" ht="18.0" customHeight="1">
      <c r="A197" s="7"/>
      <c r="B197" s="7"/>
      <c r="C197" s="7"/>
      <c r="D197" s="7"/>
      <c r="E197" s="7"/>
      <c r="F197" s="7"/>
      <c r="G197" s="7"/>
      <c r="H197" s="255"/>
      <c r="I197" s="7"/>
      <c r="J197" s="7"/>
      <c r="K197" s="7"/>
      <c r="L197" s="7"/>
      <c r="M197" s="7"/>
      <c r="N197" s="7"/>
      <c r="O197" s="7"/>
      <c r="P197" s="7"/>
      <c r="Q197" s="7"/>
      <c r="R197" s="256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</row>
    <row r="198" ht="18.0" customHeight="1">
      <c r="A198" s="7"/>
      <c r="B198" s="7"/>
      <c r="C198" s="7"/>
      <c r="D198" s="7"/>
      <c r="E198" s="7"/>
      <c r="F198" s="7"/>
      <c r="G198" s="7"/>
      <c r="H198" s="255"/>
      <c r="I198" s="7"/>
      <c r="J198" s="7"/>
      <c r="K198" s="7"/>
      <c r="L198" s="7"/>
      <c r="M198" s="7"/>
      <c r="N198" s="7"/>
      <c r="O198" s="7"/>
      <c r="P198" s="7"/>
      <c r="Q198" s="7"/>
      <c r="R198" s="256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 ht="18.0" customHeight="1">
      <c r="A199" s="7"/>
      <c r="B199" s="7"/>
      <c r="C199" s="7"/>
      <c r="D199" s="7"/>
      <c r="E199" s="7"/>
      <c r="F199" s="7"/>
      <c r="G199" s="7"/>
      <c r="H199" s="255"/>
      <c r="I199" s="7"/>
      <c r="J199" s="7"/>
      <c r="K199" s="7"/>
      <c r="L199" s="7"/>
      <c r="M199" s="7"/>
      <c r="N199" s="7"/>
      <c r="O199" s="7"/>
      <c r="P199" s="7"/>
      <c r="Q199" s="7"/>
      <c r="R199" s="256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 ht="18.0" customHeight="1">
      <c r="A200" s="7"/>
      <c r="B200" s="7"/>
      <c r="C200" s="7"/>
      <c r="D200" s="7"/>
      <c r="E200" s="7"/>
      <c r="F200" s="7"/>
      <c r="G200" s="7"/>
      <c r="H200" s="255"/>
      <c r="I200" s="7"/>
      <c r="J200" s="7"/>
      <c r="K200" s="7"/>
      <c r="L200" s="7"/>
      <c r="M200" s="7"/>
      <c r="N200" s="7"/>
      <c r="O200" s="7"/>
      <c r="P200" s="7"/>
      <c r="Q200" s="7"/>
      <c r="R200" s="256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</row>
    <row r="201" ht="18.0" customHeight="1">
      <c r="A201" s="7"/>
      <c r="B201" s="7"/>
      <c r="C201" s="7"/>
      <c r="D201" s="7"/>
      <c r="E201" s="7"/>
      <c r="F201" s="7"/>
      <c r="G201" s="7"/>
      <c r="H201" s="255"/>
      <c r="I201" s="7"/>
      <c r="J201" s="7"/>
      <c r="K201" s="7"/>
      <c r="L201" s="7"/>
      <c r="M201" s="7"/>
      <c r="N201" s="7"/>
      <c r="O201" s="7"/>
      <c r="P201" s="7"/>
      <c r="Q201" s="7"/>
      <c r="R201" s="256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 ht="18.0" customHeight="1">
      <c r="A202" s="7"/>
      <c r="B202" s="7"/>
      <c r="C202" s="7"/>
      <c r="D202" s="7"/>
      <c r="E202" s="7"/>
      <c r="F202" s="7"/>
      <c r="G202" s="7"/>
      <c r="H202" s="255"/>
      <c r="I202" s="7"/>
      <c r="J202" s="7"/>
      <c r="K202" s="7"/>
      <c r="L202" s="7"/>
      <c r="M202" s="7"/>
      <c r="N202" s="7"/>
      <c r="O202" s="7"/>
      <c r="P202" s="7"/>
      <c r="Q202" s="7"/>
      <c r="R202" s="256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ht="18.0" customHeight="1">
      <c r="A203" s="7"/>
      <c r="B203" s="7"/>
      <c r="C203" s="7"/>
      <c r="D203" s="7"/>
      <c r="E203" s="7"/>
      <c r="F203" s="7"/>
      <c r="G203" s="7"/>
      <c r="H203" s="255"/>
      <c r="I203" s="7"/>
      <c r="J203" s="7"/>
      <c r="K203" s="7"/>
      <c r="L203" s="7"/>
      <c r="M203" s="7"/>
      <c r="N203" s="7"/>
      <c r="O203" s="7"/>
      <c r="P203" s="7"/>
      <c r="Q203" s="7"/>
      <c r="R203" s="256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ht="18.0" customHeight="1">
      <c r="A204" s="7"/>
      <c r="B204" s="7"/>
      <c r="C204" s="7"/>
      <c r="D204" s="7"/>
      <c r="E204" s="7"/>
      <c r="F204" s="7"/>
      <c r="G204" s="7"/>
      <c r="H204" s="255"/>
      <c r="I204" s="7"/>
      <c r="J204" s="7"/>
      <c r="K204" s="7"/>
      <c r="L204" s="7"/>
      <c r="M204" s="7"/>
      <c r="N204" s="7"/>
      <c r="O204" s="7"/>
      <c r="P204" s="7"/>
      <c r="Q204" s="7"/>
      <c r="R204" s="256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ht="18.0" customHeight="1">
      <c r="A205" s="7"/>
      <c r="B205" s="7"/>
      <c r="C205" s="7"/>
      <c r="D205" s="7"/>
      <c r="E205" s="7"/>
      <c r="F205" s="7"/>
      <c r="G205" s="7"/>
      <c r="H205" s="255"/>
      <c r="I205" s="7"/>
      <c r="J205" s="7"/>
      <c r="K205" s="7"/>
      <c r="L205" s="7"/>
      <c r="M205" s="7"/>
      <c r="N205" s="7"/>
      <c r="O205" s="7"/>
      <c r="P205" s="7"/>
      <c r="Q205" s="7"/>
      <c r="R205" s="256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ht="18.0" customHeight="1">
      <c r="A206" s="7"/>
      <c r="B206" s="7"/>
      <c r="C206" s="7"/>
      <c r="D206" s="7"/>
      <c r="E206" s="7"/>
      <c r="F206" s="7"/>
      <c r="G206" s="7"/>
      <c r="H206" s="255"/>
      <c r="I206" s="7"/>
      <c r="J206" s="7"/>
      <c r="K206" s="7"/>
      <c r="L206" s="7"/>
      <c r="M206" s="7"/>
      <c r="N206" s="7"/>
      <c r="O206" s="7"/>
      <c r="P206" s="7"/>
      <c r="Q206" s="7"/>
      <c r="R206" s="256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 ht="18.0" customHeight="1">
      <c r="A207" s="7"/>
      <c r="B207" s="7"/>
      <c r="C207" s="7"/>
      <c r="D207" s="7"/>
      <c r="E207" s="7"/>
      <c r="F207" s="7"/>
      <c r="G207" s="7"/>
      <c r="H207" s="255"/>
      <c r="I207" s="7"/>
      <c r="J207" s="7"/>
      <c r="K207" s="7"/>
      <c r="L207" s="7"/>
      <c r="M207" s="7"/>
      <c r="N207" s="7"/>
      <c r="O207" s="7"/>
      <c r="P207" s="7"/>
      <c r="Q207" s="7"/>
      <c r="R207" s="256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 ht="18.0" customHeight="1">
      <c r="A208" s="7"/>
      <c r="B208" s="7"/>
      <c r="C208" s="7"/>
      <c r="D208" s="7"/>
      <c r="E208" s="7"/>
      <c r="F208" s="7"/>
      <c r="G208" s="7"/>
      <c r="H208" s="255"/>
      <c r="I208" s="7"/>
      <c r="J208" s="7"/>
      <c r="K208" s="7"/>
      <c r="L208" s="7"/>
      <c r="M208" s="7"/>
      <c r="N208" s="7"/>
      <c r="O208" s="7"/>
      <c r="P208" s="7"/>
      <c r="Q208" s="7"/>
      <c r="R208" s="256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ht="18.0" customHeight="1">
      <c r="A209" s="7"/>
      <c r="B209" s="7"/>
      <c r="C209" s="7"/>
      <c r="D209" s="7"/>
      <c r="E209" s="7"/>
      <c r="F209" s="7"/>
      <c r="G209" s="7"/>
      <c r="H209" s="255"/>
      <c r="I209" s="7"/>
      <c r="J209" s="7"/>
      <c r="K209" s="7"/>
      <c r="L209" s="7"/>
      <c r="M209" s="7"/>
      <c r="N209" s="7"/>
      <c r="O209" s="7"/>
      <c r="P209" s="7"/>
      <c r="Q209" s="7"/>
      <c r="R209" s="256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ht="18.0" customHeight="1">
      <c r="A210" s="7"/>
      <c r="B210" s="7"/>
      <c r="C210" s="7"/>
      <c r="D210" s="7"/>
      <c r="E210" s="7"/>
      <c r="F210" s="7"/>
      <c r="G210" s="7"/>
      <c r="H210" s="255"/>
      <c r="I210" s="7"/>
      <c r="J210" s="7"/>
      <c r="K210" s="7"/>
      <c r="L210" s="7"/>
      <c r="M210" s="7"/>
      <c r="N210" s="7"/>
      <c r="O210" s="7"/>
      <c r="P210" s="7"/>
      <c r="Q210" s="7"/>
      <c r="R210" s="256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 ht="18.0" customHeight="1">
      <c r="A211" s="7"/>
      <c r="B211" s="7"/>
      <c r="C211" s="7"/>
      <c r="D211" s="7"/>
      <c r="E211" s="7"/>
      <c r="F211" s="7"/>
      <c r="G211" s="7"/>
      <c r="H211" s="255"/>
      <c r="I211" s="7"/>
      <c r="J211" s="7"/>
      <c r="K211" s="7"/>
      <c r="L211" s="7"/>
      <c r="M211" s="7"/>
      <c r="N211" s="7"/>
      <c r="O211" s="7"/>
      <c r="P211" s="7"/>
      <c r="Q211" s="7"/>
      <c r="R211" s="256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ht="18.0" customHeight="1">
      <c r="A212" s="7"/>
      <c r="B212" s="7"/>
      <c r="C212" s="7"/>
      <c r="D212" s="7"/>
      <c r="E212" s="7"/>
      <c r="F212" s="7"/>
      <c r="G212" s="7"/>
      <c r="H212" s="255"/>
      <c r="I212" s="7"/>
      <c r="J212" s="7"/>
      <c r="K212" s="7"/>
      <c r="L212" s="7"/>
      <c r="M212" s="7"/>
      <c r="N212" s="7"/>
      <c r="O212" s="7"/>
      <c r="P212" s="7"/>
      <c r="Q212" s="7"/>
      <c r="R212" s="256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ht="18.0" customHeight="1">
      <c r="A213" s="7"/>
      <c r="B213" s="7"/>
      <c r="C213" s="7"/>
      <c r="D213" s="7"/>
      <c r="E213" s="7"/>
      <c r="F213" s="7"/>
      <c r="G213" s="7"/>
      <c r="H213" s="255"/>
      <c r="I213" s="7"/>
      <c r="J213" s="7"/>
      <c r="K213" s="7"/>
      <c r="L213" s="7"/>
      <c r="M213" s="7"/>
      <c r="N213" s="7"/>
      <c r="O213" s="7"/>
      <c r="P213" s="7"/>
      <c r="Q213" s="7"/>
      <c r="R213" s="256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ht="18.0" customHeight="1">
      <c r="A214" s="7"/>
      <c r="B214" s="7"/>
      <c r="C214" s="7"/>
      <c r="D214" s="7"/>
      <c r="E214" s="7"/>
      <c r="F214" s="7"/>
      <c r="G214" s="7"/>
      <c r="H214" s="255"/>
      <c r="I214" s="7"/>
      <c r="J214" s="7"/>
      <c r="K214" s="7"/>
      <c r="L214" s="7"/>
      <c r="M214" s="7"/>
      <c r="N214" s="7"/>
      <c r="O214" s="7"/>
      <c r="P214" s="7"/>
      <c r="Q214" s="7"/>
      <c r="R214" s="256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ht="18.0" customHeight="1">
      <c r="A215" s="7"/>
      <c r="B215" s="7"/>
      <c r="C215" s="7"/>
      <c r="D215" s="7"/>
      <c r="E215" s="7"/>
      <c r="F215" s="7"/>
      <c r="G215" s="7"/>
      <c r="H215" s="255"/>
      <c r="I215" s="7"/>
      <c r="J215" s="7"/>
      <c r="K215" s="7"/>
      <c r="L215" s="7"/>
      <c r="M215" s="7"/>
      <c r="N215" s="7"/>
      <c r="O215" s="7"/>
      <c r="P215" s="7"/>
      <c r="Q215" s="7"/>
      <c r="R215" s="256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ht="18.0" customHeight="1">
      <c r="A216" s="7"/>
      <c r="B216" s="7"/>
      <c r="C216" s="7"/>
      <c r="D216" s="7"/>
      <c r="E216" s="7"/>
      <c r="F216" s="7"/>
      <c r="G216" s="7"/>
      <c r="H216" s="255"/>
      <c r="I216" s="7"/>
      <c r="J216" s="7"/>
      <c r="K216" s="7"/>
      <c r="L216" s="7"/>
      <c r="M216" s="7"/>
      <c r="N216" s="7"/>
      <c r="O216" s="7"/>
      <c r="P216" s="7"/>
      <c r="Q216" s="7"/>
      <c r="R216" s="256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ht="18.0" customHeight="1">
      <c r="A217" s="7"/>
      <c r="B217" s="7"/>
      <c r="C217" s="7"/>
      <c r="D217" s="7"/>
      <c r="E217" s="7"/>
      <c r="F217" s="7"/>
      <c r="G217" s="7"/>
      <c r="H217" s="255"/>
      <c r="I217" s="7"/>
      <c r="J217" s="7"/>
      <c r="K217" s="7"/>
      <c r="L217" s="7"/>
      <c r="M217" s="7"/>
      <c r="N217" s="7"/>
      <c r="O217" s="7"/>
      <c r="P217" s="7"/>
      <c r="Q217" s="7"/>
      <c r="R217" s="256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ht="18.0" customHeight="1">
      <c r="A218" s="7"/>
      <c r="B218" s="7"/>
      <c r="C218" s="7"/>
      <c r="D218" s="7"/>
      <c r="E218" s="7"/>
      <c r="F218" s="7"/>
      <c r="G218" s="7"/>
      <c r="H218" s="255"/>
      <c r="I218" s="7"/>
      <c r="J218" s="7"/>
      <c r="K218" s="7"/>
      <c r="L218" s="7"/>
      <c r="M218" s="7"/>
      <c r="N218" s="7"/>
      <c r="O218" s="7"/>
      <c r="P218" s="7"/>
      <c r="Q218" s="7"/>
      <c r="R218" s="256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ht="18.0" customHeight="1">
      <c r="A219" s="7"/>
      <c r="B219" s="7"/>
      <c r="C219" s="7"/>
      <c r="D219" s="7"/>
      <c r="E219" s="7"/>
      <c r="F219" s="7"/>
      <c r="G219" s="7"/>
      <c r="H219" s="255"/>
      <c r="I219" s="7"/>
      <c r="J219" s="7"/>
      <c r="K219" s="7"/>
      <c r="L219" s="7"/>
      <c r="M219" s="7"/>
      <c r="N219" s="7"/>
      <c r="O219" s="7"/>
      <c r="P219" s="7"/>
      <c r="Q219" s="7"/>
      <c r="R219" s="256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ht="18.0" customHeight="1">
      <c r="A220" s="7"/>
      <c r="B220" s="7"/>
      <c r="C220" s="7"/>
      <c r="D220" s="7"/>
      <c r="E220" s="7"/>
      <c r="F220" s="7"/>
      <c r="G220" s="7"/>
      <c r="H220" s="255"/>
      <c r="I220" s="7"/>
      <c r="J220" s="7"/>
      <c r="K220" s="7"/>
      <c r="L220" s="7"/>
      <c r="M220" s="7"/>
      <c r="N220" s="7"/>
      <c r="O220" s="7"/>
      <c r="P220" s="7"/>
      <c r="Q220" s="7"/>
      <c r="R220" s="256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ht="18.0" customHeight="1">
      <c r="A221" s="7"/>
      <c r="B221" s="7"/>
      <c r="C221" s="7"/>
      <c r="D221" s="7"/>
      <c r="E221" s="7"/>
      <c r="F221" s="7"/>
      <c r="G221" s="7"/>
      <c r="H221" s="255"/>
      <c r="I221" s="7"/>
      <c r="J221" s="7"/>
      <c r="K221" s="7"/>
      <c r="L221" s="7"/>
      <c r="M221" s="7"/>
      <c r="N221" s="7"/>
      <c r="O221" s="7"/>
      <c r="P221" s="7"/>
      <c r="Q221" s="7"/>
      <c r="R221" s="256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ht="18.0" customHeight="1">
      <c r="A222" s="7"/>
      <c r="B222" s="7"/>
      <c r="C222" s="7"/>
      <c r="D222" s="7"/>
      <c r="E222" s="7"/>
      <c r="F222" s="7"/>
      <c r="G222" s="7"/>
      <c r="H222" s="255"/>
      <c r="I222" s="7"/>
      <c r="J222" s="7"/>
      <c r="K222" s="7"/>
      <c r="L222" s="7"/>
      <c r="M222" s="7"/>
      <c r="N222" s="7"/>
      <c r="O222" s="7"/>
      <c r="P222" s="7"/>
      <c r="Q222" s="7"/>
      <c r="R222" s="256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ht="18.0" customHeight="1">
      <c r="A223" s="7"/>
      <c r="B223" s="7"/>
      <c r="C223" s="7"/>
      <c r="D223" s="7"/>
      <c r="E223" s="7"/>
      <c r="F223" s="7"/>
      <c r="G223" s="7"/>
      <c r="H223" s="255"/>
      <c r="I223" s="7"/>
      <c r="J223" s="7"/>
      <c r="K223" s="7"/>
      <c r="L223" s="7"/>
      <c r="M223" s="7"/>
      <c r="N223" s="7"/>
      <c r="O223" s="7"/>
      <c r="P223" s="7"/>
      <c r="Q223" s="7"/>
      <c r="R223" s="256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ht="18.0" customHeight="1">
      <c r="A224" s="7"/>
      <c r="B224" s="7"/>
      <c r="C224" s="7"/>
      <c r="D224" s="7"/>
      <c r="E224" s="7"/>
      <c r="F224" s="7"/>
      <c r="G224" s="7"/>
      <c r="H224" s="255"/>
      <c r="I224" s="7"/>
      <c r="J224" s="7"/>
      <c r="K224" s="7"/>
      <c r="L224" s="7"/>
      <c r="M224" s="7"/>
      <c r="N224" s="7"/>
      <c r="O224" s="7"/>
      <c r="P224" s="7"/>
      <c r="Q224" s="7"/>
      <c r="R224" s="256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ht="18.0" customHeight="1">
      <c r="A225" s="7"/>
      <c r="B225" s="7"/>
      <c r="C225" s="7"/>
      <c r="D225" s="7"/>
      <c r="E225" s="7"/>
      <c r="F225" s="7"/>
      <c r="G225" s="7"/>
      <c r="H225" s="255"/>
      <c r="I225" s="7"/>
      <c r="J225" s="7"/>
      <c r="K225" s="7"/>
      <c r="L225" s="7"/>
      <c r="M225" s="7"/>
      <c r="N225" s="7"/>
      <c r="O225" s="7"/>
      <c r="P225" s="7"/>
      <c r="Q225" s="7"/>
      <c r="R225" s="256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ht="18.0" customHeight="1">
      <c r="A226" s="7"/>
      <c r="B226" s="7"/>
      <c r="C226" s="7"/>
      <c r="D226" s="7"/>
      <c r="E226" s="7"/>
      <c r="F226" s="7"/>
      <c r="G226" s="7"/>
      <c r="H226" s="255"/>
      <c r="I226" s="7"/>
      <c r="J226" s="7"/>
      <c r="K226" s="7"/>
      <c r="L226" s="7"/>
      <c r="M226" s="7"/>
      <c r="N226" s="7"/>
      <c r="O226" s="7"/>
      <c r="P226" s="7"/>
      <c r="Q226" s="7"/>
      <c r="R226" s="256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ht="18.0" customHeight="1">
      <c r="A227" s="7"/>
      <c r="B227" s="7"/>
      <c r="C227" s="7"/>
      <c r="D227" s="7"/>
      <c r="E227" s="7"/>
      <c r="F227" s="7"/>
      <c r="G227" s="7"/>
      <c r="H227" s="255"/>
      <c r="I227" s="7"/>
      <c r="J227" s="7"/>
      <c r="K227" s="7"/>
      <c r="L227" s="7"/>
      <c r="M227" s="7"/>
      <c r="N227" s="7"/>
      <c r="O227" s="7"/>
      <c r="P227" s="7"/>
      <c r="Q227" s="7"/>
      <c r="R227" s="256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ht="18.0" customHeight="1">
      <c r="A228" s="7"/>
      <c r="B228" s="7"/>
      <c r="C228" s="7"/>
      <c r="D228" s="7"/>
      <c r="E228" s="7"/>
      <c r="F228" s="7"/>
      <c r="G228" s="7"/>
      <c r="H228" s="255"/>
      <c r="I228" s="7"/>
      <c r="J228" s="7"/>
      <c r="K228" s="7"/>
      <c r="L228" s="7"/>
      <c r="M228" s="7"/>
      <c r="N228" s="7"/>
      <c r="O228" s="7"/>
      <c r="P228" s="7"/>
      <c r="Q228" s="7"/>
      <c r="R228" s="256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ht="18.0" customHeight="1">
      <c r="A229" s="7"/>
      <c r="B229" s="7"/>
      <c r="C229" s="7"/>
      <c r="D229" s="7"/>
      <c r="E229" s="7"/>
      <c r="F229" s="7"/>
      <c r="G229" s="7"/>
      <c r="H229" s="255"/>
      <c r="I229" s="7"/>
      <c r="J229" s="7"/>
      <c r="K229" s="7"/>
      <c r="L229" s="7"/>
      <c r="M229" s="7"/>
      <c r="N229" s="7"/>
      <c r="O229" s="7"/>
      <c r="P229" s="7"/>
      <c r="Q229" s="7"/>
      <c r="R229" s="256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ht="18.0" customHeight="1">
      <c r="A230" s="7"/>
      <c r="B230" s="7"/>
      <c r="C230" s="7"/>
      <c r="D230" s="7"/>
      <c r="E230" s="7"/>
      <c r="F230" s="7"/>
      <c r="G230" s="7"/>
      <c r="H230" s="255"/>
      <c r="I230" s="7"/>
      <c r="J230" s="7"/>
      <c r="K230" s="7"/>
      <c r="L230" s="7"/>
      <c r="M230" s="7"/>
      <c r="N230" s="7"/>
      <c r="O230" s="7"/>
      <c r="P230" s="7"/>
      <c r="Q230" s="7"/>
      <c r="R230" s="256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ht="18.0" customHeight="1">
      <c r="A231" s="7"/>
      <c r="B231" s="7"/>
      <c r="C231" s="7"/>
      <c r="D231" s="7"/>
      <c r="E231" s="7"/>
      <c r="F231" s="7"/>
      <c r="G231" s="7"/>
      <c r="H231" s="255"/>
      <c r="I231" s="7"/>
      <c r="J231" s="7"/>
      <c r="K231" s="7"/>
      <c r="L231" s="7"/>
      <c r="M231" s="7"/>
      <c r="N231" s="7"/>
      <c r="O231" s="7"/>
      <c r="P231" s="7"/>
      <c r="Q231" s="7"/>
      <c r="R231" s="256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ht="18.0" customHeight="1">
      <c r="A232" s="7"/>
      <c r="B232" s="7"/>
      <c r="C232" s="7"/>
      <c r="D232" s="7"/>
      <c r="E232" s="7"/>
      <c r="F232" s="7"/>
      <c r="G232" s="7"/>
      <c r="H232" s="255"/>
      <c r="I232" s="7"/>
      <c r="J232" s="7"/>
      <c r="K232" s="7"/>
      <c r="L232" s="7"/>
      <c r="M232" s="7"/>
      <c r="N232" s="7"/>
      <c r="O232" s="7"/>
      <c r="P232" s="7"/>
      <c r="Q232" s="7"/>
      <c r="R232" s="256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ht="18.0" customHeight="1">
      <c r="A233" s="7"/>
      <c r="B233" s="7"/>
      <c r="C233" s="7"/>
      <c r="D233" s="7"/>
      <c r="E233" s="7"/>
      <c r="F233" s="7"/>
      <c r="G233" s="7"/>
      <c r="H233" s="255"/>
      <c r="I233" s="7"/>
      <c r="J233" s="7"/>
      <c r="K233" s="7"/>
      <c r="L233" s="7"/>
      <c r="M233" s="7"/>
      <c r="N233" s="7"/>
      <c r="O233" s="7"/>
      <c r="P233" s="7"/>
      <c r="Q233" s="7"/>
      <c r="R233" s="256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ht="18.0" customHeight="1">
      <c r="A234" s="7"/>
      <c r="B234" s="7"/>
      <c r="C234" s="7"/>
      <c r="D234" s="7"/>
      <c r="E234" s="7"/>
      <c r="F234" s="7"/>
      <c r="G234" s="7"/>
      <c r="H234" s="255"/>
      <c r="I234" s="7"/>
      <c r="J234" s="7"/>
      <c r="K234" s="7"/>
      <c r="L234" s="7"/>
      <c r="M234" s="7"/>
      <c r="N234" s="7"/>
      <c r="O234" s="7"/>
      <c r="P234" s="7"/>
      <c r="Q234" s="7"/>
      <c r="R234" s="256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ht="18.0" customHeight="1">
      <c r="A235" s="7"/>
      <c r="B235" s="7"/>
      <c r="C235" s="7"/>
      <c r="D235" s="7"/>
      <c r="E235" s="7"/>
      <c r="F235" s="7"/>
      <c r="G235" s="7"/>
      <c r="H235" s="255"/>
      <c r="I235" s="7"/>
      <c r="J235" s="7"/>
      <c r="K235" s="7"/>
      <c r="L235" s="7"/>
      <c r="M235" s="7"/>
      <c r="N235" s="7"/>
      <c r="O235" s="7"/>
      <c r="P235" s="7"/>
      <c r="Q235" s="7"/>
      <c r="R235" s="256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ht="18.0" customHeight="1">
      <c r="A236" s="7"/>
      <c r="B236" s="7"/>
      <c r="C236" s="7"/>
      <c r="D236" s="7"/>
      <c r="E236" s="7"/>
      <c r="F236" s="7"/>
      <c r="G236" s="7"/>
      <c r="H236" s="255"/>
      <c r="I236" s="7"/>
      <c r="J236" s="7"/>
      <c r="K236" s="7"/>
      <c r="L236" s="7"/>
      <c r="M236" s="7"/>
      <c r="N236" s="7"/>
      <c r="O236" s="7"/>
      <c r="P236" s="7"/>
      <c r="Q236" s="7"/>
      <c r="R236" s="256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ht="18.0" customHeight="1">
      <c r="A237" s="7"/>
      <c r="B237" s="7"/>
      <c r="C237" s="7"/>
      <c r="D237" s="7"/>
      <c r="E237" s="7"/>
      <c r="F237" s="7"/>
      <c r="G237" s="7"/>
      <c r="H237" s="255"/>
      <c r="I237" s="7"/>
      <c r="J237" s="7"/>
      <c r="K237" s="7"/>
      <c r="L237" s="7"/>
      <c r="M237" s="7"/>
      <c r="N237" s="7"/>
      <c r="O237" s="7"/>
      <c r="P237" s="7"/>
      <c r="Q237" s="7"/>
      <c r="R237" s="256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ht="18.0" customHeight="1">
      <c r="A238" s="7"/>
      <c r="B238" s="7"/>
      <c r="C238" s="7"/>
      <c r="D238" s="7"/>
      <c r="E238" s="7"/>
      <c r="F238" s="7"/>
      <c r="G238" s="7"/>
      <c r="H238" s="255"/>
      <c r="I238" s="7"/>
      <c r="J238" s="7"/>
      <c r="K238" s="7"/>
      <c r="L238" s="7"/>
      <c r="M238" s="7"/>
      <c r="N238" s="7"/>
      <c r="O238" s="7"/>
      <c r="P238" s="7"/>
      <c r="Q238" s="7"/>
      <c r="R238" s="256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ht="18.0" customHeight="1">
      <c r="A239" s="7"/>
      <c r="B239" s="7"/>
      <c r="C239" s="7"/>
      <c r="D239" s="7"/>
      <c r="E239" s="7"/>
      <c r="F239" s="7"/>
      <c r="G239" s="7"/>
      <c r="H239" s="255"/>
      <c r="I239" s="7"/>
      <c r="J239" s="7"/>
      <c r="K239" s="7"/>
      <c r="L239" s="7"/>
      <c r="M239" s="7"/>
      <c r="N239" s="7"/>
      <c r="O239" s="7"/>
      <c r="P239" s="7"/>
      <c r="Q239" s="7"/>
      <c r="R239" s="256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ht="18.0" customHeight="1">
      <c r="A240" s="7"/>
      <c r="B240" s="7"/>
      <c r="C240" s="7"/>
      <c r="D240" s="7"/>
      <c r="E240" s="7"/>
      <c r="F240" s="7"/>
      <c r="G240" s="7"/>
      <c r="H240" s="255"/>
      <c r="I240" s="7"/>
      <c r="J240" s="7"/>
      <c r="K240" s="7"/>
      <c r="L240" s="7"/>
      <c r="M240" s="7"/>
      <c r="N240" s="7"/>
      <c r="O240" s="7"/>
      <c r="P240" s="7"/>
      <c r="Q240" s="7"/>
      <c r="R240" s="256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ht="18.0" customHeight="1">
      <c r="A241" s="7"/>
      <c r="B241" s="7"/>
      <c r="C241" s="7"/>
      <c r="D241" s="7"/>
      <c r="E241" s="7"/>
      <c r="F241" s="7"/>
      <c r="G241" s="7"/>
      <c r="H241" s="255"/>
      <c r="I241" s="7"/>
      <c r="J241" s="7"/>
      <c r="K241" s="7"/>
      <c r="L241" s="7"/>
      <c r="M241" s="7"/>
      <c r="N241" s="7"/>
      <c r="O241" s="7"/>
      <c r="P241" s="7"/>
      <c r="Q241" s="7"/>
      <c r="R241" s="256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ht="18.0" customHeight="1">
      <c r="A242" s="7"/>
      <c r="B242" s="7"/>
      <c r="C242" s="7"/>
      <c r="D242" s="7"/>
      <c r="E242" s="7"/>
      <c r="F242" s="7"/>
      <c r="G242" s="7"/>
      <c r="H242" s="255"/>
      <c r="I242" s="7"/>
      <c r="J242" s="7"/>
      <c r="K242" s="7"/>
      <c r="L242" s="7"/>
      <c r="M242" s="7"/>
      <c r="N242" s="7"/>
      <c r="O242" s="7"/>
      <c r="P242" s="7"/>
      <c r="Q242" s="7"/>
      <c r="R242" s="256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ht="18.0" customHeight="1">
      <c r="A243" s="7"/>
      <c r="B243" s="7"/>
      <c r="C243" s="7"/>
      <c r="D243" s="7"/>
      <c r="E243" s="7"/>
      <c r="F243" s="7"/>
      <c r="G243" s="7"/>
      <c r="H243" s="255"/>
      <c r="I243" s="7"/>
      <c r="J243" s="7"/>
      <c r="K243" s="7"/>
      <c r="L243" s="7"/>
      <c r="M243" s="7"/>
      <c r="N243" s="7"/>
      <c r="O243" s="7"/>
      <c r="P243" s="7"/>
      <c r="Q243" s="7"/>
      <c r="R243" s="256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ht="18.0" customHeight="1">
      <c r="A244" s="7"/>
      <c r="B244" s="7"/>
      <c r="C244" s="7"/>
      <c r="D244" s="7"/>
      <c r="E244" s="7"/>
      <c r="F244" s="7"/>
      <c r="G244" s="7"/>
      <c r="H244" s="255"/>
      <c r="I244" s="7"/>
      <c r="J244" s="7"/>
      <c r="K244" s="7"/>
      <c r="L244" s="7"/>
      <c r="M244" s="7"/>
      <c r="N244" s="7"/>
      <c r="O244" s="7"/>
      <c r="P244" s="7"/>
      <c r="Q244" s="7"/>
      <c r="R244" s="256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ht="18.0" customHeight="1">
      <c r="A245" s="7"/>
      <c r="B245" s="7"/>
      <c r="C245" s="7"/>
      <c r="D245" s="7"/>
      <c r="E245" s="7"/>
      <c r="F245" s="7"/>
      <c r="G245" s="7"/>
      <c r="H245" s="255"/>
      <c r="I245" s="7"/>
      <c r="J245" s="7"/>
      <c r="K245" s="7"/>
      <c r="L245" s="7"/>
      <c r="M245" s="7"/>
      <c r="N245" s="7"/>
      <c r="O245" s="7"/>
      <c r="P245" s="7"/>
      <c r="Q245" s="7"/>
      <c r="R245" s="256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ht="18.0" customHeight="1">
      <c r="A246" s="7"/>
      <c r="B246" s="7"/>
      <c r="C246" s="7"/>
      <c r="D246" s="7"/>
      <c r="E246" s="7"/>
      <c r="F246" s="7"/>
      <c r="G246" s="7"/>
      <c r="H246" s="255"/>
      <c r="I246" s="7"/>
      <c r="J246" s="7"/>
      <c r="K246" s="7"/>
      <c r="L246" s="7"/>
      <c r="M246" s="7"/>
      <c r="N246" s="7"/>
      <c r="O246" s="7"/>
      <c r="P246" s="7"/>
      <c r="Q246" s="7"/>
      <c r="R246" s="256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ht="18.0" customHeight="1">
      <c r="A247" s="7"/>
      <c r="B247" s="7"/>
      <c r="C247" s="7"/>
      <c r="D247" s="7"/>
      <c r="E247" s="7"/>
      <c r="F247" s="7"/>
      <c r="G247" s="7"/>
      <c r="H247" s="255"/>
      <c r="I247" s="7"/>
      <c r="J247" s="7"/>
      <c r="K247" s="7"/>
      <c r="L247" s="7"/>
      <c r="M247" s="7"/>
      <c r="N247" s="7"/>
      <c r="O247" s="7"/>
      <c r="P247" s="7"/>
      <c r="Q247" s="7"/>
      <c r="R247" s="256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ht="18.0" customHeight="1">
      <c r="A248" s="7"/>
      <c r="B248" s="7"/>
      <c r="C248" s="7"/>
      <c r="D248" s="7"/>
      <c r="E248" s="7"/>
      <c r="F248" s="7"/>
      <c r="G248" s="7"/>
      <c r="H248" s="255"/>
      <c r="I248" s="7"/>
      <c r="J248" s="7"/>
      <c r="K248" s="7"/>
      <c r="L248" s="7"/>
      <c r="M248" s="7"/>
      <c r="N248" s="7"/>
      <c r="O248" s="7"/>
      <c r="P248" s="7"/>
      <c r="Q248" s="7"/>
      <c r="R248" s="256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ht="18.0" customHeight="1">
      <c r="A249" s="7"/>
      <c r="B249" s="7"/>
      <c r="C249" s="7"/>
      <c r="D249" s="7"/>
      <c r="E249" s="7"/>
      <c r="F249" s="7"/>
      <c r="G249" s="7"/>
      <c r="H249" s="255"/>
      <c r="I249" s="7"/>
      <c r="J249" s="7"/>
      <c r="K249" s="7"/>
      <c r="L249" s="7"/>
      <c r="M249" s="7"/>
      <c r="N249" s="7"/>
      <c r="O249" s="7"/>
      <c r="P249" s="7"/>
      <c r="Q249" s="7"/>
      <c r="R249" s="256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8.0" customHeight="1">
      <c r="A250" s="7"/>
      <c r="B250" s="7"/>
      <c r="C250" s="7"/>
      <c r="D250" s="7"/>
      <c r="E250" s="7"/>
      <c r="F250" s="7"/>
      <c r="G250" s="7"/>
      <c r="H250" s="255"/>
      <c r="I250" s="7"/>
      <c r="J250" s="7"/>
      <c r="K250" s="7"/>
      <c r="L250" s="7"/>
      <c r="M250" s="7"/>
      <c r="N250" s="7"/>
      <c r="O250" s="7"/>
      <c r="P250" s="7"/>
      <c r="Q250" s="7"/>
      <c r="R250" s="256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8.0" customHeight="1">
      <c r="A251" s="7"/>
      <c r="B251" s="7"/>
      <c r="C251" s="7"/>
      <c r="D251" s="7"/>
      <c r="E251" s="7"/>
      <c r="F251" s="7"/>
      <c r="G251" s="7"/>
      <c r="H251" s="255"/>
      <c r="I251" s="7"/>
      <c r="J251" s="7"/>
      <c r="K251" s="7"/>
      <c r="L251" s="7"/>
      <c r="M251" s="7"/>
      <c r="N251" s="7"/>
      <c r="O251" s="7"/>
      <c r="P251" s="7"/>
      <c r="Q251" s="7"/>
      <c r="R251" s="256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8.0" customHeight="1">
      <c r="A252" s="7"/>
      <c r="B252" s="7"/>
      <c r="C252" s="7"/>
      <c r="D252" s="7"/>
      <c r="E252" s="7"/>
      <c r="F252" s="7"/>
      <c r="G252" s="7"/>
      <c r="H252" s="255"/>
      <c r="I252" s="7"/>
      <c r="J252" s="7"/>
      <c r="K252" s="7"/>
      <c r="L252" s="7"/>
      <c r="M252" s="7"/>
      <c r="N252" s="7"/>
      <c r="O252" s="7"/>
      <c r="P252" s="7"/>
      <c r="Q252" s="7"/>
      <c r="R252" s="256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8.0" customHeight="1">
      <c r="A253" s="7"/>
      <c r="B253" s="7"/>
      <c r="C253" s="7"/>
      <c r="D253" s="7"/>
      <c r="E253" s="7"/>
      <c r="F253" s="7"/>
      <c r="G253" s="7"/>
      <c r="H253" s="255"/>
      <c r="I253" s="7"/>
      <c r="J253" s="7"/>
      <c r="K253" s="7"/>
      <c r="L253" s="7"/>
      <c r="M253" s="7"/>
      <c r="N253" s="7"/>
      <c r="O253" s="7"/>
      <c r="P253" s="7"/>
      <c r="Q253" s="7"/>
      <c r="R253" s="256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7"/>
      <c r="H254" s="255"/>
      <c r="I254" s="7"/>
      <c r="J254" s="7"/>
      <c r="K254" s="7"/>
      <c r="L254" s="7"/>
      <c r="M254" s="7"/>
      <c r="N254" s="7"/>
      <c r="O254" s="7"/>
      <c r="P254" s="7"/>
      <c r="Q254" s="7"/>
      <c r="R254" s="256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7"/>
      <c r="H255" s="255"/>
      <c r="I255" s="7"/>
      <c r="J255" s="7"/>
      <c r="K255" s="7"/>
      <c r="L255" s="7"/>
      <c r="M255" s="7"/>
      <c r="N255" s="7"/>
      <c r="O255" s="7"/>
      <c r="P255" s="7"/>
      <c r="Q255" s="7"/>
      <c r="R255" s="256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7"/>
      <c r="H256" s="255"/>
      <c r="I256" s="7"/>
      <c r="J256" s="7"/>
      <c r="K256" s="7"/>
      <c r="L256" s="7"/>
      <c r="M256" s="7"/>
      <c r="N256" s="7"/>
      <c r="O256" s="7"/>
      <c r="P256" s="7"/>
      <c r="Q256" s="7"/>
      <c r="R256" s="256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7"/>
      <c r="H257" s="255"/>
      <c r="I257" s="7"/>
      <c r="J257" s="7"/>
      <c r="K257" s="7"/>
      <c r="L257" s="7"/>
      <c r="M257" s="7"/>
      <c r="N257" s="7"/>
      <c r="O257" s="7"/>
      <c r="P257" s="7"/>
      <c r="Q257" s="7"/>
      <c r="R257" s="256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7"/>
      <c r="H258" s="255"/>
      <c r="I258" s="7"/>
      <c r="J258" s="7"/>
      <c r="K258" s="7"/>
      <c r="L258" s="7"/>
      <c r="M258" s="7"/>
      <c r="N258" s="7"/>
      <c r="O258" s="7"/>
      <c r="P258" s="7"/>
      <c r="Q258" s="7"/>
      <c r="R258" s="256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55"/>
      <c r="I259" s="7"/>
      <c r="J259" s="7"/>
      <c r="K259" s="7"/>
      <c r="L259" s="7"/>
      <c r="M259" s="7"/>
      <c r="N259" s="7"/>
      <c r="O259" s="7"/>
      <c r="P259" s="7"/>
      <c r="Q259" s="7"/>
      <c r="R259" s="256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55"/>
      <c r="I260" s="7"/>
      <c r="J260" s="7"/>
      <c r="K260" s="7"/>
      <c r="L260" s="7"/>
      <c r="M260" s="7"/>
      <c r="N260" s="7"/>
      <c r="O260" s="7"/>
      <c r="P260" s="7"/>
      <c r="Q260" s="7"/>
      <c r="R260" s="256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55"/>
      <c r="I261" s="7"/>
      <c r="J261" s="7"/>
      <c r="K261" s="7"/>
      <c r="L261" s="7"/>
      <c r="M261" s="7"/>
      <c r="N261" s="7"/>
      <c r="O261" s="7"/>
      <c r="P261" s="7"/>
      <c r="Q261" s="7"/>
      <c r="R261" s="256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55"/>
      <c r="I262" s="7"/>
      <c r="J262" s="7"/>
      <c r="K262" s="7"/>
      <c r="L262" s="7"/>
      <c r="M262" s="7"/>
      <c r="N262" s="7"/>
      <c r="O262" s="7"/>
      <c r="P262" s="7"/>
      <c r="Q262" s="7"/>
      <c r="R262" s="256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55"/>
      <c r="I263" s="7"/>
      <c r="J263" s="7"/>
      <c r="K263" s="7"/>
      <c r="L263" s="7"/>
      <c r="M263" s="7"/>
      <c r="N263" s="7"/>
      <c r="O263" s="7"/>
      <c r="P263" s="7"/>
      <c r="Q263" s="7"/>
      <c r="R263" s="256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55"/>
      <c r="I264" s="7"/>
      <c r="J264" s="7"/>
      <c r="K264" s="7"/>
      <c r="L264" s="7"/>
      <c r="M264" s="7"/>
      <c r="N264" s="7"/>
      <c r="O264" s="7"/>
      <c r="P264" s="7"/>
      <c r="Q264" s="7"/>
      <c r="R264" s="256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55"/>
      <c r="I265" s="7"/>
      <c r="J265" s="7"/>
      <c r="K265" s="7"/>
      <c r="L265" s="7"/>
      <c r="M265" s="7"/>
      <c r="N265" s="7"/>
      <c r="O265" s="7"/>
      <c r="P265" s="7"/>
      <c r="Q265" s="7"/>
      <c r="R265" s="256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55"/>
      <c r="I266" s="7"/>
      <c r="J266" s="7"/>
      <c r="K266" s="7"/>
      <c r="L266" s="7"/>
      <c r="M266" s="7"/>
      <c r="N266" s="7"/>
      <c r="O266" s="7"/>
      <c r="P266" s="7"/>
      <c r="Q266" s="7"/>
      <c r="R266" s="256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55"/>
      <c r="I267" s="7"/>
      <c r="J267" s="7"/>
      <c r="K267" s="7"/>
      <c r="L267" s="7"/>
      <c r="M267" s="7"/>
      <c r="N267" s="7"/>
      <c r="O267" s="7"/>
      <c r="P267" s="7"/>
      <c r="Q267" s="7"/>
      <c r="R267" s="256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55"/>
      <c r="I268" s="7"/>
      <c r="J268" s="7"/>
      <c r="K268" s="7"/>
      <c r="L268" s="7"/>
      <c r="M268" s="7"/>
      <c r="N268" s="7"/>
      <c r="O268" s="7"/>
      <c r="P268" s="7"/>
      <c r="Q268" s="7"/>
      <c r="R268" s="256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55"/>
      <c r="I269" s="7"/>
      <c r="J269" s="7"/>
      <c r="K269" s="7"/>
      <c r="L269" s="7"/>
      <c r="M269" s="7"/>
      <c r="N269" s="7"/>
      <c r="O269" s="7"/>
      <c r="P269" s="7"/>
      <c r="Q269" s="7"/>
      <c r="R269" s="256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55"/>
      <c r="I270" s="7"/>
      <c r="J270" s="7"/>
      <c r="K270" s="7"/>
      <c r="L270" s="7"/>
      <c r="M270" s="7"/>
      <c r="N270" s="7"/>
      <c r="O270" s="7"/>
      <c r="P270" s="7"/>
      <c r="Q270" s="7"/>
      <c r="R270" s="256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55"/>
      <c r="I271" s="7"/>
      <c r="J271" s="7"/>
      <c r="K271" s="7"/>
      <c r="L271" s="7"/>
      <c r="M271" s="7"/>
      <c r="N271" s="7"/>
      <c r="O271" s="7"/>
      <c r="P271" s="7"/>
      <c r="Q271" s="7"/>
      <c r="R271" s="256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55"/>
      <c r="I272" s="7"/>
      <c r="J272" s="7"/>
      <c r="K272" s="7"/>
      <c r="L272" s="7"/>
      <c r="M272" s="7"/>
      <c r="N272" s="7"/>
      <c r="O272" s="7"/>
      <c r="P272" s="7"/>
      <c r="Q272" s="7"/>
      <c r="R272" s="256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55"/>
      <c r="I273" s="7"/>
      <c r="J273" s="7"/>
      <c r="K273" s="7"/>
      <c r="L273" s="7"/>
      <c r="M273" s="7"/>
      <c r="N273" s="7"/>
      <c r="O273" s="7"/>
      <c r="P273" s="7"/>
      <c r="Q273" s="7"/>
      <c r="R273" s="256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55"/>
      <c r="I274" s="7"/>
      <c r="J274" s="7"/>
      <c r="K274" s="7"/>
      <c r="L274" s="7"/>
      <c r="M274" s="7"/>
      <c r="N274" s="7"/>
      <c r="O274" s="7"/>
      <c r="P274" s="7"/>
      <c r="Q274" s="7"/>
      <c r="R274" s="256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55"/>
      <c r="I275" s="7"/>
      <c r="J275" s="7"/>
      <c r="K275" s="7"/>
      <c r="L275" s="7"/>
      <c r="M275" s="7"/>
      <c r="N275" s="7"/>
      <c r="O275" s="7"/>
      <c r="P275" s="7"/>
      <c r="Q275" s="7"/>
      <c r="R275" s="256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55"/>
      <c r="I276" s="7"/>
      <c r="J276" s="7"/>
      <c r="K276" s="7"/>
      <c r="L276" s="7"/>
      <c r="M276" s="7"/>
      <c r="N276" s="7"/>
      <c r="O276" s="7"/>
      <c r="P276" s="7"/>
      <c r="Q276" s="7"/>
      <c r="R276" s="256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55"/>
      <c r="I277" s="7"/>
      <c r="J277" s="7"/>
      <c r="K277" s="7"/>
      <c r="L277" s="7"/>
      <c r="M277" s="7"/>
      <c r="N277" s="7"/>
      <c r="O277" s="7"/>
      <c r="P277" s="7"/>
      <c r="Q277" s="7"/>
      <c r="R277" s="256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55"/>
      <c r="I278" s="7"/>
      <c r="J278" s="7"/>
      <c r="K278" s="7"/>
      <c r="L278" s="7"/>
      <c r="M278" s="7"/>
      <c r="N278" s="7"/>
      <c r="O278" s="7"/>
      <c r="P278" s="7"/>
      <c r="Q278" s="7"/>
      <c r="R278" s="256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55"/>
      <c r="I279" s="7"/>
      <c r="J279" s="7"/>
      <c r="K279" s="7"/>
      <c r="L279" s="7"/>
      <c r="M279" s="7"/>
      <c r="N279" s="7"/>
      <c r="O279" s="7"/>
      <c r="P279" s="7"/>
      <c r="Q279" s="7"/>
      <c r="R279" s="256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55"/>
      <c r="I280" s="7"/>
      <c r="J280" s="7"/>
      <c r="K280" s="7"/>
      <c r="L280" s="7"/>
      <c r="M280" s="7"/>
      <c r="N280" s="7"/>
      <c r="O280" s="7"/>
      <c r="P280" s="7"/>
      <c r="Q280" s="7"/>
      <c r="R280" s="256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55"/>
      <c r="I281" s="7"/>
      <c r="J281" s="7"/>
      <c r="K281" s="7"/>
      <c r="L281" s="7"/>
      <c r="M281" s="7"/>
      <c r="N281" s="7"/>
      <c r="O281" s="7"/>
      <c r="P281" s="7"/>
      <c r="Q281" s="7"/>
      <c r="R281" s="256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55"/>
      <c r="I282" s="7"/>
      <c r="J282" s="7"/>
      <c r="K282" s="7"/>
      <c r="L282" s="7"/>
      <c r="M282" s="7"/>
      <c r="N282" s="7"/>
      <c r="O282" s="7"/>
      <c r="P282" s="7"/>
      <c r="Q282" s="7"/>
      <c r="R282" s="256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55"/>
      <c r="I283" s="7"/>
      <c r="J283" s="7"/>
      <c r="K283" s="7"/>
      <c r="L283" s="7"/>
      <c r="M283" s="7"/>
      <c r="N283" s="7"/>
      <c r="O283" s="7"/>
      <c r="P283" s="7"/>
      <c r="Q283" s="7"/>
      <c r="R283" s="256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55"/>
      <c r="I284" s="7"/>
      <c r="J284" s="7"/>
      <c r="K284" s="7"/>
      <c r="L284" s="7"/>
      <c r="M284" s="7"/>
      <c r="N284" s="7"/>
      <c r="O284" s="7"/>
      <c r="P284" s="7"/>
      <c r="Q284" s="7"/>
      <c r="R284" s="256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55"/>
      <c r="I285" s="7"/>
      <c r="J285" s="7"/>
      <c r="K285" s="7"/>
      <c r="L285" s="7"/>
      <c r="M285" s="7"/>
      <c r="N285" s="7"/>
      <c r="O285" s="7"/>
      <c r="P285" s="7"/>
      <c r="Q285" s="7"/>
      <c r="R285" s="256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55"/>
      <c r="I286" s="7"/>
      <c r="J286" s="7"/>
      <c r="K286" s="7"/>
      <c r="L286" s="7"/>
      <c r="M286" s="7"/>
      <c r="N286" s="7"/>
      <c r="O286" s="7"/>
      <c r="P286" s="7"/>
      <c r="Q286" s="7"/>
      <c r="R286" s="256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55"/>
      <c r="I287" s="7"/>
      <c r="J287" s="7"/>
      <c r="K287" s="7"/>
      <c r="L287" s="7"/>
      <c r="M287" s="7"/>
      <c r="N287" s="7"/>
      <c r="O287" s="7"/>
      <c r="P287" s="7"/>
      <c r="Q287" s="7"/>
      <c r="R287" s="256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55"/>
      <c r="I288" s="7"/>
      <c r="J288" s="7"/>
      <c r="K288" s="7"/>
      <c r="L288" s="7"/>
      <c r="M288" s="7"/>
      <c r="N288" s="7"/>
      <c r="O288" s="7"/>
      <c r="P288" s="7"/>
      <c r="Q288" s="7"/>
      <c r="R288" s="25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55"/>
      <c r="I289" s="7"/>
      <c r="J289" s="7"/>
      <c r="K289" s="7"/>
      <c r="L289" s="7"/>
      <c r="M289" s="7"/>
      <c r="N289" s="7"/>
      <c r="O289" s="7"/>
      <c r="P289" s="7"/>
      <c r="Q289" s="7"/>
      <c r="R289" s="25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55"/>
      <c r="I290" s="7"/>
      <c r="J290" s="7"/>
      <c r="K290" s="7"/>
      <c r="L290" s="7"/>
      <c r="M290" s="7"/>
      <c r="N290" s="7"/>
      <c r="O290" s="7"/>
      <c r="P290" s="7"/>
      <c r="Q290" s="7"/>
      <c r="R290" s="25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55"/>
      <c r="I291" s="7"/>
      <c r="J291" s="7"/>
      <c r="K291" s="7"/>
      <c r="L291" s="7"/>
      <c r="M291" s="7"/>
      <c r="N291" s="7"/>
      <c r="O291" s="7"/>
      <c r="P291" s="7"/>
      <c r="Q291" s="7"/>
      <c r="R291" s="25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55"/>
      <c r="I292" s="7"/>
      <c r="J292" s="7"/>
      <c r="K292" s="7"/>
      <c r="L292" s="7"/>
      <c r="M292" s="7"/>
      <c r="N292" s="7"/>
      <c r="O292" s="7"/>
      <c r="P292" s="7"/>
      <c r="Q292" s="7"/>
      <c r="R292" s="25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55"/>
      <c r="I293" s="7"/>
      <c r="J293" s="7"/>
      <c r="K293" s="7"/>
      <c r="L293" s="7"/>
      <c r="M293" s="7"/>
      <c r="N293" s="7"/>
      <c r="O293" s="7"/>
      <c r="P293" s="7"/>
      <c r="Q293" s="7"/>
      <c r="R293" s="25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55"/>
      <c r="I294" s="7"/>
      <c r="J294" s="7"/>
      <c r="K294" s="7"/>
      <c r="L294" s="7"/>
      <c r="M294" s="7"/>
      <c r="N294" s="7"/>
      <c r="O294" s="7"/>
      <c r="P294" s="7"/>
      <c r="Q294" s="7"/>
      <c r="R294" s="25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55"/>
      <c r="I295" s="7"/>
      <c r="J295" s="7"/>
      <c r="K295" s="7"/>
      <c r="L295" s="7"/>
      <c r="M295" s="7"/>
      <c r="N295" s="7"/>
      <c r="O295" s="7"/>
      <c r="P295" s="7"/>
      <c r="Q295" s="7"/>
      <c r="R295" s="25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55"/>
      <c r="I296" s="7"/>
      <c r="J296" s="7"/>
      <c r="K296" s="7"/>
      <c r="L296" s="7"/>
      <c r="M296" s="7"/>
      <c r="N296" s="7"/>
      <c r="O296" s="7"/>
      <c r="P296" s="7"/>
      <c r="Q296" s="7"/>
      <c r="R296" s="25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55"/>
      <c r="I297" s="7"/>
      <c r="J297" s="7"/>
      <c r="K297" s="7"/>
      <c r="L297" s="7"/>
      <c r="M297" s="7"/>
      <c r="N297" s="7"/>
      <c r="O297" s="7"/>
      <c r="P297" s="7"/>
      <c r="Q297" s="7"/>
      <c r="R297" s="25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55"/>
      <c r="I298" s="7"/>
      <c r="J298" s="7"/>
      <c r="K298" s="7"/>
      <c r="L298" s="7"/>
      <c r="M298" s="7"/>
      <c r="N298" s="7"/>
      <c r="O298" s="7"/>
      <c r="P298" s="7"/>
      <c r="Q298" s="7"/>
      <c r="R298" s="25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55"/>
      <c r="I299" s="7"/>
      <c r="J299" s="7"/>
      <c r="K299" s="7"/>
      <c r="L299" s="7"/>
      <c r="M299" s="7"/>
      <c r="N299" s="7"/>
      <c r="O299" s="7"/>
      <c r="P299" s="7"/>
      <c r="Q299" s="7"/>
      <c r="R299" s="25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55"/>
      <c r="I300" s="7"/>
      <c r="J300" s="7"/>
      <c r="K300" s="7"/>
      <c r="L300" s="7"/>
      <c r="M300" s="7"/>
      <c r="N300" s="7"/>
      <c r="O300" s="7"/>
      <c r="P300" s="7"/>
      <c r="Q300" s="7"/>
      <c r="R300" s="25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64:E64"/>
    <mergeCell ref="C85:E85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44415.0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70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3">
        <v>1.0</v>
      </c>
      <c r="B8" s="154" t="s">
        <v>71</v>
      </c>
      <c r="C8" s="154">
        <v>22.5</v>
      </c>
      <c r="D8" s="155">
        <v>0.1086</v>
      </c>
      <c r="E8" s="156">
        <f>208.59*3.5</f>
        <v>730.065</v>
      </c>
      <c r="F8" s="156"/>
      <c r="G8" s="156"/>
      <c r="H8" s="157">
        <v>3.5</v>
      </c>
      <c r="I8" s="158">
        <f t="shared" ref="I8:I14" si="1">+D8*E8</f>
        <v>79.285059</v>
      </c>
      <c r="J8" s="159">
        <f t="shared" ref="J8:J14" si="2">E8-I8</f>
        <v>650.779941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3">
        <v>2.0</v>
      </c>
      <c r="B9" s="154" t="s">
        <v>71</v>
      </c>
      <c r="C9" s="154">
        <v>22.5</v>
      </c>
      <c r="D9" s="155">
        <v>0.1086</v>
      </c>
      <c r="E9" s="156">
        <f>208.59*10.7</f>
        <v>2231.913</v>
      </c>
      <c r="F9" s="156"/>
      <c r="G9" s="156"/>
      <c r="H9" s="157">
        <v>10.7</v>
      </c>
      <c r="I9" s="158">
        <f t="shared" si="1"/>
        <v>242.3857518</v>
      </c>
      <c r="J9" s="159">
        <f t="shared" si="2"/>
        <v>1989.527248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3">
        <v>3.0</v>
      </c>
      <c r="B10" s="154" t="s">
        <v>71</v>
      </c>
      <c r="C10" s="154">
        <v>22.5</v>
      </c>
      <c r="D10" s="155">
        <v>0.1086</v>
      </c>
      <c r="E10" s="156">
        <f>208.59*28.2</f>
        <v>5882.238</v>
      </c>
      <c r="F10" s="156"/>
      <c r="G10" s="156"/>
      <c r="H10" s="157">
        <v>28.2</v>
      </c>
      <c r="I10" s="158">
        <f t="shared" si="1"/>
        <v>638.8110468</v>
      </c>
      <c r="J10" s="159">
        <f t="shared" si="2"/>
        <v>5243.426953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3">
        <v>4.0</v>
      </c>
      <c r="B11" s="160" t="s">
        <v>72</v>
      </c>
      <c r="C11" s="154">
        <v>25.5</v>
      </c>
      <c r="D11" s="161">
        <v>0.0577</v>
      </c>
      <c r="E11" s="259">
        <f>262.536*15.2</f>
        <v>3990.5472</v>
      </c>
      <c r="F11" s="259"/>
      <c r="G11" s="259"/>
      <c r="H11" s="157">
        <v>15.2</v>
      </c>
      <c r="I11" s="158">
        <f t="shared" si="1"/>
        <v>230.2545734</v>
      </c>
      <c r="J11" s="159">
        <f t="shared" si="2"/>
        <v>3760.292627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3">
        <v>5.0</v>
      </c>
      <c r="B12" s="160" t="s">
        <v>73</v>
      </c>
      <c r="C12" s="160">
        <v>31.5</v>
      </c>
      <c r="D12" s="161">
        <v>0.0146</v>
      </c>
      <c r="E12" s="259">
        <f>248.078*9.12</f>
        <v>2262.47136</v>
      </c>
      <c r="F12" s="259"/>
      <c r="G12" s="259"/>
      <c r="H12" s="157">
        <v>9.12</v>
      </c>
      <c r="I12" s="158">
        <f t="shared" si="1"/>
        <v>33.03208186</v>
      </c>
      <c r="J12" s="159">
        <f t="shared" si="2"/>
        <v>2229.439278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3">
        <v>6.0</v>
      </c>
      <c r="B13" s="160" t="s">
        <v>73</v>
      </c>
      <c r="C13" s="160">
        <v>31.5</v>
      </c>
      <c r="D13" s="161">
        <v>0.0146</v>
      </c>
      <c r="E13" s="259">
        <f>248.078*26.9</f>
        <v>6673.2982</v>
      </c>
      <c r="F13" s="259"/>
      <c r="G13" s="259"/>
      <c r="H13" s="157">
        <v>26.9</v>
      </c>
      <c r="I13" s="158">
        <f t="shared" si="1"/>
        <v>97.43015372</v>
      </c>
      <c r="J13" s="159">
        <f t="shared" si="2"/>
        <v>6575.868046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customHeight="1">
      <c r="A14" s="153">
        <v>7.0</v>
      </c>
      <c r="B14" s="160" t="s">
        <v>74</v>
      </c>
      <c r="C14" s="160">
        <v>30.5</v>
      </c>
      <c r="D14" s="161">
        <v>0.0477</v>
      </c>
      <c r="E14" s="259">
        <f>265.672*4</f>
        <v>1062.688</v>
      </c>
      <c r="F14" s="259"/>
      <c r="G14" s="259"/>
      <c r="H14" s="157">
        <v>4.0</v>
      </c>
      <c r="I14" s="158">
        <f t="shared" si="1"/>
        <v>50.6902176</v>
      </c>
      <c r="J14" s="159">
        <f t="shared" si="2"/>
        <v>1011.997782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18.75" customHeight="1">
      <c r="A15" s="162"/>
      <c r="B15" s="163"/>
      <c r="C15" s="164"/>
      <c r="D15" s="165"/>
      <c r="E15" s="166">
        <f>SUM(E8:E14)</f>
        <v>22833.22076</v>
      </c>
      <c r="F15" s="167"/>
      <c r="G15" s="167"/>
      <c r="H15" s="168"/>
      <c r="I15" s="169">
        <f t="shared" ref="I15:J15" si="3">SUM(I8:I14)</f>
        <v>1371.888884</v>
      </c>
      <c r="J15" s="170">
        <f t="shared" si="3"/>
        <v>21461.33188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18.75" customHeight="1">
      <c r="A16" s="171"/>
      <c r="B16" s="144"/>
      <c r="C16" s="144"/>
      <c r="D16" s="172"/>
      <c r="E16" s="173"/>
      <c r="F16" s="151"/>
      <c r="G16" s="151"/>
      <c r="H16" s="147"/>
      <c r="I16" s="174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18.75" customHeight="1">
      <c r="A18" s="139"/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18.75" customHeight="1">
      <c r="A19" s="139" t="s">
        <v>11</v>
      </c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40.5" customHeight="1">
      <c r="A21" s="175"/>
      <c r="B21" s="160" t="s">
        <v>12</v>
      </c>
      <c r="C21" s="176" t="s">
        <v>57</v>
      </c>
      <c r="D21" s="52"/>
      <c r="E21" s="53"/>
      <c r="F21" s="177"/>
      <c r="G21" s="177"/>
      <c r="H21" s="178" t="s">
        <v>14</v>
      </c>
      <c r="I21" s="160" t="s">
        <v>15</v>
      </c>
      <c r="J21" s="160" t="s">
        <v>16</v>
      </c>
      <c r="K21" s="139"/>
      <c r="L21" s="160" t="s">
        <v>17</v>
      </c>
      <c r="M21" s="160" t="s">
        <v>15</v>
      </c>
      <c r="N21" s="175" t="s">
        <v>18</v>
      </c>
      <c r="O21" s="139"/>
      <c r="P21" s="139"/>
      <c r="Q21" s="175" t="s">
        <v>58</v>
      </c>
      <c r="R21" s="179"/>
      <c r="S21" s="160" t="s">
        <v>17</v>
      </c>
      <c r="T21" s="160" t="s">
        <v>15</v>
      </c>
      <c r="U21" s="175" t="s">
        <v>18</v>
      </c>
      <c r="V21" s="139"/>
      <c r="W21" s="175" t="s">
        <v>19</v>
      </c>
      <c r="X21" s="175" t="s">
        <v>20</v>
      </c>
      <c r="Y21" s="175" t="s">
        <v>21</v>
      </c>
      <c r="Z21" s="175" t="s">
        <v>75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7.0" customHeight="1">
      <c r="A22" s="160">
        <v>1.0</v>
      </c>
      <c r="B22" s="180" t="s">
        <v>71</v>
      </c>
      <c r="C22" s="181">
        <v>65.0</v>
      </c>
      <c r="D22" s="181">
        <v>207.0</v>
      </c>
      <c r="E22" s="181">
        <v>293.0</v>
      </c>
      <c r="F22" s="181">
        <f t="shared" ref="F22:F54" si="5">VALUE(IF(RIGHT(B22, 1)="%", RIGHT(B22, 3), 0))</f>
        <v>0</v>
      </c>
      <c r="G22" s="181">
        <f t="shared" ref="G22:G54" si="6">+R22*C22/100*D22/100*E22/100</f>
        <v>88.7020875</v>
      </c>
      <c r="H22" s="182">
        <f t="shared" ref="H22:H54" si="7">IF(F22=0, G22, F22*G22)</f>
        <v>88.7020875</v>
      </c>
      <c r="I22" s="181">
        <v>1.0</v>
      </c>
      <c r="J22" s="183">
        <f t="shared" ref="J22:J54" si="8">+I22*H22</f>
        <v>88.7020875</v>
      </c>
      <c r="K22" s="184"/>
      <c r="L22" s="185">
        <f>D22*25.4/1000</f>
        <v>5.2578</v>
      </c>
      <c r="M22" s="186">
        <f>+I22</f>
        <v>1</v>
      </c>
      <c r="N22" s="186">
        <f>M22*L22</f>
        <v>5.2578</v>
      </c>
      <c r="O22" s="184"/>
      <c r="P22" s="184"/>
      <c r="Q22" s="185"/>
      <c r="R22" s="187">
        <v>22.5</v>
      </c>
      <c r="S22" s="175">
        <f t="shared" ref="S22:S55" si="9">E22/100</f>
        <v>2.93</v>
      </c>
      <c r="T22" s="160">
        <f t="shared" ref="T22:T55" si="10">I22</f>
        <v>1</v>
      </c>
      <c r="U22" s="160">
        <f t="shared" ref="U22:U55" si="11">T22*S22</f>
        <v>2.93</v>
      </c>
      <c r="V22" s="188">
        <f t="shared" ref="V22:V54" si="12">R22*C22/100*D22/100*E22/100</f>
        <v>88.7020875</v>
      </c>
      <c r="W22" s="175">
        <f t="shared" ref="W22:X22" si="4">C22/100</f>
        <v>0.65</v>
      </c>
      <c r="X22" s="175">
        <f t="shared" si="4"/>
        <v>2.07</v>
      </c>
      <c r="Y22" s="175">
        <f t="shared" ref="Y22:Y55" si="14">U22</f>
        <v>2.93</v>
      </c>
      <c r="Z22" s="189">
        <f t="shared" ref="Z22:Z55" si="15">W22*X22*Y22</f>
        <v>3.942315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27.0" customHeight="1">
      <c r="A23" s="160">
        <v>2.0</v>
      </c>
      <c r="B23" s="190" t="s">
        <v>71</v>
      </c>
      <c r="C23" s="190">
        <v>102.0</v>
      </c>
      <c r="D23" s="190">
        <v>207.0</v>
      </c>
      <c r="E23" s="190">
        <v>262.0</v>
      </c>
      <c r="F23" s="190">
        <f t="shared" si="5"/>
        <v>0</v>
      </c>
      <c r="G23" s="190">
        <f t="shared" si="6"/>
        <v>124.46703</v>
      </c>
      <c r="H23" s="191">
        <f t="shared" si="7"/>
        <v>124.46703</v>
      </c>
      <c r="I23" s="190">
        <v>1.0</v>
      </c>
      <c r="J23" s="192">
        <f t="shared" si="8"/>
        <v>124.46703</v>
      </c>
      <c r="K23" s="139"/>
      <c r="L23" s="175"/>
      <c r="M23" s="160"/>
      <c r="N23" s="160"/>
      <c r="O23" s="139"/>
      <c r="P23" s="139"/>
      <c r="Q23" s="175"/>
      <c r="R23" s="187">
        <v>22.5</v>
      </c>
      <c r="S23" s="175">
        <f t="shared" si="9"/>
        <v>2.62</v>
      </c>
      <c r="T23" s="160">
        <f t="shared" si="10"/>
        <v>1</v>
      </c>
      <c r="U23" s="160">
        <f t="shared" si="11"/>
        <v>2.62</v>
      </c>
      <c r="V23" s="188">
        <f t="shared" si="12"/>
        <v>124.46703</v>
      </c>
      <c r="W23" s="175">
        <f t="shared" ref="W23:X23" si="13">C23/100</f>
        <v>1.02</v>
      </c>
      <c r="X23" s="175">
        <f t="shared" si="13"/>
        <v>2.07</v>
      </c>
      <c r="Y23" s="175">
        <f t="shared" si="14"/>
        <v>2.62</v>
      </c>
      <c r="Z23" s="189">
        <f t="shared" si="15"/>
        <v>5.531868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27.0" customHeight="1">
      <c r="A24" s="160">
        <v>3.0</v>
      </c>
      <c r="B24" s="190" t="s">
        <v>71</v>
      </c>
      <c r="C24" s="190">
        <v>208.0</v>
      </c>
      <c r="D24" s="190">
        <v>207.0</v>
      </c>
      <c r="E24" s="190">
        <v>280.0</v>
      </c>
      <c r="F24" s="190">
        <f t="shared" si="5"/>
        <v>0</v>
      </c>
      <c r="G24" s="190">
        <f t="shared" si="6"/>
        <v>271.2528</v>
      </c>
      <c r="H24" s="191">
        <f t="shared" si="7"/>
        <v>271.2528</v>
      </c>
      <c r="I24" s="190">
        <v>1.0</v>
      </c>
      <c r="J24" s="192">
        <f t="shared" si="8"/>
        <v>271.2528</v>
      </c>
      <c r="K24" s="139"/>
      <c r="L24" s="175">
        <f t="shared" ref="L24:L46" si="17">D24*25.4/1000</f>
        <v>5.2578</v>
      </c>
      <c r="M24" s="160">
        <f t="shared" ref="M24:M54" si="18">+I24</f>
        <v>1</v>
      </c>
      <c r="N24" s="160">
        <f t="shared" ref="N24:N46" si="19">M24*L24</f>
        <v>5.2578</v>
      </c>
      <c r="O24" s="139"/>
      <c r="P24" s="139"/>
      <c r="Q24" s="175"/>
      <c r="R24" s="187">
        <v>22.5</v>
      </c>
      <c r="S24" s="175">
        <f t="shared" si="9"/>
        <v>2.8</v>
      </c>
      <c r="T24" s="160">
        <f t="shared" si="10"/>
        <v>1</v>
      </c>
      <c r="U24" s="160">
        <f t="shared" si="11"/>
        <v>2.8</v>
      </c>
      <c r="V24" s="188">
        <f t="shared" si="12"/>
        <v>271.2528</v>
      </c>
      <c r="W24" s="175">
        <f t="shared" ref="W24:X24" si="16">C24/100</f>
        <v>2.08</v>
      </c>
      <c r="X24" s="175">
        <f t="shared" si="16"/>
        <v>2.07</v>
      </c>
      <c r="Y24" s="175">
        <f t="shared" si="14"/>
        <v>2.8</v>
      </c>
      <c r="Z24" s="189">
        <f t="shared" si="15"/>
        <v>12.05568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27.0" customHeight="1">
      <c r="A25" s="160">
        <v>4.0</v>
      </c>
      <c r="B25" s="180" t="s">
        <v>71</v>
      </c>
      <c r="C25" s="181">
        <v>97.0</v>
      </c>
      <c r="D25" s="181">
        <v>207.0</v>
      </c>
      <c r="E25" s="181">
        <v>266.0</v>
      </c>
      <c r="F25" s="181">
        <f t="shared" si="5"/>
        <v>0</v>
      </c>
      <c r="G25" s="181">
        <f t="shared" si="6"/>
        <v>120.172815</v>
      </c>
      <c r="H25" s="182">
        <f t="shared" si="7"/>
        <v>120.172815</v>
      </c>
      <c r="I25" s="181">
        <v>1.0</v>
      </c>
      <c r="J25" s="183">
        <f t="shared" si="8"/>
        <v>120.172815</v>
      </c>
      <c r="K25" s="184"/>
      <c r="L25" s="185">
        <f t="shared" si="17"/>
        <v>5.2578</v>
      </c>
      <c r="M25" s="186">
        <f t="shared" si="18"/>
        <v>1</v>
      </c>
      <c r="N25" s="186">
        <f t="shared" si="19"/>
        <v>5.2578</v>
      </c>
      <c r="O25" s="184"/>
      <c r="P25" s="184"/>
      <c r="Q25" s="185"/>
      <c r="R25" s="187">
        <v>22.5</v>
      </c>
      <c r="S25" s="175">
        <f t="shared" si="9"/>
        <v>2.66</v>
      </c>
      <c r="T25" s="160">
        <f t="shared" si="10"/>
        <v>1</v>
      </c>
      <c r="U25" s="160">
        <f t="shared" si="11"/>
        <v>2.66</v>
      </c>
      <c r="V25" s="188">
        <f t="shared" si="12"/>
        <v>120.172815</v>
      </c>
      <c r="W25" s="175">
        <f t="shared" ref="W25:X25" si="20">C25/100</f>
        <v>0.97</v>
      </c>
      <c r="X25" s="175">
        <f t="shared" si="20"/>
        <v>2.07</v>
      </c>
      <c r="Y25" s="175">
        <f t="shared" si="14"/>
        <v>2.66</v>
      </c>
      <c r="Z25" s="189">
        <f t="shared" si="15"/>
        <v>5.341014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27.0" customHeight="1">
      <c r="A26" s="160">
        <v>5.0</v>
      </c>
      <c r="B26" s="190" t="s">
        <v>71</v>
      </c>
      <c r="C26" s="190">
        <v>84.0</v>
      </c>
      <c r="D26" s="190">
        <v>207.0</v>
      </c>
      <c r="E26" s="190">
        <v>118.0</v>
      </c>
      <c r="F26" s="190">
        <f t="shared" si="5"/>
        <v>0</v>
      </c>
      <c r="G26" s="190">
        <f t="shared" si="6"/>
        <v>46.16514</v>
      </c>
      <c r="H26" s="191">
        <f t="shared" si="7"/>
        <v>46.16514</v>
      </c>
      <c r="I26" s="190">
        <v>1.0</v>
      </c>
      <c r="J26" s="192">
        <f t="shared" si="8"/>
        <v>46.16514</v>
      </c>
      <c r="K26" s="139"/>
      <c r="L26" s="175">
        <f t="shared" si="17"/>
        <v>5.2578</v>
      </c>
      <c r="M26" s="160">
        <f t="shared" si="18"/>
        <v>1</v>
      </c>
      <c r="N26" s="160">
        <f t="shared" si="19"/>
        <v>5.2578</v>
      </c>
      <c r="O26" s="139"/>
      <c r="P26" s="139"/>
      <c r="Q26" s="175"/>
      <c r="R26" s="187">
        <v>22.5</v>
      </c>
      <c r="S26" s="175">
        <f t="shared" si="9"/>
        <v>1.18</v>
      </c>
      <c r="T26" s="160">
        <f t="shared" si="10"/>
        <v>1</v>
      </c>
      <c r="U26" s="160">
        <f t="shared" si="11"/>
        <v>1.18</v>
      </c>
      <c r="V26" s="188">
        <f t="shared" si="12"/>
        <v>46.16514</v>
      </c>
      <c r="W26" s="175">
        <f t="shared" ref="W26:X26" si="21">C26/100</f>
        <v>0.84</v>
      </c>
      <c r="X26" s="175">
        <f t="shared" si="21"/>
        <v>2.07</v>
      </c>
      <c r="Y26" s="175">
        <f t="shared" si="14"/>
        <v>1.18</v>
      </c>
      <c r="Z26" s="189">
        <f t="shared" si="15"/>
        <v>2.051784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27.0" customHeight="1">
      <c r="A27" s="160">
        <v>6.0</v>
      </c>
      <c r="B27" s="190" t="s">
        <v>71</v>
      </c>
      <c r="C27" s="190">
        <v>82.0</v>
      </c>
      <c r="D27" s="190">
        <v>207.0</v>
      </c>
      <c r="E27" s="190">
        <v>154.0</v>
      </c>
      <c r="F27" s="190">
        <f t="shared" si="5"/>
        <v>0</v>
      </c>
      <c r="G27" s="190">
        <f t="shared" si="6"/>
        <v>58.81491</v>
      </c>
      <c r="H27" s="191">
        <f t="shared" si="7"/>
        <v>58.81491</v>
      </c>
      <c r="I27" s="190">
        <v>1.0</v>
      </c>
      <c r="J27" s="192">
        <f t="shared" si="8"/>
        <v>58.81491</v>
      </c>
      <c r="K27" s="139"/>
      <c r="L27" s="175">
        <f t="shared" si="17"/>
        <v>5.2578</v>
      </c>
      <c r="M27" s="160">
        <f t="shared" si="18"/>
        <v>1</v>
      </c>
      <c r="N27" s="160">
        <f t="shared" si="19"/>
        <v>5.2578</v>
      </c>
      <c r="O27" s="139"/>
      <c r="P27" s="139"/>
      <c r="Q27" s="175"/>
      <c r="R27" s="187">
        <v>22.5</v>
      </c>
      <c r="S27" s="175">
        <f t="shared" si="9"/>
        <v>1.54</v>
      </c>
      <c r="T27" s="160">
        <f t="shared" si="10"/>
        <v>1</v>
      </c>
      <c r="U27" s="160">
        <f t="shared" si="11"/>
        <v>1.54</v>
      </c>
      <c r="V27" s="188">
        <f t="shared" si="12"/>
        <v>58.81491</v>
      </c>
      <c r="W27" s="175">
        <f t="shared" ref="W27:X27" si="22">C27/100</f>
        <v>0.82</v>
      </c>
      <c r="X27" s="175">
        <f t="shared" si="22"/>
        <v>2.07</v>
      </c>
      <c r="Y27" s="175">
        <f t="shared" si="14"/>
        <v>1.54</v>
      </c>
      <c r="Z27" s="189">
        <f t="shared" si="15"/>
        <v>2.613996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27.0" customHeight="1">
      <c r="A28" s="160">
        <v>7.0</v>
      </c>
      <c r="B28" s="190" t="s">
        <v>71</v>
      </c>
      <c r="C28" s="190">
        <v>101.0</v>
      </c>
      <c r="D28" s="190">
        <v>208.0</v>
      </c>
      <c r="E28" s="190">
        <v>2264.0</v>
      </c>
      <c r="F28" s="190">
        <f t="shared" si="5"/>
        <v>0</v>
      </c>
      <c r="G28" s="190">
        <f t="shared" si="6"/>
        <v>1070.14752</v>
      </c>
      <c r="H28" s="191">
        <f t="shared" si="7"/>
        <v>1070.14752</v>
      </c>
      <c r="I28" s="190">
        <v>1.0</v>
      </c>
      <c r="J28" s="192">
        <f t="shared" si="8"/>
        <v>1070.14752</v>
      </c>
      <c r="K28" s="139"/>
      <c r="L28" s="175">
        <f t="shared" si="17"/>
        <v>5.2832</v>
      </c>
      <c r="M28" s="160">
        <f t="shared" si="18"/>
        <v>1</v>
      </c>
      <c r="N28" s="160">
        <f t="shared" si="19"/>
        <v>5.2832</v>
      </c>
      <c r="O28" s="139"/>
      <c r="P28" s="139"/>
      <c r="Q28" s="175">
        <v>1005.0</v>
      </c>
      <c r="R28" s="187">
        <v>22.5</v>
      </c>
      <c r="S28" s="175">
        <f t="shared" si="9"/>
        <v>22.64</v>
      </c>
      <c r="T28" s="160">
        <f t="shared" si="10"/>
        <v>1</v>
      </c>
      <c r="U28" s="160">
        <f t="shared" si="11"/>
        <v>22.64</v>
      </c>
      <c r="V28" s="188">
        <f t="shared" si="12"/>
        <v>1070.14752</v>
      </c>
      <c r="W28" s="175">
        <f t="shared" ref="W28:X28" si="23">C28/100</f>
        <v>1.01</v>
      </c>
      <c r="X28" s="175">
        <f t="shared" si="23"/>
        <v>2.08</v>
      </c>
      <c r="Y28" s="175">
        <f t="shared" si="14"/>
        <v>22.64</v>
      </c>
      <c r="Z28" s="189">
        <f t="shared" si="15"/>
        <v>47.562112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27.0" customHeight="1">
      <c r="A29" s="160">
        <v>8.0</v>
      </c>
      <c r="B29" s="190" t="s">
        <v>71</v>
      </c>
      <c r="C29" s="190">
        <v>98.0</v>
      </c>
      <c r="D29" s="190">
        <v>208.0</v>
      </c>
      <c r="E29" s="190">
        <v>1340.0</v>
      </c>
      <c r="F29" s="190">
        <f t="shared" si="5"/>
        <v>0</v>
      </c>
      <c r="G29" s="190">
        <f t="shared" si="6"/>
        <v>614.5776</v>
      </c>
      <c r="H29" s="191">
        <f t="shared" si="7"/>
        <v>614.5776</v>
      </c>
      <c r="I29" s="190">
        <v>1.0</v>
      </c>
      <c r="J29" s="192">
        <f t="shared" si="8"/>
        <v>614.5776</v>
      </c>
      <c r="K29" s="139"/>
      <c r="L29" s="175">
        <f t="shared" si="17"/>
        <v>5.2832</v>
      </c>
      <c r="M29" s="160">
        <f t="shared" si="18"/>
        <v>1</v>
      </c>
      <c r="N29" s="160">
        <f t="shared" si="19"/>
        <v>5.2832</v>
      </c>
      <c r="O29" s="139"/>
      <c r="P29" s="139"/>
      <c r="Q29" s="175">
        <v>605.0</v>
      </c>
      <c r="R29" s="187">
        <v>22.5</v>
      </c>
      <c r="S29" s="175">
        <f t="shared" si="9"/>
        <v>13.4</v>
      </c>
      <c r="T29" s="160">
        <f t="shared" si="10"/>
        <v>1</v>
      </c>
      <c r="U29" s="160">
        <f t="shared" si="11"/>
        <v>13.4</v>
      </c>
      <c r="V29" s="188">
        <f t="shared" si="12"/>
        <v>614.5776</v>
      </c>
      <c r="W29" s="175">
        <f t="shared" ref="W29:X29" si="24">C29/100</f>
        <v>0.98</v>
      </c>
      <c r="X29" s="175">
        <f t="shared" si="24"/>
        <v>2.08</v>
      </c>
      <c r="Y29" s="175">
        <f t="shared" si="14"/>
        <v>13.4</v>
      </c>
      <c r="Z29" s="189">
        <f t="shared" si="15"/>
        <v>27.31456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0">
        <v>9.0</v>
      </c>
      <c r="B30" s="180" t="s">
        <v>71</v>
      </c>
      <c r="C30" s="181">
        <v>74.0</v>
      </c>
      <c r="D30" s="181">
        <v>206.0</v>
      </c>
      <c r="E30" s="181">
        <v>187.0</v>
      </c>
      <c r="F30" s="181">
        <f t="shared" si="5"/>
        <v>0</v>
      </c>
      <c r="G30" s="181">
        <f t="shared" si="6"/>
        <v>64.13913</v>
      </c>
      <c r="H30" s="182">
        <f t="shared" si="7"/>
        <v>64.13913</v>
      </c>
      <c r="I30" s="181">
        <v>1.0</v>
      </c>
      <c r="J30" s="183">
        <f t="shared" si="8"/>
        <v>64.13913</v>
      </c>
      <c r="K30" s="184"/>
      <c r="L30" s="185">
        <f t="shared" si="17"/>
        <v>5.2324</v>
      </c>
      <c r="M30" s="186">
        <f t="shared" si="18"/>
        <v>1</v>
      </c>
      <c r="N30" s="186">
        <f t="shared" si="19"/>
        <v>5.2324</v>
      </c>
      <c r="O30" s="184"/>
      <c r="P30" s="184"/>
      <c r="Q30" s="185"/>
      <c r="R30" s="187">
        <v>22.5</v>
      </c>
      <c r="S30" s="175">
        <f t="shared" si="9"/>
        <v>1.87</v>
      </c>
      <c r="T30" s="160">
        <f t="shared" si="10"/>
        <v>1</v>
      </c>
      <c r="U30" s="160">
        <f t="shared" si="11"/>
        <v>1.87</v>
      </c>
      <c r="V30" s="188">
        <f t="shared" si="12"/>
        <v>64.13913</v>
      </c>
      <c r="W30" s="175">
        <f t="shared" ref="W30:X30" si="25">C30/100</f>
        <v>0.74</v>
      </c>
      <c r="X30" s="175">
        <f t="shared" si="25"/>
        <v>2.06</v>
      </c>
      <c r="Y30" s="175">
        <f t="shared" si="14"/>
        <v>1.87</v>
      </c>
      <c r="Z30" s="189">
        <f t="shared" si="15"/>
        <v>2.850628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0">
        <v>10.0</v>
      </c>
      <c r="B31" s="190" t="s">
        <v>71</v>
      </c>
      <c r="C31" s="190">
        <v>98.0</v>
      </c>
      <c r="D31" s="190">
        <v>208.0</v>
      </c>
      <c r="E31" s="190">
        <v>2807.0</v>
      </c>
      <c r="F31" s="190">
        <f t="shared" si="5"/>
        <v>0</v>
      </c>
      <c r="G31" s="190">
        <f t="shared" si="6"/>
        <v>1287.40248</v>
      </c>
      <c r="H31" s="191">
        <f t="shared" si="7"/>
        <v>1287.40248</v>
      </c>
      <c r="I31" s="190">
        <v>1.0</v>
      </c>
      <c r="J31" s="192">
        <f t="shared" si="8"/>
        <v>1287.40248</v>
      </c>
      <c r="K31" s="139"/>
      <c r="L31" s="175">
        <f t="shared" si="17"/>
        <v>5.2832</v>
      </c>
      <c r="M31" s="160">
        <f t="shared" si="18"/>
        <v>1</v>
      </c>
      <c r="N31" s="160">
        <f t="shared" si="19"/>
        <v>5.2832</v>
      </c>
      <c r="O31" s="139"/>
      <c r="P31" s="139"/>
      <c r="Q31" s="175">
        <v>1300.0</v>
      </c>
      <c r="R31" s="187">
        <v>22.5</v>
      </c>
      <c r="S31" s="175">
        <f t="shared" si="9"/>
        <v>28.07</v>
      </c>
      <c r="T31" s="160">
        <f t="shared" si="10"/>
        <v>1</v>
      </c>
      <c r="U31" s="160">
        <f t="shared" si="11"/>
        <v>28.07</v>
      </c>
      <c r="V31" s="188">
        <f t="shared" si="12"/>
        <v>1287.40248</v>
      </c>
      <c r="W31" s="175">
        <f t="shared" ref="W31:X31" si="26">C31/100</f>
        <v>0.98</v>
      </c>
      <c r="X31" s="175">
        <f t="shared" si="26"/>
        <v>2.08</v>
      </c>
      <c r="Y31" s="175">
        <f t="shared" si="14"/>
        <v>28.07</v>
      </c>
      <c r="Z31" s="189">
        <f t="shared" si="15"/>
        <v>57.217888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11.0</v>
      </c>
      <c r="B32" s="190" t="s">
        <v>71</v>
      </c>
      <c r="C32" s="190">
        <v>98.0</v>
      </c>
      <c r="D32" s="190">
        <v>208.0</v>
      </c>
      <c r="E32" s="190">
        <v>2745.0</v>
      </c>
      <c r="F32" s="190">
        <f t="shared" si="5"/>
        <v>0</v>
      </c>
      <c r="G32" s="190">
        <f t="shared" si="6"/>
        <v>1258.9668</v>
      </c>
      <c r="H32" s="191">
        <f t="shared" si="7"/>
        <v>1258.9668</v>
      </c>
      <c r="I32" s="190">
        <v>1.0</v>
      </c>
      <c r="J32" s="192">
        <f t="shared" si="8"/>
        <v>1258.9668</v>
      </c>
      <c r="K32" s="139"/>
      <c r="L32" s="175">
        <f t="shared" si="17"/>
        <v>5.2832</v>
      </c>
      <c r="M32" s="160">
        <f t="shared" si="18"/>
        <v>1</v>
      </c>
      <c r="N32" s="160">
        <f t="shared" si="19"/>
        <v>5.2832</v>
      </c>
      <c r="O32" s="139"/>
      <c r="P32" s="139"/>
      <c r="Q32" s="175">
        <v>1310.0</v>
      </c>
      <c r="R32" s="187">
        <v>22.5</v>
      </c>
      <c r="S32" s="175">
        <f t="shared" si="9"/>
        <v>27.45</v>
      </c>
      <c r="T32" s="160">
        <f t="shared" si="10"/>
        <v>1</v>
      </c>
      <c r="U32" s="160">
        <f t="shared" si="11"/>
        <v>27.45</v>
      </c>
      <c r="V32" s="188">
        <f t="shared" si="12"/>
        <v>1258.9668</v>
      </c>
      <c r="W32" s="175">
        <f t="shared" ref="W32:X32" si="27">C32/100</f>
        <v>0.98</v>
      </c>
      <c r="X32" s="175">
        <f t="shared" si="27"/>
        <v>2.08</v>
      </c>
      <c r="Y32" s="175">
        <f t="shared" si="14"/>
        <v>27.45</v>
      </c>
      <c r="Z32" s="189">
        <f t="shared" si="15"/>
        <v>55.95408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12.0</v>
      </c>
      <c r="B33" s="190" t="s">
        <v>71</v>
      </c>
      <c r="C33" s="190">
        <v>101.0</v>
      </c>
      <c r="D33" s="190">
        <v>208.0</v>
      </c>
      <c r="E33" s="190">
        <v>2821.0</v>
      </c>
      <c r="F33" s="190">
        <f t="shared" si="5"/>
        <v>0</v>
      </c>
      <c r="G33" s="190">
        <f t="shared" si="6"/>
        <v>1333.43028</v>
      </c>
      <c r="H33" s="191">
        <f t="shared" si="7"/>
        <v>1333.43028</v>
      </c>
      <c r="I33" s="190">
        <v>1.0</v>
      </c>
      <c r="J33" s="192">
        <f t="shared" si="8"/>
        <v>1333.43028</v>
      </c>
      <c r="K33" s="139"/>
      <c r="L33" s="175">
        <f t="shared" si="17"/>
        <v>5.2832</v>
      </c>
      <c r="M33" s="160">
        <f t="shared" si="18"/>
        <v>1</v>
      </c>
      <c r="N33" s="160">
        <f t="shared" si="19"/>
        <v>5.2832</v>
      </c>
      <c r="O33" s="139"/>
      <c r="P33" s="139"/>
      <c r="Q33" s="175">
        <v>1315.0</v>
      </c>
      <c r="R33" s="187">
        <v>22.5</v>
      </c>
      <c r="S33" s="175">
        <f t="shared" si="9"/>
        <v>28.21</v>
      </c>
      <c r="T33" s="160">
        <f t="shared" si="10"/>
        <v>1</v>
      </c>
      <c r="U33" s="160">
        <f t="shared" si="11"/>
        <v>28.21</v>
      </c>
      <c r="V33" s="188">
        <f t="shared" si="12"/>
        <v>1333.43028</v>
      </c>
      <c r="W33" s="175">
        <f t="shared" ref="W33:X33" si="28">C33/100</f>
        <v>1.01</v>
      </c>
      <c r="X33" s="175">
        <f t="shared" si="28"/>
        <v>2.08</v>
      </c>
      <c r="Y33" s="175">
        <f t="shared" si="14"/>
        <v>28.21</v>
      </c>
      <c r="Z33" s="189">
        <f t="shared" si="15"/>
        <v>59.263568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13.0</v>
      </c>
      <c r="B34" s="190" t="s">
        <v>71</v>
      </c>
      <c r="C34" s="190">
        <v>99.0</v>
      </c>
      <c r="D34" s="190">
        <v>208.0</v>
      </c>
      <c r="E34" s="190">
        <v>2822.0</v>
      </c>
      <c r="F34" s="190">
        <f t="shared" si="5"/>
        <v>0</v>
      </c>
      <c r="G34" s="190">
        <f t="shared" si="6"/>
        <v>1307.48904</v>
      </c>
      <c r="H34" s="191">
        <f t="shared" si="7"/>
        <v>1307.48904</v>
      </c>
      <c r="I34" s="190">
        <v>1.0</v>
      </c>
      <c r="J34" s="192">
        <f t="shared" si="8"/>
        <v>1307.48904</v>
      </c>
      <c r="K34" s="139"/>
      <c r="L34" s="175">
        <f t="shared" si="17"/>
        <v>5.2832</v>
      </c>
      <c r="M34" s="160">
        <f t="shared" si="18"/>
        <v>1</v>
      </c>
      <c r="N34" s="160">
        <f t="shared" si="19"/>
        <v>5.2832</v>
      </c>
      <c r="O34" s="139"/>
      <c r="P34" s="139"/>
      <c r="Q34" s="175">
        <v>1310.0</v>
      </c>
      <c r="R34" s="187">
        <v>22.5</v>
      </c>
      <c r="S34" s="175">
        <f t="shared" si="9"/>
        <v>28.22</v>
      </c>
      <c r="T34" s="160">
        <f t="shared" si="10"/>
        <v>1</v>
      </c>
      <c r="U34" s="160">
        <f t="shared" si="11"/>
        <v>28.22</v>
      </c>
      <c r="V34" s="188">
        <f t="shared" si="12"/>
        <v>1307.48904</v>
      </c>
      <c r="W34" s="175">
        <f t="shared" ref="W34:X34" si="29">C34/100</f>
        <v>0.99</v>
      </c>
      <c r="X34" s="175">
        <f t="shared" si="29"/>
        <v>2.08</v>
      </c>
      <c r="Y34" s="175">
        <f t="shared" si="14"/>
        <v>28.22</v>
      </c>
      <c r="Z34" s="189">
        <f t="shared" si="15"/>
        <v>58.110624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14.0</v>
      </c>
      <c r="B35" s="180" t="s">
        <v>72</v>
      </c>
      <c r="C35" s="181">
        <v>80.0</v>
      </c>
      <c r="D35" s="181">
        <v>204.0</v>
      </c>
      <c r="E35" s="181">
        <v>166.0</v>
      </c>
      <c r="F35" s="181">
        <f t="shared" si="5"/>
        <v>0</v>
      </c>
      <c r="G35" s="181">
        <f t="shared" si="6"/>
        <v>72.1709568</v>
      </c>
      <c r="H35" s="182">
        <f t="shared" si="7"/>
        <v>72.1709568</v>
      </c>
      <c r="I35" s="181">
        <v>1.0</v>
      </c>
      <c r="J35" s="183">
        <f t="shared" si="8"/>
        <v>72.1709568</v>
      </c>
      <c r="K35" s="184"/>
      <c r="L35" s="185">
        <f t="shared" si="17"/>
        <v>5.1816</v>
      </c>
      <c r="M35" s="186">
        <f t="shared" si="18"/>
        <v>1</v>
      </c>
      <c r="N35" s="186">
        <f t="shared" si="19"/>
        <v>5.1816</v>
      </c>
      <c r="O35" s="184"/>
      <c r="P35" s="184"/>
      <c r="Q35" s="185"/>
      <c r="R35" s="187">
        <v>26.64</v>
      </c>
      <c r="S35" s="175">
        <f t="shared" si="9"/>
        <v>1.66</v>
      </c>
      <c r="T35" s="160">
        <f t="shared" si="10"/>
        <v>1</v>
      </c>
      <c r="U35" s="160">
        <f t="shared" si="11"/>
        <v>1.66</v>
      </c>
      <c r="V35" s="188">
        <f t="shared" si="12"/>
        <v>72.1709568</v>
      </c>
      <c r="W35" s="175">
        <f t="shared" ref="W35:X35" si="30">C35/100</f>
        <v>0.8</v>
      </c>
      <c r="X35" s="175">
        <f t="shared" si="30"/>
        <v>2.04</v>
      </c>
      <c r="Y35" s="175">
        <f t="shared" si="14"/>
        <v>1.66</v>
      </c>
      <c r="Z35" s="189">
        <f t="shared" si="15"/>
        <v>2.70912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15.0</v>
      </c>
      <c r="B36" s="190" t="s">
        <v>72</v>
      </c>
      <c r="C36" s="190">
        <v>97.0</v>
      </c>
      <c r="D36" s="190">
        <v>204.0</v>
      </c>
      <c r="E36" s="190">
        <v>207.0</v>
      </c>
      <c r="F36" s="190">
        <f t="shared" si="5"/>
        <v>0</v>
      </c>
      <c r="G36" s="190">
        <f t="shared" si="6"/>
        <v>109.1205302</v>
      </c>
      <c r="H36" s="191">
        <f t="shared" si="7"/>
        <v>109.1205302</v>
      </c>
      <c r="I36" s="190">
        <v>1.0</v>
      </c>
      <c r="J36" s="192">
        <f t="shared" si="8"/>
        <v>109.1205302</v>
      </c>
      <c r="K36" s="139"/>
      <c r="L36" s="175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5"/>
      <c r="R36" s="187">
        <v>26.64</v>
      </c>
      <c r="S36" s="175">
        <f t="shared" si="9"/>
        <v>2.07</v>
      </c>
      <c r="T36" s="160">
        <f t="shared" si="10"/>
        <v>1</v>
      </c>
      <c r="U36" s="160">
        <f t="shared" si="11"/>
        <v>2.07</v>
      </c>
      <c r="V36" s="188">
        <f t="shared" si="12"/>
        <v>109.1205302</v>
      </c>
      <c r="W36" s="175">
        <f t="shared" ref="W36:X36" si="31">C36/100</f>
        <v>0.97</v>
      </c>
      <c r="X36" s="175">
        <f t="shared" si="31"/>
        <v>2.04</v>
      </c>
      <c r="Y36" s="175">
        <f t="shared" si="14"/>
        <v>2.07</v>
      </c>
      <c r="Z36" s="189">
        <f t="shared" si="15"/>
        <v>4.096116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16.0</v>
      </c>
      <c r="B37" s="190" t="s">
        <v>72</v>
      </c>
      <c r="C37" s="190">
        <v>103.0</v>
      </c>
      <c r="D37" s="190">
        <v>204.0</v>
      </c>
      <c r="E37" s="190">
        <v>210.0</v>
      </c>
      <c r="F37" s="190">
        <f t="shared" si="5"/>
        <v>0</v>
      </c>
      <c r="G37" s="190">
        <f t="shared" si="6"/>
        <v>117.5495328</v>
      </c>
      <c r="H37" s="191">
        <f t="shared" si="7"/>
        <v>117.5495328</v>
      </c>
      <c r="I37" s="190">
        <v>1.0</v>
      </c>
      <c r="J37" s="192">
        <f t="shared" si="8"/>
        <v>117.5495328</v>
      </c>
      <c r="K37" s="139"/>
      <c r="L37" s="175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5"/>
      <c r="R37" s="187">
        <v>26.64</v>
      </c>
      <c r="S37" s="175">
        <f t="shared" si="9"/>
        <v>2.1</v>
      </c>
      <c r="T37" s="160">
        <f t="shared" si="10"/>
        <v>1</v>
      </c>
      <c r="U37" s="160">
        <f t="shared" si="11"/>
        <v>2.1</v>
      </c>
      <c r="V37" s="188">
        <f t="shared" si="12"/>
        <v>117.5495328</v>
      </c>
      <c r="W37" s="175">
        <f t="shared" ref="W37:X37" si="32">C37/100</f>
        <v>1.03</v>
      </c>
      <c r="X37" s="175">
        <f t="shared" si="32"/>
        <v>2.04</v>
      </c>
      <c r="Y37" s="175">
        <f t="shared" si="14"/>
        <v>2.1</v>
      </c>
      <c r="Z37" s="189">
        <f t="shared" si="15"/>
        <v>4.41252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17.0</v>
      </c>
      <c r="B38" s="190" t="s">
        <v>72</v>
      </c>
      <c r="C38" s="190">
        <v>96.0</v>
      </c>
      <c r="D38" s="190">
        <v>204.0</v>
      </c>
      <c r="E38" s="190">
        <v>178.0</v>
      </c>
      <c r="F38" s="190">
        <f t="shared" si="5"/>
        <v>0</v>
      </c>
      <c r="G38" s="190">
        <f t="shared" si="6"/>
        <v>92.86576128</v>
      </c>
      <c r="H38" s="191">
        <f t="shared" si="7"/>
        <v>92.86576128</v>
      </c>
      <c r="I38" s="190">
        <v>1.0</v>
      </c>
      <c r="J38" s="192">
        <f t="shared" si="8"/>
        <v>92.86576128</v>
      </c>
      <c r="K38" s="139"/>
      <c r="L38" s="175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5"/>
      <c r="R38" s="187">
        <v>26.64</v>
      </c>
      <c r="S38" s="175">
        <f t="shared" si="9"/>
        <v>1.78</v>
      </c>
      <c r="T38" s="160">
        <f t="shared" si="10"/>
        <v>1</v>
      </c>
      <c r="U38" s="160">
        <f t="shared" si="11"/>
        <v>1.78</v>
      </c>
      <c r="V38" s="188">
        <f t="shared" si="12"/>
        <v>92.86576128</v>
      </c>
      <c r="W38" s="175">
        <f t="shared" ref="W38:X38" si="33">C38/100</f>
        <v>0.96</v>
      </c>
      <c r="X38" s="175">
        <f t="shared" si="33"/>
        <v>2.04</v>
      </c>
      <c r="Y38" s="175">
        <f t="shared" si="14"/>
        <v>1.78</v>
      </c>
      <c r="Z38" s="189">
        <f t="shared" si="15"/>
        <v>3.485952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18.0</v>
      </c>
      <c r="B39" s="190" t="s">
        <v>72</v>
      </c>
      <c r="C39" s="190">
        <v>103.0</v>
      </c>
      <c r="D39" s="190">
        <v>204.0</v>
      </c>
      <c r="E39" s="190">
        <v>143.0</v>
      </c>
      <c r="F39" s="190">
        <f t="shared" si="5"/>
        <v>0</v>
      </c>
      <c r="G39" s="190">
        <f t="shared" si="6"/>
        <v>80.04563424</v>
      </c>
      <c r="H39" s="191">
        <f t="shared" si="7"/>
        <v>80.04563424</v>
      </c>
      <c r="I39" s="190">
        <v>1.0</v>
      </c>
      <c r="J39" s="192">
        <f t="shared" si="8"/>
        <v>80.04563424</v>
      </c>
      <c r="K39" s="139"/>
      <c r="L39" s="175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5"/>
      <c r="R39" s="187">
        <v>26.64</v>
      </c>
      <c r="S39" s="175">
        <f t="shared" si="9"/>
        <v>1.43</v>
      </c>
      <c r="T39" s="160">
        <f t="shared" si="10"/>
        <v>1</v>
      </c>
      <c r="U39" s="160">
        <f t="shared" si="11"/>
        <v>1.43</v>
      </c>
      <c r="V39" s="188">
        <f t="shared" si="12"/>
        <v>80.04563424</v>
      </c>
      <c r="W39" s="175">
        <f t="shared" ref="W39:X39" si="34">C39/100</f>
        <v>1.03</v>
      </c>
      <c r="X39" s="175">
        <f t="shared" si="34"/>
        <v>2.04</v>
      </c>
      <c r="Y39" s="175">
        <f t="shared" si="14"/>
        <v>1.43</v>
      </c>
      <c r="Z39" s="189">
        <f t="shared" si="15"/>
        <v>3.004716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19.0</v>
      </c>
      <c r="B40" s="190" t="s">
        <v>72</v>
      </c>
      <c r="C40" s="190">
        <v>102.0</v>
      </c>
      <c r="D40" s="190">
        <v>204.0</v>
      </c>
      <c r="E40" s="190">
        <v>2820.0</v>
      </c>
      <c r="F40" s="190">
        <f t="shared" si="5"/>
        <v>0</v>
      </c>
      <c r="G40" s="190">
        <f t="shared" si="6"/>
        <v>1563.196838</v>
      </c>
      <c r="H40" s="191">
        <f t="shared" si="7"/>
        <v>1563.196838</v>
      </c>
      <c r="I40" s="190">
        <v>1.0</v>
      </c>
      <c r="J40" s="192">
        <f t="shared" si="8"/>
        <v>1563.196838</v>
      </c>
      <c r="K40" s="139"/>
      <c r="L40" s="175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5">
        <v>1545.0</v>
      </c>
      <c r="R40" s="187">
        <v>26.64</v>
      </c>
      <c r="S40" s="175">
        <f t="shared" si="9"/>
        <v>28.2</v>
      </c>
      <c r="T40" s="160">
        <f t="shared" si="10"/>
        <v>1</v>
      </c>
      <c r="U40" s="160">
        <f t="shared" si="11"/>
        <v>28.2</v>
      </c>
      <c r="V40" s="188">
        <f t="shared" si="12"/>
        <v>1563.196838</v>
      </c>
      <c r="W40" s="175">
        <f t="shared" ref="W40:X40" si="35">C40/100</f>
        <v>1.02</v>
      </c>
      <c r="X40" s="175">
        <f t="shared" si="35"/>
        <v>2.04</v>
      </c>
      <c r="Y40" s="175">
        <f t="shared" si="14"/>
        <v>28.2</v>
      </c>
      <c r="Z40" s="189">
        <f t="shared" si="15"/>
        <v>58.67856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20.0</v>
      </c>
      <c r="B41" s="190" t="s">
        <v>72</v>
      </c>
      <c r="C41" s="190">
        <v>101.0</v>
      </c>
      <c r="D41" s="190">
        <v>204.0</v>
      </c>
      <c r="E41" s="190">
        <v>2824.0</v>
      </c>
      <c r="F41" s="190">
        <f t="shared" si="5"/>
        <v>0</v>
      </c>
      <c r="G41" s="190">
        <f t="shared" si="6"/>
        <v>1550.066941</v>
      </c>
      <c r="H41" s="191">
        <f t="shared" si="7"/>
        <v>1550.066941</v>
      </c>
      <c r="I41" s="190">
        <v>1.0</v>
      </c>
      <c r="J41" s="192">
        <f t="shared" si="8"/>
        <v>1550.066941</v>
      </c>
      <c r="K41" s="139"/>
      <c r="L41" s="175">
        <f t="shared" si="17"/>
        <v>5.1816</v>
      </c>
      <c r="M41" s="160">
        <f t="shared" si="18"/>
        <v>1</v>
      </c>
      <c r="N41" s="160">
        <f t="shared" si="19"/>
        <v>5.1816</v>
      </c>
      <c r="O41" s="139"/>
      <c r="P41" s="139"/>
      <c r="Q41" s="175">
        <v>1550.0</v>
      </c>
      <c r="R41" s="187">
        <v>26.64</v>
      </c>
      <c r="S41" s="175">
        <f t="shared" si="9"/>
        <v>28.24</v>
      </c>
      <c r="T41" s="160">
        <f t="shared" si="10"/>
        <v>1</v>
      </c>
      <c r="U41" s="160">
        <f t="shared" si="11"/>
        <v>28.24</v>
      </c>
      <c r="V41" s="188">
        <f t="shared" si="12"/>
        <v>1550.066941</v>
      </c>
      <c r="W41" s="175">
        <f t="shared" ref="W41:X41" si="36">C41/100</f>
        <v>1.01</v>
      </c>
      <c r="X41" s="175">
        <f t="shared" si="36"/>
        <v>2.04</v>
      </c>
      <c r="Y41" s="175">
        <f t="shared" si="14"/>
        <v>28.24</v>
      </c>
      <c r="Z41" s="189">
        <f t="shared" si="15"/>
        <v>58.185696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21.0</v>
      </c>
      <c r="B42" s="180" t="s">
        <v>73</v>
      </c>
      <c r="C42" s="181">
        <v>74.0</v>
      </c>
      <c r="D42" s="181">
        <v>208.0</v>
      </c>
      <c r="E42" s="181">
        <v>167.0</v>
      </c>
      <c r="F42" s="181">
        <f t="shared" si="5"/>
        <v>0</v>
      </c>
      <c r="G42" s="181">
        <f t="shared" si="6"/>
        <v>83.36014752</v>
      </c>
      <c r="H42" s="182">
        <f t="shared" si="7"/>
        <v>83.36014752</v>
      </c>
      <c r="I42" s="181">
        <v>1.0</v>
      </c>
      <c r="J42" s="183">
        <f t="shared" si="8"/>
        <v>83.36014752</v>
      </c>
      <c r="K42" s="184"/>
      <c r="L42" s="185">
        <f t="shared" si="17"/>
        <v>5.2832</v>
      </c>
      <c r="M42" s="186">
        <f t="shared" si="18"/>
        <v>1</v>
      </c>
      <c r="N42" s="186">
        <f t="shared" si="19"/>
        <v>5.2832</v>
      </c>
      <c r="O42" s="184"/>
      <c r="P42" s="184"/>
      <c r="Q42" s="185"/>
      <c r="R42" s="187">
        <v>32.43</v>
      </c>
      <c r="S42" s="175">
        <f t="shared" si="9"/>
        <v>1.67</v>
      </c>
      <c r="T42" s="160">
        <f t="shared" si="10"/>
        <v>1</v>
      </c>
      <c r="U42" s="160">
        <f t="shared" si="11"/>
        <v>1.67</v>
      </c>
      <c r="V42" s="188">
        <f t="shared" si="12"/>
        <v>83.36014752</v>
      </c>
      <c r="W42" s="175">
        <f t="shared" ref="W42:X42" si="37">C42/100</f>
        <v>0.74</v>
      </c>
      <c r="X42" s="175">
        <f t="shared" si="37"/>
        <v>2.08</v>
      </c>
      <c r="Y42" s="175">
        <f t="shared" si="14"/>
        <v>1.67</v>
      </c>
      <c r="Z42" s="189">
        <f t="shared" si="15"/>
        <v>2.570464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22.0</v>
      </c>
      <c r="B43" s="190" t="s">
        <v>73</v>
      </c>
      <c r="C43" s="190">
        <v>102.0</v>
      </c>
      <c r="D43" s="190">
        <v>208.0</v>
      </c>
      <c r="E43" s="190">
        <v>2827.0</v>
      </c>
      <c r="F43" s="190">
        <f t="shared" si="5"/>
        <v>0</v>
      </c>
      <c r="G43" s="190">
        <f t="shared" si="6"/>
        <v>1945.074606</v>
      </c>
      <c r="H43" s="191">
        <f t="shared" si="7"/>
        <v>1945.074606</v>
      </c>
      <c r="I43" s="190">
        <v>1.0</v>
      </c>
      <c r="J43" s="192">
        <f t="shared" si="8"/>
        <v>1945.074606</v>
      </c>
      <c r="K43" s="139"/>
      <c r="L43" s="175">
        <f t="shared" si="17"/>
        <v>5.2832</v>
      </c>
      <c r="M43" s="160">
        <f t="shared" si="18"/>
        <v>1</v>
      </c>
      <c r="N43" s="160">
        <f t="shared" si="19"/>
        <v>5.2832</v>
      </c>
      <c r="O43" s="139"/>
      <c r="P43" s="139"/>
      <c r="Q43" s="175">
        <v>1945.0</v>
      </c>
      <c r="R43" s="187">
        <v>32.43</v>
      </c>
      <c r="S43" s="175">
        <f t="shared" si="9"/>
        <v>28.27</v>
      </c>
      <c r="T43" s="160">
        <f t="shared" si="10"/>
        <v>1</v>
      </c>
      <c r="U43" s="160">
        <f t="shared" si="11"/>
        <v>28.27</v>
      </c>
      <c r="V43" s="188">
        <f t="shared" si="12"/>
        <v>1945.074606</v>
      </c>
      <c r="W43" s="175">
        <f t="shared" ref="W43:X43" si="38">C43/100</f>
        <v>1.02</v>
      </c>
      <c r="X43" s="175">
        <f t="shared" si="38"/>
        <v>2.08</v>
      </c>
      <c r="Y43" s="175">
        <f t="shared" si="14"/>
        <v>28.27</v>
      </c>
      <c r="Z43" s="189">
        <f t="shared" si="15"/>
        <v>59.977632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23.0</v>
      </c>
      <c r="B44" s="180" t="s">
        <v>73</v>
      </c>
      <c r="C44" s="181">
        <v>70.0</v>
      </c>
      <c r="D44" s="181">
        <v>208.0</v>
      </c>
      <c r="E44" s="181">
        <v>143.0</v>
      </c>
      <c r="F44" s="181">
        <f t="shared" si="5"/>
        <v>0</v>
      </c>
      <c r="G44" s="181">
        <f t="shared" si="6"/>
        <v>67.5218544</v>
      </c>
      <c r="H44" s="182">
        <f t="shared" si="7"/>
        <v>67.5218544</v>
      </c>
      <c r="I44" s="181">
        <v>1.0</v>
      </c>
      <c r="J44" s="183">
        <f t="shared" si="8"/>
        <v>67.5218544</v>
      </c>
      <c r="K44" s="184"/>
      <c r="L44" s="185">
        <f t="shared" si="17"/>
        <v>5.2832</v>
      </c>
      <c r="M44" s="186">
        <f t="shared" si="18"/>
        <v>1</v>
      </c>
      <c r="N44" s="186">
        <f t="shared" si="19"/>
        <v>5.2832</v>
      </c>
      <c r="O44" s="184"/>
      <c r="P44" s="184"/>
      <c r="Q44" s="185"/>
      <c r="R44" s="187">
        <v>32.43</v>
      </c>
      <c r="S44" s="175">
        <f t="shared" si="9"/>
        <v>1.43</v>
      </c>
      <c r="T44" s="160">
        <f t="shared" si="10"/>
        <v>1</v>
      </c>
      <c r="U44" s="160">
        <f t="shared" si="11"/>
        <v>1.43</v>
      </c>
      <c r="V44" s="188">
        <f t="shared" si="12"/>
        <v>67.5218544</v>
      </c>
      <c r="W44" s="175">
        <f t="shared" ref="W44:X44" si="39">C44/100</f>
        <v>0.7</v>
      </c>
      <c r="X44" s="175">
        <f t="shared" si="39"/>
        <v>2.08</v>
      </c>
      <c r="Y44" s="175">
        <f t="shared" si="14"/>
        <v>1.43</v>
      </c>
      <c r="Z44" s="189">
        <f t="shared" si="15"/>
        <v>2.08208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24.0</v>
      </c>
      <c r="B45" s="190" t="s">
        <v>73</v>
      </c>
      <c r="C45" s="190">
        <v>90.0</v>
      </c>
      <c r="D45" s="190">
        <v>208.0</v>
      </c>
      <c r="E45" s="190">
        <v>203.0</v>
      </c>
      <c r="F45" s="190">
        <f t="shared" si="5"/>
        <v>0</v>
      </c>
      <c r="G45" s="190">
        <f t="shared" si="6"/>
        <v>123.2391888</v>
      </c>
      <c r="H45" s="191">
        <f t="shared" si="7"/>
        <v>123.2391888</v>
      </c>
      <c r="I45" s="190">
        <v>1.0</v>
      </c>
      <c r="J45" s="192">
        <f t="shared" si="8"/>
        <v>123.2391888</v>
      </c>
      <c r="K45" s="139"/>
      <c r="L45" s="175">
        <f t="shared" si="17"/>
        <v>5.2832</v>
      </c>
      <c r="M45" s="160">
        <f t="shared" si="18"/>
        <v>1</v>
      </c>
      <c r="N45" s="160">
        <f t="shared" si="19"/>
        <v>5.2832</v>
      </c>
      <c r="O45" s="139"/>
      <c r="P45" s="139"/>
      <c r="Q45" s="175"/>
      <c r="R45" s="187">
        <v>32.43</v>
      </c>
      <c r="S45" s="175">
        <f t="shared" si="9"/>
        <v>2.03</v>
      </c>
      <c r="T45" s="160">
        <f t="shared" si="10"/>
        <v>1</v>
      </c>
      <c r="U45" s="160">
        <f t="shared" si="11"/>
        <v>2.03</v>
      </c>
      <c r="V45" s="188">
        <f t="shared" si="12"/>
        <v>123.2391888</v>
      </c>
      <c r="W45" s="175">
        <f t="shared" ref="W45:X45" si="40">C45/100</f>
        <v>0.9</v>
      </c>
      <c r="X45" s="175">
        <f t="shared" si="40"/>
        <v>2.08</v>
      </c>
      <c r="Y45" s="175">
        <f t="shared" si="14"/>
        <v>2.03</v>
      </c>
      <c r="Z45" s="189">
        <f t="shared" si="15"/>
        <v>3.80016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25.0</v>
      </c>
      <c r="B46" s="190" t="s">
        <v>73</v>
      </c>
      <c r="C46" s="190">
        <v>97.0</v>
      </c>
      <c r="D46" s="190">
        <v>208.0</v>
      </c>
      <c r="E46" s="190">
        <v>177.0</v>
      </c>
      <c r="F46" s="190">
        <f t="shared" si="5"/>
        <v>0</v>
      </c>
      <c r="G46" s="190">
        <f t="shared" si="6"/>
        <v>115.8124594</v>
      </c>
      <c r="H46" s="191">
        <f t="shared" si="7"/>
        <v>115.8124594</v>
      </c>
      <c r="I46" s="190">
        <v>1.0</v>
      </c>
      <c r="J46" s="192">
        <f t="shared" si="8"/>
        <v>115.8124594</v>
      </c>
      <c r="K46" s="139"/>
      <c r="L46" s="175">
        <f t="shared" si="17"/>
        <v>5.2832</v>
      </c>
      <c r="M46" s="160">
        <f t="shared" si="18"/>
        <v>1</v>
      </c>
      <c r="N46" s="160">
        <f t="shared" si="19"/>
        <v>5.2832</v>
      </c>
      <c r="O46" s="139"/>
      <c r="P46" s="139"/>
      <c r="Q46" s="175"/>
      <c r="R46" s="187">
        <v>32.43</v>
      </c>
      <c r="S46" s="175">
        <f t="shared" si="9"/>
        <v>1.77</v>
      </c>
      <c r="T46" s="160">
        <f t="shared" si="10"/>
        <v>1</v>
      </c>
      <c r="U46" s="160">
        <f t="shared" si="11"/>
        <v>1.77</v>
      </c>
      <c r="V46" s="188">
        <f t="shared" si="12"/>
        <v>115.8124594</v>
      </c>
      <c r="W46" s="175">
        <f t="shared" ref="W46:X46" si="41">C46/100</f>
        <v>0.97</v>
      </c>
      <c r="X46" s="175">
        <f t="shared" si="41"/>
        <v>2.08</v>
      </c>
      <c r="Y46" s="175">
        <f t="shared" si="14"/>
        <v>1.77</v>
      </c>
      <c r="Z46" s="189">
        <f t="shared" si="15"/>
        <v>3.571152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26.0</v>
      </c>
      <c r="B47" s="190" t="s">
        <v>73</v>
      </c>
      <c r="C47" s="190">
        <v>85.0</v>
      </c>
      <c r="D47" s="190">
        <v>208.0</v>
      </c>
      <c r="E47" s="190">
        <v>200.0</v>
      </c>
      <c r="F47" s="190">
        <f t="shared" si="5"/>
        <v>0</v>
      </c>
      <c r="G47" s="190">
        <f t="shared" si="6"/>
        <v>114.67248</v>
      </c>
      <c r="H47" s="191">
        <f t="shared" si="7"/>
        <v>114.67248</v>
      </c>
      <c r="I47" s="190">
        <v>1.0</v>
      </c>
      <c r="J47" s="192">
        <f t="shared" si="8"/>
        <v>114.67248</v>
      </c>
      <c r="K47" s="139"/>
      <c r="L47" s="216"/>
      <c r="M47" s="258">
        <f t="shared" si="18"/>
        <v>1</v>
      </c>
      <c r="N47" s="258"/>
      <c r="O47" s="139"/>
      <c r="P47" s="139"/>
      <c r="Q47" s="175"/>
      <c r="R47" s="187">
        <v>32.43</v>
      </c>
      <c r="S47" s="175">
        <f t="shared" si="9"/>
        <v>2</v>
      </c>
      <c r="T47" s="160">
        <f t="shared" si="10"/>
        <v>1</v>
      </c>
      <c r="U47" s="160">
        <f t="shared" si="11"/>
        <v>2</v>
      </c>
      <c r="V47" s="188">
        <f t="shared" si="12"/>
        <v>114.67248</v>
      </c>
      <c r="W47" s="175">
        <f t="shared" ref="W47:X47" si="42">C47/100</f>
        <v>0.85</v>
      </c>
      <c r="X47" s="175">
        <f t="shared" si="42"/>
        <v>2.08</v>
      </c>
      <c r="Y47" s="175">
        <f t="shared" si="14"/>
        <v>2</v>
      </c>
      <c r="Z47" s="189">
        <f t="shared" si="15"/>
        <v>3.536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27.0</v>
      </c>
      <c r="B48" s="190" t="s">
        <v>73</v>
      </c>
      <c r="C48" s="190">
        <v>94.0</v>
      </c>
      <c r="D48" s="190">
        <v>208.0</v>
      </c>
      <c r="E48" s="190">
        <v>183.0</v>
      </c>
      <c r="F48" s="190">
        <f t="shared" si="5"/>
        <v>0</v>
      </c>
      <c r="G48" s="190">
        <f t="shared" si="6"/>
        <v>116.0350589</v>
      </c>
      <c r="H48" s="191">
        <f t="shared" si="7"/>
        <v>116.0350589</v>
      </c>
      <c r="I48" s="190">
        <v>1.0</v>
      </c>
      <c r="J48" s="192">
        <f t="shared" si="8"/>
        <v>116.0350589</v>
      </c>
      <c r="K48" s="139"/>
      <c r="L48" s="216"/>
      <c r="M48" s="258">
        <f t="shared" si="18"/>
        <v>1</v>
      </c>
      <c r="N48" s="258"/>
      <c r="O48" s="139"/>
      <c r="P48" s="139"/>
      <c r="Q48" s="175"/>
      <c r="R48" s="187">
        <v>32.43</v>
      </c>
      <c r="S48" s="175">
        <f t="shared" si="9"/>
        <v>1.83</v>
      </c>
      <c r="T48" s="160">
        <f t="shared" si="10"/>
        <v>1</v>
      </c>
      <c r="U48" s="160">
        <f t="shared" si="11"/>
        <v>1.83</v>
      </c>
      <c r="V48" s="188">
        <f t="shared" si="12"/>
        <v>116.0350589</v>
      </c>
      <c r="W48" s="175">
        <f t="shared" ref="W48:X48" si="43">C48/100</f>
        <v>0.94</v>
      </c>
      <c r="X48" s="175">
        <f t="shared" si="43"/>
        <v>2.08</v>
      </c>
      <c r="Y48" s="175">
        <f t="shared" si="14"/>
        <v>1.83</v>
      </c>
      <c r="Z48" s="189">
        <f t="shared" si="15"/>
        <v>3.578016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28.0</v>
      </c>
      <c r="B49" s="190" t="s">
        <v>73</v>
      </c>
      <c r="C49" s="190">
        <v>102.0</v>
      </c>
      <c r="D49" s="190">
        <v>208.0</v>
      </c>
      <c r="E49" s="190">
        <v>2828.0</v>
      </c>
      <c r="F49" s="190">
        <f t="shared" si="5"/>
        <v>0</v>
      </c>
      <c r="G49" s="190">
        <f t="shared" si="6"/>
        <v>1945.762641</v>
      </c>
      <c r="H49" s="191">
        <f t="shared" si="7"/>
        <v>1945.762641</v>
      </c>
      <c r="I49" s="190">
        <v>1.0</v>
      </c>
      <c r="J49" s="192">
        <f t="shared" si="8"/>
        <v>1945.762641</v>
      </c>
      <c r="K49" s="139"/>
      <c r="L49" s="216"/>
      <c r="M49" s="258">
        <f t="shared" si="18"/>
        <v>1</v>
      </c>
      <c r="N49" s="258"/>
      <c r="O49" s="139"/>
      <c r="P49" s="139"/>
      <c r="Q49" s="175">
        <v>1915.0</v>
      </c>
      <c r="R49" s="187">
        <v>32.43</v>
      </c>
      <c r="S49" s="175">
        <f t="shared" si="9"/>
        <v>28.28</v>
      </c>
      <c r="T49" s="160">
        <f t="shared" si="10"/>
        <v>1</v>
      </c>
      <c r="U49" s="160">
        <f t="shared" si="11"/>
        <v>28.28</v>
      </c>
      <c r="V49" s="188">
        <f t="shared" si="12"/>
        <v>1945.762641</v>
      </c>
      <c r="W49" s="175">
        <f t="shared" ref="W49:X49" si="44">C49/100</f>
        <v>1.02</v>
      </c>
      <c r="X49" s="175">
        <f t="shared" si="44"/>
        <v>2.08</v>
      </c>
      <c r="Y49" s="175">
        <f t="shared" si="14"/>
        <v>28.28</v>
      </c>
      <c r="Z49" s="189">
        <f t="shared" si="15"/>
        <v>59.998848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29.0</v>
      </c>
      <c r="B50" s="190" t="s">
        <v>73</v>
      </c>
      <c r="C50" s="190">
        <v>101.0</v>
      </c>
      <c r="D50" s="190">
        <v>208.0</v>
      </c>
      <c r="E50" s="190">
        <v>2810.0</v>
      </c>
      <c r="F50" s="190">
        <f t="shared" si="5"/>
        <v>0</v>
      </c>
      <c r="G50" s="190">
        <f t="shared" si="6"/>
        <v>1914.423326</v>
      </c>
      <c r="H50" s="191">
        <f t="shared" si="7"/>
        <v>1914.423326</v>
      </c>
      <c r="I50" s="190">
        <v>1.0</v>
      </c>
      <c r="J50" s="192">
        <f t="shared" si="8"/>
        <v>1914.423326</v>
      </c>
      <c r="K50" s="139"/>
      <c r="L50" s="216"/>
      <c r="M50" s="258">
        <f t="shared" si="18"/>
        <v>1</v>
      </c>
      <c r="N50" s="258"/>
      <c r="O50" s="139"/>
      <c r="P50" s="139"/>
      <c r="Q50" s="175">
        <v>1915.0</v>
      </c>
      <c r="R50" s="187">
        <v>32.43</v>
      </c>
      <c r="S50" s="175">
        <f t="shared" si="9"/>
        <v>28.1</v>
      </c>
      <c r="T50" s="160">
        <f t="shared" si="10"/>
        <v>1</v>
      </c>
      <c r="U50" s="160">
        <f t="shared" si="11"/>
        <v>28.1</v>
      </c>
      <c r="V50" s="188">
        <f t="shared" si="12"/>
        <v>1914.423326</v>
      </c>
      <c r="W50" s="175">
        <f t="shared" ref="W50:X50" si="45">C50/100</f>
        <v>1.01</v>
      </c>
      <c r="X50" s="175">
        <f t="shared" si="45"/>
        <v>2.08</v>
      </c>
      <c r="Y50" s="175">
        <f t="shared" si="14"/>
        <v>28.1</v>
      </c>
      <c r="Z50" s="189">
        <f t="shared" si="15"/>
        <v>59.03248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30.0</v>
      </c>
      <c r="B51" s="190" t="s">
        <v>73</v>
      </c>
      <c r="C51" s="190">
        <v>97.0</v>
      </c>
      <c r="D51" s="190">
        <v>208.0</v>
      </c>
      <c r="E51" s="190">
        <v>2525.0</v>
      </c>
      <c r="F51" s="190">
        <f t="shared" si="5"/>
        <v>0</v>
      </c>
      <c r="G51" s="190">
        <f t="shared" si="6"/>
        <v>1652.126892</v>
      </c>
      <c r="H51" s="191">
        <f t="shared" si="7"/>
        <v>1652.126892</v>
      </c>
      <c r="I51" s="190">
        <v>1.0</v>
      </c>
      <c r="J51" s="192">
        <f t="shared" si="8"/>
        <v>1652.126892</v>
      </c>
      <c r="K51" s="139"/>
      <c r="L51" s="216"/>
      <c r="M51" s="258">
        <f t="shared" si="18"/>
        <v>1</v>
      </c>
      <c r="N51" s="258"/>
      <c r="O51" s="139"/>
      <c r="P51" s="139"/>
      <c r="Q51" s="175">
        <v>1720.0</v>
      </c>
      <c r="R51" s="187">
        <v>32.43</v>
      </c>
      <c r="S51" s="175">
        <f t="shared" si="9"/>
        <v>25.25</v>
      </c>
      <c r="T51" s="160">
        <f t="shared" si="10"/>
        <v>1</v>
      </c>
      <c r="U51" s="160">
        <f t="shared" si="11"/>
        <v>25.25</v>
      </c>
      <c r="V51" s="188">
        <f t="shared" si="12"/>
        <v>1652.126892</v>
      </c>
      <c r="W51" s="175">
        <f t="shared" ref="W51:X51" si="46">C51/100</f>
        <v>0.97</v>
      </c>
      <c r="X51" s="175">
        <f t="shared" si="46"/>
        <v>2.08</v>
      </c>
      <c r="Y51" s="175">
        <f t="shared" si="14"/>
        <v>25.25</v>
      </c>
      <c r="Z51" s="189">
        <f t="shared" si="15"/>
        <v>50.9444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31.0</v>
      </c>
      <c r="B52" s="180" t="s">
        <v>74</v>
      </c>
      <c r="C52" s="181">
        <v>74.0</v>
      </c>
      <c r="D52" s="181">
        <v>220.0</v>
      </c>
      <c r="E52" s="181">
        <v>247.0</v>
      </c>
      <c r="F52" s="181">
        <f t="shared" si="5"/>
        <v>0</v>
      </c>
      <c r="G52" s="181">
        <f t="shared" si="6"/>
        <v>122.64538</v>
      </c>
      <c r="H52" s="182">
        <f t="shared" si="7"/>
        <v>122.64538</v>
      </c>
      <c r="I52" s="181">
        <v>1.0</v>
      </c>
      <c r="J52" s="183">
        <f t="shared" si="8"/>
        <v>122.64538</v>
      </c>
      <c r="K52" s="184"/>
      <c r="L52" s="185"/>
      <c r="M52" s="186">
        <f t="shared" si="18"/>
        <v>1</v>
      </c>
      <c r="N52" s="186"/>
      <c r="O52" s="184"/>
      <c r="P52" s="184"/>
      <c r="Q52" s="185"/>
      <c r="R52" s="187">
        <v>30.5</v>
      </c>
      <c r="S52" s="175">
        <f t="shared" si="9"/>
        <v>2.47</v>
      </c>
      <c r="T52" s="160">
        <f t="shared" si="10"/>
        <v>1</v>
      </c>
      <c r="U52" s="160">
        <f t="shared" si="11"/>
        <v>2.47</v>
      </c>
      <c r="V52" s="188">
        <f t="shared" si="12"/>
        <v>122.64538</v>
      </c>
      <c r="W52" s="175">
        <f t="shared" ref="W52:X52" si="47">C52/100</f>
        <v>0.74</v>
      </c>
      <c r="X52" s="175">
        <f t="shared" si="47"/>
        <v>2.2</v>
      </c>
      <c r="Y52" s="175">
        <f t="shared" si="14"/>
        <v>2.47</v>
      </c>
      <c r="Z52" s="189">
        <f t="shared" si="15"/>
        <v>4.02116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32.0</v>
      </c>
      <c r="B53" s="190" t="s">
        <v>74</v>
      </c>
      <c r="C53" s="190">
        <v>94.0</v>
      </c>
      <c r="D53" s="190">
        <v>220.0</v>
      </c>
      <c r="E53" s="190">
        <v>189.0</v>
      </c>
      <c r="F53" s="190">
        <f t="shared" si="5"/>
        <v>0</v>
      </c>
      <c r="G53" s="190">
        <f t="shared" si="6"/>
        <v>119.20986</v>
      </c>
      <c r="H53" s="191">
        <f t="shared" si="7"/>
        <v>119.20986</v>
      </c>
      <c r="I53" s="190">
        <v>1.0</v>
      </c>
      <c r="J53" s="192">
        <f t="shared" si="8"/>
        <v>119.20986</v>
      </c>
      <c r="K53" s="139"/>
      <c r="L53" s="216"/>
      <c r="M53" s="258">
        <f t="shared" si="18"/>
        <v>1</v>
      </c>
      <c r="N53" s="258"/>
      <c r="O53" s="139"/>
      <c r="P53" s="139"/>
      <c r="Q53" s="175"/>
      <c r="R53" s="187">
        <v>30.5</v>
      </c>
      <c r="S53" s="175">
        <f t="shared" si="9"/>
        <v>1.89</v>
      </c>
      <c r="T53" s="160">
        <f t="shared" si="10"/>
        <v>1</v>
      </c>
      <c r="U53" s="160">
        <f t="shared" si="11"/>
        <v>1.89</v>
      </c>
      <c r="V53" s="188">
        <f t="shared" si="12"/>
        <v>119.20986</v>
      </c>
      <c r="W53" s="175">
        <f t="shared" ref="W53:X53" si="48">C53/100</f>
        <v>0.94</v>
      </c>
      <c r="X53" s="175">
        <f t="shared" si="48"/>
        <v>2.2</v>
      </c>
      <c r="Y53" s="175">
        <f t="shared" si="14"/>
        <v>1.89</v>
      </c>
      <c r="Z53" s="189">
        <f t="shared" si="15"/>
        <v>3.90852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33.0</v>
      </c>
      <c r="B54" s="190" t="s">
        <v>74</v>
      </c>
      <c r="C54" s="190">
        <v>97.0</v>
      </c>
      <c r="D54" s="190">
        <v>220.0</v>
      </c>
      <c r="E54" s="190">
        <v>1740.0</v>
      </c>
      <c r="F54" s="190">
        <f t="shared" si="5"/>
        <v>0</v>
      </c>
      <c r="G54" s="190">
        <f t="shared" si="6"/>
        <v>1132.5138</v>
      </c>
      <c r="H54" s="191">
        <f t="shared" si="7"/>
        <v>1132.5138</v>
      </c>
      <c r="I54" s="190">
        <v>1.0</v>
      </c>
      <c r="J54" s="192">
        <f t="shared" si="8"/>
        <v>1132.5138</v>
      </c>
      <c r="K54" s="139"/>
      <c r="L54" s="216"/>
      <c r="M54" s="258">
        <f t="shared" si="18"/>
        <v>1</v>
      </c>
      <c r="N54" s="258"/>
      <c r="O54" s="139"/>
      <c r="P54" s="139"/>
      <c r="Q54" s="175">
        <v>1105.0</v>
      </c>
      <c r="R54" s="187">
        <v>30.5</v>
      </c>
      <c r="S54" s="175">
        <f t="shared" si="9"/>
        <v>17.4</v>
      </c>
      <c r="T54" s="160">
        <f t="shared" si="10"/>
        <v>1</v>
      </c>
      <c r="U54" s="160">
        <f t="shared" si="11"/>
        <v>17.4</v>
      </c>
      <c r="V54" s="188">
        <f t="shared" si="12"/>
        <v>1132.5138</v>
      </c>
      <c r="W54" s="175">
        <f t="shared" ref="W54:X54" si="49">C54/100</f>
        <v>0.97</v>
      </c>
      <c r="X54" s="175">
        <f t="shared" si="49"/>
        <v>2.2</v>
      </c>
      <c r="Y54" s="175">
        <f t="shared" si="14"/>
        <v>17.4</v>
      </c>
      <c r="Z54" s="189">
        <f t="shared" si="15"/>
        <v>37.1316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/>
      <c r="B55" s="175"/>
      <c r="C55" s="175"/>
      <c r="D55" s="175"/>
      <c r="E55" s="175"/>
      <c r="F55" s="175"/>
      <c r="G55" s="175"/>
      <c r="H55" s="178"/>
      <c r="I55" s="160"/>
      <c r="J55" s="193">
        <f>+Q99</f>
        <v>186.6</v>
      </c>
      <c r="K55" s="139"/>
      <c r="L55" s="139"/>
      <c r="M55" s="139"/>
      <c r="N55" s="139"/>
      <c r="O55" s="139"/>
      <c r="P55" s="139"/>
      <c r="Q55" s="139"/>
      <c r="R55" s="194"/>
      <c r="S55" s="195">
        <f t="shared" si="9"/>
        <v>0</v>
      </c>
      <c r="T55" s="196" t="str">
        <f t="shared" si="10"/>
        <v/>
      </c>
      <c r="U55" s="196">
        <f t="shared" si="11"/>
        <v>0</v>
      </c>
      <c r="V55" s="197"/>
      <c r="W55" s="195">
        <f t="shared" ref="W55:X55" si="50">C55/100</f>
        <v>0</v>
      </c>
      <c r="X55" s="195">
        <f t="shared" si="50"/>
        <v>0</v>
      </c>
      <c r="Y55" s="195">
        <f t="shared" si="14"/>
        <v>0</v>
      </c>
      <c r="Z55" s="198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/>
      <c r="B56" s="199"/>
      <c r="C56" s="199"/>
      <c r="D56" s="199"/>
      <c r="E56" s="199"/>
      <c r="F56" s="199"/>
      <c r="G56" s="199"/>
      <c r="H56" s="200"/>
      <c r="I56" s="201">
        <f>SUM(I22:I54)</f>
        <v>33</v>
      </c>
      <c r="J56" s="202">
        <f>SUM(J22:J55)</f>
        <v>20869.74152</v>
      </c>
      <c r="K56" s="203"/>
      <c r="L56" s="203"/>
      <c r="M56" s="203"/>
      <c r="N56" s="203"/>
      <c r="O56" s="203"/>
      <c r="P56" s="203"/>
      <c r="Q56" s="203"/>
      <c r="R56" s="141"/>
      <c r="S56" s="203">
        <f>SUMIFS($T$22:$T$54,$S$22:$S$54,"&gt;=3")</f>
        <v>13</v>
      </c>
      <c r="T56" s="203">
        <f t="shared" ref="T56:U56" si="51">SUM(T22:T54)</f>
        <v>33</v>
      </c>
      <c r="U56" s="203">
        <f t="shared" si="51"/>
        <v>371.46</v>
      </c>
      <c r="V56" s="203"/>
      <c r="W56" s="203"/>
      <c r="X56" s="203"/>
      <c r="Y56" s="203"/>
      <c r="Z56" s="204">
        <f>SUM(Z22:Z55)</f>
        <v>768.535309</v>
      </c>
      <c r="AA56" s="203"/>
      <c r="AB56" s="203"/>
      <c r="AC56" s="203"/>
      <c r="AD56" s="203"/>
      <c r="AE56" s="203"/>
      <c r="AF56" s="203"/>
      <c r="AG56" s="203"/>
      <c r="AH56" s="203"/>
      <c r="AI56" s="203"/>
      <c r="AJ56" s="203"/>
      <c r="AK56" s="203"/>
    </row>
    <row r="57" ht="29.25" customHeight="1">
      <c r="A57" s="139"/>
      <c r="B57" s="139"/>
      <c r="C57" s="139"/>
      <c r="D57" s="139"/>
      <c r="E57" s="139"/>
      <c r="F57" s="139"/>
      <c r="G57" s="139"/>
      <c r="H57" s="140"/>
      <c r="I57" s="139"/>
      <c r="J57" s="139"/>
      <c r="K57" s="139"/>
      <c r="L57" s="139"/>
      <c r="M57" s="139"/>
      <c r="N57" s="139"/>
      <c r="O57" s="139"/>
      <c r="P57" s="139"/>
      <c r="Q57" s="139"/>
      <c r="R57" s="141"/>
      <c r="S57" s="197"/>
      <c r="T57" s="139"/>
      <c r="U57" s="139"/>
      <c r="V57" s="139"/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9.25" customHeight="1">
      <c r="A58" s="139"/>
      <c r="B58" s="139"/>
      <c r="C58" s="139"/>
      <c r="D58" s="139"/>
      <c r="E58" s="139"/>
      <c r="F58" s="139"/>
      <c r="G58" s="139"/>
      <c r="H58" s="140"/>
      <c r="I58" s="139"/>
      <c r="J58" s="139"/>
      <c r="K58" s="139"/>
      <c r="L58" s="139"/>
      <c r="M58" s="139"/>
      <c r="N58" s="139"/>
      <c r="O58" s="139"/>
      <c r="P58" s="139"/>
      <c r="Q58" s="139"/>
      <c r="R58" s="194"/>
      <c r="S58" s="139"/>
      <c r="T58" s="139" t="s">
        <v>48</v>
      </c>
      <c r="U58" s="139" t="s">
        <v>60</v>
      </c>
      <c r="V58" s="139"/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9.25" customHeight="1">
      <c r="A59" s="139"/>
      <c r="B59" s="139"/>
      <c r="C59" s="139"/>
      <c r="D59" s="139"/>
      <c r="E59" s="139"/>
      <c r="F59" s="139"/>
      <c r="G59" s="139"/>
      <c r="H59" s="140"/>
      <c r="I59" s="139"/>
      <c r="J59" s="139"/>
      <c r="K59" s="139"/>
      <c r="L59" s="139"/>
      <c r="M59" s="139"/>
      <c r="N59" s="139"/>
      <c r="O59" s="139"/>
      <c r="P59" s="139"/>
      <c r="Q59" s="139"/>
      <c r="R59" s="141"/>
      <c r="S59" s="139" t="s">
        <v>31</v>
      </c>
      <c r="T59" s="205">
        <f>SUMIFS($J$22:$J$54,$S$22:$S$54,"&gt;=3")</f>
        <v>18575.17876</v>
      </c>
      <c r="U59" s="206"/>
      <c r="V59" s="139"/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9.25" customHeight="1">
      <c r="A60" s="139" t="s">
        <v>32</v>
      </c>
      <c r="B60" s="139"/>
      <c r="C60" s="139"/>
      <c r="D60" s="139" t="s">
        <v>33</v>
      </c>
      <c r="E60" s="139"/>
      <c r="F60" s="139"/>
      <c r="G60" s="139"/>
      <c r="H60" s="140"/>
      <c r="I60" s="139"/>
      <c r="J60" s="139"/>
      <c r="K60" s="139"/>
      <c r="L60" s="139"/>
      <c r="M60" s="139"/>
      <c r="N60" s="139"/>
      <c r="O60" s="139"/>
      <c r="P60" s="139"/>
      <c r="Q60" s="139"/>
      <c r="R60" s="141"/>
      <c r="S60" s="139" t="s">
        <v>34</v>
      </c>
      <c r="T60" s="207">
        <f>J56-T59</f>
        <v>2294.562757</v>
      </c>
      <c r="U60" s="206">
        <f>+SUMIFS($U$22:$U$54,$S$22:$S$54,"&gt;=3")</f>
        <v>331.73</v>
      </c>
      <c r="V60" s="139"/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9.25" customHeight="1">
      <c r="A61" s="139"/>
      <c r="B61" s="139"/>
      <c r="C61" s="139"/>
      <c r="D61" s="139"/>
      <c r="E61" s="139"/>
      <c r="F61" s="139"/>
      <c r="G61" s="139"/>
      <c r="H61" s="140"/>
      <c r="I61" s="139"/>
      <c r="J61" s="139"/>
      <c r="K61" s="139"/>
      <c r="L61" s="139"/>
      <c r="M61" s="139"/>
      <c r="N61" s="139"/>
      <c r="O61" s="139"/>
      <c r="P61" s="139"/>
      <c r="Q61" s="139"/>
      <c r="R61" s="194"/>
      <c r="S61" s="139"/>
      <c r="T61" s="208">
        <f>+I56</f>
        <v>33</v>
      </c>
      <c r="U61" s="139"/>
      <c r="V61" s="139"/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39.0" customHeight="1">
      <c r="A62" s="175"/>
      <c r="B62" s="160" t="s">
        <v>12</v>
      </c>
      <c r="C62" s="176" t="s">
        <v>61</v>
      </c>
      <c r="D62" s="52"/>
      <c r="E62" s="53"/>
      <c r="F62" s="177"/>
      <c r="G62" s="177"/>
      <c r="H62" s="178" t="s">
        <v>14</v>
      </c>
      <c r="I62" s="160" t="s">
        <v>15</v>
      </c>
      <c r="J62" s="160" t="s">
        <v>16</v>
      </c>
      <c r="K62" s="139"/>
      <c r="L62" s="139"/>
      <c r="M62" s="139"/>
      <c r="N62" s="139"/>
      <c r="O62" s="139"/>
      <c r="P62" s="139"/>
      <c r="Q62" s="139"/>
      <c r="R62" s="141"/>
      <c r="S62" s="139"/>
      <c r="T62" s="139"/>
      <c r="U62" s="139"/>
      <c r="V62" s="139"/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54">
        <v>1.0</v>
      </c>
      <c r="B63" s="209"/>
      <c r="C63" s="209"/>
      <c r="D63" s="209"/>
      <c r="E63" s="209"/>
      <c r="F63" s="209">
        <f t="shared" ref="F63:F76" si="52">1-VALUE(IF(RIGHT(B63, 1)="%", RIGHT(B63, 3), 0))</f>
        <v>1</v>
      </c>
      <c r="G63" s="209">
        <f t="shared" ref="G63:G76" si="53">+Q63*C63/100*D63/100*E63/100</f>
        <v>0</v>
      </c>
      <c r="H63" s="210">
        <f t="shared" ref="H63:H76" si="54">IF(F63=0, G63, F63*G63)</f>
        <v>0</v>
      </c>
      <c r="I63" s="209"/>
      <c r="J63" s="211"/>
      <c r="K63" s="139"/>
      <c r="L63" s="175">
        <f t="shared" ref="L63:L71" si="55">D63*25.4/1000</f>
        <v>0</v>
      </c>
      <c r="M63" s="160" t="str">
        <f t="shared" ref="M63:M67" si="56">+I63</f>
        <v/>
      </c>
      <c r="N63" s="160">
        <f t="shared" ref="N63:N67" si="57">M63*L63</f>
        <v>0</v>
      </c>
      <c r="O63" s="139"/>
      <c r="P63" s="139"/>
      <c r="Q63" s="139"/>
      <c r="R63" s="141"/>
      <c r="S63" s="139"/>
      <c r="T63" s="139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54">
        <v>2.0</v>
      </c>
      <c r="B64" s="209"/>
      <c r="C64" s="209"/>
      <c r="D64" s="209"/>
      <c r="E64" s="209"/>
      <c r="F64" s="209">
        <f t="shared" si="52"/>
        <v>1</v>
      </c>
      <c r="G64" s="209">
        <f t="shared" si="53"/>
        <v>0</v>
      </c>
      <c r="H64" s="210">
        <f t="shared" si="54"/>
        <v>0</v>
      </c>
      <c r="I64" s="209"/>
      <c r="J64" s="211">
        <f t="shared" ref="J64:J76" si="58">+I64*H64</f>
        <v>0</v>
      </c>
      <c r="K64" s="139"/>
      <c r="L64" s="175">
        <f t="shared" si="55"/>
        <v>0</v>
      </c>
      <c r="M64" s="160" t="str">
        <f t="shared" si="56"/>
        <v/>
      </c>
      <c r="N64" s="160">
        <f t="shared" si="57"/>
        <v>0</v>
      </c>
      <c r="O64" s="139"/>
      <c r="P64" s="139"/>
      <c r="Q64" s="139"/>
      <c r="R64" s="139"/>
      <c r="S64" s="139"/>
      <c r="T64" s="139"/>
      <c r="U64" s="139"/>
      <c r="V64" s="139"/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54">
        <v>3.0</v>
      </c>
      <c r="B65" s="212"/>
      <c r="C65" s="212"/>
      <c r="D65" s="212"/>
      <c r="E65" s="212"/>
      <c r="F65" s="212">
        <f t="shared" si="52"/>
        <v>1</v>
      </c>
      <c r="G65" s="212">
        <f t="shared" si="53"/>
        <v>0</v>
      </c>
      <c r="H65" s="213">
        <f t="shared" si="54"/>
        <v>0</v>
      </c>
      <c r="I65" s="212"/>
      <c r="J65" s="192">
        <f t="shared" si="58"/>
        <v>0</v>
      </c>
      <c r="K65" s="139"/>
      <c r="L65" s="175">
        <f t="shared" si="55"/>
        <v>0</v>
      </c>
      <c r="M65" s="160" t="str">
        <f t="shared" si="56"/>
        <v/>
      </c>
      <c r="N65" s="160">
        <f t="shared" si="57"/>
        <v>0</v>
      </c>
      <c r="O65" s="139"/>
      <c r="P65" s="139"/>
      <c r="Q65" s="139"/>
      <c r="R65" s="139"/>
      <c r="S65" s="214"/>
      <c r="T65" s="139"/>
      <c r="U65" s="139"/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54">
        <v>4.0</v>
      </c>
      <c r="B66" s="212"/>
      <c r="C66" s="212"/>
      <c r="D66" s="212"/>
      <c r="E66" s="212"/>
      <c r="F66" s="212">
        <f t="shared" si="52"/>
        <v>1</v>
      </c>
      <c r="G66" s="212">
        <f t="shared" si="53"/>
        <v>0</v>
      </c>
      <c r="H66" s="213">
        <f t="shared" si="54"/>
        <v>0</v>
      </c>
      <c r="I66" s="212"/>
      <c r="J66" s="192">
        <f t="shared" si="58"/>
        <v>0</v>
      </c>
      <c r="K66" s="139"/>
      <c r="L66" s="175">
        <f t="shared" si="55"/>
        <v>0</v>
      </c>
      <c r="M66" s="160" t="str">
        <f t="shared" si="56"/>
        <v/>
      </c>
      <c r="N66" s="160">
        <f t="shared" si="57"/>
        <v>0</v>
      </c>
      <c r="O66" s="139"/>
      <c r="P66" s="139"/>
      <c r="Q66" s="139"/>
      <c r="R66" s="139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54">
        <v>5.0</v>
      </c>
      <c r="B67" s="212"/>
      <c r="C67" s="212"/>
      <c r="D67" s="212"/>
      <c r="E67" s="212"/>
      <c r="F67" s="212">
        <f t="shared" si="52"/>
        <v>1</v>
      </c>
      <c r="G67" s="212">
        <f t="shared" si="53"/>
        <v>0</v>
      </c>
      <c r="H67" s="213">
        <f t="shared" si="54"/>
        <v>0</v>
      </c>
      <c r="I67" s="212"/>
      <c r="J67" s="192">
        <f t="shared" si="58"/>
        <v>0</v>
      </c>
      <c r="K67" s="139"/>
      <c r="L67" s="175">
        <f t="shared" si="55"/>
        <v>0</v>
      </c>
      <c r="M67" s="160" t="str">
        <f t="shared" si="56"/>
        <v/>
      </c>
      <c r="N67" s="160">
        <f t="shared" si="57"/>
        <v>0</v>
      </c>
      <c r="O67" s="139"/>
      <c r="P67" s="139"/>
      <c r="Q67" s="139"/>
      <c r="R67" s="139"/>
      <c r="S67" s="139"/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customHeight="1">
      <c r="A68" s="154">
        <v>6.0</v>
      </c>
      <c r="B68" s="212"/>
      <c r="C68" s="212"/>
      <c r="D68" s="212"/>
      <c r="E68" s="212"/>
      <c r="F68" s="212">
        <f t="shared" si="52"/>
        <v>1</v>
      </c>
      <c r="G68" s="212">
        <f t="shared" si="53"/>
        <v>0</v>
      </c>
      <c r="H68" s="213">
        <f t="shared" si="54"/>
        <v>0</v>
      </c>
      <c r="I68" s="212"/>
      <c r="J68" s="192">
        <f t="shared" si="58"/>
        <v>0</v>
      </c>
      <c r="K68" s="139"/>
      <c r="L68" s="139">
        <f t="shared" si="55"/>
        <v>0</v>
      </c>
      <c r="M68" s="215"/>
      <c r="N68" s="215"/>
      <c r="O68" s="139"/>
      <c r="P68" s="139"/>
      <c r="Q68" s="139"/>
      <c r="R68" s="139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customHeight="1">
      <c r="A69" s="154">
        <v>7.0</v>
      </c>
      <c r="B69" s="212"/>
      <c r="C69" s="212"/>
      <c r="D69" s="212"/>
      <c r="E69" s="212"/>
      <c r="F69" s="212">
        <f t="shared" si="52"/>
        <v>1</v>
      </c>
      <c r="G69" s="212">
        <f t="shared" si="53"/>
        <v>0</v>
      </c>
      <c r="H69" s="213">
        <f t="shared" si="54"/>
        <v>0</v>
      </c>
      <c r="I69" s="212"/>
      <c r="J69" s="192">
        <f t="shared" si="58"/>
        <v>0</v>
      </c>
      <c r="K69" s="139"/>
      <c r="L69" s="139">
        <f t="shared" si="55"/>
        <v>0</v>
      </c>
      <c r="M69" s="215"/>
      <c r="N69" s="215"/>
      <c r="O69" s="139"/>
      <c r="P69" s="139"/>
      <c r="Q69" s="139"/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customHeight="1">
      <c r="A70" s="154">
        <v>8.0</v>
      </c>
      <c r="B70" s="212"/>
      <c r="C70" s="212"/>
      <c r="D70" s="212"/>
      <c r="E70" s="212"/>
      <c r="F70" s="212">
        <f t="shared" si="52"/>
        <v>1</v>
      </c>
      <c r="G70" s="212">
        <f t="shared" si="53"/>
        <v>0</v>
      </c>
      <c r="H70" s="213">
        <f t="shared" si="54"/>
        <v>0</v>
      </c>
      <c r="I70" s="212"/>
      <c r="J70" s="192">
        <f t="shared" si="58"/>
        <v>0</v>
      </c>
      <c r="K70" s="139"/>
      <c r="L70" s="139">
        <f t="shared" si="55"/>
        <v>0</v>
      </c>
      <c r="M70" s="215"/>
      <c r="N70" s="215"/>
      <c r="O70" s="139"/>
      <c r="P70" s="139"/>
      <c r="Q70" s="139"/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customHeight="1">
      <c r="A71" s="154">
        <v>9.0</v>
      </c>
      <c r="B71" s="212"/>
      <c r="C71" s="212"/>
      <c r="D71" s="212"/>
      <c r="E71" s="212"/>
      <c r="F71" s="212">
        <f t="shared" si="52"/>
        <v>1</v>
      </c>
      <c r="G71" s="212">
        <f t="shared" si="53"/>
        <v>0</v>
      </c>
      <c r="H71" s="213">
        <f t="shared" si="54"/>
        <v>0</v>
      </c>
      <c r="I71" s="212"/>
      <c r="J71" s="192">
        <f t="shared" si="58"/>
        <v>0</v>
      </c>
      <c r="K71" s="139"/>
      <c r="L71" s="139">
        <f t="shared" si="55"/>
        <v>0</v>
      </c>
      <c r="M71" s="215"/>
      <c r="N71" s="215"/>
      <c r="O71" s="139"/>
      <c r="P71" s="139"/>
      <c r="Q71" s="139"/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customHeight="1">
      <c r="A72" s="154">
        <v>10.0</v>
      </c>
      <c r="B72" s="190"/>
      <c r="C72" s="190"/>
      <c r="D72" s="190"/>
      <c r="E72" s="190"/>
      <c r="F72" s="190">
        <f t="shared" si="52"/>
        <v>1</v>
      </c>
      <c r="G72" s="190">
        <f t="shared" si="53"/>
        <v>0</v>
      </c>
      <c r="H72" s="191">
        <f t="shared" si="54"/>
        <v>0</v>
      </c>
      <c r="I72" s="190"/>
      <c r="J72" s="192">
        <f t="shared" si="58"/>
        <v>0</v>
      </c>
      <c r="K72" s="139"/>
      <c r="L72" s="139"/>
      <c r="M72" s="215"/>
      <c r="N72" s="215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customHeight="1">
      <c r="A73" s="154">
        <v>11.0</v>
      </c>
      <c r="B73" s="190"/>
      <c r="C73" s="190"/>
      <c r="D73" s="190"/>
      <c r="E73" s="190"/>
      <c r="F73" s="190">
        <f t="shared" si="52"/>
        <v>1</v>
      </c>
      <c r="G73" s="190">
        <f t="shared" si="53"/>
        <v>0</v>
      </c>
      <c r="H73" s="191">
        <f t="shared" si="54"/>
        <v>0</v>
      </c>
      <c r="I73" s="190"/>
      <c r="J73" s="192">
        <f t="shared" si="58"/>
        <v>0</v>
      </c>
      <c r="K73" s="139"/>
      <c r="L73" s="139"/>
      <c r="M73" s="215"/>
      <c r="N73" s="215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customHeight="1">
      <c r="A74" s="154">
        <v>12.0</v>
      </c>
      <c r="B74" s="190"/>
      <c r="C74" s="190"/>
      <c r="D74" s="190"/>
      <c r="E74" s="190"/>
      <c r="F74" s="190">
        <f t="shared" si="52"/>
        <v>1</v>
      </c>
      <c r="G74" s="190">
        <f t="shared" si="53"/>
        <v>0</v>
      </c>
      <c r="H74" s="191">
        <f t="shared" si="54"/>
        <v>0</v>
      </c>
      <c r="I74" s="190"/>
      <c r="J74" s="192">
        <f t="shared" si="58"/>
        <v>0</v>
      </c>
      <c r="K74" s="139"/>
      <c r="L74" s="139"/>
      <c r="M74" s="215"/>
      <c r="N74" s="215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customHeight="1">
      <c r="A75" s="154">
        <v>13.0</v>
      </c>
      <c r="B75" s="190"/>
      <c r="C75" s="190"/>
      <c r="D75" s="190"/>
      <c r="E75" s="190"/>
      <c r="F75" s="190">
        <f t="shared" si="52"/>
        <v>1</v>
      </c>
      <c r="G75" s="190">
        <f t="shared" si="53"/>
        <v>0</v>
      </c>
      <c r="H75" s="191">
        <f t="shared" si="54"/>
        <v>0</v>
      </c>
      <c r="I75" s="190"/>
      <c r="J75" s="192">
        <f t="shared" si="58"/>
        <v>0</v>
      </c>
      <c r="K75" s="139"/>
      <c r="L75" s="139"/>
      <c r="M75" s="215"/>
      <c r="N75" s="215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customHeight="1">
      <c r="A76" s="154">
        <v>14.0</v>
      </c>
      <c r="B76" s="190"/>
      <c r="C76" s="190"/>
      <c r="D76" s="190"/>
      <c r="E76" s="190"/>
      <c r="F76" s="190">
        <f t="shared" si="52"/>
        <v>1</v>
      </c>
      <c r="G76" s="190">
        <f t="shared" si="53"/>
        <v>0</v>
      </c>
      <c r="H76" s="191">
        <f t="shared" si="54"/>
        <v>0</v>
      </c>
      <c r="I76" s="190"/>
      <c r="J76" s="192">
        <f t="shared" si="58"/>
        <v>0</v>
      </c>
      <c r="K76" s="139"/>
      <c r="L76" s="139"/>
      <c r="M76" s="215"/>
      <c r="N76" s="215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4.75" customHeight="1">
      <c r="A77" s="160"/>
      <c r="B77" s="216"/>
      <c r="C77" s="216"/>
      <c r="D77" s="216"/>
      <c r="E77" s="216"/>
      <c r="F77" s="216"/>
      <c r="G77" s="216"/>
      <c r="H77" s="217" t="s">
        <v>38</v>
      </c>
      <c r="I77" s="216"/>
      <c r="J77" s="218">
        <f>SUM(J63:J76)</f>
        <v>0</v>
      </c>
      <c r="K77" s="139"/>
      <c r="L77" s="139"/>
      <c r="M77" s="139"/>
      <c r="N77" s="139"/>
      <c r="O77" s="139"/>
      <c r="P77" s="139"/>
      <c r="Q77" s="139"/>
      <c r="R77" s="141"/>
      <c r="S77" s="21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18.75" customHeight="1">
      <c r="A78" s="173"/>
      <c r="B78" s="144"/>
      <c r="C78" s="144"/>
      <c r="D78" s="144"/>
      <c r="E78" s="144"/>
      <c r="F78" s="144"/>
      <c r="G78" s="144"/>
      <c r="H78" s="145"/>
      <c r="I78" s="144"/>
      <c r="J78" s="174"/>
      <c r="K78" s="139"/>
      <c r="L78" s="139"/>
      <c r="M78" s="139"/>
      <c r="N78" s="139"/>
      <c r="O78" s="139"/>
      <c r="P78" s="139"/>
      <c r="Q78" s="139"/>
      <c r="R78" s="141"/>
      <c r="S78" s="219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18.75" customHeight="1">
      <c r="A79" s="139"/>
      <c r="B79" s="139"/>
      <c r="C79" s="139"/>
      <c r="D79" s="139"/>
      <c r="E79" s="139"/>
      <c r="F79" s="139"/>
      <c r="G79" s="139"/>
      <c r="H79" s="140"/>
      <c r="I79" s="139"/>
      <c r="J79" s="139"/>
      <c r="K79" s="139"/>
      <c r="L79" s="139"/>
      <c r="M79" s="139"/>
      <c r="N79" s="139"/>
      <c r="O79" s="139"/>
      <c r="P79" s="139"/>
      <c r="Q79" s="139"/>
      <c r="R79" s="141"/>
      <c r="S79" s="21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18.75" customHeight="1">
      <c r="A80" s="139"/>
      <c r="B80" s="139"/>
      <c r="C80" s="139"/>
      <c r="D80" s="139"/>
      <c r="E80" s="139"/>
      <c r="F80" s="139"/>
      <c r="G80" s="139"/>
      <c r="H80" s="140"/>
      <c r="I80" s="139"/>
      <c r="J80" s="139"/>
      <c r="K80" s="139"/>
      <c r="L80" s="139"/>
      <c r="M80" s="139"/>
      <c r="N80" s="139"/>
      <c r="O80" s="139"/>
      <c r="P80" s="139"/>
      <c r="Q80" s="139"/>
      <c r="R80" s="219"/>
      <c r="S80" s="21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18.75" customHeight="1">
      <c r="A81" s="139" t="s">
        <v>39</v>
      </c>
      <c r="B81" s="139"/>
      <c r="C81" s="139"/>
      <c r="D81" s="139"/>
      <c r="E81" s="139"/>
      <c r="F81" s="139"/>
      <c r="G81" s="139"/>
      <c r="H81" s="140"/>
      <c r="I81" s="139"/>
      <c r="J81" s="139"/>
      <c r="K81" s="139"/>
      <c r="L81" s="139"/>
      <c r="M81" s="139"/>
      <c r="N81" s="139"/>
      <c r="O81" s="139"/>
      <c r="P81" s="139"/>
      <c r="Q81" s="139"/>
      <c r="R81" s="219"/>
      <c r="S81" s="21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18.75" customHeight="1">
      <c r="A82" s="139"/>
      <c r="B82" s="139"/>
      <c r="C82" s="139"/>
      <c r="D82" s="139"/>
      <c r="E82" s="139"/>
      <c r="F82" s="139"/>
      <c r="G82" s="139"/>
      <c r="H82" s="140"/>
      <c r="I82" s="139"/>
      <c r="J82" s="139"/>
      <c r="K82" s="139"/>
      <c r="L82" s="139"/>
      <c r="M82" s="139"/>
      <c r="N82" s="139"/>
      <c r="O82" s="139"/>
      <c r="P82" s="139"/>
      <c r="Q82" s="139"/>
      <c r="R82" s="219"/>
      <c r="S82" s="21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42.0" customHeight="1">
      <c r="A83" s="175"/>
      <c r="B83" s="160" t="s">
        <v>12</v>
      </c>
      <c r="C83" s="176" t="s">
        <v>62</v>
      </c>
      <c r="D83" s="52"/>
      <c r="E83" s="53"/>
      <c r="F83" s="220"/>
      <c r="G83" s="220"/>
      <c r="H83" s="178" t="s">
        <v>14</v>
      </c>
      <c r="I83" s="221" t="s">
        <v>15</v>
      </c>
      <c r="J83" s="160" t="s">
        <v>16</v>
      </c>
      <c r="K83" s="139"/>
      <c r="L83" s="139"/>
      <c r="M83" s="139"/>
      <c r="N83" s="139"/>
      <c r="O83" s="139"/>
      <c r="P83" s="139"/>
      <c r="Q83" s="139"/>
      <c r="R83" s="219"/>
      <c r="S83" s="21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4.75" customHeight="1">
      <c r="A84" s="160">
        <v>1.0</v>
      </c>
      <c r="B84" s="180" t="s">
        <v>71</v>
      </c>
      <c r="C84" s="196"/>
      <c r="D84" s="196"/>
      <c r="E84" s="196"/>
      <c r="F84" s="196"/>
      <c r="G84" s="196"/>
      <c r="H84" s="222">
        <v>51.5</v>
      </c>
      <c r="I84" s="196">
        <v>1.0</v>
      </c>
      <c r="J84" s="192">
        <f t="shared" ref="J84:J97" si="59">+I84*H84</f>
        <v>51.5</v>
      </c>
      <c r="K84" s="175"/>
      <c r="L84" s="175"/>
      <c r="M84" s="175"/>
      <c r="N84" s="175"/>
      <c r="O84" s="175"/>
      <c r="P84" s="175"/>
      <c r="Q84" s="223"/>
      <c r="R84" s="219"/>
      <c r="S84" s="21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4.75" customHeight="1">
      <c r="A85" s="160">
        <v>2.0</v>
      </c>
      <c r="B85" s="190" t="s">
        <v>71</v>
      </c>
      <c r="C85" s="196"/>
      <c r="D85" s="196"/>
      <c r="E85" s="196"/>
      <c r="F85" s="196"/>
      <c r="G85" s="196"/>
      <c r="H85" s="222">
        <v>27.0</v>
      </c>
      <c r="I85" s="196">
        <v>1.0</v>
      </c>
      <c r="J85" s="192">
        <f t="shared" si="59"/>
        <v>27</v>
      </c>
      <c r="K85" s="175"/>
      <c r="L85" s="175"/>
      <c r="M85" s="175"/>
      <c r="N85" s="175"/>
      <c r="O85" s="175"/>
      <c r="P85" s="175"/>
      <c r="Q85" s="223"/>
      <c r="R85" s="21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4.75" customHeight="1">
      <c r="A86" s="160">
        <v>3.0</v>
      </c>
      <c r="B86" s="180" t="s">
        <v>71</v>
      </c>
      <c r="C86" s="196"/>
      <c r="D86" s="196"/>
      <c r="E86" s="196"/>
      <c r="F86" s="196"/>
      <c r="G86" s="196"/>
      <c r="H86" s="222">
        <v>38.0</v>
      </c>
      <c r="I86" s="196">
        <v>1.0</v>
      </c>
      <c r="J86" s="192">
        <f t="shared" si="59"/>
        <v>38</v>
      </c>
      <c r="K86" s="175"/>
      <c r="L86" s="175"/>
      <c r="M86" s="175"/>
      <c r="N86" s="175"/>
      <c r="O86" s="175"/>
      <c r="P86" s="175"/>
      <c r="Q86" s="223"/>
      <c r="R86" s="21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4.75" customHeight="1">
      <c r="A87" s="160">
        <v>4.0</v>
      </c>
      <c r="B87" s="190" t="s">
        <v>71</v>
      </c>
      <c r="C87" s="196"/>
      <c r="D87" s="196"/>
      <c r="E87" s="196"/>
      <c r="F87" s="196"/>
      <c r="G87" s="196"/>
      <c r="H87" s="222">
        <v>20.0</v>
      </c>
      <c r="I87" s="196">
        <v>1.0</v>
      </c>
      <c r="J87" s="192">
        <f t="shared" si="59"/>
        <v>20</v>
      </c>
      <c r="K87" s="175"/>
      <c r="L87" s="175"/>
      <c r="M87" s="175"/>
      <c r="N87" s="175"/>
      <c r="O87" s="175"/>
      <c r="P87" s="175"/>
      <c r="Q87" s="223"/>
      <c r="R87" s="21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4.75" customHeight="1">
      <c r="A88" s="160">
        <v>5.0</v>
      </c>
      <c r="B88" s="180" t="s">
        <v>71</v>
      </c>
      <c r="C88" s="196"/>
      <c r="D88" s="196"/>
      <c r="E88" s="196"/>
      <c r="F88" s="196"/>
      <c r="G88" s="196"/>
      <c r="H88" s="222">
        <v>25.0</v>
      </c>
      <c r="I88" s="196">
        <v>1.0</v>
      </c>
      <c r="J88" s="192">
        <f t="shared" si="59"/>
        <v>25</v>
      </c>
      <c r="K88" s="175"/>
      <c r="L88" s="175"/>
      <c r="M88" s="175"/>
      <c r="N88" s="175"/>
      <c r="O88" s="175"/>
      <c r="P88" s="175"/>
      <c r="Q88" s="223"/>
      <c r="R88" s="21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4.75" customHeight="1">
      <c r="A89" s="160">
        <v>6.0</v>
      </c>
      <c r="B89" s="190" t="s">
        <v>71</v>
      </c>
      <c r="C89" s="196"/>
      <c r="D89" s="196"/>
      <c r="E89" s="196"/>
      <c r="F89" s="196"/>
      <c r="G89" s="196"/>
      <c r="H89" s="222">
        <v>17.5</v>
      </c>
      <c r="I89" s="196">
        <v>1.0</v>
      </c>
      <c r="J89" s="192">
        <f t="shared" si="59"/>
        <v>17.5</v>
      </c>
      <c r="K89" s="175"/>
      <c r="L89" s="175"/>
      <c r="M89" s="175"/>
      <c r="N89" s="175"/>
      <c r="O89" s="175"/>
      <c r="P89" s="175"/>
      <c r="Q89" s="223"/>
      <c r="R89" s="219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4.75" customHeight="1">
      <c r="A90" s="160">
        <v>7.0</v>
      </c>
      <c r="B90" s="180" t="s">
        <v>72</v>
      </c>
      <c r="C90" s="196"/>
      <c r="D90" s="196"/>
      <c r="E90" s="196"/>
      <c r="F90" s="196"/>
      <c r="G90" s="196"/>
      <c r="H90" s="222">
        <v>43.0</v>
      </c>
      <c r="I90" s="196">
        <v>1.0</v>
      </c>
      <c r="J90" s="192">
        <f t="shared" si="59"/>
        <v>43</v>
      </c>
      <c r="K90" s="175"/>
      <c r="L90" s="175"/>
      <c r="M90" s="175"/>
      <c r="N90" s="175"/>
      <c r="O90" s="175"/>
      <c r="P90" s="175"/>
      <c r="Q90" s="223"/>
      <c r="R90" s="219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4.75" customHeight="1">
      <c r="A91" s="160">
        <v>8.0</v>
      </c>
      <c r="B91" s="190" t="s">
        <v>72</v>
      </c>
      <c r="C91" s="196"/>
      <c r="D91" s="196"/>
      <c r="E91" s="196"/>
      <c r="F91" s="196"/>
      <c r="G91" s="196"/>
      <c r="H91" s="222">
        <v>19.0</v>
      </c>
      <c r="I91" s="196">
        <v>1.0</v>
      </c>
      <c r="J91" s="192">
        <f t="shared" si="59"/>
        <v>19</v>
      </c>
      <c r="K91" s="175"/>
      <c r="L91" s="175"/>
      <c r="M91" s="175"/>
      <c r="N91" s="175"/>
      <c r="O91" s="175"/>
      <c r="P91" s="175"/>
      <c r="Q91" s="223"/>
      <c r="R91" s="219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4.75" customHeight="1">
      <c r="A92" s="160">
        <v>9.0</v>
      </c>
      <c r="B92" s="180" t="s">
        <v>73</v>
      </c>
      <c r="C92" s="196"/>
      <c r="D92" s="196"/>
      <c r="E92" s="196"/>
      <c r="F92" s="196"/>
      <c r="G92" s="196"/>
      <c r="H92" s="222">
        <v>48.5</v>
      </c>
      <c r="I92" s="196">
        <v>1.0</v>
      </c>
      <c r="J92" s="192">
        <f t="shared" si="59"/>
        <v>48.5</v>
      </c>
      <c r="K92" s="175"/>
      <c r="L92" s="175"/>
      <c r="M92" s="175"/>
      <c r="N92" s="175"/>
      <c r="O92" s="175"/>
      <c r="P92" s="175"/>
      <c r="Q92" s="223"/>
      <c r="R92" s="21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4.75" customHeight="1">
      <c r="A93" s="160">
        <v>10.0</v>
      </c>
      <c r="B93" s="190" t="s">
        <v>73</v>
      </c>
      <c r="C93" s="196"/>
      <c r="D93" s="196"/>
      <c r="E93" s="196"/>
      <c r="F93" s="196"/>
      <c r="G93" s="196"/>
      <c r="H93" s="222">
        <v>27.5</v>
      </c>
      <c r="I93" s="196">
        <v>1.0</v>
      </c>
      <c r="J93" s="192">
        <f t="shared" si="59"/>
        <v>27.5</v>
      </c>
      <c r="K93" s="175"/>
      <c r="L93" s="175"/>
      <c r="M93" s="175"/>
      <c r="N93" s="175"/>
      <c r="O93" s="175"/>
      <c r="P93" s="175"/>
      <c r="Q93" s="223"/>
      <c r="R93" s="21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4.75" customHeight="1">
      <c r="A94" s="160">
        <v>11.0</v>
      </c>
      <c r="B94" s="180" t="s">
        <v>73</v>
      </c>
      <c r="C94" s="196"/>
      <c r="D94" s="196"/>
      <c r="E94" s="196"/>
      <c r="F94" s="196"/>
      <c r="G94" s="196"/>
      <c r="H94" s="222">
        <v>48.5</v>
      </c>
      <c r="I94" s="196">
        <v>1.0</v>
      </c>
      <c r="J94" s="192">
        <f t="shared" si="59"/>
        <v>48.5</v>
      </c>
      <c r="K94" s="175"/>
      <c r="L94" s="175"/>
      <c r="M94" s="175"/>
      <c r="N94" s="175"/>
      <c r="O94" s="175"/>
      <c r="P94" s="175"/>
      <c r="Q94" s="223"/>
      <c r="R94" s="21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4.75" customHeight="1">
      <c r="A95" s="160">
        <v>12.0</v>
      </c>
      <c r="B95" s="190" t="s">
        <v>73</v>
      </c>
      <c r="C95" s="196"/>
      <c r="D95" s="196"/>
      <c r="E95" s="196"/>
      <c r="F95" s="196"/>
      <c r="G95" s="196"/>
      <c r="H95" s="222">
        <v>27.5</v>
      </c>
      <c r="I95" s="196">
        <v>1.0</v>
      </c>
      <c r="J95" s="192">
        <f t="shared" si="59"/>
        <v>27.5</v>
      </c>
      <c r="K95" s="175"/>
      <c r="L95" s="175"/>
      <c r="M95" s="175"/>
      <c r="N95" s="175"/>
      <c r="O95" s="175"/>
      <c r="P95" s="175"/>
      <c r="Q95" s="223"/>
      <c r="R95" s="21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4.75" customHeight="1">
      <c r="A96" s="160">
        <v>13.0</v>
      </c>
      <c r="B96" s="180" t="s">
        <v>74</v>
      </c>
      <c r="C96" s="196"/>
      <c r="D96" s="196"/>
      <c r="E96" s="196"/>
      <c r="F96" s="196"/>
      <c r="G96" s="196"/>
      <c r="H96" s="222">
        <v>42.0</v>
      </c>
      <c r="I96" s="196">
        <v>1.0</v>
      </c>
      <c r="J96" s="192">
        <f t="shared" si="59"/>
        <v>42</v>
      </c>
      <c r="K96" s="175"/>
      <c r="L96" s="175"/>
      <c r="M96" s="175"/>
      <c r="N96" s="175"/>
      <c r="O96" s="175"/>
      <c r="P96" s="175"/>
      <c r="Q96" s="223"/>
      <c r="R96" s="219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4.75" customHeight="1">
      <c r="A97" s="160">
        <v>14.0</v>
      </c>
      <c r="B97" s="190" t="s">
        <v>74</v>
      </c>
      <c r="C97" s="196"/>
      <c r="D97" s="196"/>
      <c r="E97" s="196"/>
      <c r="F97" s="196"/>
      <c r="G97" s="196"/>
      <c r="H97" s="222">
        <v>31.5</v>
      </c>
      <c r="I97" s="196">
        <v>1.0</v>
      </c>
      <c r="J97" s="192">
        <f t="shared" si="59"/>
        <v>31.5</v>
      </c>
      <c r="K97" s="175"/>
      <c r="L97" s="175"/>
      <c r="M97" s="175"/>
      <c r="N97" s="175"/>
      <c r="O97" s="175"/>
      <c r="P97" s="175"/>
      <c r="Q97" s="223"/>
      <c r="R97" s="21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18.75" customHeight="1">
      <c r="A98" s="139"/>
      <c r="B98" s="139"/>
      <c r="C98" s="139"/>
      <c r="D98" s="139"/>
      <c r="E98" s="139"/>
      <c r="F98" s="139"/>
      <c r="G98" s="139"/>
      <c r="H98" s="140" t="s">
        <v>38</v>
      </c>
      <c r="I98" s="139"/>
      <c r="J98" s="224">
        <f>SUM(J84:J97)</f>
        <v>466.5</v>
      </c>
      <c r="K98" s="225"/>
      <c r="L98" s="225"/>
      <c r="M98" s="225"/>
      <c r="N98" s="225"/>
      <c r="O98" s="225"/>
      <c r="P98" s="225"/>
      <c r="Q98" s="225"/>
      <c r="R98" s="139"/>
      <c r="S98" s="21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18.75" customHeight="1">
      <c r="A99" s="144"/>
      <c r="B99" s="144"/>
      <c r="C99" s="144"/>
      <c r="D99" s="144"/>
      <c r="E99" s="144"/>
      <c r="F99" s="144"/>
      <c r="G99" s="144"/>
      <c r="H99" s="145"/>
      <c r="I99" s="172"/>
      <c r="J99" s="199">
        <f>+J98*60%</f>
        <v>279.9</v>
      </c>
      <c r="K99" s="199"/>
      <c r="L99" s="199"/>
      <c r="M99" s="199"/>
      <c r="N99" s="199"/>
      <c r="O99" s="199"/>
      <c r="P99" s="199"/>
      <c r="Q99" s="199">
        <f>+J98*40%</f>
        <v>186.6</v>
      </c>
      <c r="R99" s="139"/>
      <c r="S99" s="21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18.75" customHeight="1">
      <c r="A100" s="139"/>
      <c r="B100" s="139"/>
      <c r="C100" s="139"/>
      <c r="D100" s="139"/>
      <c r="E100" s="139"/>
      <c r="F100" s="139"/>
      <c r="G100" s="139"/>
      <c r="H100" s="140"/>
      <c r="I100" s="139"/>
      <c r="J100" s="139"/>
      <c r="K100" s="139"/>
      <c r="L100" s="139"/>
      <c r="M100" s="139"/>
      <c r="N100" s="139"/>
      <c r="O100" s="139"/>
      <c r="P100" s="139"/>
      <c r="Q100" s="139"/>
      <c r="R100" s="139"/>
      <c r="S100" s="21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18.75" customHeight="1">
      <c r="A101" s="139"/>
      <c r="B101" s="139"/>
      <c r="C101" s="139"/>
      <c r="D101" s="139"/>
      <c r="E101" s="139"/>
      <c r="F101" s="139"/>
      <c r="G101" s="139"/>
      <c r="H101" s="140"/>
      <c r="I101" s="139"/>
      <c r="J101" s="139"/>
      <c r="K101" s="139"/>
      <c r="L101" s="139"/>
      <c r="M101" s="139"/>
      <c r="N101" s="139"/>
      <c r="O101" s="139"/>
      <c r="P101" s="139"/>
      <c r="Q101" s="139"/>
      <c r="R101" s="139"/>
      <c r="S101" s="21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19.5" customHeight="1">
      <c r="A102" s="226" t="s">
        <v>41</v>
      </c>
      <c r="B102" s="139"/>
      <c r="C102" s="139"/>
      <c r="D102" s="139"/>
      <c r="E102" s="139"/>
      <c r="F102" s="139"/>
      <c r="G102" s="139"/>
      <c r="H102" s="140"/>
      <c r="I102" s="139"/>
      <c r="J102" s="139"/>
      <c r="K102" s="139"/>
      <c r="L102" s="139"/>
      <c r="M102" s="139"/>
      <c r="N102" s="139"/>
      <c r="O102" s="139"/>
      <c r="P102" s="139"/>
      <c r="Q102" s="139"/>
      <c r="R102" s="139"/>
      <c r="S102" s="21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57.0" customHeight="1">
      <c r="A103" s="227"/>
      <c r="B103" s="228" t="s">
        <v>42</v>
      </c>
      <c r="C103" s="228" t="s">
        <v>43</v>
      </c>
      <c r="D103" s="228" t="s">
        <v>44</v>
      </c>
      <c r="E103" s="228" t="s">
        <v>45</v>
      </c>
      <c r="F103" s="228"/>
      <c r="G103" s="228"/>
      <c r="H103" s="229" t="s">
        <v>46</v>
      </c>
      <c r="I103" s="230" t="s">
        <v>47</v>
      </c>
      <c r="J103" s="139"/>
      <c r="K103" s="139"/>
      <c r="L103" s="139"/>
      <c r="M103" s="139"/>
      <c r="N103" s="139"/>
      <c r="O103" s="139"/>
      <c r="P103" s="139"/>
      <c r="Q103" s="139"/>
      <c r="R103" s="141"/>
      <c r="S103" s="21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18.75" customHeight="1">
      <c r="A104" s="231" t="s">
        <v>48</v>
      </c>
      <c r="B104" s="232">
        <f>+E15</f>
        <v>22833.22076</v>
      </c>
      <c r="C104" s="233">
        <f>+J56</f>
        <v>20869.74152</v>
      </c>
      <c r="D104" s="233">
        <f>+J77</f>
        <v>0</v>
      </c>
      <c r="E104" s="234">
        <f>J99</f>
        <v>279.9</v>
      </c>
      <c r="F104" s="234"/>
      <c r="G104" s="234"/>
      <c r="H104" s="235">
        <f>+I15</f>
        <v>1371.888884</v>
      </c>
      <c r="I104" s="236">
        <f>+B104-C104-D104-E104-H104</f>
        <v>311.6903543</v>
      </c>
      <c r="J104" s="139"/>
      <c r="K104" s="139"/>
      <c r="L104" s="139"/>
      <c r="M104" s="139"/>
      <c r="N104" s="139"/>
      <c r="O104" s="139"/>
      <c r="P104" s="139"/>
      <c r="Q104" s="139"/>
      <c r="R104" s="141"/>
      <c r="S104" s="21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19.5" customHeight="1">
      <c r="A105" s="237" t="s">
        <v>49</v>
      </c>
      <c r="B105" s="238"/>
      <c r="C105" s="239">
        <f>+C104/B104</f>
        <v>0.9140077846</v>
      </c>
      <c r="D105" s="239">
        <f>+D104/B104</f>
        <v>0</v>
      </c>
      <c r="E105" s="239">
        <f>+E104/B104</f>
        <v>0.0122584546</v>
      </c>
      <c r="F105" s="239"/>
      <c r="G105" s="239"/>
      <c r="H105" s="240">
        <f>+H104/B104</f>
        <v>0.06008302108</v>
      </c>
      <c r="I105" s="241">
        <f>+I104/B104</f>
        <v>0.01365073975</v>
      </c>
      <c r="J105" s="139"/>
      <c r="K105" s="139"/>
      <c r="L105" s="139"/>
      <c r="M105" s="139"/>
      <c r="N105" s="139"/>
      <c r="O105" s="139"/>
      <c r="P105" s="139"/>
      <c r="Q105" s="139"/>
      <c r="R105" s="141"/>
      <c r="S105" s="21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19.5" customHeight="1">
      <c r="A106" s="162"/>
      <c r="B106" s="215"/>
      <c r="C106" s="242"/>
      <c r="D106" s="242"/>
      <c r="E106" s="242"/>
      <c r="F106" s="242"/>
      <c r="G106" s="242"/>
      <c r="H106" s="243"/>
      <c r="I106" s="244"/>
      <c r="J106" s="139"/>
      <c r="K106" s="139"/>
      <c r="L106" s="139"/>
      <c r="M106" s="139"/>
      <c r="N106" s="139"/>
      <c r="O106" s="139"/>
      <c r="P106" s="139"/>
      <c r="Q106" s="139"/>
      <c r="R106" s="141"/>
      <c r="S106" s="21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18.75" customHeight="1">
      <c r="A107" s="245"/>
      <c r="B107" s="246"/>
      <c r="C107" s="246"/>
      <c r="D107" s="246" t="s">
        <v>50</v>
      </c>
      <c r="E107" s="246" t="s">
        <v>48</v>
      </c>
      <c r="F107" s="246"/>
      <c r="G107" s="246"/>
      <c r="H107" s="247">
        <f>+D104+E104+H104+I104</f>
        <v>1963.479239</v>
      </c>
      <c r="I107" s="248"/>
      <c r="J107" s="139"/>
      <c r="K107" s="139"/>
      <c r="L107" s="139"/>
      <c r="M107" s="139"/>
      <c r="N107" s="139"/>
      <c r="O107" s="139"/>
      <c r="P107" s="139"/>
      <c r="Q107" s="139"/>
      <c r="R107" s="141"/>
      <c r="S107" s="140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18.75" customHeight="1">
      <c r="A108" s="249"/>
      <c r="B108" s="139"/>
      <c r="C108" s="139"/>
      <c r="D108" s="139"/>
      <c r="E108" s="139" t="s">
        <v>49</v>
      </c>
      <c r="F108" s="139"/>
      <c r="G108" s="139"/>
      <c r="H108" s="243">
        <f>+H107/B104</f>
        <v>0.08599221543</v>
      </c>
      <c r="I108" s="250"/>
      <c r="J108" s="139"/>
      <c r="K108" s="139"/>
      <c r="L108" s="139"/>
      <c r="M108" s="139"/>
      <c r="N108" s="139"/>
      <c r="O108" s="139"/>
      <c r="P108" s="139"/>
      <c r="Q108" s="139"/>
      <c r="R108" s="141"/>
      <c r="S108" s="140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18.75" customHeight="1">
      <c r="A109" s="249"/>
      <c r="B109" s="139"/>
      <c r="C109" s="139" t="s">
        <v>51</v>
      </c>
      <c r="D109" s="139"/>
      <c r="E109" s="139"/>
      <c r="F109" s="139"/>
      <c r="G109" s="139"/>
      <c r="H109" s="140"/>
      <c r="I109" s="250"/>
      <c r="J109" s="139"/>
      <c r="K109" s="139"/>
      <c r="L109" s="139"/>
      <c r="M109" s="139"/>
      <c r="N109" s="139"/>
      <c r="O109" s="139"/>
      <c r="P109" s="139"/>
      <c r="Q109" s="139"/>
      <c r="R109" s="141"/>
      <c r="S109" s="140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18.75" customHeight="1">
      <c r="A110" s="249"/>
      <c r="B110" s="139"/>
      <c r="C110" s="139"/>
      <c r="D110" s="139" t="s">
        <v>52</v>
      </c>
      <c r="E110" s="139"/>
      <c r="F110" s="139"/>
      <c r="G110" s="139"/>
      <c r="H110" s="140">
        <f>+H109*(H107-H104)</f>
        <v>0</v>
      </c>
      <c r="I110" s="250"/>
      <c r="J110" s="139"/>
      <c r="K110" s="139"/>
      <c r="L110" s="139"/>
      <c r="M110" s="139"/>
      <c r="N110" s="139"/>
      <c r="O110" s="139"/>
      <c r="P110" s="139"/>
      <c r="Q110" s="139"/>
      <c r="R110" s="141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19.5" customHeight="1">
      <c r="A111" s="251"/>
      <c r="B111" s="252"/>
      <c r="C111" s="252"/>
      <c r="D111" s="252"/>
      <c r="E111" s="252"/>
      <c r="F111" s="252"/>
      <c r="G111" s="252"/>
      <c r="H111" s="253"/>
      <c r="I111" s="254"/>
      <c r="J111" s="139"/>
      <c r="K111" s="139"/>
      <c r="L111" s="139"/>
      <c r="M111" s="139"/>
      <c r="N111" s="139"/>
      <c r="O111" s="139"/>
      <c r="P111" s="139"/>
      <c r="Q111" s="139"/>
      <c r="R111" s="141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18.75" customHeight="1">
      <c r="A112" s="139"/>
      <c r="B112" s="139"/>
      <c r="C112" s="139"/>
      <c r="D112" s="139"/>
      <c r="E112" s="139"/>
      <c r="F112" s="139"/>
      <c r="G112" s="139"/>
      <c r="H112" s="140"/>
      <c r="I112" s="139"/>
      <c r="J112" s="139"/>
      <c r="K112" s="139"/>
      <c r="L112" s="139"/>
      <c r="M112" s="139"/>
      <c r="N112" s="139"/>
      <c r="O112" s="139"/>
      <c r="P112" s="139"/>
      <c r="Q112" s="139"/>
      <c r="R112" s="141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18.75" customHeight="1">
      <c r="A113" s="139"/>
      <c r="B113" s="139"/>
      <c r="C113" s="139"/>
      <c r="D113" s="139"/>
      <c r="E113" s="139"/>
      <c r="F113" s="139"/>
      <c r="G113" s="139"/>
      <c r="H113" s="140"/>
      <c r="I113" s="139"/>
      <c r="J113" s="139"/>
      <c r="K113" s="139"/>
      <c r="L113" s="139"/>
      <c r="M113" s="139"/>
      <c r="N113" s="139"/>
      <c r="O113" s="139"/>
      <c r="P113" s="139"/>
      <c r="Q113" s="139"/>
      <c r="R113" s="141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18.75" customHeight="1">
      <c r="A114" s="139"/>
      <c r="B114" s="139"/>
      <c r="C114" s="139"/>
      <c r="D114" s="139"/>
      <c r="E114" s="139"/>
      <c r="F114" s="139"/>
      <c r="G114" s="139"/>
      <c r="H114" s="140"/>
      <c r="I114" s="139"/>
      <c r="J114" s="139"/>
      <c r="K114" s="139"/>
      <c r="L114" s="139"/>
      <c r="M114" s="139"/>
      <c r="N114" s="139"/>
      <c r="O114" s="139"/>
      <c r="P114" s="139"/>
      <c r="Q114" s="139"/>
      <c r="R114" s="141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18.0" customHeight="1">
      <c r="A115" s="7"/>
      <c r="B115" s="7"/>
      <c r="C115" s="7"/>
      <c r="D115" s="7"/>
      <c r="E115" s="7"/>
      <c r="F115" s="7"/>
      <c r="G115" s="7"/>
      <c r="H115" s="255"/>
      <c r="I115" s="7"/>
      <c r="J115" s="7"/>
      <c r="K115" s="7"/>
      <c r="L115" s="7"/>
      <c r="M115" s="7"/>
      <c r="N115" s="7"/>
      <c r="O115" s="7"/>
      <c r="P115" s="7"/>
      <c r="Q115" s="7"/>
      <c r="R115" s="256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</row>
    <row r="116" ht="18.0" customHeight="1">
      <c r="A116" s="7"/>
      <c r="B116" s="7"/>
      <c r="C116" s="7"/>
      <c r="D116" s="7"/>
      <c r="E116" s="7"/>
      <c r="F116" s="7"/>
      <c r="G116" s="7"/>
      <c r="H116" s="255"/>
      <c r="I116" s="7"/>
      <c r="J116" s="7"/>
      <c r="K116" s="7"/>
      <c r="L116" s="7"/>
      <c r="M116" s="7"/>
      <c r="N116" s="7"/>
      <c r="O116" s="7"/>
      <c r="P116" s="7"/>
      <c r="Q116" s="7"/>
      <c r="R116" s="256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</row>
    <row r="117" ht="18.0" customHeight="1">
      <c r="A117" s="7"/>
      <c r="B117" s="7"/>
      <c r="C117" s="7"/>
      <c r="D117" s="7"/>
      <c r="E117" s="7"/>
      <c r="F117" s="7"/>
      <c r="G117" s="7"/>
      <c r="H117" s="255"/>
      <c r="I117" s="7"/>
      <c r="J117" s="7"/>
      <c r="K117" s="7"/>
      <c r="L117" s="7"/>
      <c r="M117" s="7"/>
      <c r="N117" s="7"/>
      <c r="O117" s="7"/>
      <c r="P117" s="7"/>
      <c r="Q117" s="7"/>
      <c r="R117" s="256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</row>
    <row r="118" ht="18.0" customHeight="1">
      <c r="A118" s="7"/>
      <c r="B118" s="7"/>
      <c r="C118" s="7"/>
      <c r="D118" s="7"/>
      <c r="E118" s="7"/>
      <c r="F118" s="7"/>
      <c r="G118" s="7"/>
      <c r="H118" s="255"/>
      <c r="I118" s="7"/>
      <c r="J118" s="7"/>
      <c r="K118" s="7"/>
      <c r="L118" s="7"/>
      <c r="M118" s="7"/>
      <c r="N118" s="7"/>
      <c r="O118" s="7"/>
      <c r="P118" s="7"/>
      <c r="Q118" s="7"/>
      <c r="R118" s="256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</row>
    <row r="119" ht="18.0" customHeight="1">
      <c r="A119" s="7"/>
      <c r="B119" s="7"/>
      <c r="C119" s="7"/>
      <c r="D119" s="7"/>
      <c r="E119" s="7"/>
      <c r="F119" s="7"/>
      <c r="G119" s="7"/>
      <c r="H119" s="255"/>
      <c r="I119" s="7"/>
      <c r="J119" s="7"/>
      <c r="K119" s="7"/>
      <c r="L119" s="7"/>
      <c r="M119" s="7"/>
      <c r="N119" s="7"/>
      <c r="O119" s="7"/>
      <c r="P119" s="7"/>
      <c r="Q119" s="7"/>
      <c r="R119" s="256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</row>
    <row r="120" ht="18.0" customHeight="1">
      <c r="A120" s="7"/>
      <c r="B120" s="7"/>
      <c r="C120" s="7"/>
      <c r="D120" s="7"/>
      <c r="E120" s="7"/>
      <c r="F120" s="7"/>
      <c r="G120" s="7"/>
      <c r="H120" s="255"/>
      <c r="I120" s="7"/>
      <c r="J120" s="7"/>
      <c r="K120" s="7"/>
      <c r="L120" s="7"/>
      <c r="M120" s="7"/>
      <c r="N120" s="7"/>
      <c r="O120" s="7"/>
      <c r="P120" s="7"/>
      <c r="Q120" s="7"/>
      <c r="R120" s="256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</row>
    <row r="121" ht="18.0" customHeight="1">
      <c r="A121" s="7"/>
      <c r="B121" s="7"/>
      <c r="C121" s="7"/>
      <c r="D121" s="7"/>
      <c r="E121" s="7"/>
      <c r="F121" s="7"/>
      <c r="G121" s="7"/>
      <c r="H121" s="255"/>
      <c r="I121" s="7"/>
      <c r="J121" s="7"/>
      <c r="K121" s="7"/>
      <c r="L121" s="7"/>
      <c r="M121" s="7"/>
      <c r="N121" s="7"/>
      <c r="O121" s="7"/>
      <c r="P121" s="7"/>
      <c r="Q121" s="7"/>
      <c r="R121" s="256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</row>
    <row r="122" ht="18.0" customHeight="1">
      <c r="A122" s="7"/>
      <c r="B122" s="7"/>
      <c r="C122" s="7"/>
      <c r="D122" s="7"/>
      <c r="E122" s="7"/>
      <c r="F122" s="7"/>
      <c r="G122" s="7"/>
      <c r="H122" s="255"/>
      <c r="I122" s="7"/>
      <c r="J122" s="7"/>
      <c r="K122" s="7"/>
      <c r="L122" s="7"/>
      <c r="M122" s="7"/>
      <c r="N122" s="7"/>
      <c r="O122" s="7"/>
      <c r="P122" s="7"/>
      <c r="Q122" s="7"/>
      <c r="R122" s="256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</row>
    <row r="123" ht="18.0" customHeight="1">
      <c r="A123" s="7"/>
      <c r="B123" s="7"/>
      <c r="C123" s="7"/>
      <c r="D123" s="7"/>
      <c r="E123" s="7"/>
      <c r="F123" s="7"/>
      <c r="G123" s="7"/>
      <c r="H123" s="255"/>
      <c r="I123" s="7"/>
      <c r="J123" s="7"/>
      <c r="K123" s="7"/>
      <c r="L123" s="7"/>
      <c r="M123" s="7"/>
      <c r="N123" s="7"/>
      <c r="O123" s="7"/>
      <c r="P123" s="7"/>
      <c r="Q123" s="7"/>
      <c r="R123" s="256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</row>
    <row r="124" ht="18.0" customHeight="1">
      <c r="A124" s="7"/>
      <c r="B124" s="7"/>
      <c r="C124" s="7"/>
      <c r="D124" s="7"/>
      <c r="E124" s="7"/>
      <c r="F124" s="7"/>
      <c r="G124" s="7"/>
      <c r="H124" s="255"/>
      <c r="I124" s="7"/>
      <c r="J124" s="7"/>
      <c r="K124" s="7"/>
      <c r="L124" s="7"/>
      <c r="M124" s="7"/>
      <c r="N124" s="7"/>
      <c r="O124" s="7"/>
      <c r="P124" s="7"/>
      <c r="Q124" s="7"/>
      <c r="R124" s="256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</row>
    <row r="125" ht="18.0" customHeight="1">
      <c r="A125" s="7"/>
      <c r="B125" s="7"/>
      <c r="C125" s="7"/>
      <c r="D125" s="7"/>
      <c r="E125" s="7"/>
      <c r="F125" s="7"/>
      <c r="G125" s="7"/>
      <c r="H125" s="255"/>
      <c r="I125" s="7"/>
      <c r="J125" s="7"/>
      <c r="K125" s="7"/>
      <c r="L125" s="7"/>
      <c r="M125" s="7"/>
      <c r="N125" s="7"/>
      <c r="O125" s="7"/>
      <c r="P125" s="7"/>
      <c r="Q125" s="7"/>
      <c r="R125" s="256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</row>
    <row r="126" ht="18.0" customHeight="1">
      <c r="A126" s="7"/>
      <c r="B126" s="7"/>
      <c r="C126" s="7"/>
      <c r="D126" s="7"/>
      <c r="E126" s="7"/>
      <c r="F126" s="7"/>
      <c r="G126" s="7"/>
      <c r="H126" s="255"/>
      <c r="I126" s="7"/>
      <c r="J126" s="7"/>
      <c r="K126" s="7"/>
      <c r="L126" s="7"/>
      <c r="M126" s="7"/>
      <c r="N126" s="7"/>
      <c r="O126" s="7"/>
      <c r="P126" s="7"/>
      <c r="Q126" s="7"/>
      <c r="R126" s="256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</row>
    <row r="127" ht="18.0" customHeight="1">
      <c r="A127" s="7"/>
      <c r="B127" s="7"/>
      <c r="C127" s="7"/>
      <c r="D127" s="7"/>
      <c r="E127" s="7"/>
      <c r="F127" s="7"/>
      <c r="G127" s="7"/>
      <c r="H127" s="255"/>
      <c r="I127" s="7"/>
      <c r="J127" s="7"/>
      <c r="K127" s="7"/>
      <c r="L127" s="7"/>
      <c r="M127" s="7"/>
      <c r="N127" s="7"/>
      <c r="O127" s="7"/>
      <c r="P127" s="7"/>
      <c r="Q127" s="7"/>
      <c r="R127" s="256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</row>
    <row r="128" ht="18.0" customHeight="1">
      <c r="A128" s="7"/>
      <c r="B128" s="7"/>
      <c r="C128" s="7"/>
      <c r="D128" s="7"/>
      <c r="E128" s="7"/>
      <c r="F128" s="7"/>
      <c r="G128" s="7"/>
      <c r="H128" s="255"/>
      <c r="I128" s="7"/>
      <c r="J128" s="7"/>
      <c r="K128" s="7"/>
      <c r="L128" s="7"/>
      <c r="M128" s="7"/>
      <c r="N128" s="7"/>
      <c r="O128" s="7"/>
      <c r="P128" s="7"/>
      <c r="Q128" s="7"/>
      <c r="R128" s="256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</row>
    <row r="129" ht="18.0" customHeight="1">
      <c r="A129" s="7"/>
      <c r="B129" s="7"/>
      <c r="C129" s="7"/>
      <c r="D129" s="7"/>
      <c r="E129" s="7"/>
      <c r="F129" s="7"/>
      <c r="G129" s="7"/>
      <c r="H129" s="255"/>
      <c r="I129" s="7"/>
      <c r="J129" s="7"/>
      <c r="K129" s="7"/>
      <c r="L129" s="7"/>
      <c r="M129" s="7"/>
      <c r="N129" s="7"/>
      <c r="O129" s="7"/>
      <c r="P129" s="7"/>
      <c r="Q129" s="7"/>
      <c r="R129" s="256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</row>
    <row r="130" ht="18.0" customHeight="1">
      <c r="A130" s="7"/>
      <c r="B130" s="7"/>
      <c r="C130" s="7"/>
      <c r="D130" s="7"/>
      <c r="E130" s="7"/>
      <c r="F130" s="7"/>
      <c r="G130" s="7"/>
      <c r="H130" s="255"/>
      <c r="I130" s="7"/>
      <c r="J130" s="7"/>
      <c r="K130" s="7"/>
      <c r="L130" s="7"/>
      <c r="M130" s="7"/>
      <c r="N130" s="7"/>
      <c r="O130" s="7"/>
      <c r="P130" s="7"/>
      <c r="Q130" s="7"/>
      <c r="R130" s="256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</row>
    <row r="131" ht="18.0" customHeight="1">
      <c r="A131" s="7"/>
      <c r="B131" s="7"/>
      <c r="C131" s="7"/>
      <c r="D131" s="7"/>
      <c r="E131" s="7"/>
      <c r="F131" s="7"/>
      <c r="G131" s="7"/>
      <c r="H131" s="255"/>
      <c r="I131" s="7"/>
      <c r="J131" s="7"/>
      <c r="K131" s="7"/>
      <c r="L131" s="7"/>
      <c r="M131" s="7"/>
      <c r="N131" s="7"/>
      <c r="O131" s="7"/>
      <c r="P131" s="7"/>
      <c r="Q131" s="7"/>
      <c r="R131" s="256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</row>
    <row r="132" ht="18.0" customHeight="1">
      <c r="A132" s="7"/>
      <c r="B132" s="7"/>
      <c r="C132" s="7"/>
      <c r="D132" s="7"/>
      <c r="E132" s="7"/>
      <c r="F132" s="7"/>
      <c r="G132" s="7"/>
      <c r="H132" s="255"/>
      <c r="I132" s="7"/>
      <c r="J132" s="7"/>
      <c r="K132" s="7"/>
      <c r="L132" s="7"/>
      <c r="M132" s="7"/>
      <c r="N132" s="7"/>
      <c r="O132" s="7"/>
      <c r="P132" s="7"/>
      <c r="Q132" s="7"/>
      <c r="R132" s="256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</row>
    <row r="133" ht="18.0" customHeight="1">
      <c r="A133" s="7"/>
      <c r="B133" s="7"/>
      <c r="C133" s="7"/>
      <c r="D133" s="7"/>
      <c r="E133" s="7"/>
      <c r="F133" s="7"/>
      <c r="G133" s="7"/>
      <c r="H133" s="255"/>
      <c r="I133" s="7"/>
      <c r="J133" s="7"/>
      <c r="K133" s="7"/>
      <c r="L133" s="7"/>
      <c r="M133" s="7"/>
      <c r="N133" s="7"/>
      <c r="O133" s="7"/>
      <c r="P133" s="7"/>
      <c r="Q133" s="7"/>
      <c r="R133" s="256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</row>
    <row r="134" ht="18.0" customHeight="1">
      <c r="A134" s="7"/>
      <c r="B134" s="7"/>
      <c r="C134" s="7"/>
      <c r="D134" s="7"/>
      <c r="E134" s="7"/>
      <c r="F134" s="7"/>
      <c r="G134" s="7"/>
      <c r="H134" s="255"/>
      <c r="I134" s="7"/>
      <c r="J134" s="7"/>
      <c r="K134" s="7"/>
      <c r="L134" s="7"/>
      <c r="M134" s="7"/>
      <c r="N134" s="7"/>
      <c r="O134" s="7"/>
      <c r="P134" s="7"/>
      <c r="Q134" s="7"/>
      <c r="R134" s="256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</row>
    <row r="135" ht="18.0" customHeight="1">
      <c r="A135" s="7"/>
      <c r="B135" s="7"/>
      <c r="C135" s="7"/>
      <c r="D135" s="7"/>
      <c r="E135" s="7"/>
      <c r="F135" s="7"/>
      <c r="G135" s="7"/>
      <c r="H135" s="255"/>
      <c r="I135" s="7"/>
      <c r="J135" s="7"/>
      <c r="K135" s="7"/>
      <c r="L135" s="7"/>
      <c r="M135" s="7"/>
      <c r="N135" s="7"/>
      <c r="O135" s="7"/>
      <c r="P135" s="7"/>
      <c r="Q135" s="7"/>
      <c r="R135" s="256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</row>
    <row r="136" ht="18.0" customHeight="1">
      <c r="A136" s="7"/>
      <c r="B136" s="7"/>
      <c r="C136" s="7"/>
      <c r="D136" s="7"/>
      <c r="E136" s="7"/>
      <c r="F136" s="7"/>
      <c r="G136" s="7"/>
      <c r="H136" s="255"/>
      <c r="I136" s="7"/>
      <c r="J136" s="7"/>
      <c r="K136" s="7"/>
      <c r="L136" s="7"/>
      <c r="M136" s="7"/>
      <c r="N136" s="7"/>
      <c r="O136" s="7"/>
      <c r="P136" s="7"/>
      <c r="Q136" s="7"/>
      <c r="R136" s="256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</row>
    <row r="137" ht="18.0" customHeight="1">
      <c r="A137" s="7"/>
      <c r="B137" s="7"/>
      <c r="C137" s="7"/>
      <c r="D137" s="7"/>
      <c r="E137" s="7"/>
      <c r="F137" s="7"/>
      <c r="G137" s="7"/>
      <c r="H137" s="255"/>
      <c r="I137" s="7"/>
      <c r="J137" s="7"/>
      <c r="K137" s="7"/>
      <c r="L137" s="7"/>
      <c r="M137" s="7"/>
      <c r="N137" s="7"/>
      <c r="O137" s="7"/>
      <c r="P137" s="7"/>
      <c r="Q137" s="7"/>
      <c r="R137" s="256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</row>
    <row r="138" ht="18.0" customHeight="1">
      <c r="A138" s="7"/>
      <c r="B138" s="7"/>
      <c r="C138" s="7"/>
      <c r="D138" s="7"/>
      <c r="E138" s="7"/>
      <c r="F138" s="7"/>
      <c r="G138" s="7"/>
      <c r="H138" s="255"/>
      <c r="I138" s="7"/>
      <c r="J138" s="7"/>
      <c r="K138" s="7"/>
      <c r="L138" s="7"/>
      <c r="M138" s="7"/>
      <c r="N138" s="7"/>
      <c r="O138" s="7"/>
      <c r="P138" s="7"/>
      <c r="Q138" s="7"/>
      <c r="R138" s="256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</row>
    <row r="139" ht="18.0" customHeight="1">
      <c r="A139" s="7"/>
      <c r="B139" s="7"/>
      <c r="C139" s="7"/>
      <c r="D139" s="7"/>
      <c r="E139" s="7"/>
      <c r="F139" s="7"/>
      <c r="G139" s="7"/>
      <c r="H139" s="255"/>
      <c r="I139" s="7"/>
      <c r="J139" s="7"/>
      <c r="K139" s="7"/>
      <c r="L139" s="7"/>
      <c r="M139" s="7"/>
      <c r="N139" s="7"/>
      <c r="O139" s="7"/>
      <c r="P139" s="7"/>
      <c r="Q139" s="7"/>
      <c r="R139" s="256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</row>
    <row r="140" ht="18.0" customHeight="1">
      <c r="A140" s="7"/>
      <c r="B140" s="7"/>
      <c r="C140" s="7"/>
      <c r="D140" s="7"/>
      <c r="E140" s="7"/>
      <c r="F140" s="7"/>
      <c r="G140" s="7"/>
      <c r="H140" s="255"/>
      <c r="I140" s="7"/>
      <c r="J140" s="7"/>
      <c r="K140" s="7"/>
      <c r="L140" s="7"/>
      <c r="M140" s="7"/>
      <c r="N140" s="7"/>
      <c r="O140" s="7"/>
      <c r="P140" s="7"/>
      <c r="Q140" s="7"/>
      <c r="R140" s="256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</row>
    <row r="141" ht="18.0" customHeight="1">
      <c r="A141" s="7"/>
      <c r="B141" s="7"/>
      <c r="C141" s="7"/>
      <c r="D141" s="7"/>
      <c r="E141" s="7"/>
      <c r="F141" s="7"/>
      <c r="G141" s="7"/>
      <c r="H141" s="255"/>
      <c r="I141" s="7"/>
      <c r="J141" s="7"/>
      <c r="K141" s="7"/>
      <c r="L141" s="7"/>
      <c r="M141" s="7"/>
      <c r="N141" s="7"/>
      <c r="O141" s="7"/>
      <c r="P141" s="7"/>
      <c r="Q141" s="7"/>
      <c r="R141" s="256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</row>
    <row r="142" ht="18.0" customHeight="1">
      <c r="A142" s="7"/>
      <c r="B142" s="7"/>
      <c r="C142" s="7"/>
      <c r="D142" s="7"/>
      <c r="E142" s="7"/>
      <c r="F142" s="7"/>
      <c r="G142" s="7"/>
      <c r="H142" s="255"/>
      <c r="I142" s="7"/>
      <c r="J142" s="7"/>
      <c r="K142" s="7"/>
      <c r="L142" s="7"/>
      <c r="M142" s="7"/>
      <c r="N142" s="7"/>
      <c r="O142" s="7"/>
      <c r="P142" s="7"/>
      <c r="Q142" s="7"/>
      <c r="R142" s="256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</row>
    <row r="143" ht="18.0" customHeight="1">
      <c r="A143" s="7"/>
      <c r="B143" s="7"/>
      <c r="C143" s="7"/>
      <c r="D143" s="7"/>
      <c r="E143" s="7"/>
      <c r="F143" s="7"/>
      <c r="G143" s="7"/>
      <c r="H143" s="255"/>
      <c r="I143" s="7"/>
      <c r="J143" s="7"/>
      <c r="K143" s="7"/>
      <c r="L143" s="7"/>
      <c r="M143" s="7"/>
      <c r="N143" s="7"/>
      <c r="O143" s="7"/>
      <c r="P143" s="7"/>
      <c r="Q143" s="7"/>
      <c r="R143" s="256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</row>
    <row r="144" ht="18.0" customHeight="1">
      <c r="A144" s="7"/>
      <c r="B144" s="7"/>
      <c r="C144" s="7"/>
      <c r="D144" s="7"/>
      <c r="E144" s="7"/>
      <c r="F144" s="7"/>
      <c r="G144" s="7"/>
      <c r="H144" s="255"/>
      <c r="I144" s="7"/>
      <c r="J144" s="7"/>
      <c r="K144" s="7"/>
      <c r="L144" s="7"/>
      <c r="M144" s="7"/>
      <c r="N144" s="7"/>
      <c r="O144" s="7"/>
      <c r="P144" s="7"/>
      <c r="Q144" s="7"/>
      <c r="R144" s="256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</row>
    <row r="145" ht="18.0" customHeight="1">
      <c r="A145" s="7"/>
      <c r="B145" s="7"/>
      <c r="C145" s="7"/>
      <c r="D145" s="7"/>
      <c r="E145" s="7"/>
      <c r="F145" s="7"/>
      <c r="G145" s="7"/>
      <c r="H145" s="255"/>
      <c r="I145" s="7"/>
      <c r="J145" s="7"/>
      <c r="K145" s="7"/>
      <c r="L145" s="7"/>
      <c r="M145" s="7"/>
      <c r="N145" s="7"/>
      <c r="O145" s="7"/>
      <c r="P145" s="7"/>
      <c r="Q145" s="7"/>
      <c r="R145" s="256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</row>
    <row r="146" ht="18.0" customHeight="1">
      <c r="A146" s="7"/>
      <c r="B146" s="7"/>
      <c r="C146" s="7"/>
      <c r="D146" s="7"/>
      <c r="E146" s="7"/>
      <c r="F146" s="7"/>
      <c r="G146" s="7"/>
      <c r="H146" s="255"/>
      <c r="I146" s="7"/>
      <c r="J146" s="7"/>
      <c r="K146" s="7"/>
      <c r="L146" s="7"/>
      <c r="M146" s="7"/>
      <c r="N146" s="7"/>
      <c r="O146" s="7"/>
      <c r="P146" s="7"/>
      <c r="Q146" s="7"/>
      <c r="R146" s="256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</row>
    <row r="147" ht="18.0" customHeight="1">
      <c r="A147" s="7"/>
      <c r="B147" s="7"/>
      <c r="C147" s="7"/>
      <c r="D147" s="7"/>
      <c r="E147" s="7"/>
      <c r="F147" s="7"/>
      <c r="G147" s="7"/>
      <c r="H147" s="255"/>
      <c r="I147" s="7"/>
      <c r="J147" s="7"/>
      <c r="K147" s="7"/>
      <c r="L147" s="7"/>
      <c r="M147" s="7"/>
      <c r="N147" s="7"/>
      <c r="O147" s="7"/>
      <c r="P147" s="7"/>
      <c r="Q147" s="7"/>
      <c r="R147" s="256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</row>
    <row r="148" ht="18.0" customHeight="1">
      <c r="A148" s="7"/>
      <c r="B148" s="7"/>
      <c r="C148" s="7"/>
      <c r="D148" s="7"/>
      <c r="E148" s="7"/>
      <c r="F148" s="7"/>
      <c r="G148" s="7"/>
      <c r="H148" s="255"/>
      <c r="I148" s="7"/>
      <c r="J148" s="7"/>
      <c r="K148" s="7"/>
      <c r="L148" s="7"/>
      <c r="M148" s="7"/>
      <c r="N148" s="7"/>
      <c r="O148" s="7"/>
      <c r="P148" s="7"/>
      <c r="Q148" s="7"/>
      <c r="R148" s="256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</row>
    <row r="149" ht="18.0" customHeight="1">
      <c r="A149" s="7"/>
      <c r="B149" s="7"/>
      <c r="C149" s="7"/>
      <c r="D149" s="7"/>
      <c r="E149" s="7"/>
      <c r="F149" s="7"/>
      <c r="G149" s="7"/>
      <c r="H149" s="255"/>
      <c r="I149" s="7"/>
      <c r="J149" s="7"/>
      <c r="K149" s="7"/>
      <c r="L149" s="7"/>
      <c r="M149" s="7"/>
      <c r="N149" s="7"/>
      <c r="O149" s="7"/>
      <c r="P149" s="7"/>
      <c r="Q149" s="7"/>
      <c r="R149" s="256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</row>
    <row r="150" ht="18.0" customHeight="1">
      <c r="A150" s="7"/>
      <c r="B150" s="7"/>
      <c r="C150" s="7"/>
      <c r="D150" s="7"/>
      <c r="E150" s="7"/>
      <c r="F150" s="7"/>
      <c r="G150" s="7"/>
      <c r="H150" s="255"/>
      <c r="I150" s="7"/>
      <c r="J150" s="7"/>
      <c r="K150" s="7"/>
      <c r="L150" s="7"/>
      <c r="M150" s="7"/>
      <c r="N150" s="7"/>
      <c r="O150" s="7"/>
      <c r="P150" s="7"/>
      <c r="Q150" s="7"/>
      <c r="R150" s="256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</row>
    <row r="151" ht="18.0" customHeight="1">
      <c r="A151" s="7"/>
      <c r="B151" s="7"/>
      <c r="C151" s="7"/>
      <c r="D151" s="7"/>
      <c r="E151" s="7"/>
      <c r="F151" s="7"/>
      <c r="G151" s="7"/>
      <c r="H151" s="255"/>
      <c r="I151" s="7"/>
      <c r="J151" s="7"/>
      <c r="K151" s="7"/>
      <c r="L151" s="7"/>
      <c r="M151" s="7"/>
      <c r="N151" s="7"/>
      <c r="O151" s="7"/>
      <c r="P151" s="7"/>
      <c r="Q151" s="7"/>
      <c r="R151" s="256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</row>
    <row r="152" ht="18.0" customHeight="1">
      <c r="A152" s="7"/>
      <c r="B152" s="7"/>
      <c r="C152" s="7"/>
      <c r="D152" s="7"/>
      <c r="E152" s="7"/>
      <c r="F152" s="7"/>
      <c r="G152" s="7"/>
      <c r="H152" s="255"/>
      <c r="I152" s="7"/>
      <c r="J152" s="7"/>
      <c r="K152" s="7"/>
      <c r="L152" s="7"/>
      <c r="M152" s="7"/>
      <c r="N152" s="7"/>
      <c r="O152" s="7"/>
      <c r="P152" s="7"/>
      <c r="Q152" s="7"/>
      <c r="R152" s="256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</row>
    <row r="153" ht="18.0" customHeight="1">
      <c r="A153" s="7"/>
      <c r="B153" s="7"/>
      <c r="C153" s="7"/>
      <c r="D153" s="7"/>
      <c r="E153" s="7"/>
      <c r="F153" s="7"/>
      <c r="G153" s="7"/>
      <c r="H153" s="255"/>
      <c r="I153" s="7"/>
      <c r="J153" s="7"/>
      <c r="K153" s="7"/>
      <c r="L153" s="7"/>
      <c r="M153" s="7"/>
      <c r="N153" s="7"/>
      <c r="O153" s="7"/>
      <c r="P153" s="7"/>
      <c r="Q153" s="7"/>
      <c r="R153" s="256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</row>
    <row r="154" ht="18.0" customHeight="1">
      <c r="A154" s="7"/>
      <c r="B154" s="7"/>
      <c r="C154" s="7"/>
      <c r="D154" s="7"/>
      <c r="E154" s="7"/>
      <c r="F154" s="7"/>
      <c r="G154" s="7"/>
      <c r="H154" s="255"/>
      <c r="I154" s="7"/>
      <c r="J154" s="7"/>
      <c r="K154" s="7"/>
      <c r="L154" s="7"/>
      <c r="M154" s="7"/>
      <c r="N154" s="7"/>
      <c r="O154" s="7"/>
      <c r="P154" s="7"/>
      <c r="Q154" s="7"/>
      <c r="R154" s="256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</row>
    <row r="155" ht="18.0" customHeight="1">
      <c r="A155" s="7"/>
      <c r="B155" s="7"/>
      <c r="C155" s="7"/>
      <c r="D155" s="7"/>
      <c r="E155" s="7"/>
      <c r="F155" s="7"/>
      <c r="G155" s="7"/>
      <c r="H155" s="255"/>
      <c r="I155" s="7"/>
      <c r="J155" s="7"/>
      <c r="K155" s="7"/>
      <c r="L155" s="7"/>
      <c r="M155" s="7"/>
      <c r="N155" s="7"/>
      <c r="O155" s="7"/>
      <c r="P155" s="7"/>
      <c r="Q155" s="7"/>
      <c r="R155" s="256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</row>
    <row r="156" ht="18.0" customHeight="1">
      <c r="A156" s="7"/>
      <c r="B156" s="7"/>
      <c r="C156" s="7"/>
      <c r="D156" s="7"/>
      <c r="E156" s="7"/>
      <c r="F156" s="7"/>
      <c r="G156" s="7"/>
      <c r="H156" s="255"/>
      <c r="I156" s="7"/>
      <c r="J156" s="7"/>
      <c r="K156" s="7"/>
      <c r="L156" s="7"/>
      <c r="M156" s="7"/>
      <c r="N156" s="7"/>
      <c r="O156" s="7"/>
      <c r="P156" s="7"/>
      <c r="Q156" s="7"/>
      <c r="R156" s="256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</row>
    <row r="157" ht="18.0" customHeight="1">
      <c r="A157" s="7"/>
      <c r="B157" s="7"/>
      <c r="C157" s="7"/>
      <c r="D157" s="7"/>
      <c r="E157" s="7"/>
      <c r="F157" s="7"/>
      <c r="G157" s="7"/>
      <c r="H157" s="255"/>
      <c r="I157" s="7"/>
      <c r="J157" s="7"/>
      <c r="K157" s="7"/>
      <c r="L157" s="7"/>
      <c r="M157" s="7"/>
      <c r="N157" s="7"/>
      <c r="O157" s="7"/>
      <c r="P157" s="7"/>
      <c r="Q157" s="7"/>
      <c r="R157" s="256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</row>
    <row r="158" ht="18.0" customHeight="1">
      <c r="A158" s="7"/>
      <c r="B158" s="7"/>
      <c r="C158" s="7"/>
      <c r="D158" s="7"/>
      <c r="E158" s="7"/>
      <c r="F158" s="7"/>
      <c r="G158" s="7"/>
      <c r="H158" s="255"/>
      <c r="I158" s="7"/>
      <c r="J158" s="7"/>
      <c r="K158" s="7"/>
      <c r="L158" s="7"/>
      <c r="M158" s="7"/>
      <c r="N158" s="7"/>
      <c r="O158" s="7"/>
      <c r="P158" s="7"/>
      <c r="Q158" s="7"/>
      <c r="R158" s="256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</row>
    <row r="159" ht="18.0" customHeight="1">
      <c r="A159" s="7"/>
      <c r="B159" s="7"/>
      <c r="C159" s="7"/>
      <c r="D159" s="7"/>
      <c r="E159" s="7"/>
      <c r="F159" s="7"/>
      <c r="G159" s="7"/>
      <c r="H159" s="255"/>
      <c r="I159" s="7"/>
      <c r="J159" s="7"/>
      <c r="K159" s="7"/>
      <c r="L159" s="7"/>
      <c r="M159" s="7"/>
      <c r="N159" s="7"/>
      <c r="O159" s="7"/>
      <c r="P159" s="7"/>
      <c r="Q159" s="7"/>
      <c r="R159" s="256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</row>
    <row r="160" ht="18.0" customHeight="1">
      <c r="A160" s="7"/>
      <c r="B160" s="7"/>
      <c r="C160" s="7"/>
      <c r="D160" s="7"/>
      <c r="E160" s="7"/>
      <c r="F160" s="7"/>
      <c r="G160" s="7"/>
      <c r="H160" s="255"/>
      <c r="I160" s="7"/>
      <c r="J160" s="7"/>
      <c r="K160" s="7"/>
      <c r="L160" s="7"/>
      <c r="M160" s="7"/>
      <c r="N160" s="7"/>
      <c r="O160" s="7"/>
      <c r="P160" s="7"/>
      <c r="Q160" s="7"/>
      <c r="R160" s="256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</row>
    <row r="161" ht="18.0" customHeight="1">
      <c r="A161" s="7"/>
      <c r="B161" s="7"/>
      <c r="C161" s="7"/>
      <c r="D161" s="7"/>
      <c r="E161" s="7"/>
      <c r="F161" s="7"/>
      <c r="G161" s="7"/>
      <c r="H161" s="255"/>
      <c r="I161" s="7"/>
      <c r="J161" s="7"/>
      <c r="K161" s="7"/>
      <c r="L161" s="7"/>
      <c r="M161" s="7"/>
      <c r="N161" s="7"/>
      <c r="O161" s="7"/>
      <c r="P161" s="7"/>
      <c r="Q161" s="7"/>
      <c r="R161" s="256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</row>
    <row r="162" ht="18.0" customHeight="1">
      <c r="A162" s="7"/>
      <c r="B162" s="7"/>
      <c r="C162" s="7"/>
      <c r="D162" s="7"/>
      <c r="E162" s="7"/>
      <c r="F162" s="7"/>
      <c r="G162" s="7"/>
      <c r="H162" s="255"/>
      <c r="I162" s="7"/>
      <c r="J162" s="7"/>
      <c r="K162" s="7"/>
      <c r="L162" s="7"/>
      <c r="M162" s="7"/>
      <c r="N162" s="7"/>
      <c r="O162" s="7"/>
      <c r="P162" s="7"/>
      <c r="Q162" s="7"/>
      <c r="R162" s="256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</row>
    <row r="163" ht="18.0" customHeight="1">
      <c r="A163" s="7"/>
      <c r="B163" s="7"/>
      <c r="C163" s="7"/>
      <c r="D163" s="7"/>
      <c r="E163" s="7"/>
      <c r="F163" s="7"/>
      <c r="G163" s="7"/>
      <c r="H163" s="255"/>
      <c r="I163" s="7"/>
      <c r="J163" s="7"/>
      <c r="K163" s="7"/>
      <c r="L163" s="7"/>
      <c r="M163" s="7"/>
      <c r="N163" s="7"/>
      <c r="O163" s="7"/>
      <c r="P163" s="7"/>
      <c r="Q163" s="7"/>
      <c r="R163" s="256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</row>
    <row r="164" ht="18.0" customHeight="1">
      <c r="A164" s="7"/>
      <c r="B164" s="7"/>
      <c r="C164" s="7"/>
      <c r="D164" s="7"/>
      <c r="E164" s="7"/>
      <c r="F164" s="7"/>
      <c r="G164" s="7"/>
      <c r="H164" s="255"/>
      <c r="I164" s="7"/>
      <c r="J164" s="7"/>
      <c r="K164" s="7"/>
      <c r="L164" s="7"/>
      <c r="M164" s="7"/>
      <c r="N164" s="7"/>
      <c r="O164" s="7"/>
      <c r="P164" s="7"/>
      <c r="Q164" s="7"/>
      <c r="R164" s="256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</row>
    <row r="165" ht="18.0" customHeight="1">
      <c r="A165" s="7"/>
      <c r="B165" s="7"/>
      <c r="C165" s="7"/>
      <c r="D165" s="7"/>
      <c r="E165" s="7"/>
      <c r="F165" s="7"/>
      <c r="G165" s="7"/>
      <c r="H165" s="255"/>
      <c r="I165" s="7"/>
      <c r="J165" s="7"/>
      <c r="K165" s="7"/>
      <c r="L165" s="7"/>
      <c r="M165" s="7"/>
      <c r="N165" s="7"/>
      <c r="O165" s="7"/>
      <c r="P165" s="7"/>
      <c r="Q165" s="7"/>
      <c r="R165" s="256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</row>
    <row r="166" ht="18.0" customHeight="1">
      <c r="A166" s="7"/>
      <c r="B166" s="7"/>
      <c r="C166" s="7"/>
      <c r="D166" s="7"/>
      <c r="E166" s="7"/>
      <c r="F166" s="7"/>
      <c r="G166" s="7"/>
      <c r="H166" s="255"/>
      <c r="I166" s="7"/>
      <c r="J166" s="7"/>
      <c r="K166" s="7"/>
      <c r="L166" s="7"/>
      <c r="M166" s="7"/>
      <c r="N166" s="7"/>
      <c r="O166" s="7"/>
      <c r="P166" s="7"/>
      <c r="Q166" s="7"/>
      <c r="R166" s="256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</row>
    <row r="167" ht="18.0" customHeight="1">
      <c r="A167" s="7"/>
      <c r="B167" s="7"/>
      <c r="C167" s="7"/>
      <c r="D167" s="7"/>
      <c r="E167" s="7"/>
      <c r="F167" s="7"/>
      <c r="G167" s="7"/>
      <c r="H167" s="255"/>
      <c r="I167" s="7"/>
      <c r="J167" s="7"/>
      <c r="K167" s="7"/>
      <c r="L167" s="7"/>
      <c r="M167" s="7"/>
      <c r="N167" s="7"/>
      <c r="O167" s="7"/>
      <c r="P167" s="7"/>
      <c r="Q167" s="7"/>
      <c r="R167" s="256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</row>
    <row r="168" ht="18.0" customHeight="1">
      <c r="A168" s="7"/>
      <c r="B168" s="7"/>
      <c r="C168" s="7"/>
      <c r="D168" s="7"/>
      <c r="E168" s="7"/>
      <c r="F168" s="7"/>
      <c r="G168" s="7"/>
      <c r="H168" s="255"/>
      <c r="I168" s="7"/>
      <c r="J168" s="7"/>
      <c r="K168" s="7"/>
      <c r="L168" s="7"/>
      <c r="M168" s="7"/>
      <c r="N168" s="7"/>
      <c r="O168" s="7"/>
      <c r="P168" s="7"/>
      <c r="Q168" s="7"/>
      <c r="R168" s="256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</row>
    <row r="169" ht="18.0" customHeight="1">
      <c r="A169" s="7"/>
      <c r="B169" s="7"/>
      <c r="C169" s="7"/>
      <c r="D169" s="7"/>
      <c r="E169" s="7"/>
      <c r="F169" s="7"/>
      <c r="G169" s="7"/>
      <c r="H169" s="255"/>
      <c r="I169" s="7"/>
      <c r="J169" s="7"/>
      <c r="K169" s="7"/>
      <c r="L169" s="7"/>
      <c r="M169" s="7"/>
      <c r="N169" s="7"/>
      <c r="O169" s="7"/>
      <c r="P169" s="7"/>
      <c r="Q169" s="7"/>
      <c r="R169" s="256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</row>
    <row r="170" ht="18.0" customHeight="1">
      <c r="A170" s="7"/>
      <c r="B170" s="7"/>
      <c r="C170" s="7"/>
      <c r="D170" s="7"/>
      <c r="E170" s="7"/>
      <c r="F170" s="7"/>
      <c r="G170" s="7"/>
      <c r="H170" s="255"/>
      <c r="I170" s="7"/>
      <c r="J170" s="7"/>
      <c r="K170" s="7"/>
      <c r="L170" s="7"/>
      <c r="M170" s="7"/>
      <c r="N170" s="7"/>
      <c r="O170" s="7"/>
      <c r="P170" s="7"/>
      <c r="Q170" s="7"/>
      <c r="R170" s="256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</row>
    <row r="171" ht="18.0" customHeight="1">
      <c r="A171" s="7"/>
      <c r="B171" s="7"/>
      <c r="C171" s="7"/>
      <c r="D171" s="7"/>
      <c r="E171" s="7"/>
      <c r="F171" s="7"/>
      <c r="G171" s="7"/>
      <c r="H171" s="255"/>
      <c r="I171" s="7"/>
      <c r="J171" s="7"/>
      <c r="K171" s="7"/>
      <c r="L171" s="7"/>
      <c r="M171" s="7"/>
      <c r="N171" s="7"/>
      <c r="O171" s="7"/>
      <c r="P171" s="7"/>
      <c r="Q171" s="7"/>
      <c r="R171" s="256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</row>
    <row r="172" ht="18.0" customHeight="1">
      <c r="A172" s="7"/>
      <c r="B172" s="7"/>
      <c r="C172" s="7"/>
      <c r="D172" s="7"/>
      <c r="E172" s="7"/>
      <c r="F172" s="7"/>
      <c r="G172" s="7"/>
      <c r="H172" s="255"/>
      <c r="I172" s="7"/>
      <c r="J172" s="7"/>
      <c r="K172" s="7"/>
      <c r="L172" s="7"/>
      <c r="M172" s="7"/>
      <c r="N172" s="7"/>
      <c r="O172" s="7"/>
      <c r="P172" s="7"/>
      <c r="Q172" s="7"/>
      <c r="R172" s="256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</row>
    <row r="173" ht="18.0" customHeight="1">
      <c r="A173" s="7"/>
      <c r="B173" s="7"/>
      <c r="C173" s="7"/>
      <c r="D173" s="7"/>
      <c r="E173" s="7"/>
      <c r="F173" s="7"/>
      <c r="G173" s="7"/>
      <c r="H173" s="255"/>
      <c r="I173" s="7"/>
      <c r="J173" s="7"/>
      <c r="K173" s="7"/>
      <c r="L173" s="7"/>
      <c r="M173" s="7"/>
      <c r="N173" s="7"/>
      <c r="O173" s="7"/>
      <c r="P173" s="7"/>
      <c r="Q173" s="7"/>
      <c r="R173" s="256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</row>
    <row r="174" ht="18.0" customHeight="1">
      <c r="A174" s="7"/>
      <c r="B174" s="7"/>
      <c r="C174" s="7"/>
      <c r="D174" s="7"/>
      <c r="E174" s="7"/>
      <c r="F174" s="7"/>
      <c r="G174" s="7"/>
      <c r="H174" s="255"/>
      <c r="I174" s="7"/>
      <c r="J174" s="7"/>
      <c r="K174" s="7"/>
      <c r="L174" s="7"/>
      <c r="M174" s="7"/>
      <c r="N174" s="7"/>
      <c r="O174" s="7"/>
      <c r="P174" s="7"/>
      <c r="Q174" s="7"/>
      <c r="R174" s="256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</row>
    <row r="175" ht="18.0" customHeight="1">
      <c r="A175" s="7"/>
      <c r="B175" s="7"/>
      <c r="C175" s="7"/>
      <c r="D175" s="7"/>
      <c r="E175" s="7"/>
      <c r="F175" s="7"/>
      <c r="G175" s="7"/>
      <c r="H175" s="255"/>
      <c r="I175" s="7"/>
      <c r="J175" s="7"/>
      <c r="K175" s="7"/>
      <c r="L175" s="7"/>
      <c r="M175" s="7"/>
      <c r="N175" s="7"/>
      <c r="O175" s="7"/>
      <c r="P175" s="7"/>
      <c r="Q175" s="7"/>
      <c r="R175" s="256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</row>
    <row r="176" ht="18.0" customHeight="1">
      <c r="A176" s="7"/>
      <c r="B176" s="7"/>
      <c r="C176" s="7"/>
      <c r="D176" s="7"/>
      <c r="E176" s="7"/>
      <c r="F176" s="7"/>
      <c r="G176" s="7"/>
      <c r="H176" s="255"/>
      <c r="I176" s="7"/>
      <c r="J176" s="7"/>
      <c r="K176" s="7"/>
      <c r="L176" s="7"/>
      <c r="M176" s="7"/>
      <c r="N176" s="7"/>
      <c r="O176" s="7"/>
      <c r="P176" s="7"/>
      <c r="Q176" s="7"/>
      <c r="R176" s="256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</row>
    <row r="177" ht="18.0" customHeight="1">
      <c r="A177" s="7"/>
      <c r="B177" s="7"/>
      <c r="C177" s="7"/>
      <c r="D177" s="7"/>
      <c r="E177" s="7"/>
      <c r="F177" s="7"/>
      <c r="G177" s="7"/>
      <c r="H177" s="255"/>
      <c r="I177" s="7"/>
      <c r="J177" s="7"/>
      <c r="K177" s="7"/>
      <c r="L177" s="7"/>
      <c r="M177" s="7"/>
      <c r="N177" s="7"/>
      <c r="O177" s="7"/>
      <c r="P177" s="7"/>
      <c r="Q177" s="7"/>
      <c r="R177" s="256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</row>
    <row r="178" ht="18.0" customHeight="1">
      <c r="A178" s="7"/>
      <c r="B178" s="7"/>
      <c r="C178" s="7"/>
      <c r="D178" s="7"/>
      <c r="E178" s="7"/>
      <c r="F178" s="7"/>
      <c r="G178" s="7"/>
      <c r="H178" s="255"/>
      <c r="I178" s="7"/>
      <c r="J178" s="7"/>
      <c r="K178" s="7"/>
      <c r="L178" s="7"/>
      <c r="M178" s="7"/>
      <c r="N178" s="7"/>
      <c r="O178" s="7"/>
      <c r="P178" s="7"/>
      <c r="Q178" s="7"/>
      <c r="R178" s="256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</row>
    <row r="179" ht="18.0" customHeight="1">
      <c r="A179" s="7"/>
      <c r="B179" s="7"/>
      <c r="C179" s="7"/>
      <c r="D179" s="7"/>
      <c r="E179" s="7"/>
      <c r="F179" s="7"/>
      <c r="G179" s="7"/>
      <c r="H179" s="255"/>
      <c r="I179" s="7"/>
      <c r="J179" s="7"/>
      <c r="K179" s="7"/>
      <c r="L179" s="7"/>
      <c r="M179" s="7"/>
      <c r="N179" s="7"/>
      <c r="O179" s="7"/>
      <c r="P179" s="7"/>
      <c r="Q179" s="7"/>
      <c r="R179" s="256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</row>
    <row r="180" ht="18.0" customHeight="1">
      <c r="A180" s="7"/>
      <c r="B180" s="7"/>
      <c r="C180" s="7"/>
      <c r="D180" s="7"/>
      <c r="E180" s="7"/>
      <c r="F180" s="7"/>
      <c r="G180" s="7"/>
      <c r="H180" s="255"/>
      <c r="I180" s="7"/>
      <c r="J180" s="7"/>
      <c r="K180" s="7"/>
      <c r="L180" s="7"/>
      <c r="M180" s="7"/>
      <c r="N180" s="7"/>
      <c r="O180" s="7"/>
      <c r="P180" s="7"/>
      <c r="Q180" s="7"/>
      <c r="R180" s="256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</row>
    <row r="181" ht="18.0" customHeight="1">
      <c r="A181" s="7"/>
      <c r="B181" s="7"/>
      <c r="C181" s="7"/>
      <c r="D181" s="7"/>
      <c r="E181" s="7"/>
      <c r="F181" s="7"/>
      <c r="G181" s="7"/>
      <c r="H181" s="255"/>
      <c r="I181" s="7"/>
      <c r="J181" s="7"/>
      <c r="K181" s="7"/>
      <c r="L181" s="7"/>
      <c r="M181" s="7"/>
      <c r="N181" s="7"/>
      <c r="O181" s="7"/>
      <c r="P181" s="7"/>
      <c r="Q181" s="7"/>
      <c r="R181" s="256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</row>
    <row r="182" ht="18.0" customHeight="1">
      <c r="A182" s="7"/>
      <c r="B182" s="7"/>
      <c r="C182" s="7"/>
      <c r="D182" s="7"/>
      <c r="E182" s="7"/>
      <c r="F182" s="7"/>
      <c r="G182" s="7"/>
      <c r="H182" s="255"/>
      <c r="I182" s="7"/>
      <c r="J182" s="7"/>
      <c r="K182" s="7"/>
      <c r="L182" s="7"/>
      <c r="M182" s="7"/>
      <c r="N182" s="7"/>
      <c r="O182" s="7"/>
      <c r="P182" s="7"/>
      <c r="Q182" s="7"/>
      <c r="R182" s="256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</row>
    <row r="183" ht="18.0" customHeight="1">
      <c r="A183" s="7"/>
      <c r="B183" s="7"/>
      <c r="C183" s="7"/>
      <c r="D183" s="7"/>
      <c r="E183" s="7"/>
      <c r="F183" s="7"/>
      <c r="G183" s="7"/>
      <c r="H183" s="255"/>
      <c r="I183" s="7"/>
      <c r="J183" s="7"/>
      <c r="K183" s="7"/>
      <c r="L183" s="7"/>
      <c r="M183" s="7"/>
      <c r="N183" s="7"/>
      <c r="O183" s="7"/>
      <c r="P183" s="7"/>
      <c r="Q183" s="7"/>
      <c r="R183" s="256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</row>
    <row r="184" ht="18.0" customHeight="1">
      <c r="A184" s="7"/>
      <c r="B184" s="7"/>
      <c r="C184" s="7"/>
      <c r="D184" s="7"/>
      <c r="E184" s="7"/>
      <c r="F184" s="7"/>
      <c r="G184" s="7"/>
      <c r="H184" s="255"/>
      <c r="I184" s="7"/>
      <c r="J184" s="7"/>
      <c r="K184" s="7"/>
      <c r="L184" s="7"/>
      <c r="M184" s="7"/>
      <c r="N184" s="7"/>
      <c r="O184" s="7"/>
      <c r="P184" s="7"/>
      <c r="Q184" s="7"/>
      <c r="R184" s="256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</row>
    <row r="185" ht="18.0" customHeight="1">
      <c r="A185" s="7"/>
      <c r="B185" s="7"/>
      <c r="C185" s="7"/>
      <c r="D185" s="7"/>
      <c r="E185" s="7"/>
      <c r="F185" s="7"/>
      <c r="G185" s="7"/>
      <c r="H185" s="255"/>
      <c r="I185" s="7"/>
      <c r="J185" s="7"/>
      <c r="K185" s="7"/>
      <c r="L185" s="7"/>
      <c r="M185" s="7"/>
      <c r="N185" s="7"/>
      <c r="O185" s="7"/>
      <c r="P185" s="7"/>
      <c r="Q185" s="7"/>
      <c r="R185" s="256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</row>
    <row r="186" ht="18.0" customHeight="1">
      <c r="A186" s="7"/>
      <c r="B186" s="7"/>
      <c r="C186" s="7"/>
      <c r="D186" s="7"/>
      <c r="E186" s="7"/>
      <c r="F186" s="7"/>
      <c r="G186" s="7"/>
      <c r="H186" s="255"/>
      <c r="I186" s="7"/>
      <c r="J186" s="7"/>
      <c r="K186" s="7"/>
      <c r="L186" s="7"/>
      <c r="M186" s="7"/>
      <c r="N186" s="7"/>
      <c r="O186" s="7"/>
      <c r="P186" s="7"/>
      <c r="Q186" s="7"/>
      <c r="R186" s="256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</row>
    <row r="187" ht="18.0" customHeight="1">
      <c r="A187" s="7"/>
      <c r="B187" s="7"/>
      <c r="C187" s="7"/>
      <c r="D187" s="7"/>
      <c r="E187" s="7"/>
      <c r="F187" s="7"/>
      <c r="G187" s="7"/>
      <c r="H187" s="255"/>
      <c r="I187" s="7"/>
      <c r="J187" s="7"/>
      <c r="K187" s="7"/>
      <c r="L187" s="7"/>
      <c r="M187" s="7"/>
      <c r="N187" s="7"/>
      <c r="O187" s="7"/>
      <c r="P187" s="7"/>
      <c r="Q187" s="7"/>
      <c r="R187" s="256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</row>
    <row r="188" ht="18.0" customHeight="1">
      <c r="A188" s="7"/>
      <c r="B188" s="7"/>
      <c r="C188" s="7"/>
      <c r="D188" s="7"/>
      <c r="E188" s="7"/>
      <c r="F188" s="7"/>
      <c r="G188" s="7"/>
      <c r="H188" s="255"/>
      <c r="I188" s="7"/>
      <c r="J188" s="7"/>
      <c r="K188" s="7"/>
      <c r="L188" s="7"/>
      <c r="M188" s="7"/>
      <c r="N188" s="7"/>
      <c r="O188" s="7"/>
      <c r="P188" s="7"/>
      <c r="Q188" s="7"/>
      <c r="R188" s="256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</row>
    <row r="189" ht="18.0" customHeight="1">
      <c r="A189" s="7"/>
      <c r="B189" s="7"/>
      <c r="C189" s="7"/>
      <c r="D189" s="7"/>
      <c r="E189" s="7"/>
      <c r="F189" s="7"/>
      <c r="G189" s="7"/>
      <c r="H189" s="255"/>
      <c r="I189" s="7"/>
      <c r="J189" s="7"/>
      <c r="K189" s="7"/>
      <c r="L189" s="7"/>
      <c r="M189" s="7"/>
      <c r="N189" s="7"/>
      <c r="O189" s="7"/>
      <c r="P189" s="7"/>
      <c r="Q189" s="7"/>
      <c r="R189" s="256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</row>
    <row r="190" ht="18.0" customHeight="1">
      <c r="A190" s="7"/>
      <c r="B190" s="7"/>
      <c r="C190" s="7"/>
      <c r="D190" s="7"/>
      <c r="E190" s="7"/>
      <c r="F190" s="7"/>
      <c r="G190" s="7"/>
      <c r="H190" s="255"/>
      <c r="I190" s="7"/>
      <c r="J190" s="7"/>
      <c r="K190" s="7"/>
      <c r="L190" s="7"/>
      <c r="M190" s="7"/>
      <c r="N190" s="7"/>
      <c r="O190" s="7"/>
      <c r="P190" s="7"/>
      <c r="Q190" s="7"/>
      <c r="R190" s="256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</row>
    <row r="191" ht="18.0" customHeight="1">
      <c r="A191" s="7"/>
      <c r="B191" s="7"/>
      <c r="C191" s="7"/>
      <c r="D191" s="7"/>
      <c r="E191" s="7"/>
      <c r="F191" s="7"/>
      <c r="G191" s="7"/>
      <c r="H191" s="255"/>
      <c r="I191" s="7"/>
      <c r="J191" s="7"/>
      <c r="K191" s="7"/>
      <c r="L191" s="7"/>
      <c r="M191" s="7"/>
      <c r="N191" s="7"/>
      <c r="O191" s="7"/>
      <c r="P191" s="7"/>
      <c r="Q191" s="7"/>
      <c r="R191" s="256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</row>
    <row r="192" ht="18.0" customHeight="1">
      <c r="A192" s="7"/>
      <c r="B192" s="7"/>
      <c r="C192" s="7"/>
      <c r="D192" s="7"/>
      <c r="E192" s="7"/>
      <c r="F192" s="7"/>
      <c r="G192" s="7"/>
      <c r="H192" s="255"/>
      <c r="I192" s="7"/>
      <c r="J192" s="7"/>
      <c r="K192" s="7"/>
      <c r="L192" s="7"/>
      <c r="M192" s="7"/>
      <c r="N192" s="7"/>
      <c r="O192" s="7"/>
      <c r="P192" s="7"/>
      <c r="Q192" s="7"/>
      <c r="R192" s="256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</row>
    <row r="193" ht="18.0" customHeight="1">
      <c r="A193" s="7"/>
      <c r="B193" s="7"/>
      <c r="C193" s="7"/>
      <c r="D193" s="7"/>
      <c r="E193" s="7"/>
      <c r="F193" s="7"/>
      <c r="G193" s="7"/>
      <c r="H193" s="255"/>
      <c r="I193" s="7"/>
      <c r="J193" s="7"/>
      <c r="K193" s="7"/>
      <c r="L193" s="7"/>
      <c r="M193" s="7"/>
      <c r="N193" s="7"/>
      <c r="O193" s="7"/>
      <c r="P193" s="7"/>
      <c r="Q193" s="7"/>
      <c r="R193" s="256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</row>
    <row r="194" ht="18.0" customHeight="1">
      <c r="A194" s="7"/>
      <c r="B194" s="7"/>
      <c r="C194" s="7"/>
      <c r="D194" s="7"/>
      <c r="E194" s="7"/>
      <c r="F194" s="7"/>
      <c r="G194" s="7"/>
      <c r="H194" s="255"/>
      <c r="I194" s="7"/>
      <c r="J194" s="7"/>
      <c r="K194" s="7"/>
      <c r="L194" s="7"/>
      <c r="M194" s="7"/>
      <c r="N194" s="7"/>
      <c r="O194" s="7"/>
      <c r="P194" s="7"/>
      <c r="Q194" s="7"/>
      <c r="R194" s="256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</row>
    <row r="195" ht="18.0" customHeight="1">
      <c r="A195" s="7"/>
      <c r="B195" s="7"/>
      <c r="C195" s="7"/>
      <c r="D195" s="7"/>
      <c r="E195" s="7"/>
      <c r="F195" s="7"/>
      <c r="G195" s="7"/>
      <c r="H195" s="255"/>
      <c r="I195" s="7"/>
      <c r="J195" s="7"/>
      <c r="K195" s="7"/>
      <c r="L195" s="7"/>
      <c r="M195" s="7"/>
      <c r="N195" s="7"/>
      <c r="O195" s="7"/>
      <c r="P195" s="7"/>
      <c r="Q195" s="7"/>
      <c r="R195" s="256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</row>
    <row r="196" ht="18.0" customHeight="1">
      <c r="A196" s="7"/>
      <c r="B196" s="7"/>
      <c r="C196" s="7"/>
      <c r="D196" s="7"/>
      <c r="E196" s="7"/>
      <c r="F196" s="7"/>
      <c r="G196" s="7"/>
      <c r="H196" s="255"/>
      <c r="I196" s="7"/>
      <c r="J196" s="7"/>
      <c r="K196" s="7"/>
      <c r="L196" s="7"/>
      <c r="M196" s="7"/>
      <c r="N196" s="7"/>
      <c r="O196" s="7"/>
      <c r="P196" s="7"/>
      <c r="Q196" s="7"/>
      <c r="R196" s="256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</row>
    <row r="197" ht="18.0" customHeight="1">
      <c r="A197" s="7"/>
      <c r="B197" s="7"/>
      <c r="C197" s="7"/>
      <c r="D197" s="7"/>
      <c r="E197" s="7"/>
      <c r="F197" s="7"/>
      <c r="G197" s="7"/>
      <c r="H197" s="255"/>
      <c r="I197" s="7"/>
      <c r="J197" s="7"/>
      <c r="K197" s="7"/>
      <c r="L197" s="7"/>
      <c r="M197" s="7"/>
      <c r="N197" s="7"/>
      <c r="O197" s="7"/>
      <c r="P197" s="7"/>
      <c r="Q197" s="7"/>
      <c r="R197" s="256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</row>
    <row r="198" ht="18.0" customHeight="1">
      <c r="A198" s="7"/>
      <c r="B198" s="7"/>
      <c r="C198" s="7"/>
      <c r="D198" s="7"/>
      <c r="E198" s="7"/>
      <c r="F198" s="7"/>
      <c r="G198" s="7"/>
      <c r="H198" s="255"/>
      <c r="I198" s="7"/>
      <c r="J198" s="7"/>
      <c r="K198" s="7"/>
      <c r="L198" s="7"/>
      <c r="M198" s="7"/>
      <c r="N198" s="7"/>
      <c r="O198" s="7"/>
      <c r="P198" s="7"/>
      <c r="Q198" s="7"/>
      <c r="R198" s="256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 ht="18.0" customHeight="1">
      <c r="A199" s="7"/>
      <c r="B199" s="7"/>
      <c r="C199" s="7"/>
      <c r="D199" s="7"/>
      <c r="E199" s="7"/>
      <c r="F199" s="7"/>
      <c r="G199" s="7"/>
      <c r="H199" s="255"/>
      <c r="I199" s="7"/>
      <c r="J199" s="7"/>
      <c r="K199" s="7"/>
      <c r="L199" s="7"/>
      <c r="M199" s="7"/>
      <c r="N199" s="7"/>
      <c r="O199" s="7"/>
      <c r="P199" s="7"/>
      <c r="Q199" s="7"/>
      <c r="R199" s="256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 ht="18.0" customHeight="1">
      <c r="A200" s="7"/>
      <c r="B200" s="7"/>
      <c r="C200" s="7"/>
      <c r="D200" s="7"/>
      <c r="E200" s="7"/>
      <c r="F200" s="7"/>
      <c r="G200" s="7"/>
      <c r="H200" s="255"/>
      <c r="I200" s="7"/>
      <c r="J200" s="7"/>
      <c r="K200" s="7"/>
      <c r="L200" s="7"/>
      <c r="M200" s="7"/>
      <c r="N200" s="7"/>
      <c r="O200" s="7"/>
      <c r="P200" s="7"/>
      <c r="Q200" s="7"/>
      <c r="R200" s="256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</row>
    <row r="201" ht="18.0" customHeight="1">
      <c r="A201" s="7"/>
      <c r="B201" s="7"/>
      <c r="C201" s="7"/>
      <c r="D201" s="7"/>
      <c r="E201" s="7"/>
      <c r="F201" s="7"/>
      <c r="G201" s="7"/>
      <c r="H201" s="255"/>
      <c r="I201" s="7"/>
      <c r="J201" s="7"/>
      <c r="K201" s="7"/>
      <c r="L201" s="7"/>
      <c r="M201" s="7"/>
      <c r="N201" s="7"/>
      <c r="O201" s="7"/>
      <c r="P201" s="7"/>
      <c r="Q201" s="7"/>
      <c r="R201" s="256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 ht="18.0" customHeight="1">
      <c r="A202" s="7"/>
      <c r="B202" s="7"/>
      <c r="C202" s="7"/>
      <c r="D202" s="7"/>
      <c r="E202" s="7"/>
      <c r="F202" s="7"/>
      <c r="G202" s="7"/>
      <c r="H202" s="255"/>
      <c r="I202" s="7"/>
      <c r="J202" s="7"/>
      <c r="K202" s="7"/>
      <c r="L202" s="7"/>
      <c r="M202" s="7"/>
      <c r="N202" s="7"/>
      <c r="O202" s="7"/>
      <c r="P202" s="7"/>
      <c r="Q202" s="7"/>
      <c r="R202" s="256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ht="18.0" customHeight="1">
      <c r="A203" s="7"/>
      <c r="B203" s="7"/>
      <c r="C203" s="7"/>
      <c r="D203" s="7"/>
      <c r="E203" s="7"/>
      <c r="F203" s="7"/>
      <c r="G203" s="7"/>
      <c r="H203" s="255"/>
      <c r="I203" s="7"/>
      <c r="J203" s="7"/>
      <c r="K203" s="7"/>
      <c r="L203" s="7"/>
      <c r="M203" s="7"/>
      <c r="N203" s="7"/>
      <c r="O203" s="7"/>
      <c r="P203" s="7"/>
      <c r="Q203" s="7"/>
      <c r="R203" s="256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ht="18.0" customHeight="1">
      <c r="A204" s="7"/>
      <c r="B204" s="7"/>
      <c r="C204" s="7"/>
      <c r="D204" s="7"/>
      <c r="E204" s="7"/>
      <c r="F204" s="7"/>
      <c r="G204" s="7"/>
      <c r="H204" s="255"/>
      <c r="I204" s="7"/>
      <c r="J204" s="7"/>
      <c r="K204" s="7"/>
      <c r="L204" s="7"/>
      <c r="M204" s="7"/>
      <c r="N204" s="7"/>
      <c r="O204" s="7"/>
      <c r="P204" s="7"/>
      <c r="Q204" s="7"/>
      <c r="R204" s="256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ht="18.0" customHeight="1">
      <c r="A205" s="7"/>
      <c r="B205" s="7"/>
      <c r="C205" s="7"/>
      <c r="D205" s="7"/>
      <c r="E205" s="7"/>
      <c r="F205" s="7"/>
      <c r="G205" s="7"/>
      <c r="H205" s="255"/>
      <c r="I205" s="7"/>
      <c r="J205" s="7"/>
      <c r="K205" s="7"/>
      <c r="L205" s="7"/>
      <c r="M205" s="7"/>
      <c r="N205" s="7"/>
      <c r="O205" s="7"/>
      <c r="P205" s="7"/>
      <c r="Q205" s="7"/>
      <c r="R205" s="256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ht="18.0" customHeight="1">
      <c r="A206" s="7"/>
      <c r="B206" s="7"/>
      <c r="C206" s="7"/>
      <c r="D206" s="7"/>
      <c r="E206" s="7"/>
      <c r="F206" s="7"/>
      <c r="G206" s="7"/>
      <c r="H206" s="255"/>
      <c r="I206" s="7"/>
      <c r="J206" s="7"/>
      <c r="K206" s="7"/>
      <c r="L206" s="7"/>
      <c r="M206" s="7"/>
      <c r="N206" s="7"/>
      <c r="O206" s="7"/>
      <c r="P206" s="7"/>
      <c r="Q206" s="7"/>
      <c r="R206" s="256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 ht="18.0" customHeight="1">
      <c r="A207" s="7"/>
      <c r="B207" s="7"/>
      <c r="C207" s="7"/>
      <c r="D207" s="7"/>
      <c r="E207" s="7"/>
      <c r="F207" s="7"/>
      <c r="G207" s="7"/>
      <c r="H207" s="255"/>
      <c r="I207" s="7"/>
      <c r="J207" s="7"/>
      <c r="K207" s="7"/>
      <c r="L207" s="7"/>
      <c r="M207" s="7"/>
      <c r="N207" s="7"/>
      <c r="O207" s="7"/>
      <c r="P207" s="7"/>
      <c r="Q207" s="7"/>
      <c r="R207" s="256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 ht="18.0" customHeight="1">
      <c r="A208" s="7"/>
      <c r="B208" s="7"/>
      <c r="C208" s="7"/>
      <c r="D208" s="7"/>
      <c r="E208" s="7"/>
      <c r="F208" s="7"/>
      <c r="G208" s="7"/>
      <c r="H208" s="255"/>
      <c r="I208" s="7"/>
      <c r="J208" s="7"/>
      <c r="K208" s="7"/>
      <c r="L208" s="7"/>
      <c r="M208" s="7"/>
      <c r="N208" s="7"/>
      <c r="O208" s="7"/>
      <c r="P208" s="7"/>
      <c r="Q208" s="7"/>
      <c r="R208" s="256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ht="18.0" customHeight="1">
      <c r="A209" s="7"/>
      <c r="B209" s="7"/>
      <c r="C209" s="7"/>
      <c r="D209" s="7"/>
      <c r="E209" s="7"/>
      <c r="F209" s="7"/>
      <c r="G209" s="7"/>
      <c r="H209" s="255"/>
      <c r="I209" s="7"/>
      <c r="J209" s="7"/>
      <c r="K209" s="7"/>
      <c r="L209" s="7"/>
      <c r="M209" s="7"/>
      <c r="N209" s="7"/>
      <c r="O209" s="7"/>
      <c r="P209" s="7"/>
      <c r="Q209" s="7"/>
      <c r="R209" s="256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ht="18.0" customHeight="1">
      <c r="A210" s="7"/>
      <c r="B210" s="7"/>
      <c r="C210" s="7"/>
      <c r="D210" s="7"/>
      <c r="E210" s="7"/>
      <c r="F210" s="7"/>
      <c r="G210" s="7"/>
      <c r="H210" s="255"/>
      <c r="I210" s="7"/>
      <c r="J210" s="7"/>
      <c r="K210" s="7"/>
      <c r="L210" s="7"/>
      <c r="M210" s="7"/>
      <c r="N210" s="7"/>
      <c r="O210" s="7"/>
      <c r="P210" s="7"/>
      <c r="Q210" s="7"/>
      <c r="R210" s="256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 ht="18.0" customHeight="1">
      <c r="A211" s="7"/>
      <c r="B211" s="7"/>
      <c r="C211" s="7"/>
      <c r="D211" s="7"/>
      <c r="E211" s="7"/>
      <c r="F211" s="7"/>
      <c r="G211" s="7"/>
      <c r="H211" s="255"/>
      <c r="I211" s="7"/>
      <c r="J211" s="7"/>
      <c r="K211" s="7"/>
      <c r="L211" s="7"/>
      <c r="M211" s="7"/>
      <c r="N211" s="7"/>
      <c r="O211" s="7"/>
      <c r="P211" s="7"/>
      <c r="Q211" s="7"/>
      <c r="R211" s="256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ht="18.0" customHeight="1">
      <c r="A212" s="7"/>
      <c r="B212" s="7"/>
      <c r="C212" s="7"/>
      <c r="D212" s="7"/>
      <c r="E212" s="7"/>
      <c r="F212" s="7"/>
      <c r="G212" s="7"/>
      <c r="H212" s="255"/>
      <c r="I212" s="7"/>
      <c r="J212" s="7"/>
      <c r="K212" s="7"/>
      <c r="L212" s="7"/>
      <c r="M212" s="7"/>
      <c r="N212" s="7"/>
      <c r="O212" s="7"/>
      <c r="P212" s="7"/>
      <c r="Q212" s="7"/>
      <c r="R212" s="256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ht="18.0" customHeight="1">
      <c r="A213" s="7"/>
      <c r="B213" s="7"/>
      <c r="C213" s="7"/>
      <c r="D213" s="7"/>
      <c r="E213" s="7"/>
      <c r="F213" s="7"/>
      <c r="G213" s="7"/>
      <c r="H213" s="255"/>
      <c r="I213" s="7"/>
      <c r="J213" s="7"/>
      <c r="K213" s="7"/>
      <c r="L213" s="7"/>
      <c r="M213" s="7"/>
      <c r="N213" s="7"/>
      <c r="O213" s="7"/>
      <c r="P213" s="7"/>
      <c r="Q213" s="7"/>
      <c r="R213" s="256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ht="18.0" customHeight="1">
      <c r="A214" s="7"/>
      <c r="B214" s="7"/>
      <c r="C214" s="7"/>
      <c r="D214" s="7"/>
      <c r="E214" s="7"/>
      <c r="F214" s="7"/>
      <c r="G214" s="7"/>
      <c r="H214" s="255"/>
      <c r="I214" s="7"/>
      <c r="J214" s="7"/>
      <c r="K214" s="7"/>
      <c r="L214" s="7"/>
      <c r="M214" s="7"/>
      <c r="N214" s="7"/>
      <c r="O214" s="7"/>
      <c r="P214" s="7"/>
      <c r="Q214" s="7"/>
      <c r="R214" s="256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ht="18.0" customHeight="1">
      <c r="A215" s="7"/>
      <c r="B215" s="7"/>
      <c r="C215" s="7"/>
      <c r="D215" s="7"/>
      <c r="E215" s="7"/>
      <c r="F215" s="7"/>
      <c r="G215" s="7"/>
      <c r="H215" s="255"/>
      <c r="I215" s="7"/>
      <c r="J215" s="7"/>
      <c r="K215" s="7"/>
      <c r="L215" s="7"/>
      <c r="M215" s="7"/>
      <c r="N215" s="7"/>
      <c r="O215" s="7"/>
      <c r="P215" s="7"/>
      <c r="Q215" s="7"/>
      <c r="R215" s="256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ht="18.0" customHeight="1">
      <c r="A216" s="7"/>
      <c r="B216" s="7"/>
      <c r="C216" s="7"/>
      <c r="D216" s="7"/>
      <c r="E216" s="7"/>
      <c r="F216" s="7"/>
      <c r="G216" s="7"/>
      <c r="H216" s="255"/>
      <c r="I216" s="7"/>
      <c r="J216" s="7"/>
      <c r="K216" s="7"/>
      <c r="L216" s="7"/>
      <c r="M216" s="7"/>
      <c r="N216" s="7"/>
      <c r="O216" s="7"/>
      <c r="P216" s="7"/>
      <c r="Q216" s="7"/>
      <c r="R216" s="256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ht="18.0" customHeight="1">
      <c r="A217" s="7"/>
      <c r="B217" s="7"/>
      <c r="C217" s="7"/>
      <c r="D217" s="7"/>
      <c r="E217" s="7"/>
      <c r="F217" s="7"/>
      <c r="G217" s="7"/>
      <c r="H217" s="255"/>
      <c r="I217" s="7"/>
      <c r="J217" s="7"/>
      <c r="K217" s="7"/>
      <c r="L217" s="7"/>
      <c r="M217" s="7"/>
      <c r="N217" s="7"/>
      <c r="O217" s="7"/>
      <c r="P217" s="7"/>
      <c r="Q217" s="7"/>
      <c r="R217" s="256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ht="18.0" customHeight="1">
      <c r="A218" s="7"/>
      <c r="B218" s="7"/>
      <c r="C218" s="7"/>
      <c r="D218" s="7"/>
      <c r="E218" s="7"/>
      <c r="F218" s="7"/>
      <c r="G218" s="7"/>
      <c r="H218" s="255"/>
      <c r="I218" s="7"/>
      <c r="J218" s="7"/>
      <c r="K218" s="7"/>
      <c r="L218" s="7"/>
      <c r="M218" s="7"/>
      <c r="N218" s="7"/>
      <c r="O218" s="7"/>
      <c r="P218" s="7"/>
      <c r="Q218" s="7"/>
      <c r="R218" s="256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ht="18.0" customHeight="1">
      <c r="A219" s="7"/>
      <c r="B219" s="7"/>
      <c r="C219" s="7"/>
      <c r="D219" s="7"/>
      <c r="E219" s="7"/>
      <c r="F219" s="7"/>
      <c r="G219" s="7"/>
      <c r="H219" s="255"/>
      <c r="I219" s="7"/>
      <c r="J219" s="7"/>
      <c r="K219" s="7"/>
      <c r="L219" s="7"/>
      <c r="M219" s="7"/>
      <c r="N219" s="7"/>
      <c r="O219" s="7"/>
      <c r="P219" s="7"/>
      <c r="Q219" s="7"/>
      <c r="R219" s="256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ht="18.0" customHeight="1">
      <c r="A220" s="7"/>
      <c r="B220" s="7"/>
      <c r="C220" s="7"/>
      <c r="D220" s="7"/>
      <c r="E220" s="7"/>
      <c r="F220" s="7"/>
      <c r="G220" s="7"/>
      <c r="H220" s="255"/>
      <c r="I220" s="7"/>
      <c r="J220" s="7"/>
      <c r="K220" s="7"/>
      <c r="L220" s="7"/>
      <c r="M220" s="7"/>
      <c r="N220" s="7"/>
      <c r="O220" s="7"/>
      <c r="P220" s="7"/>
      <c r="Q220" s="7"/>
      <c r="R220" s="256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ht="18.0" customHeight="1">
      <c r="A221" s="7"/>
      <c r="B221" s="7"/>
      <c r="C221" s="7"/>
      <c r="D221" s="7"/>
      <c r="E221" s="7"/>
      <c r="F221" s="7"/>
      <c r="G221" s="7"/>
      <c r="H221" s="255"/>
      <c r="I221" s="7"/>
      <c r="J221" s="7"/>
      <c r="K221" s="7"/>
      <c r="L221" s="7"/>
      <c r="M221" s="7"/>
      <c r="N221" s="7"/>
      <c r="O221" s="7"/>
      <c r="P221" s="7"/>
      <c r="Q221" s="7"/>
      <c r="R221" s="256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ht="18.0" customHeight="1">
      <c r="A222" s="7"/>
      <c r="B222" s="7"/>
      <c r="C222" s="7"/>
      <c r="D222" s="7"/>
      <c r="E222" s="7"/>
      <c r="F222" s="7"/>
      <c r="G222" s="7"/>
      <c r="H222" s="255"/>
      <c r="I222" s="7"/>
      <c r="J222" s="7"/>
      <c r="K222" s="7"/>
      <c r="L222" s="7"/>
      <c r="M222" s="7"/>
      <c r="N222" s="7"/>
      <c r="O222" s="7"/>
      <c r="P222" s="7"/>
      <c r="Q222" s="7"/>
      <c r="R222" s="256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ht="18.0" customHeight="1">
      <c r="A223" s="7"/>
      <c r="B223" s="7"/>
      <c r="C223" s="7"/>
      <c r="D223" s="7"/>
      <c r="E223" s="7"/>
      <c r="F223" s="7"/>
      <c r="G223" s="7"/>
      <c r="H223" s="255"/>
      <c r="I223" s="7"/>
      <c r="J223" s="7"/>
      <c r="K223" s="7"/>
      <c r="L223" s="7"/>
      <c r="M223" s="7"/>
      <c r="N223" s="7"/>
      <c r="O223" s="7"/>
      <c r="P223" s="7"/>
      <c r="Q223" s="7"/>
      <c r="R223" s="256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ht="18.0" customHeight="1">
      <c r="A224" s="7"/>
      <c r="B224" s="7"/>
      <c r="C224" s="7"/>
      <c r="D224" s="7"/>
      <c r="E224" s="7"/>
      <c r="F224" s="7"/>
      <c r="G224" s="7"/>
      <c r="H224" s="255"/>
      <c r="I224" s="7"/>
      <c r="J224" s="7"/>
      <c r="K224" s="7"/>
      <c r="L224" s="7"/>
      <c r="M224" s="7"/>
      <c r="N224" s="7"/>
      <c r="O224" s="7"/>
      <c r="P224" s="7"/>
      <c r="Q224" s="7"/>
      <c r="R224" s="256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ht="18.0" customHeight="1">
      <c r="A225" s="7"/>
      <c r="B225" s="7"/>
      <c r="C225" s="7"/>
      <c r="D225" s="7"/>
      <c r="E225" s="7"/>
      <c r="F225" s="7"/>
      <c r="G225" s="7"/>
      <c r="H225" s="255"/>
      <c r="I225" s="7"/>
      <c r="J225" s="7"/>
      <c r="K225" s="7"/>
      <c r="L225" s="7"/>
      <c r="M225" s="7"/>
      <c r="N225" s="7"/>
      <c r="O225" s="7"/>
      <c r="P225" s="7"/>
      <c r="Q225" s="7"/>
      <c r="R225" s="256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ht="18.0" customHeight="1">
      <c r="A226" s="7"/>
      <c r="B226" s="7"/>
      <c r="C226" s="7"/>
      <c r="D226" s="7"/>
      <c r="E226" s="7"/>
      <c r="F226" s="7"/>
      <c r="G226" s="7"/>
      <c r="H226" s="255"/>
      <c r="I226" s="7"/>
      <c r="J226" s="7"/>
      <c r="K226" s="7"/>
      <c r="L226" s="7"/>
      <c r="M226" s="7"/>
      <c r="N226" s="7"/>
      <c r="O226" s="7"/>
      <c r="P226" s="7"/>
      <c r="Q226" s="7"/>
      <c r="R226" s="256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ht="18.0" customHeight="1">
      <c r="A227" s="7"/>
      <c r="B227" s="7"/>
      <c r="C227" s="7"/>
      <c r="D227" s="7"/>
      <c r="E227" s="7"/>
      <c r="F227" s="7"/>
      <c r="G227" s="7"/>
      <c r="H227" s="255"/>
      <c r="I227" s="7"/>
      <c r="J227" s="7"/>
      <c r="K227" s="7"/>
      <c r="L227" s="7"/>
      <c r="M227" s="7"/>
      <c r="N227" s="7"/>
      <c r="O227" s="7"/>
      <c r="P227" s="7"/>
      <c r="Q227" s="7"/>
      <c r="R227" s="256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ht="18.0" customHeight="1">
      <c r="A228" s="7"/>
      <c r="B228" s="7"/>
      <c r="C228" s="7"/>
      <c r="D228" s="7"/>
      <c r="E228" s="7"/>
      <c r="F228" s="7"/>
      <c r="G228" s="7"/>
      <c r="H228" s="255"/>
      <c r="I228" s="7"/>
      <c r="J228" s="7"/>
      <c r="K228" s="7"/>
      <c r="L228" s="7"/>
      <c r="M228" s="7"/>
      <c r="N228" s="7"/>
      <c r="O228" s="7"/>
      <c r="P228" s="7"/>
      <c r="Q228" s="7"/>
      <c r="R228" s="256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ht="18.0" customHeight="1">
      <c r="A229" s="7"/>
      <c r="B229" s="7"/>
      <c r="C229" s="7"/>
      <c r="D229" s="7"/>
      <c r="E229" s="7"/>
      <c r="F229" s="7"/>
      <c r="G229" s="7"/>
      <c r="H229" s="255"/>
      <c r="I229" s="7"/>
      <c r="J229" s="7"/>
      <c r="K229" s="7"/>
      <c r="L229" s="7"/>
      <c r="M229" s="7"/>
      <c r="N229" s="7"/>
      <c r="O229" s="7"/>
      <c r="P229" s="7"/>
      <c r="Q229" s="7"/>
      <c r="R229" s="256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ht="18.0" customHeight="1">
      <c r="A230" s="7"/>
      <c r="B230" s="7"/>
      <c r="C230" s="7"/>
      <c r="D230" s="7"/>
      <c r="E230" s="7"/>
      <c r="F230" s="7"/>
      <c r="G230" s="7"/>
      <c r="H230" s="255"/>
      <c r="I230" s="7"/>
      <c r="J230" s="7"/>
      <c r="K230" s="7"/>
      <c r="L230" s="7"/>
      <c r="M230" s="7"/>
      <c r="N230" s="7"/>
      <c r="O230" s="7"/>
      <c r="P230" s="7"/>
      <c r="Q230" s="7"/>
      <c r="R230" s="256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ht="18.0" customHeight="1">
      <c r="A231" s="7"/>
      <c r="B231" s="7"/>
      <c r="C231" s="7"/>
      <c r="D231" s="7"/>
      <c r="E231" s="7"/>
      <c r="F231" s="7"/>
      <c r="G231" s="7"/>
      <c r="H231" s="255"/>
      <c r="I231" s="7"/>
      <c r="J231" s="7"/>
      <c r="K231" s="7"/>
      <c r="L231" s="7"/>
      <c r="M231" s="7"/>
      <c r="N231" s="7"/>
      <c r="O231" s="7"/>
      <c r="P231" s="7"/>
      <c r="Q231" s="7"/>
      <c r="R231" s="256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ht="18.0" customHeight="1">
      <c r="A232" s="7"/>
      <c r="B232" s="7"/>
      <c r="C232" s="7"/>
      <c r="D232" s="7"/>
      <c r="E232" s="7"/>
      <c r="F232" s="7"/>
      <c r="G232" s="7"/>
      <c r="H232" s="255"/>
      <c r="I232" s="7"/>
      <c r="J232" s="7"/>
      <c r="K232" s="7"/>
      <c r="L232" s="7"/>
      <c r="M232" s="7"/>
      <c r="N232" s="7"/>
      <c r="O232" s="7"/>
      <c r="P232" s="7"/>
      <c r="Q232" s="7"/>
      <c r="R232" s="256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ht="18.0" customHeight="1">
      <c r="A233" s="7"/>
      <c r="B233" s="7"/>
      <c r="C233" s="7"/>
      <c r="D233" s="7"/>
      <c r="E233" s="7"/>
      <c r="F233" s="7"/>
      <c r="G233" s="7"/>
      <c r="H233" s="255"/>
      <c r="I233" s="7"/>
      <c r="J233" s="7"/>
      <c r="K233" s="7"/>
      <c r="L233" s="7"/>
      <c r="M233" s="7"/>
      <c r="N233" s="7"/>
      <c r="O233" s="7"/>
      <c r="P233" s="7"/>
      <c r="Q233" s="7"/>
      <c r="R233" s="256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ht="18.0" customHeight="1">
      <c r="A234" s="7"/>
      <c r="B234" s="7"/>
      <c r="C234" s="7"/>
      <c r="D234" s="7"/>
      <c r="E234" s="7"/>
      <c r="F234" s="7"/>
      <c r="G234" s="7"/>
      <c r="H234" s="255"/>
      <c r="I234" s="7"/>
      <c r="J234" s="7"/>
      <c r="K234" s="7"/>
      <c r="L234" s="7"/>
      <c r="M234" s="7"/>
      <c r="N234" s="7"/>
      <c r="O234" s="7"/>
      <c r="P234" s="7"/>
      <c r="Q234" s="7"/>
      <c r="R234" s="256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ht="18.0" customHeight="1">
      <c r="A235" s="7"/>
      <c r="B235" s="7"/>
      <c r="C235" s="7"/>
      <c r="D235" s="7"/>
      <c r="E235" s="7"/>
      <c r="F235" s="7"/>
      <c r="G235" s="7"/>
      <c r="H235" s="255"/>
      <c r="I235" s="7"/>
      <c r="J235" s="7"/>
      <c r="K235" s="7"/>
      <c r="L235" s="7"/>
      <c r="M235" s="7"/>
      <c r="N235" s="7"/>
      <c r="O235" s="7"/>
      <c r="P235" s="7"/>
      <c r="Q235" s="7"/>
      <c r="R235" s="256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ht="18.0" customHeight="1">
      <c r="A236" s="7"/>
      <c r="B236" s="7"/>
      <c r="C236" s="7"/>
      <c r="D236" s="7"/>
      <c r="E236" s="7"/>
      <c r="F236" s="7"/>
      <c r="G236" s="7"/>
      <c r="H236" s="255"/>
      <c r="I236" s="7"/>
      <c r="J236" s="7"/>
      <c r="K236" s="7"/>
      <c r="L236" s="7"/>
      <c r="M236" s="7"/>
      <c r="N236" s="7"/>
      <c r="O236" s="7"/>
      <c r="P236" s="7"/>
      <c r="Q236" s="7"/>
      <c r="R236" s="256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ht="18.0" customHeight="1">
      <c r="A237" s="7"/>
      <c r="B237" s="7"/>
      <c r="C237" s="7"/>
      <c r="D237" s="7"/>
      <c r="E237" s="7"/>
      <c r="F237" s="7"/>
      <c r="G237" s="7"/>
      <c r="H237" s="255"/>
      <c r="I237" s="7"/>
      <c r="J237" s="7"/>
      <c r="K237" s="7"/>
      <c r="L237" s="7"/>
      <c r="M237" s="7"/>
      <c r="N237" s="7"/>
      <c r="O237" s="7"/>
      <c r="P237" s="7"/>
      <c r="Q237" s="7"/>
      <c r="R237" s="256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ht="18.0" customHeight="1">
      <c r="A238" s="7"/>
      <c r="B238" s="7"/>
      <c r="C238" s="7"/>
      <c r="D238" s="7"/>
      <c r="E238" s="7"/>
      <c r="F238" s="7"/>
      <c r="G238" s="7"/>
      <c r="H238" s="255"/>
      <c r="I238" s="7"/>
      <c r="J238" s="7"/>
      <c r="K238" s="7"/>
      <c r="L238" s="7"/>
      <c r="M238" s="7"/>
      <c r="N238" s="7"/>
      <c r="O238" s="7"/>
      <c r="P238" s="7"/>
      <c r="Q238" s="7"/>
      <c r="R238" s="256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ht="18.0" customHeight="1">
      <c r="A239" s="7"/>
      <c r="B239" s="7"/>
      <c r="C239" s="7"/>
      <c r="D239" s="7"/>
      <c r="E239" s="7"/>
      <c r="F239" s="7"/>
      <c r="G239" s="7"/>
      <c r="H239" s="255"/>
      <c r="I239" s="7"/>
      <c r="J239" s="7"/>
      <c r="K239" s="7"/>
      <c r="L239" s="7"/>
      <c r="M239" s="7"/>
      <c r="N239" s="7"/>
      <c r="O239" s="7"/>
      <c r="P239" s="7"/>
      <c r="Q239" s="7"/>
      <c r="R239" s="256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ht="18.0" customHeight="1">
      <c r="A240" s="7"/>
      <c r="B240" s="7"/>
      <c r="C240" s="7"/>
      <c r="D240" s="7"/>
      <c r="E240" s="7"/>
      <c r="F240" s="7"/>
      <c r="G240" s="7"/>
      <c r="H240" s="255"/>
      <c r="I240" s="7"/>
      <c r="J240" s="7"/>
      <c r="K240" s="7"/>
      <c r="L240" s="7"/>
      <c r="M240" s="7"/>
      <c r="N240" s="7"/>
      <c r="O240" s="7"/>
      <c r="P240" s="7"/>
      <c r="Q240" s="7"/>
      <c r="R240" s="256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ht="18.0" customHeight="1">
      <c r="A241" s="7"/>
      <c r="B241" s="7"/>
      <c r="C241" s="7"/>
      <c r="D241" s="7"/>
      <c r="E241" s="7"/>
      <c r="F241" s="7"/>
      <c r="G241" s="7"/>
      <c r="H241" s="255"/>
      <c r="I241" s="7"/>
      <c r="J241" s="7"/>
      <c r="K241" s="7"/>
      <c r="L241" s="7"/>
      <c r="M241" s="7"/>
      <c r="N241" s="7"/>
      <c r="O241" s="7"/>
      <c r="P241" s="7"/>
      <c r="Q241" s="7"/>
      <c r="R241" s="256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ht="18.0" customHeight="1">
      <c r="A242" s="7"/>
      <c r="B242" s="7"/>
      <c r="C242" s="7"/>
      <c r="D242" s="7"/>
      <c r="E242" s="7"/>
      <c r="F242" s="7"/>
      <c r="G242" s="7"/>
      <c r="H242" s="255"/>
      <c r="I242" s="7"/>
      <c r="J242" s="7"/>
      <c r="K242" s="7"/>
      <c r="L242" s="7"/>
      <c r="M242" s="7"/>
      <c r="N242" s="7"/>
      <c r="O242" s="7"/>
      <c r="P242" s="7"/>
      <c r="Q242" s="7"/>
      <c r="R242" s="256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ht="18.0" customHeight="1">
      <c r="A243" s="7"/>
      <c r="B243" s="7"/>
      <c r="C243" s="7"/>
      <c r="D243" s="7"/>
      <c r="E243" s="7"/>
      <c r="F243" s="7"/>
      <c r="G243" s="7"/>
      <c r="H243" s="255"/>
      <c r="I243" s="7"/>
      <c r="J243" s="7"/>
      <c r="K243" s="7"/>
      <c r="L243" s="7"/>
      <c r="M243" s="7"/>
      <c r="N243" s="7"/>
      <c r="O243" s="7"/>
      <c r="P243" s="7"/>
      <c r="Q243" s="7"/>
      <c r="R243" s="256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ht="18.0" customHeight="1">
      <c r="A244" s="7"/>
      <c r="B244" s="7"/>
      <c r="C244" s="7"/>
      <c r="D244" s="7"/>
      <c r="E244" s="7"/>
      <c r="F244" s="7"/>
      <c r="G244" s="7"/>
      <c r="H244" s="255"/>
      <c r="I244" s="7"/>
      <c r="J244" s="7"/>
      <c r="K244" s="7"/>
      <c r="L244" s="7"/>
      <c r="M244" s="7"/>
      <c r="N244" s="7"/>
      <c r="O244" s="7"/>
      <c r="P244" s="7"/>
      <c r="Q244" s="7"/>
      <c r="R244" s="256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ht="18.0" customHeight="1">
      <c r="A245" s="7"/>
      <c r="B245" s="7"/>
      <c r="C245" s="7"/>
      <c r="D245" s="7"/>
      <c r="E245" s="7"/>
      <c r="F245" s="7"/>
      <c r="G245" s="7"/>
      <c r="H245" s="255"/>
      <c r="I245" s="7"/>
      <c r="J245" s="7"/>
      <c r="K245" s="7"/>
      <c r="L245" s="7"/>
      <c r="M245" s="7"/>
      <c r="N245" s="7"/>
      <c r="O245" s="7"/>
      <c r="P245" s="7"/>
      <c r="Q245" s="7"/>
      <c r="R245" s="256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ht="18.0" customHeight="1">
      <c r="A246" s="7"/>
      <c r="B246" s="7"/>
      <c r="C246" s="7"/>
      <c r="D246" s="7"/>
      <c r="E246" s="7"/>
      <c r="F246" s="7"/>
      <c r="G246" s="7"/>
      <c r="H246" s="255"/>
      <c r="I246" s="7"/>
      <c r="J246" s="7"/>
      <c r="K246" s="7"/>
      <c r="L246" s="7"/>
      <c r="M246" s="7"/>
      <c r="N246" s="7"/>
      <c r="O246" s="7"/>
      <c r="P246" s="7"/>
      <c r="Q246" s="7"/>
      <c r="R246" s="256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ht="18.0" customHeight="1">
      <c r="A247" s="7"/>
      <c r="B247" s="7"/>
      <c r="C247" s="7"/>
      <c r="D247" s="7"/>
      <c r="E247" s="7"/>
      <c r="F247" s="7"/>
      <c r="G247" s="7"/>
      <c r="H247" s="255"/>
      <c r="I247" s="7"/>
      <c r="J247" s="7"/>
      <c r="K247" s="7"/>
      <c r="L247" s="7"/>
      <c r="M247" s="7"/>
      <c r="N247" s="7"/>
      <c r="O247" s="7"/>
      <c r="P247" s="7"/>
      <c r="Q247" s="7"/>
      <c r="R247" s="256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ht="18.0" customHeight="1">
      <c r="A248" s="7"/>
      <c r="B248" s="7"/>
      <c r="C248" s="7"/>
      <c r="D248" s="7"/>
      <c r="E248" s="7"/>
      <c r="F248" s="7"/>
      <c r="G248" s="7"/>
      <c r="H248" s="255"/>
      <c r="I248" s="7"/>
      <c r="J248" s="7"/>
      <c r="K248" s="7"/>
      <c r="L248" s="7"/>
      <c r="M248" s="7"/>
      <c r="N248" s="7"/>
      <c r="O248" s="7"/>
      <c r="P248" s="7"/>
      <c r="Q248" s="7"/>
      <c r="R248" s="256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ht="18.0" customHeight="1">
      <c r="A249" s="7"/>
      <c r="B249" s="7"/>
      <c r="C249" s="7"/>
      <c r="D249" s="7"/>
      <c r="E249" s="7"/>
      <c r="F249" s="7"/>
      <c r="G249" s="7"/>
      <c r="H249" s="255"/>
      <c r="I249" s="7"/>
      <c r="J249" s="7"/>
      <c r="K249" s="7"/>
      <c r="L249" s="7"/>
      <c r="M249" s="7"/>
      <c r="N249" s="7"/>
      <c r="O249" s="7"/>
      <c r="P249" s="7"/>
      <c r="Q249" s="7"/>
      <c r="R249" s="256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8.0" customHeight="1">
      <c r="A250" s="7"/>
      <c r="B250" s="7"/>
      <c r="C250" s="7"/>
      <c r="D250" s="7"/>
      <c r="E250" s="7"/>
      <c r="F250" s="7"/>
      <c r="G250" s="7"/>
      <c r="H250" s="255"/>
      <c r="I250" s="7"/>
      <c r="J250" s="7"/>
      <c r="K250" s="7"/>
      <c r="L250" s="7"/>
      <c r="M250" s="7"/>
      <c r="N250" s="7"/>
      <c r="O250" s="7"/>
      <c r="P250" s="7"/>
      <c r="Q250" s="7"/>
      <c r="R250" s="256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8.0" customHeight="1">
      <c r="A251" s="7"/>
      <c r="B251" s="7"/>
      <c r="C251" s="7"/>
      <c r="D251" s="7"/>
      <c r="E251" s="7"/>
      <c r="F251" s="7"/>
      <c r="G251" s="7"/>
      <c r="H251" s="255"/>
      <c r="I251" s="7"/>
      <c r="J251" s="7"/>
      <c r="K251" s="7"/>
      <c r="L251" s="7"/>
      <c r="M251" s="7"/>
      <c r="N251" s="7"/>
      <c r="O251" s="7"/>
      <c r="P251" s="7"/>
      <c r="Q251" s="7"/>
      <c r="R251" s="256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8.0" customHeight="1">
      <c r="A252" s="7"/>
      <c r="B252" s="7"/>
      <c r="C252" s="7"/>
      <c r="D252" s="7"/>
      <c r="E252" s="7"/>
      <c r="F252" s="7"/>
      <c r="G252" s="7"/>
      <c r="H252" s="255"/>
      <c r="I252" s="7"/>
      <c r="J252" s="7"/>
      <c r="K252" s="7"/>
      <c r="L252" s="7"/>
      <c r="M252" s="7"/>
      <c r="N252" s="7"/>
      <c r="O252" s="7"/>
      <c r="P252" s="7"/>
      <c r="Q252" s="7"/>
      <c r="R252" s="256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8.0" customHeight="1">
      <c r="A253" s="7"/>
      <c r="B253" s="7"/>
      <c r="C253" s="7"/>
      <c r="D253" s="7"/>
      <c r="E253" s="7"/>
      <c r="F253" s="7"/>
      <c r="G253" s="7"/>
      <c r="H253" s="255"/>
      <c r="I253" s="7"/>
      <c r="J253" s="7"/>
      <c r="K253" s="7"/>
      <c r="L253" s="7"/>
      <c r="M253" s="7"/>
      <c r="N253" s="7"/>
      <c r="O253" s="7"/>
      <c r="P253" s="7"/>
      <c r="Q253" s="7"/>
      <c r="R253" s="256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7"/>
      <c r="H254" s="255"/>
      <c r="I254" s="7"/>
      <c r="J254" s="7"/>
      <c r="K254" s="7"/>
      <c r="L254" s="7"/>
      <c r="M254" s="7"/>
      <c r="N254" s="7"/>
      <c r="O254" s="7"/>
      <c r="P254" s="7"/>
      <c r="Q254" s="7"/>
      <c r="R254" s="256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7"/>
      <c r="H255" s="255"/>
      <c r="I255" s="7"/>
      <c r="J255" s="7"/>
      <c r="K255" s="7"/>
      <c r="L255" s="7"/>
      <c r="M255" s="7"/>
      <c r="N255" s="7"/>
      <c r="O255" s="7"/>
      <c r="P255" s="7"/>
      <c r="Q255" s="7"/>
      <c r="R255" s="256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7"/>
      <c r="H256" s="255"/>
      <c r="I256" s="7"/>
      <c r="J256" s="7"/>
      <c r="K256" s="7"/>
      <c r="L256" s="7"/>
      <c r="M256" s="7"/>
      <c r="N256" s="7"/>
      <c r="O256" s="7"/>
      <c r="P256" s="7"/>
      <c r="Q256" s="7"/>
      <c r="R256" s="256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7"/>
      <c r="H257" s="255"/>
      <c r="I257" s="7"/>
      <c r="J257" s="7"/>
      <c r="K257" s="7"/>
      <c r="L257" s="7"/>
      <c r="M257" s="7"/>
      <c r="N257" s="7"/>
      <c r="O257" s="7"/>
      <c r="P257" s="7"/>
      <c r="Q257" s="7"/>
      <c r="R257" s="256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7"/>
      <c r="H258" s="255"/>
      <c r="I258" s="7"/>
      <c r="J258" s="7"/>
      <c r="K258" s="7"/>
      <c r="L258" s="7"/>
      <c r="M258" s="7"/>
      <c r="N258" s="7"/>
      <c r="O258" s="7"/>
      <c r="P258" s="7"/>
      <c r="Q258" s="7"/>
      <c r="R258" s="256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55"/>
      <c r="I259" s="7"/>
      <c r="J259" s="7"/>
      <c r="K259" s="7"/>
      <c r="L259" s="7"/>
      <c r="M259" s="7"/>
      <c r="N259" s="7"/>
      <c r="O259" s="7"/>
      <c r="P259" s="7"/>
      <c r="Q259" s="7"/>
      <c r="R259" s="256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55"/>
      <c r="I260" s="7"/>
      <c r="J260" s="7"/>
      <c r="K260" s="7"/>
      <c r="L260" s="7"/>
      <c r="M260" s="7"/>
      <c r="N260" s="7"/>
      <c r="O260" s="7"/>
      <c r="P260" s="7"/>
      <c r="Q260" s="7"/>
      <c r="R260" s="256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55"/>
      <c r="I261" s="7"/>
      <c r="J261" s="7"/>
      <c r="K261" s="7"/>
      <c r="L261" s="7"/>
      <c r="M261" s="7"/>
      <c r="N261" s="7"/>
      <c r="O261" s="7"/>
      <c r="P261" s="7"/>
      <c r="Q261" s="7"/>
      <c r="R261" s="256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55"/>
      <c r="I262" s="7"/>
      <c r="J262" s="7"/>
      <c r="K262" s="7"/>
      <c r="L262" s="7"/>
      <c r="M262" s="7"/>
      <c r="N262" s="7"/>
      <c r="O262" s="7"/>
      <c r="P262" s="7"/>
      <c r="Q262" s="7"/>
      <c r="R262" s="256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55"/>
      <c r="I263" s="7"/>
      <c r="J263" s="7"/>
      <c r="K263" s="7"/>
      <c r="L263" s="7"/>
      <c r="M263" s="7"/>
      <c r="N263" s="7"/>
      <c r="O263" s="7"/>
      <c r="P263" s="7"/>
      <c r="Q263" s="7"/>
      <c r="R263" s="256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55"/>
      <c r="I264" s="7"/>
      <c r="J264" s="7"/>
      <c r="K264" s="7"/>
      <c r="L264" s="7"/>
      <c r="M264" s="7"/>
      <c r="N264" s="7"/>
      <c r="O264" s="7"/>
      <c r="P264" s="7"/>
      <c r="Q264" s="7"/>
      <c r="R264" s="256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55"/>
      <c r="I265" s="7"/>
      <c r="J265" s="7"/>
      <c r="K265" s="7"/>
      <c r="L265" s="7"/>
      <c r="M265" s="7"/>
      <c r="N265" s="7"/>
      <c r="O265" s="7"/>
      <c r="P265" s="7"/>
      <c r="Q265" s="7"/>
      <c r="R265" s="256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55"/>
      <c r="I266" s="7"/>
      <c r="J266" s="7"/>
      <c r="K266" s="7"/>
      <c r="L266" s="7"/>
      <c r="M266" s="7"/>
      <c r="N266" s="7"/>
      <c r="O266" s="7"/>
      <c r="P266" s="7"/>
      <c r="Q266" s="7"/>
      <c r="R266" s="256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55"/>
      <c r="I267" s="7"/>
      <c r="J267" s="7"/>
      <c r="K267" s="7"/>
      <c r="L267" s="7"/>
      <c r="M267" s="7"/>
      <c r="N267" s="7"/>
      <c r="O267" s="7"/>
      <c r="P267" s="7"/>
      <c r="Q267" s="7"/>
      <c r="R267" s="256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55"/>
      <c r="I268" s="7"/>
      <c r="J268" s="7"/>
      <c r="K268" s="7"/>
      <c r="L268" s="7"/>
      <c r="M268" s="7"/>
      <c r="N268" s="7"/>
      <c r="O268" s="7"/>
      <c r="P268" s="7"/>
      <c r="Q268" s="7"/>
      <c r="R268" s="256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55"/>
      <c r="I269" s="7"/>
      <c r="J269" s="7"/>
      <c r="K269" s="7"/>
      <c r="L269" s="7"/>
      <c r="M269" s="7"/>
      <c r="N269" s="7"/>
      <c r="O269" s="7"/>
      <c r="P269" s="7"/>
      <c r="Q269" s="7"/>
      <c r="R269" s="256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55"/>
      <c r="I270" s="7"/>
      <c r="J270" s="7"/>
      <c r="K270" s="7"/>
      <c r="L270" s="7"/>
      <c r="M270" s="7"/>
      <c r="N270" s="7"/>
      <c r="O270" s="7"/>
      <c r="P270" s="7"/>
      <c r="Q270" s="7"/>
      <c r="R270" s="256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55"/>
      <c r="I271" s="7"/>
      <c r="J271" s="7"/>
      <c r="K271" s="7"/>
      <c r="L271" s="7"/>
      <c r="M271" s="7"/>
      <c r="N271" s="7"/>
      <c r="O271" s="7"/>
      <c r="P271" s="7"/>
      <c r="Q271" s="7"/>
      <c r="R271" s="256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55"/>
      <c r="I272" s="7"/>
      <c r="J272" s="7"/>
      <c r="K272" s="7"/>
      <c r="L272" s="7"/>
      <c r="M272" s="7"/>
      <c r="N272" s="7"/>
      <c r="O272" s="7"/>
      <c r="P272" s="7"/>
      <c r="Q272" s="7"/>
      <c r="R272" s="256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55"/>
      <c r="I273" s="7"/>
      <c r="J273" s="7"/>
      <c r="K273" s="7"/>
      <c r="L273" s="7"/>
      <c r="M273" s="7"/>
      <c r="N273" s="7"/>
      <c r="O273" s="7"/>
      <c r="P273" s="7"/>
      <c r="Q273" s="7"/>
      <c r="R273" s="256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55"/>
      <c r="I274" s="7"/>
      <c r="J274" s="7"/>
      <c r="K274" s="7"/>
      <c r="L274" s="7"/>
      <c r="M274" s="7"/>
      <c r="N274" s="7"/>
      <c r="O274" s="7"/>
      <c r="P274" s="7"/>
      <c r="Q274" s="7"/>
      <c r="R274" s="256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55"/>
      <c r="I275" s="7"/>
      <c r="J275" s="7"/>
      <c r="K275" s="7"/>
      <c r="L275" s="7"/>
      <c r="M275" s="7"/>
      <c r="N275" s="7"/>
      <c r="O275" s="7"/>
      <c r="P275" s="7"/>
      <c r="Q275" s="7"/>
      <c r="R275" s="256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55"/>
      <c r="I276" s="7"/>
      <c r="J276" s="7"/>
      <c r="K276" s="7"/>
      <c r="L276" s="7"/>
      <c r="M276" s="7"/>
      <c r="N276" s="7"/>
      <c r="O276" s="7"/>
      <c r="P276" s="7"/>
      <c r="Q276" s="7"/>
      <c r="R276" s="256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55"/>
      <c r="I277" s="7"/>
      <c r="J277" s="7"/>
      <c r="K277" s="7"/>
      <c r="L277" s="7"/>
      <c r="M277" s="7"/>
      <c r="N277" s="7"/>
      <c r="O277" s="7"/>
      <c r="P277" s="7"/>
      <c r="Q277" s="7"/>
      <c r="R277" s="256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55"/>
      <c r="I278" s="7"/>
      <c r="J278" s="7"/>
      <c r="K278" s="7"/>
      <c r="L278" s="7"/>
      <c r="M278" s="7"/>
      <c r="N278" s="7"/>
      <c r="O278" s="7"/>
      <c r="P278" s="7"/>
      <c r="Q278" s="7"/>
      <c r="R278" s="256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55"/>
      <c r="I279" s="7"/>
      <c r="J279" s="7"/>
      <c r="K279" s="7"/>
      <c r="L279" s="7"/>
      <c r="M279" s="7"/>
      <c r="N279" s="7"/>
      <c r="O279" s="7"/>
      <c r="P279" s="7"/>
      <c r="Q279" s="7"/>
      <c r="R279" s="256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55"/>
      <c r="I280" s="7"/>
      <c r="J280" s="7"/>
      <c r="K280" s="7"/>
      <c r="L280" s="7"/>
      <c r="M280" s="7"/>
      <c r="N280" s="7"/>
      <c r="O280" s="7"/>
      <c r="P280" s="7"/>
      <c r="Q280" s="7"/>
      <c r="R280" s="256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55"/>
      <c r="I281" s="7"/>
      <c r="J281" s="7"/>
      <c r="K281" s="7"/>
      <c r="L281" s="7"/>
      <c r="M281" s="7"/>
      <c r="N281" s="7"/>
      <c r="O281" s="7"/>
      <c r="P281" s="7"/>
      <c r="Q281" s="7"/>
      <c r="R281" s="256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55"/>
      <c r="I282" s="7"/>
      <c r="J282" s="7"/>
      <c r="K282" s="7"/>
      <c r="L282" s="7"/>
      <c r="M282" s="7"/>
      <c r="N282" s="7"/>
      <c r="O282" s="7"/>
      <c r="P282" s="7"/>
      <c r="Q282" s="7"/>
      <c r="R282" s="256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55"/>
      <c r="I283" s="7"/>
      <c r="J283" s="7"/>
      <c r="K283" s="7"/>
      <c r="L283" s="7"/>
      <c r="M283" s="7"/>
      <c r="N283" s="7"/>
      <c r="O283" s="7"/>
      <c r="P283" s="7"/>
      <c r="Q283" s="7"/>
      <c r="R283" s="256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55"/>
      <c r="I284" s="7"/>
      <c r="J284" s="7"/>
      <c r="K284" s="7"/>
      <c r="L284" s="7"/>
      <c r="M284" s="7"/>
      <c r="N284" s="7"/>
      <c r="O284" s="7"/>
      <c r="P284" s="7"/>
      <c r="Q284" s="7"/>
      <c r="R284" s="256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55"/>
      <c r="I285" s="7"/>
      <c r="J285" s="7"/>
      <c r="K285" s="7"/>
      <c r="L285" s="7"/>
      <c r="M285" s="7"/>
      <c r="N285" s="7"/>
      <c r="O285" s="7"/>
      <c r="P285" s="7"/>
      <c r="Q285" s="7"/>
      <c r="R285" s="256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55"/>
      <c r="I286" s="7"/>
      <c r="J286" s="7"/>
      <c r="K286" s="7"/>
      <c r="L286" s="7"/>
      <c r="M286" s="7"/>
      <c r="N286" s="7"/>
      <c r="O286" s="7"/>
      <c r="P286" s="7"/>
      <c r="Q286" s="7"/>
      <c r="R286" s="256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55"/>
      <c r="I287" s="7"/>
      <c r="J287" s="7"/>
      <c r="K287" s="7"/>
      <c r="L287" s="7"/>
      <c r="M287" s="7"/>
      <c r="N287" s="7"/>
      <c r="O287" s="7"/>
      <c r="P287" s="7"/>
      <c r="Q287" s="7"/>
      <c r="R287" s="256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55"/>
      <c r="I288" s="7"/>
      <c r="J288" s="7"/>
      <c r="K288" s="7"/>
      <c r="L288" s="7"/>
      <c r="M288" s="7"/>
      <c r="N288" s="7"/>
      <c r="O288" s="7"/>
      <c r="P288" s="7"/>
      <c r="Q288" s="7"/>
      <c r="R288" s="25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55"/>
      <c r="I289" s="7"/>
      <c r="J289" s="7"/>
      <c r="K289" s="7"/>
      <c r="L289" s="7"/>
      <c r="M289" s="7"/>
      <c r="N289" s="7"/>
      <c r="O289" s="7"/>
      <c r="P289" s="7"/>
      <c r="Q289" s="7"/>
      <c r="R289" s="25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55"/>
      <c r="I290" s="7"/>
      <c r="J290" s="7"/>
      <c r="K290" s="7"/>
      <c r="L290" s="7"/>
      <c r="M290" s="7"/>
      <c r="N290" s="7"/>
      <c r="O290" s="7"/>
      <c r="P290" s="7"/>
      <c r="Q290" s="7"/>
      <c r="R290" s="25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55"/>
      <c r="I291" s="7"/>
      <c r="J291" s="7"/>
      <c r="K291" s="7"/>
      <c r="L291" s="7"/>
      <c r="M291" s="7"/>
      <c r="N291" s="7"/>
      <c r="O291" s="7"/>
      <c r="P291" s="7"/>
      <c r="Q291" s="7"/>
      <c r="R291" s="25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55"/>
      <c r="I292" s="7"/>
      <c r="J292" s="7"/>
      <c r="K292" s="7"/>
      <c r="L292" s="7"/>
      <c r="M292" s="7"/>
      <c r="N292" s="7"/>
      <c r="O292" s="7"/>
      <c r="P292" s="7"/>
      <c r="Q292" s="7"/>
      <c r="R292" s="25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55"/>
      <c r="I293" s="7"/>
      <c r="J293" s="7"/>
      <c r="K293" s="7"/>
      <c r="L293" s="7"/>
      <c r="M293" s="7"/>
      <c r="N293" s="7"/>
      <c r="O293" s="7"/>
      <c r="P293" s="7"/>
      <c r="Q293" s="7"/>
      <c r="R293" s="25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55"/>
      <c r="I294" s="7"/>
      <c r="J294" s="7"/>
      <c r="K294" s="7"/>
      <c r="L294" s="7"/>
      <c r="M294" s="7"/>
      <c r="N294" s="7"/>
      <c r="O294" s="7"/>
      <c r="P294" s="7"/>
      <c r="Q294" s="7"/>
      <c r="R294" s="25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55"/>
      <c r="I295" s="7"/>
      <c r="J295" s="7"/>
      <c r="K295" s="7"/>
      <c r="L295" s="7"/>
      <c r="M295" s="7"/>
      <c r="N295" s="7"/>
      <c r="O295" s="7"/>
      <c r="P295" s="7"/>
      <c r="Q295" s="7"/>
      <c r="R295" s="25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55"/>
      <c r="I296" s="7"/>
      <c r="J296" s="7"/>
      <c r="K296" s="7"/>
      <c r="L296" s="7"/>
      <c r="M296" s="7"/>
      <c r="N296" s="7"/>
      <c r="O296" s="7"/>
      <c r="P296" s="7"/>
      <c r="Q296" s="7"/>
      <c r="R296" s="25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55"/>
      <c r="I297" s="7"/>
      <c r="J297" s="7"/>
      <c r="K297" s="7"/>
      <c r="L297" s="7"/>
      <c r="M297" s="7"/>
      <c r="N297" s="7"/>
      <c r="O297" s="7"/>
      <c r="P297" s="7"/>
      <c r="Q297" s="7"/>
      <c r="R297" s="25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55"/>
      <c r="I298" s="7"/>
      <c r="J298" s="7"/>
      <c r="K298" s="7"/>
      <c r="L298" s="7"/>
      <c r="M298" s="7"/>
      <c r="N298" s="7"/>
      <c r="O298" s="7"/>
      <c r="P298" s="7"/>
      <c r="Q298" s="7"/>
      <c r="R298" s="25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55"/>
      <c r="I299" s="7"/>
      <c r="J299" s="7"/>
      <c r="K299" s="7"/>
      <c r="L299" s="7"/>
      <c r="M299" s="7"/>
      <c r="N299" s="7"/>
      <c r="O299" s="7"/>
      <c r="P299" s="7"/>
      <c r="Q299" s="7"/>
      <c r="R299" s="25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55"/>
      <c r="I300" s="7"/>
      <c r="J300" s="7"/>
      <c r="K300" s="7"/>
      <c r="L300" s="7"/>
      <c r="M300" s="7"/>
      <c r="N300" s="7"/>
      <c r="O300" s="7"/>
      <c r="P300" s="7"/>
      <c r="Q300" s="7"/>
      <c r="R300" s="25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55"/>
      <c r="I301" s="7"/>
      <c r="J301" s="7"/>
      <c r="K301" s="7"/>
      <c r="L301" s="7"/>
      <c r="M301" s="7"/>
      <c r="N301" s="7"/>
      <c r="O301" s="7"/>
      <c r="P301" s="7"/>
      <c r="Q301" s="7"/>
      <c r="R301" s="25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55"/>
      <c r="I302" s="7"/>
      <c r="J302" s="7"/>
      <c r="K302" s="7"/>
      <c r="L302" s="7"/>
      <c r="M302" s="7"/>
      <c r="N302" s="7"/>
      <c r="O302" s="7"/>
      <c r="P302" s="7"/>
      <c r="Q302" s="7"/>
      <c r="R302" s="25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55"/>
      <c r="I303" s="7"/>
      <c r="J303" s="7"/>
      <c r="K303" s="7"/>
      <c r="L303" s="7"/>
      <c r="M303" s="7"/>
      <c r="N303" s="7"/>
      <c r="O303" s="7"/>
      <c r="P303" s="7"/>
      <c r="Q303" s="7"/>
      <c r="R303" s="25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55"/>
      <c r="I304" s="7"/>
      <c r="J304" s="7"/>
      <c r="K304" s="7"/>
      <c r="L304" s="7"/>
      <c r="M304" s="7"/>
      <c r="N304" s="7"/>
      <c r="O304" s="7"/>
      <c r="P304" s="7"/>
      <c r="Q304" s="7"/>
      <c r="R304" s="25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55"/>
      <c r="I305" s="7"/>
      <c r="J305" s="7"/>
      <c r="K305" s="7"/>
      <c r="L305" s="7"/>
      <c r="M305" s="7"/>
      <c r="N305" s="7"/>
      <c r="O305" s="7"/>
      <c r="P305" s="7"/>
      <c r="Q305" s="7"/>
      <c r="R305" s="25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55"/>
      <c r="I306" s="7"/>
      <c r="J306" s="7"/>
      <c r="K306" s="7"/>
      <c r="L306" s="7"/>
      <c r="M306" s="7"/>
      <c r="N306" s="7"/>
      <c r="O306" s="7"/>
      <c r="P306" s="7"/>
      <c r="Q306" s="7"/>
      <c r="R306" s="25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55"/>
      <c r="I307" s="7"/>
      <c r="J307" s="7"/>
      <c r="K307" s="7"/>
      <c r="L307" s="7"/>
      <c r="M307" s="7"/>
      <c r="N307" s="7"/>
      <c r="O307" s="7"/>
      <c r="P307" s="7"/>
      <c r="Q307" s="7"/>
      <c r="R307" s="25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55"/>
      <c r="I308" s="7"/>
      <c r="J308" s="7"/>
      <c r="K308" s="7"/>
      <c r="L308" s="7"/>
      <c r="M308" s="7"/>
      <c r="N308" s="7"/>
      <c r="O308" s="7"/>
      <c r="P308" s="7"/>
      <c r="Q308" s="7"/>
      <c r="R308" s="25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55"/>
      <c r="I309" s="7"/>
      <c r="J309" s="7"/>
      <c r="K309" s="7"/>
      <c r="L309" s="7"/>
      <c r="M309" s="7"/>
      <c r="N309" s="7"/>
      <c r="O309" s="7"/>
      <c r="P309" s="7"/>
      <c r="Q309" s="7"/>
      <c r="R309" s="25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55"/>
      <c r="I310" s="7"/>
      <c r="J310" s="7"/>
      <c r="K310" s="7"/>
      <c r="L310" s="7"/>
      <c r="M310" s="7"/>
      <c r="N310" s="7"/>
      <c r="O310" s="7"/>
      <c r="P310" s="7"/>
      <c r="Q310" s="7"/>
      <c r="R310" s="25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62:E62"/>
    <mergeCell ref="C83:E83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44417.0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76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26</v>
      </c>
      <c r="C8" s="154">
        <v>18.5</v>
      </c>
      <c r="D8" s="155">
        <v>0.0846</v>
      </c>
      <c r="E8" s="156">
        <f>219.537*14.2</f>
        <v>3117.4254</v>
      </c>
      <c r="F8" s="156"/>
      <c r="G8" s="156"/>
      <c r="H8" s="157">
        <v>14.2</v>
      </c>
      <c r="I8" s="158">
        <f t="shared" ref="I8:I22" si="1">+D8*E8</f>
        <v>263.7341888</v>
      </c>
      <c r="J8" s="159">
        <f t="shared" ref="J8:J22" si="2">E8-I8</f>
        <v>2853.691211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77</v>
      </c>
      <c r="C9" s="154">
        <v>18.5</v>
      </c>
      <c r="D9" s="155">
        <v>0.0967</v>
      </c>
      <c r="E9" s="156">
        <f>222.721*21</f>
        <v>4677.141</v>
      </c>
      <c r="F9" s="156"/>
      <c r="G9" s="156"/>
      <c r="H9" s="157">
        <v>21.0</v>
      </c>
      <c r="I9" s="158">
        <f t="shared" si="1"/>
        <v>452.2795347</v>
      </c>
      <c r="J9" s="159">
        <f t="shared" si="2"/>
        <v>4224.861465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78</v>
      </c>
      <c r="C10" s="154">
        <v>30.5</v>
      </c>
      <c r="D10" s="155">
        <v>0.0493</v>
      </c>
      <c r="E10" s="156">
        <f>283.484*17.2</f>
        <v>4875.9248</v>
      </c>
      <c r="F10" s="156"/>
      <c r="G10" s="156"/>
      <c r="H10" s="157">
        <v>17.2</v>
      </c>
      <c r="I10" s="158">
        <f t="shared" si="1"/>
        <v>240.3830926</v>
      </c>
      <c r="J10" s="159">
        <f t="shared" si="2"/>
        <v>4635.541707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6.0</v>
      </c>
      <c r="B11" s="160"/>
      <c r="C11" s="160"/>
      <c r="D11" s="161"/>
      <c r="E11" s="259"/>
      <c r="F11" s="259"/>
      <c r="G11" s="259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7.0</v>
      </c>
      <c r="B12" s="160"/>
      <c r="C12" s="160"/>
      <c r="D12" s="161"/>
      <c r="E12" s="259"/>
      <c r="F12" s="259"/>
      <c r="G12" s="259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8.0</v>
      </c>
      <c r="B13" s="160"/>
      <c r="C13" s="160"/>
      <c r="D13" s="161"/>
      <c r="E13" s="259"/>
      <c r="F13" s="259"/>
      <c r="G13" s="259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9.0</v>
      </c>
      <c r="B14" s="160"/>
      <c r="C14" s="160"/>
      <c r="D14" s="161"/>
      <c r="E14" s="259"/>
      <c r="F14" s="259"/>
      <c r="G14" s="259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10.0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11.0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12.0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13.0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14.0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15.0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16.0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17.0</v>
      </c>
      <c r="B22" s="160"/>
      <c r="C22" s="160"/>
      <c r="D22" s="161"/>
      <c r="E22" s="259"/>
      <c r="F22" s="259"/>
      <c r="G22" s="259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62"/>
      <c r="B23" s="163"/>
      <c r="C23" s="164"/>
      <c r="D23" s="165"/>
      <c r="E23" s="166">
        <f>SUM(E8:E22)</f>
        <v>12670.4912</v>
      </c>
      <c r="F23" s="167"/>
      <c r="G23" s="167"/>
      <c r="H23" s="168"/>
      <c r="I23" s="169">
        <f t="shared" ref="I23:J23" si="3">SUM(I8:I22)</f>
        <v>956.3968162</v>
      </c>
      <c r="J23" s="170">
        <f t="shared" si="3"/>
        <v>11714.09438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71"/>
      <c r="B24" s="144"/>
      <c r="C24" s="144"/>
      <c r="D24" s="172"/>
      <c r="E24" s="173"/>
      <c r="F24" s="151"/>
      <c r="G24" s="151"/>
      <c r="H24" s="147"/>
      <c r="I24" s="174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 t="s">
        <v>11</v>
      </c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40.5" customHeight="1">
      <c r="A29" s="175"/>
      <c r="B29" s="160" t="s">
        <v>12</v>
      </c>
      <c r="C29" s="176" t="s">
        <v>57</v>
      </c>
      <c r="D29" s="52"/>
      <c r="E29" s="53"/>
      <c r="F29" s="177"/>
      <c r="G29" s="177"/>
      <c r="H29" s="178" t="s">
        <v>14</v>
      </c>
      <c r="I29" s="160" t="s">
        <v>15</v>
      </c>
      <c r="J29" s="160" t="s">
        <v>16</v>
      </c>
      <c r="K29" s="139"/>
      <c r="L29" s="160" t="s">
        <v>17</v>
      </c>
      <c r="M29" s="160" t="s">
        <v>15</v>
      </c>
      <c r="N29" s="175" t="s">
        <v>18</v>
      </c>
      <c r="O29" s="139"/>
      <c r="P29" s="139"/>
      <c r="Q29" s="175" t="s">
        <v>58</v>
      </c>
      <c r="R29" s="179"/>
      <c r="S29" s="160" t="s">
        <v>17</v>
      </c>
      <c r="T29" s="160" t="s">
        <v>15</v>
      </c>
      <c r="U29" s="175" t="s">
        <v>18</v>
      </c>
      <c r="V29" s="139"/>
      <c r="W29" s="175" t="s">
        <v>19</v>
      </c>
      <c r="X29" s="175" t="s">
        <v>20</v>
      </c>
      <c r="Y29" s="175" t="s">
        <v>21</v>
      </c>
      <c r="Z29" s="175" t="s">
        <v>79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1.0</v>
      </c>
      <c r="B30" s="180" t="s">
        <v>26</v>
      </c>
      <c r="C30" s="181">
        <v>92.0</v>
      </c>
      <c r="D30" s="181">
        <v>205.0</v>
      </c>
      <c r="E30" s="181">
        <v>188.0</v>
      </c>
      <c r="F30" s="181">
        <f t="shared" ref="F30:F214" si="5">VALUE(IF(RIGHT(B30, 1)="%", RIGHT(B30, 3), 0))</f>
        <v>0</v>
      </c>
      <c r="G30" s="181">
        <f t="shared" ref="G30:G214" si="6">+R30*C30/100*D30/100*E30/100</f>
        <v>69.495328</v>
      </c>
      <c r="H30" s="182">
        <f t="shared" ref="H30:H214" si="7">IF(F30=0, G30, F30*G30)</f>
        <v>69.495328</v>
      </c>
      <c r="I30" s="181">
        <v>1.0</v>
      </c>
      <c r="J30" s="183">
        <f t="shared" ref="J30:J214" si="8">+I30*H30</f>
        <v>69.495328</v>
      </c>
      <c r="K30" s="184"/>
      <c r="L30" s="185">
        <f>D30*25.4/1000</f>
        <v>5.207</v>
      </c>
      <c r="M30" s="186">
        <f>+I30</f>
        <v>1</v>
      </c>
      <c r="N30" s="186">
        <f>M30*L30</f>
        <v>5.207</v>
      </c>
      <c r="O30" s="184"/>
      <c r="P30" s="184"/>
      <c r="Q30" s="185"/>
      <c r="R30" s="187">
        <v>19.6</v>
      </c>
      <c r="S30" s="175">
        <f t="shared" ref="S30:S215" si="9">E30/100</f>
        <v>1.88</v>
      </c>
      <c r="T30" s="160">
        <f t="shared" ref="T30:T215" si="10">I30</f>
        <v>1</v>
      </c>
      <c r="U30" s="160">
        <f t="shared" ref="U30:U215" si="11">T30*S30</f>
        <v>1.88</v>
      </c>
      <c r="V30" s="188">
        <f t="shared" ref="V30:V72" si="12">R30*C30/100*D30/100*E30/100</f>
        <v>69.495328</v>
      </c>
      <c r="W30" s="175">
        <f t="shared" ref="W30:X30" si="4">C30/100</f>
        <v>0.92</v>
      </c>
      <c r="X30" s="175">
        <f t="shared" si="4"/>
        <v>2.05</v>
      </c>
      <c r="Y30" s="175">
        <f t="shared" ref="Y30:Y215" si="14">U30</f>
        <v>1.88</v>
      </c>
      <c r="Z30" s="189">
        <f t="shared" ref="Z30:Z215" si="15">W30*X30*Y30</f>
        <v>3.54568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2.0</v>
      </c>
      <c r="B31" s="190" t="s">
        <v>26</v>
      </c>
      <c r="C31" s="190">
        <v>106.0</v>
      </c>
      <c r="D31" s="190">
        <v>205.0</v>
      </c>
      <c r="E31" s="190">
        <v>201.0</v>
      </c>
      <c r="F31" s="190">
        <f t="shared" si="5"/>
        <v>0</v>
      </c>
      <c r="G31" s="190">
        <f t="shared" si="6"/>
        <v>85.607508</v>
      </c>
      <c r="H31" s="191">
        <f t="shared" si="7"/>
        <v>85.607508</v>
      </c>
      <c r="I31" s="190">
        <v>1.0</v>
      </c>
      <c r="J31" s="192">
        <f t="shared" si="8"/>
        <v>85.607508</v>
      </c>
      <c r="K31" s="139"/>
      <c r="L31" s="175"/>
      <c r="M31" s="160"/>
      <c r="N31" s="160"/>
      <c r="O31" s="139"/>
      <c r="P31" s="139"/>
      <c r="Q31" s="175"/>
      <c r="R31" s="187">
        <v>19.6</v>
      </c>
      <c r="S31" s="175">
        <f t="shared" si="9"/>
        <v>2.01</v>
      </c>
      <c r="T31" s="160">
        <f t="shared" si="10"/>
        <v>1</v>
      </c>
      <c r="U31" s="160">
        <f t="shared" si="11"/>
        <v>2.01</v>
      </c>
      <c r="V31" s="188">
        <f t="shared" si="12"/>
        <v>85.607508</v>
      </c>
      <c r="W31" s="175">
        <f t="shared" ref="W31:X31" si="13">C31/100</f>
        <v>1.06</v>
      </c>
      <c r="X31" s="175">
        <f t="shared" si="13"/>
        <v>2.05</v>
      </c>
      <c r="Y31" s="175">
        <f t="shared" si="14"/>
        <v>2.01</v>
      </c>
      <c r="Z31" s="189">
        <f t="shared" si="15"/>
        <v>4.36773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3.0</v>
      </c>
      <c r="B32" s="190" t="s">
        <v>26</v>
      </c>
      <c r="C32" s="190">
        <v>107.0</v>
      </c>
      <c r="D32" s="190">
        <v>205.0</v>
      </c>
      <c r="E32" s="190">
        <v>202.0</v>
      </c>
      <c r="F32" s="190">
        <f t="shared" si="5"/>
        <v>0</v>
      </c>
      <c r="G32" s="190">
        <f t="shared" si="6"/>
        <v>86.845052</v>
      </c>
      <c r="H32" s="191">
        <f t="shared" si="7"/>
        <v>86.845052</v>
      </c>
      <c r="I32" s="190">
        <v>1.0</v>
      </c>
      <c r="J32" s="192">
        <f t="shared" si="8"/>
        <v>86.845052</v>
      </c>
      <c r="K32" s="139"/>
      <c r="L32" s="175">
        <f t="shared" ref="L32:L45" si="17">D32*25.4/1000</f>
        <v>5.207</v>
      </c>
      <c r="M32" s="160">
        <f t="shared" ref="M32:M47" si="18">+I32</f>
        <v>1</v>
      </c>
      <c r="N32" s="160">
        <f t="shared" ref="N32:N45" si="19">M32*L32</f>
        <v>5.207</v>
      </c>
      <c r="O32" s="139"/>
      <c r="P32" s="139"/>
      <c r="Q32" s="175"/>
      <c r="R32" s="187">
        <v>19.6</v>
      </c>
      <c r="S32" s="175">
        <f t="shared" si="9"/>
        <v>2.02</v>
      </c>
      <c r="T32" s="160">
        <f t="shared" si="10"/>
        <v>1</v>
      </c>
      <c r="U32" s="160">
        <f t="shared" si="11"/>
        <v>2.02</v>
      </c>
      <c r="V32" s="188">
        <f t="shared" si="12"/>
        <v>86.845052</v>
      </c>
      <c r="W32" s="175">
        <f t="shared" ref="W32:X32" si="16">C32/100</f>
        <v>1.07</v>
      </c>
      <c r="X32" s="175">
        <f t="shared" si="16"/>
        <v>2.05</v>
      </c>
      <c r="Y32" s="175">
        <f t="shared" si="14"/>
        <v>2.02</v>
      </c>
      <c r="Z32" s="189">
        <f t="shared" si="15"/>
        <v>4.43087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4.0</v>
      </c>
      <c r="B33" s="190" t="s">
        <v>26</v>
      </c>
      <c r="C33" s="190">
        <v>96.0</v>
      </c>
      <c r="D33" s="190">
        <v>205.0</v>
      </c>
      <c r="E33" s="190">
        <v>230.0</v>
      </c>
      <c r="F33" s="190">
        <f t="shared" si="5"/>
        <v>0</v>
      </c>
      <c r="G33" s="190">
        <f t="shared" si="6"/>
        <v>88.71744</v>
      </c>
      <c r="H33" s="191">
        <f t="shared" si="7"/>
        <v>88.71744</v>
      </c>
      <c r="I33" s="190">
        <v>1.0</v>
      </c>
      <c r="J33" s="192">
        <f t="shared" si="8"/>
        <v>88.71744</v>
      </c>
      <c r="K33" s="139"/>
      <c r="L33" s="175">
        <f t="shared" si="17"/>
        <v>5.207</v>
      </c>
      <c r="M33" s="160">
        <f t="shared" si="18"/>
        <v>1</v>
      </c>
      <c r="N33" s="160">
        <f t="shared" si="19"/>
        <v>5.207</v>
      </c>
      <c r="O33" s="139"/>
      <c r="P33" s="139"/>
      <c r="Q33" s="175"/>
      <c r="R33" s="187">
        <v>19.6</v>
      </c>
      <c r="S33" s="175">
        <f t="shared" si="9"/>
        <v>2.3</v>
      </c>
      <c r="T33" s="160">
        <f t="shared" si="10"/>
        <v>1</v>
      </c>
      <c r="U33" s="160">
        <f t="shared" si="11"/>
        <v>2.3</v>
      </c>
      <c r="V33" s="188">
        <f t="shared" si="12"/>
        <v>88.71744</v>
      </c>
      <c r="W33" s="175">
        <f t="shared" ref="W33:X33" si="20">C33/100</f>
        <v>0.96</v>
      </c>
      <c r="X33" s="175">
        <f t="shared" si="20"/>
        <v>2.05</v>
      </c>
      <c r="Y33" s="175">
        <f t="shared" si="14"/>
        <v>2.3</v>
      </c>
      <c r="Z33" s="189">
        <f t="shared" si="15"/>
        <v>4.5264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5.0</v>
      </c>
      <c r="B34" s="190" t="s">
        <v>26</v>
      </c>
      <c r="C34" s="190">
        <v>105.0</v>
      </c>
      <c r="D34" s="190">
        <v>205.0</v>
      </c>
      <c r="E34" s="190">
        <v>206.0</v>
      </c>
      <c r="F34" s="190">
        <f t="shared" si="5"/>
        <v>0</v>
      </c>
      <c r="G34" s="190">
        <f t="shared" si="6"/>
        <v>86.90934</v>
      </c>
      <c r="H34" s="191">
        <f t="shared" si="7"/>
        <v>86.90934</v>
      </c>
      <c r="I34" s="190">
        <v>1.0</v>
      </c>
      <c r="J34" s="192">
        <f t="shared" si="8"/>
        <v>86.90934</v>
      </c>
      <c r="K34" s="139"/>
      <c r="L34" s="175">
        <f t="shared" si="17"/>
        <v>5.207</v>
      </c>
      <c r="M34" s="160">
        <f t="shared" si="18"/>
        <v>1</v>
      </c>
      <c r="N34" s="160">
        <f t="shared" si="19"/>
        <v>5.207</v>
      </c>
      <c r="O34" s="139"/>
      <c r="P34" s="139"/>
      <c r="Q34" s="175"/>
      <c r="R34" s="187">
        <v>19.6</v>
      </c>
      <c r="S34" s="175">
        <f t="shared" si="9"/>
        <v>2.06</v>
      </c>
      <c r="T34" s="160">
        <f t="shared" si="10"/>
        <v>1</v>
      </c>
      <c r="U34" s="160">
        <f t="shared" si="11"/>
        <v>2.06</v>
      </c>
      <c r="V34" s="188">
        <f t="shared" si="12"/>
        <v>86.90934</v>
      </c>
      <c r="W34" s="175">
        <f t="shared" ref="W34:X34" si="21">C34/100</f>
        <v>1.05</v>
      </c>
      <c r="X34" s="175">
        <f t="shared" si="21"/>
        <v>2.05</v>
      </c>
      <c r="Y34" s="175">
        <f t="shared" si="14"/>
        <v>2.06</v>
      </c>
      <c r="Z34" s="189">
        <f t="shared" si="15"/>
        <v>4.43415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6.0</v>
      </c>
      <c r="B35" s="190" t="s">
        <v>26</v>
      </c>
      <c r="C35" s="190">
        <v>106.0</v>
      </c>
      <c r="D35" s="190">
        <v>205.0</v>
      </c>
      <c r="E35" s="190">
        <v>210.0</v>
      </c>
      <c r="F35" s="190">
        <f t="shared" si="5"/>
        <v>0</v>
      </c>
      <c r="G35" s="190">
        <f t="shared" si="6"/>
        <v>89.44068</v>
      </c>
      <c r="H35" s="191">
        <f t="shared" si="7"/>
        <v>89.44068</v>
      </c>
      <c r="I35" s="190">
        <v>1.0</v>
      </c>
      <c r="J35" s="192">
        <f t="shared" si="8"/>
        <v>89.44068</v>
      </c>
      <c r="K35" s="139"/>
      <c r="L35" s="175">
        <f t="shared" si="17"/>
        <v>5.207</v>
      </c>
      <c r="M35" s="160">
        <f t="shared" si="18"/>
        <v>1</v>
      </c>
      <c r="N35" s="160">
        <f t="shared" si="19"/>
        <v>5.207</v>
      </c>
      <c r="O35" s="139"/>
      <c r="P35" s="139"/>
      <c r="Q35" s="175"/>
      <c r="R35" s="187">
        <v>19.6</v>
      </c>
      <c r="S35" s="175">
        <f t="shared" si="9"/>
        <v>2.1</v>
      </c>
      <c r="T35" s="160">
        <f t="shared" si="10"/>
        <v>1</v>
      </c>
      <c r="U35" s="160">
        <f t="shared" si="11"/>
        <v>2.1</v>
      </c>
      <c r="V35" s="188">
        <f t="shared" si="12"/>
        <v>89.44068</v>
      </c>
      <c r="W35" s="175">
        <f t="shared" ref="W35:X35" si="22">C35/100</f>
        <v>1.06</v>
      </c>
      <c r="X35" s="175">
        <f t="shared" si="22"/>
        <v>2.05</v>
      </c>
      <c r="Y35" s="175">
        <f t="shared" si="14"/>
        <v>2.1</v>
      </c>
      <c r="Z35" s="189">
        <f t="shared" si="15"/>
        <v>4.5633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7.0</v>
      </c>
      <c r="B36" s="190" t="s">
        <v>26</v>
      </c>
      <c r="C36" s="190">
        <v>106.0</v>
      </c>
      <c r="D36" s="190">
        <v>205.0</v>
      </c>
      <c r="E36" s="190">
        <v>2836.0</v>
      </c>
      <c r="F36" s="190">
        <f t="shared" si="5"/>
        <v>0</v>
      </c>
      <c r="G36" s="190">
        <f t="shared" si="6"/>
        <v>1207.875088</v>
      </c>
      <c r="H36" s="191">
        <f t="shared" si="7"/>
        <v>1207.875088</v>
      </c>
      <c r="I36" s="190">
        <v>1.0</v>
      </c>
      <c r="J36" s="192">
        <f t="shared" si="8"/>
        <v>1207.875088</v>
      </c>
      <c r="K36" s="139"/>
      <c r="L36" s="175">
        <f t="shared" si="17"/>
        <v>5.207</v>
      </c>
      <c r="M36" s="160">
        <f t="shared" si="18"/>
        <v>1</v>
      </c>
      <c r="N36" s="160">
        <f t="shared" si="19"/>
        <v>5.207</v>
      </c>
      <c r="O36" s="139"/>
      <c r="P36" s="139"/>
      <c r="Q36" s="175">
        <v>1185.0</v>
      </c>
      <c r="R36" s="187">
        <v>19.6</v>
      </c>
      <c r="S36" s="175">
        <f t="shared" si="9"/>
        <v>28.36</v>
      </c>
      <c r="T36" s="160">
        <f t="shared" si="10"/>
        <v>1</v>
      </c>
      <c r="U36" s="160">
        <f t="shared" si="11"/>
        <v>28.36</v>
      </c>
      <c r="V36" s="188">
        <f t="shared" si="12"/>
        <v>1207.875088</v>
      </c>
      <c r="W36" s="175">
        <f t="shared" ref="W36:X36" si="23">C36/100</f>
        <v>1.06</v>
      </c>
      <c r="X36" s="175">
        <f t="shared" si="23"/>
        <v>2.05</v>
      </c>
      <c r="Y36" s="175">
        <f t="shared" si="14"/>
        <v>28.36</v>
      </c>
      <c r="Z36" s="189">
        <f t="shared" si="15"/>
        <v>61.62628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8.0</v>
      </c>
      <c r="B37" s="190" t="s">
        <v>26</v>
      </c>
      <c r="C37" s="190">
        <v>106.0</v>
      </c>
      <c r="D37" s="190">
        <v>205.0</v>
      </c>
      <c r="E37" s="190">
        <v>2841.0</v>
      </c>
      <c r="F37" s="190">
        <f t="shared" si="5"/>
        <v>0</v>
      </c>
      <c r="G37" s="190">
        <f t="shared" si="6"/>
        <v>1210.004628</v>
      </c>
      <c r="H37" s="191">
        <f t="shared" si="7"/>
        <v>1210.004628</v>
      </c>
      <c r="I37" s="190">
        <v>1.0</v>
      </c>
      <c r="J37" s="192">
        <f t="shared" si="8"/>
        <v>1210.004628</v>
      </c>
      <c r="K37" s="139"/>
      <c r="L37" s="175">
        <f t="shared" si="17"/>
        <v>5.207</v>
      </c>
      <c r="M37" s="160">
        <f t="shared" si="18"/>
        <v>1</v>
      </c>
      <c r="N37" s="160">
        <f t="shared" si="19"/>
        <v>5.207</v>
      </c>
      <c r="O37" s="139"/>
      <c r="P37" s="139"/>
      <c r="Q37" s="175">
        <v>1210.0</v>
      </c>
      <c r="R37" s="187">
        <v>19.6</v>
      </c>
      <c r="S37" s="175">
        <f t="shared" si="9"/>
        <v>28.41</v>
      </c>
      <c r="T37" s="160">
        <f t="shared" si="10"/>
        <v>1</v>
      </c>
      <c r="U37" s="160">
        <f t="shared" si="11"/>
        <v>28.41</v>
      </c>
      <c r="V37" s="188">
        <f t="shared" si="12"/>
        <v>1210.004628</v>
      </c>
      <c r="W37" s="175">
        <f t="shared" ref="W37:X37" si="24">C37/100</f>
        <v>1.06</v>
      </c>
      <c r="X37" s="175">
        <f t="shared" si="24"/>
        <v>2.05</v>
      </c>
      <c r="Y37" s="175">
        <f t="shared" si="14"/>
        <v>28.41</v>
      </c>
      <c r="Z37" s="189">
        <f t="shared" si="15"/>
        <v>61.73493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9.0</v>
      </c>
      <c r="B38" s="190" t="s">
        <v>26</v>
      </c>
      <c r="C38" s="190">
        <v>101.0</v>
      </c>
      <c r="D38" s="190">
        <v>205.0</v>
      </c>
      <c r="E38" s="190">
        <v>2838.0</v>
      </c>
      <c r="F38" s="190">
        <f t="shared" si="5"/>
        <v>0</v>
      </c>
      <c r="G38" s="190">
        <f t="shared" si="6"/>
        <v>1151.711484</v>
      </c>
      <c r="H38" s="191">
        <f t="shared" si="7"/>
        <v>1151.711484</v>
      </c>
      <c r="I38" s="190">
        <v>1.0</v>
      </c>
      <c r="J38" s="192">
        <f t="shared" si="8"/>
        <v>1151.711484</v>
      </c>
      <c r="K38" s="139"/>
      <c r="L38" s="175">
        <f t="shared" si="17"/>
        <v>5.207</v>
      </c>
      <c r="M38" s="160">
        <f t="shared" si="18"/>
        <v>1</v>
      </c>
      <c r="N38" s="160">
        <f t="shared" si="19"/>
        <v>5.207</v>
      </c>
      <c r="O38" s="139"/>
      <c r="P38" s="139"/>
      <c r="Q38" s="175">
        <v>1195.0</v>
      </c>
      <c r="R38" s="187">
        <v>19.6</v>
      </c>
      <c r="S38" s="175">
        <f t="shared" si="9"/>
        <v>28.38</v>
      </c>
      <c r="T38" s="160">
        <f t="shared" si="10"/>
        <v>1</v>
      </c>
      <c r="U38" s="160">
        <f t="shared" si="11"/>
        <v>28.38</v>
      </c>
      <c r="V38" s="188">
        <f t="shared" si="12"/>
        <v>1151.711484</v>
      </c>
      <c r="W38" s="175">
        <f t="shared" ref="W38:X38" si="25">C38/100</f>
        <v>1.01</v>
      </c>
      <c r="X38" s="175">
        <f t="shared" si="25"/>
        <v>2.05</v>
      </c>
      <c r="Y38" s="175">
        <f t="shared" si="14"/>
        <v>28.38</v>
      </c>
      <c r="Z38" s="189">
        <f t="shared" si="15"/>
        <v>58.76079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10.0</v>
      </c>
      <c r="B39" s="180" t="s">
        <v>80</v>
      </c>
      <c r="C39" s="181">
        <v>78.0</v>
      </c>
      <c r="D39" s="181">
        <v>205.0</v>
      </c>
      <c r="E39" s="181">
        <v>187.0</v>
      </c>
      <c r="F39" s="181">
        <f t="shared" si="5"/>
        <v>0</v>
      </c>
      <c r="G39" s="181">
        <f t="shared" si="6"/>
        <v>58.606548</v>
      </c>
      <c r="H39" s="182">
        <f t="shared" si="7"/>
        <v>58.606548</v>
      </c>
      <c r="I39" s="181">
        <v>1.0</v>
      </c>
      <c r="J39" s="183">
        <f t="shared" si="8"/>
        <v>58.606548</v>
      </c>
      <c r="K39" s="184"/>
      <c r="L39" s="185">
        <f t="shared" si="17"/>
        <v>5.207</v>
      </c>
      <c r="M39" s="186">
        <f t="shared" si="18"/>
        <v>1</v>
      </c>
      <c r="N39" s="186">
        <f t="shared" si="19"/>
        <v>5.207</v>
      </c>
      <c r="O39" s="184"/>
      <c r="P39" s="184"/>
      <c r="Q39" s="185"/>
      <c r="R39" s="187">
        <v>19.6</v>
      </c>
      <c r="S39" s="175">
        <f t="shared" si="9"/>
        <v>1.87</v>
      </c>
      <c r="T39" s="160">
        <f t="shared" si="10"/>
        <v>1</v>
      </c>
      <c r="U39" s="160">
        <f t="shared" si="11"/>
        <v>1.87</v>
      </c>
      <c r="V39" s="188">
        <f t="shared" si="12"/>
        <v>58.606548</v>
      </c>
      <c r="W39" s="175">
        <f t="shared" ref="W39:X39" si="26">C39/100</f>
        <v>0.78</v>
      </c>
      <c r="X39" s="175">
        <f t="shared" si="26"/>
        <v>2.05</v>
      </c>
      <c r="Y39" s="175">
        <f t="shared" si="14"/>
        <v>1.87</v>
      </c>
      <c r="Z39" s="189">
        <f t="shared" si="15"/>
        <v>2.99013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11.0</v>
      </c>
      <c r="B40" s="190" t="s">
        <v>80</v>
      </c>
      <c r="C40" s="190">
        <v>105.0</v>
      </c>
      <c r="D40" s="190">
        <v>205.0</v>
      </c>
      <c r="E40" s="190">
        <v>207.0</v>
      </c>
      <c r="F40" s="190">
        <f t="shared" si="5"/>
        <v>0</v>
      </c>
      <c r="G40" s="190">
        <f t="shared" si="6"/>
        <v>87.33123</v>
      </c>
      <c r="H40" s="191">
        <f t="shared" si="7"/>
        <v>87.33123</v>
      </c>
      <c r="I40" s="190">
        <v>1.0</v>
      </c>
      <c r="J40" s="192">
        <f t="shared" si="8"/>
        <v>87.33123</v>
      </c>
      <c r="K40" s="139"/>
      <c r="L40" s="175">
        <f t="shared" si="17"/>
        <v>5.207</v>
      </c>
      <c r="M40" s="160">
        <f t="shared" si="18"/>
        <v>1</v>
      </c>
      <c r="N40" s="160">
        <f t="shared" si="19"/>
        <v>5.207</v>
      </c>
      <c r="O40" s="139"/>
      <c r="P40" s="139"/>
      <c r="Q40" s="175"/>
      <c r="R40" s="187">
        <v>19.6</v>
      </c>
      <c r="S40" s="175">
        <f t="shared" si="9"/>
        <v>2.07</v>
      </c>
      <c r="T40" s="160">
        <f t="shared" si="10"/>
        <v>1</v>
      </c>
      <c r="U40" s="160">
        <f t="shared" si="11"/>
        <v>2.07</v>
      </c>
      <c r="V40" s="188">
        <f t="shared" si="12"/>
        <v>87.33123</v>
      </c>
      <c r="W40" s="175">
        <f t="shared" ref="W40:X40" si="27">C40/100</f>
        <v>1.05</v>
      </c>
      <c r="X40" s="175">
        <f t="shared" si="27"/>
        <v>2.05</v>
      </c>
      <c r="Y40" s="175">
        <f t="shared" si="14"/>
        <v>2.07</v>
      </c>
      <c r="Z40" s="189">
        <f t="shared" si="15"/>
        <v>4.455675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12.0</v>
      </c>
      <c r="B41" s="190" t="s">
        <v>80</v>
      </c>
      <c r="C41" s="190">
        <v>105.0</v>
      </c>
      <c r="D41" s="190">
        <v>205.0</v>
      </c>
      <c r="E41" s="190">
        <v>135.0</v>
      </c>
      <c r="F41" s="190">
        <f t="shared" si="5"/>
        <v>0</v>
      </c>
      <c r="G41" s="190">
        <f t="shared" si="6"/>
        <v>56.95515</v>
      </c>
      <c r="H41" s="191">
        <f t="shared" si="7"/>
        <v>56.95515</v>
      </c>
      <c r="I41" s="190">
        <v>1.0</v>
      </c>
      <c r="J41" s="192">
        <f t="shared" si="8"/>
        <v>56.95515</v>
      </c>
      <c r="K41" s="139"/>
      <c r="L41" s="175">
        <f t="shared" si="17"/>
        <v>5.207</v>
      </c>
      <c r="M41" s="160">
        <f t="shared" si="18"/>
        <v>1</v>
      </c>
      <c r="N41" s="160">
        <f t="shared" si="19"/>
        <v>5.207</v>
      </c>
      <c r="O41" s="139"/>
      <c r="P41" s="139"/>
      <c r="Q41" s="175"/>
      <c r="R41" s="187">
        <v>19.6</v>
      </c>
      <c r="S41" s="175">
        <f t="shared" si="9"/>
        <v>1.35</v>
      </c>
      <c r="T41" s="160">
        <f t="shared" si="10"/>
        <v>1</v>
      </c>
      <c r="U41" s="160">
        <f t="shared" si="11"/>
        <v>1.35</v>
      </c>
      <c r="V41" s="188">
        <f t="shared" si="12"/>
        <v>56.95515</v>
      </c>
      <c r="W41" s="175">
        <f t="shared" ref="W41:X41" si="28">C41/100</f>
        <v>1.05</v>
      </c>
      <c r="X41" s="175">
        <f t="shared" si="28"/>
        <v>2.05</v>
      </c>
      <c r="Y41" s="175">
        <f t="shared" si="14"/>
        <v>1.35</v>
      </c>
      <c r="Z41" s="189">
        <f t="shared" si="15"/>
        <v>2.905875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13.0</v>
      </c>
      <c r="B42" s="190" t="s">
        <v>80</v>
      </c>
      <c r="C42" s="190">
        <v>107.0</v>
      </c>
      <c r="D42" s="190">
        <v>205.0</v>
      </c>
      <c r="E42" s="190">
        <v>207.0</v>
      </c>
      <c r="F42" s="190">
        <f t="shared" si="5"/>
        <v>0</v>
      </c>
      <c r="G42" s="190">
        <f t="shared" si="6"/>
        <v>88.994682</v>
      </c>
      <c r="H42" s="191">
        <f t="shared" si="7"/>
        <v>88.994682</v>
      </c>
      <c r="I42" s="190">
        <v>1.0</v>
      </c>
      <c r="J42" s="192">
        <f t="shared" si="8"/>
        <v>88.994682</v>
      </c>
      <c r="K42" s="139"/>
      <c r="L42" s="175">
        <f t="shared" si="17"/>
        <v>5.207</v>
      </c>
      <c r="M42" s="160">
        <f t="shared" si="18"/>
        <v>1</v>
      </c>
      <c r="N42" s="160">
        <f t="shared" si="19"/>
        <v>5.207</v>
      </c>
      <c r="O42" s="139"/>
      <c r="P42" s="139"/>
      <c r="Q42" s="175"/>
      <c r="R42" s="187">
        <v>19.6</v>
      </c>
      <c r="S42" s="175">
        <f t="shared" si="9"/>
        <v>2.07</v>
      </c>
      <c r="T42" s="160">
        <f t="shared" si="10"/>
        <v>1</v>
      </c>
      <c r="U42" s="160">
        <f t="shared" si="11"/>
        <v>2.07</v>
      </c>
      <c r="V42" s="188">
        <f t="shared" si="12"/>
        <v>88.994682</v>
      </c>
      <c r="W42" s="175">
        <f t="shared" ref="W42:X42" si="29">C42/100</f>
        <v>1.07</v>
      </c>
      <c r="X42" s="175">
        <f t="shared" si="29"/>
        <v>2.05</v>
      </c>
      <c r="Y42" s="175">
        <f t="shared" si="14"/>
        <v>2.07</v>
      </c>
      <c r="Z42" s="189">
        <f t="shared" si="15"/>
        <v>4.540545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14.0</v>
      </c>
      <c r="B43" s="190" t="s">
        <v>80</v>
      </c>
      <c r="C43" s="190">
        <v>105.0</v>
      </c>
      <c r="D43" s="190">
        <v>205.0</v>
      </c>
      <c r="E43" s="190">
        <v>267.0</v>
      </c>
      <c r="F43" s="190">
        <f t="shared" si="5"/>
        <v>0</v>
      </c>
      <c r="G43" s="190">
        <f t="shared" si="6"/>
        <v>112.64463</v>
      </c>
      <c r="H43" s="191">
        <f t="shared" si="7"/>
        <v>112.64463</v>
      </c>
      <c r="I43" s="190">
        <v>1.0</v>
      </c>
      <c r="J43" s="192">
        <f t="shared" si="8"/>
        <v>112.64463</v>
      </c>
      <c r="K43" s="139"/>
      <c r="L43" s="175">
        <f t="shared" si="17"/>
        <v>5.207</v>
      </c>
      <c r="M43" s="160">
        <f t="shared" si="18"/>
        <v>1</v>
      </c>
      <c r="N43" s="160">
        <f t="shared" si="19"/>
        <v>5.207</v>
      </c>
      <c r="O43" s="139"/>
      <c r="P43" s="139"/>
      <c r="Q43" s="175"/>
      <c r="R43" s="187">
        <v>19.6</v>
      </c>
      <c r="S43" s="175">
        <f t="shared" si="9"/>
        <v>2.67</v>
      </c>
      <c r="T43" s="160">
        <f t="shared" si="10"/>
        <v>1</v>
      </c>
      <c r="U43" s="160">
        <f t="shared" si="11"/>
        <v>2.67</v>
      </c>
      <c r="V43" s="188">
        <f t="shared" si="12"/>
        <v>112.64463</v>
      </c>
      <c r="W43" s="175">
        <f t="shared" ref="W43:X43" si="30">C43/100</f>
        <v>1.05</v>
      </c>
      <c r="X43" s="175">
        <f t="shared" si="30"/>
        <v>2.05</v>
      </c>
      <c r="Y43" s="175">
        <f t="shared" si="14"/>
        <v>2.67</v>
      </c>
      <c r="Z43" s="189">
        <f t="shared" si="15"/>
        <v>5.747175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15.0</v>
      </c>
      <c r="B44" s="190" t="s">
        <v>80</v>
      </c>
      <c r="C44" s="190">
        <v>107.0</v>
      </c>
      <c r="D44" s="190">
        <v>205.0</v>
      </c>
      <c r="E44" s="190">
        <v>2840.0</v>
      </c>
      <c r="F44" s="190">
        <f t="shared" si="5"/>
        <v>0</v>
      </c>
      <c r="G44" s="190">
        <f t="shared" si="6"/>
        <v>1220.98984</v>
      </c>
      <c r="H44" s="191">
        <f t="shared" si="7"/>
        <v>1220.98984</v>
      </c>
      <c r="I44" s="190">
        <v>1.0</v>
      </c>
      <c r="J44" s="192">
        <f t="shared" si="8"/>
        <v>1220.98984</v>
      </c>
      <c r="K44" s="139"/>
      <c r="L44" s="175">
        <f t="shared" si="17"/>
        <v>5.207</v>
      </c>
      <c r="M44" s="160">
        <f t="shared" si="18"/>
        <v>1</v>
      </c>
      <c r="N44" s="160">
        <f t="shared" si="19"/>
        <v>5.207</v>
      </c>
      <c r="O44" s="139"/>
      <c r="P44" s="139"/>
      <c r="Q44" s="175">
        <v>1160.0</v>
      </c>
      <c r="R44" s="187">
        <v>19.6</v>
      </c>
      <c r="S44" s="175">
        <f t="shared" si="9"/>
        <v>28.4</v>
      </c>
      <c r="T44" s="160">
        <f t="shared" si="10"/>
        <v>1</v>
      </c>
      <c r="U44" s="160">
        <f t="shared" si="11"/>
        <v>28.4</v>
      </c>
      <c r="V44" s="188">
        <f t="shared" si="12"/>
        <v>1220.98984</v>
      </c>
      <c r="W44" s="175">
        <f t="shared" ref="W44:X44" si="31">C44/100</f>
        <v>1.07</v>
      </c>
      <c r="X44" s="175">
        <f t="shared" si="31"/>
        <v>2.05</v>
      </c>
      <c r="Y44" s="175">
        <f t="shared" si="14"/>
        <v>28.4</v>
      </c>
      <c r="Z44" s="189">
        <f t="shared" si="15"/>
        <v>62.2954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16.0</v>
      </c>
      <c r="B45" s="190" t="s">
        <v>80</v>
      </c>
      <c r="C45" s="190">
        <v>106.0</v>
      </c>
      <c r="D45" s="190">
        <v>205.0</v>
      </c>
      <c r="E45" s="190">
        <v>2838.0</v>
      </c>
      <c r="F45" s="190">
        <f t="shared" si="5"/>
        <v>0</v>
      </c>
      <c r="G45" s="190">
        <f t="shared" si="6"/>
        <v>1208.726904</v>
      </c>
      <c r="H45" s="191">
        <f t="shared" si="7"/>
        <v>1208.726904</v>
      </c>
      <c r="I45" s="190">
        <v>1.0</v>
      </c>
      <c r="J45" s="192">
        <f t="shared" si="8"/>
        <v>1208.726904</v>
      </c>
      <c r="K45" s="139"/>
      <c r="L45" s="175">
        <f t="shared" si="17"/>
        <v>5.207</v>
      </c>
      <c r="M45" s="160">
        <f t="shared" si="18"/>
        <v>1</v>
      </c>
      <c r="N45" s="160">
        <f t="shared" si="19"/>
        <v>5.207</v>
      </c>
      <c r="O45" s="139"/>
      <c r="P45" s="139"/>
      <c r="Q45" s="175">
        <v>1185.0</v>
      </c>
      <c r="R45" s="187">
        <v>19.6</v>
      </c>
      <c r="S45" s="175">
        <f t="shared" si="9"/>
        <v>28.38</v>
      </c>
      <c r="T45" s="160">
        <f t="shared" si="10"/>
        <v>1</v>
      </c>
      <c r="U45" s="160">
        <f t="shared" si="11"/>
        <v>28.38</v>
      </c>
      <c r="V45" s="188">
        <f t="shared" si="12"/>
        <v>1208.726904</v>
      </c>
      <c r="W45" s="175">
        <f t="shared" ref="W45:X45" si="32">C45/100</f>
        <v>1.06</v>
      </c>
      <c r="X45" s="175">
        <f t="shared" si="32"/>
        <v>2.05</v>
      </c>
      <c r="Y45" s="175">
        <f t="shared" si="14"/>
        <v>28.38</v>
      </c>
      <c r="Z45" s="189">
        <f t="shared" si="15"/>
        <v>61.66974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17.0</v>
      </c>
      <c r="B46" s="180" t="s">
        <v>78</v>
      </c>
      <c r="C46" s="181">
        <v>80.0</v>
      </c>
      <c r="D46" s="181">
        <v>220.0</v>
      </c>
      <c r="E46" s="181">
        <v>210.0</v>
      </c>
      <c r="F46" s="181">
        <f t="shared" si="5"/>
        <v>0</v>
      </c>
      <c r="G46" s="181">
        <f t="shared" si="6"/>
        <v>112.728</v>
      </c>
      <c r="H46" s="182">
        <f t="shared" si="7"/>
        <v>112.728</v>
      </c>
      <c r="I46" s="181">
        <v>1.0</v>
      </c>
      <c r="J46" s="183">
        <f t="shared" si="8"/>
        <v>112.728</v>
      </c>
      <c r="K46" s="184"/>
      <c r="L46" s="185"/>
      <c r="M46" s="186">
        <f t="shared" si="18"/>
        <v>1</v>
      </c>
      <c r="N46" s="186"/>
      <c r="O46" s="184"/>
      <c r="P46" s="184"/>
      <c r="Q46" s="185"/>
      <c r="R46" s="187">
        <v>30.5</v>
      </c>
      <c r="S46" s="175">
        <f t="shared" si="9"/>
        <v>2.1</v>
      </c>
      <c r="T46" s="160">
        <f t="shared" si="10"/>
        <v>1</v>
      </c>
      <c r="U46" s="160">
        <f t="shared" si="11"/>
        <v>2.1</v>
      </c>
      <c r="V46" s="188">
        <f t="shared" si="12"/>
        <v>112.728</v>
      </c>
      <c r="W46" s="175">
        <f t="shared" ref="W46:X46" si="33">C46/100</f>
        <v>0.8</v>
      </c>
      <c r="X46" s="175">
        <f t="shared" si="33"/>
        <v>2.2</v>
      </c>
      <c r="Y46" s="175">
        <f t="shared" si="14"/>
        <v>2.1</v>
      </c>
      <c r="Z46" s="189">
        <f t="shared" si="15"/>
        <v>3.696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18.0</v>
      </c>
      <c r="B47" s="190" t="s">
        <v>78</v>
      </c>
      <c r="C47" s="190">
        <v>78.0</v>
      </c>
      <c r="D47" s="190">
        <v>220.0</v>
      </c>
      <c r="E47" s="190">
        <v>2850.0</v>
      </c>
      <c r="F47" s="190">
        <f t="shared" si="5"/>
        <v>0</v>
      </c>
      <c r="G47" s="190">
        <f t="shared" si="6"/>
        <v>1491.633</v>
      </c>
      <c r="H47" s="191">
        <f t="shared" si="7"/>
        <v>1491.633</v>
      </c>
      <c r="I47" s="190">
        <v>1.0</v>
      </c>
      <c r="J47" s="192">
        <f t="shared" si="8"/>
        <v>1491.633</v>
      </c>
      <c r="K47" s="139"/>
      <c r="L47" s="216"/>
      <c r="M47" s="258">
        <f t="shared" si="18"/>
        <v>1</v>
      </c>
      <c r="N47" s="258"/>
      <c r="O47" s="139"/>
      <c r="P47" s="139"/>
      <c r="Q47" s="175"/>
      <c r="R47" s="187">
        <v>30.5</v>
      </c>
      <c r="S47" s="175">
        <f t="shared" si="9"/>
        <v>28.5</v>
      </c>
      <c r="T47" s="160">
        <f t="shared" si="10"/>
        <v>1</v>
      </c>
      <c r="U47" s="160">
        <f t="shared" si="11"/>
        <v>28.5</v>
      </c>
      <c r="V47" s="188">
        <f t="shared" si="12"/>
        <v>1491.633</v>
      </c>
      <c r="W47" s="175">
        <f t="shared" ref="W47:X47" si="34">C47/100</f>
        <v>0.78</v>
      </c>
      <c r="X47" s="175">
        <f t="shared" si="34"/>
        <v>2.2</v>
      </c>
      <c r="Y47" s="175">
        <f t="shared" si="14"/>
        <v>28.5</v>
      </c>
      <c r="Z47" s="189">
        <f t="shared" si="15"/>
        <v>48.906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0">
        <v>51.0</v>
      </c>
      <c r="B48" s="190"/>
      <c r="C48" s="190"/>
      <c r="D48" s="190"/>
      <c r="E48" s="190"/>
      <c r="F48" s="190">
        <f t="shared" si="5"/>
        <v>0</v>
      </c>
      <c r="G48" s="190">
        <f t="shared" si="6"/>
        <v>0</v>
      </c>
      <c r="H48" s="191">
        <f t="shared" si="7"/>
        <v>0</v>
      </c>
      <c r="I48" s="190"/>
      <c r="J48" s="192">
        <f t="shared" si="8"/>
        <v>0</v>
      </c>
      <c r="K48" s="139"/>
      <c r="L48" s="216"/>
      <c r="M48" s="258"/>
      <c r="N48" s="258"/>
      <c r="O48" s="139"/>
      <c r="P48" s="139"/>
      <c r="Q48" s="175"/>
      <c r="R48" s="141"/>
      <c r="S48" s="175">
        <f t="shared" si="9"/>
        <v>0</v>
      </c>
      <c r="T48" s="160" t="str">
        <f t="shared" si="10"/>
        <v/>
      </c>
      <c r="U48" s="160">
        <f t="shared" si="11"/>
        <v>0</v>
      </c>
      <c r="V48" s="188">
        <f t="shared" si="12"/>
        <v>0</v>
      </c>
      <c r="W48" s="175">
        <f t="shared" ref="W48:X48" si="35">C48/100</f>
        <v>0</v>
      </c>
      <c r="X48" s="175">
        <f t="shared" si="35"/>
        <v>0</v>
      </c>
      <c r="Y48" s="175">
        <f t="shared" si="14"/>
        <v>0</v>
      </c>
      <c r="Z48" s="189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0">
        <v>52.0</v>
      </c>
      <c r="B49" s="190"/>
      <c r="C49" s="190"/>
      <c r="D49" s="190"/>
      <c r="E49" s="190"/>
      <c r="F49" s="190">
        <f t="shared" si="5"/>
        <v>0</v>
      </c>
      <c r="G49" s="190">
        <f t="shared" si="6"/>
        <v>0</v>
      </c>
      <c r="H49" s="191">
        <f t="shared" si="7"/>
        <v>0</v>
      </c>
      <c r="I49" s="190"/>
      <c r="J49" s="192">
        <f t="shared" si="8"/>
        <v>0</v>
      </c>
      <c r="K49" s="139"/>
      <c r="L49" s="216"/>
      <c r="M49" s="258"/>
      <c r="N49" s="258"/>
      <c r="O49" s="139"/>
      <c r="P49" s="139"/>
      <c r="Q49" s="175"/>
      <c r="R49" s="141"/>
      <c r="S49" s="175">
        <f t="shared" si="9"/>
        <v>0</v>
      </c>
      <c r="T49" s="160" t="str">
        <f t="shared" si="10"/>
        <v/>
      </c>
      <c r="U49" s="160">
        <f t="shared" si="11"/>
        <v>0</v>
      </c>
      <c r="V49" s="188">
        <f t="shared" si="12"/>
        <v>0</v>
      </c>
      <c r="W49" s="175">
        <f t="shared" ref="W49:X49" si="36">C49/100</f>
        <v>0</v>
      </c>
      <c r="X49" s="175">
        <f t="shared" si="36"/>
        <v>0</v>
      </c>
      <c r="Y49" s="175">
        <f t="shared" si="14"/>
        <v>0</v>
      </c>
      <c r="Z49" s="189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0">
        <v>53.0</v>
      </c>
      <c r="B50" s="190"/>
      <c r="C50" s="190"/>
      <c r="D50" s="190"/>
      <c r="E50" s="190"/>
      <c r="F50" s="190">
        <f t="shared" si="5"/>
        <v>0</v>
      </c>
      <c r="G50" s="190">
        <f t="shared" si="6"/>
        <v>0</v>
      </c>
      <c r="H50" s="191">
        <f t="shared" si="7"/>
        <v>0</v>
      </c>
      <c r="I50" s="190"/>
      <c r="J50" s="192">
        <f t="shared" si="8"/>
        <v>0</v>
      </c>
      <c r="K50" s="139"/>
      <c r="L50" s="216"/>
      <c r="M50" s="258"/>
      <c r="N50" s="258"/>
      <c r="O50" s="139"/>
      <c r="P50" s="139"/>
      <c r="Q50" s="175"/>
      <c r="R50" s="141"/>
      <c r="S50" s="175">
        <f t="shared" si="9"/>
        <v>0</v>
      </c>
      <c r="T50" s="160" t="str">
        <f t="shared" si="10"/>
        <v/>
      </c>
      <c r="U50" s="160">
        <f t="shared" si="11"/>
        <v>0</v>
      </c>
      <c r="V50" s="188">
        <f t="shared" si="12"/>
        <v>0</v>
      </c>
      <c r="W50" s="175">
        <f t="shared" ref="W50:X50" si="37">C50/100</f>
        <v>0</v>
      </c>
      <c r="X50" s="175">
        <f t="shared" si="37"/>
        <v>0</v>
      </c>
      <c r="Y50" s="175">
        <f t="shared" si="14"/>
        <v>0</v>
      </c>
      <c r="Z50" s="189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0">
        <v>54.0</v>
      </c>
      <c r="B51" s="190"/>
      <c r="C51" s="190"/>
      <c r="D51" s="190"/>
      <c r="E51" s="190"/>
      <c r="F51" s="190">
        <f t="shared" si="5"/>
        <v>0</v>
      </c>
      <c r="G51" s="190">
        <f t="shared" si="6"/>
        <v>0</v>
      </c>
      <c r="H51" s="191">
        <f t="shared" si="7"/>
        <v>0</v>
      </c>
      <c r="I51" s="190"/>
      <c r="J51" s="192">
        <f t="shared" si="8"/>
        <v>0</v>
      </c>
      <c r="K51" s="139"/>
      <c r="L51" s="216"/>
      <c r="M51" s="258"/>
      <c r="N51" s="258"/>
      <c r="O51" s="139"/>
      <c r="P51" s="139"/>
      <c r="Q51" s="175"/>
      <c r="R51" s="141"/>
      <c r="S51" s="175">
        <f t="shared" si="9"/>
        <v>0</v>
      </c>
      <c r="T51" s="160" t="str">
        <f t="shared" si="10"/>
        <v/>
      </c>
      <c r="U51" s="160">
        <f t="shared" si="11"/>
        <v>0</v>
      </c>
      <c r="V51" s="188">
        <f t="shared" si="12"/>
        <v>0</v>
      </c>
      <c r="W51" s="175">
        <f t="shared" ref="W51:X51" si="38">C51/100</f>
        <v>0</v>
      </c>
      <c r="X51" s="175">
        <f t="shared" si="38"/>
        <v>0</v>
      </c>
      <c r="Y51" s="175">
        <f t="shared" si="14"/>
        <v>0</v>
      </c>
      <c r="Z51" s="189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0">
        <v>55.0</v>
      </c>
      <c r="B52" s="190"/>
      <c r="C52" s="190"/>
      <c r="D52" s="190"/>
      <c r="E52" s="190"/>
      <c r="F52" s="190">
        <f t="shared" si="5"/>
        <v>0</v>
      </c>
      <c r="G52" s="190">
        <f t="shared" si="6"/>
        <v>0</v>
      </c>
      <c r="H52" s="191">
        <f t="shared" si="7"/>
        <v>0</v>
      </c>
      <c r="I52" s="190"/>
      <c r="J52" s="192">
        <f t="shared" si="8"/>
        <v>0</v>
      </c>
      <c r="K52" s="139"/>
      <c r="L52" s="216"/>
      <c r="M52" s="258"/>
      <c r="N52" s="258"/>
      <c r="O52" s="139"/>
      <c r="P52" s="139"/>
      <c r="Q52" s="175"/>
      <c r="R52" s="141"/>
      <c r="S52" s="175">
        <f t="shared" si="9"/>
        <v>0</v>
      </c>
      <c r="T52" s="160" t="str">
        <f t="shared" si="10"/>
        <v/>
      </c>
      <c r="U52" s="160">
        <f t="shared" si="11"/>
        <v>0</v>
      </c>
      <c r="V52" s="188">
        <f t="shared" si="12"/>
        <v>0</v>
      </c>
      <c r="W52" s="175">
        <f t="shared" ref="W52:X52" si="39">C52/100</f>
        <v>0</v>
      </c>
      <c r="X52" s="175">
        <f t="shared" si="39"/>
        <v>0</v>
      </c>
      <c r="Y52" s="175">
        <f t="shared" si="14"/>
        <v>0</v>
      </c>
      <c r="Z52" s="189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0">
        <v>56.0</v>
      </c>
      <c r="B53" s="190"/>
      <c r="C53" s="190"/>
      <c r="D53" s="190"/>
      <c r="E53" s="190"/>
      <c r="F53" s="190">
        <f t="shared" si="5"/>
        <v>0</v>
      </c>
      <c r="G53" s="190">
        <f t="shared" si="6"/>
        <v>0</v>
      </c>
      <c r="H53" s="191">
        <f t="shared" si="7"/>
        <v>0</v>
      </c>
      <c r="I53" s="190"/>
      <c r="J53" s="192">
        <f t="shared" si="8"/>
        <v>0</v>
      </c>
      <c r="K53" s="139"/>
      <c r="L53" s="216"/>
      <c r="M53" s="258"/>
      <c r="N53" s="258"/>
      <c r="O53" s="139"/>
      <c r="P53" s="139"/>
      <c r="Q53" s="175"/>
      <c r="R53" s="141"/>
      <c r="S53" s="175">
        <f t="shared" si="9"/>
        <v>0</v>
      </c>
      <c r="T53" s="160" t="str">
        <f t="shared" si="10"/>
        <v/>
      </c>
      <c r="U53" s="160">
        <f t="shared" si="11"/>
        <v>0</v>
      </c>
      <c r="V53" s="188">
        <f t="shared" si="12"/>
        <v>0</v>
      </c>
      <c r="W53" s="175">
        <f t="shared" ref="W53:X53" si="40">C53/100</f>
        <v>0</v>
      </c>
      <c r="X53" s="175">
        <f t="shared" si="40"/>
        <v>0</v>
      </c>
      <c r="Y53" s="175">
        <f t="shared" si="14"/>
        <v>0</v>
      </c>
      <c r="Z53" s="189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0">
        <v>57.0</v>
      </c>
      <c r="B54" s="190"/>
      <c r="C54" s="190"/>
      <c r="D54" s="190"/>
      <c r="E54" s="190"/>
      <c r="F54" s="190">
        <f t="shared" si="5"/>
        <v>0</v>
      </c>
      <c r="G54" s="190">
        <f t="shared" si="6"/>
        <v>0</v>
      </c>
      <c r="H54" s="191">
        <f t="shared" si="7"/>
        <v>0</v>
      </c>
      <c r="I54" s="190"/>
      <c r="J54" s="192">
        <f t="shared" si="8"/>
        <v>0</v>
      </c>
      <c r="K54" s="139"/>
      <c r="L54" s="216"/>
      <c r="M54" s="258"/>
      <c r="N54" s="258"/>
      <c r="O54" s="139"/>
      <c r="P54" s="139"/>
      <c r="Q54" s="175"/>
      <c r="R54" s="141"/>
      <c r="S54" s="175">
        <f t="shared" si="9"/>
        <v>0</v>
      </c>
      <c r="T54" s="160" t="str">
        <f t="shared" si="10"/>
        <v/>
      </c>
      <c r="U54" s="160">
        <f t="shared" si="11"/>
        <v>0</v>
      </c>
      <c r="V54" s="188">
        <f t="shared" si="12"/>
        <v>0</v>
      </c>
      <c r="W54" s="175">
        <f t="shared" ref="W54:X54" si="41">C54/100</f>
        <v>0</v>
      </c>
      <c r="X54" s="175">
        <f t="shared" si="41"/>
        <v>0</v>
      </c>
      <c r="Y54" s="175">
        <f t="shared" si="14"/>
        <v>0</v>
      </c>
      <c r="Z54" s="189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58.0</v>
      </c>
      <c r="B55" s="190"/>
      <c r="C55" s="190"/>
      <c r="D55" s="190"/>
      <c r="E55" s="190"/>
      <c r="F55" s="190">
        <f t="shared" si="5"/>
        <v>0</v>
      </c>
      <c r="G55" s="190">
        <f t="shared" si="6"/>
        <v>0</v>
      </c>
      <c r="H55" s="191">
        <f t="shared" si="7"/>
        <v>0</v>
      </c>
      <c r="I55" s="190"/>
      <c r="J55" s="192">
        <f t="shared" si="8"/>
        <v>0</v>
      </c>
      <c r="K55" s="139"/>
      <c r="L55" s="216"/>
      <c r="M55" s="258"/>
      <c r="N55" s="258"/>
      <c r="O55" s="139"/>
      <c r="P55" s="139"/>
      <c r="Q55" s="175"/>
      <c r="R55" s="141"/>
      <c r="S55" s="175">
        <f t="shared" si="9"/>
        <v>0</v>
      </c>
      <c r="T55" s="160" t="str">
        <f t="shared" si="10"/>
        <v/>
      </c>
      <c r="U55" s="160">
        <f t="shared" si="11"/>
        <v>0</v>
      </c>
      <c r="V55" s="188">
        <f t="shared" si="12"/>
        <v>0</v>
      </c>
      <c r="W55" s="175">
        <f t="shared" ref="W55:X55" si="42">C55/100</f>
        <v>0</v>
      </c>
      <c r="X55" s="175">
        <f t="shared" si="42"/>
        <v>0</v>
      </c>
      <c r="Y55" s="175">
        <f t="shared" si="14"/>
        <v>0</v>
      </c>
      <c r="Z55" s="189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59.0</v>
      </c>
      <c r="B56" s="190"/>
      <c r="C56" s="190"/>
      <c r="D56" s="190"/>
      <c r="E56" s="190"/>
      <c r="F56" s="190">
        <f t="shared" si="5"/>
        <v>0</v>
      </c>
      <c r="G56" s="190">
        <f t="shared" si="6"/>
        <v>0</v>
      </c>
      <c r="H56" s="191">
        <f t="shared" si="7"/>
        <v>0</v>
      </c>
      <c r="I56" s="190"/>
      <c r="J56" s="192">
        <f t="shared" si="8"/>
        <v>0</v>
      </c>
      <c r="K56" s="139"/>
      <c r="L56" s="216"/>
      <c r="M56" s="258"/>
      <c r="N56" s="258"/>
      <c r="O56" s="139"/>
      <c r="P56" s="139"/>
      <c r="Q56" s="175"/>
      <c r="R56" s="141"/>
      <c r="S56" s="175">
        <f t="shared" si="9"/>
        <v>0</v>
      </c>
      <c r="T56" s="160" t="str">
        <f t="shared" si="10"/>
        <v/>
      </c>
      <c r="U56" s="160">
        <f t="shared" si="11"/>
        <v>0</v>
      </c>
      <c r="V56" s="188">
        <f t="shared" si="12"/>
        <v>0</v>
      </c>
      <c r="W56" s="175">
        <f t="shared" ref="W56:X56" si="43">C56/100</f>
        <v>0</v>
      </c>
      <c r="X56" s="175">
        <f t="shared" si="43"/>
        <v>0</v>
      </c>
      <c r="Y56" s="175">
        <f t="shared" si="14"/>
        <v>0</v>
      </c>
      <c r="Z56" s="189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60.0</v>
      </c>
      <c r="B57" s="190"/>
      <c r="C57" s="190"/>
      <c r="D57" s="190"/>
      <c r="E57" s="190"/>
      <c r="F57" s="190">
        <f t="shared" si="5"/>
        <v>0</v>
      </c>
      <c r="G57" s="190">
        <f t="shared" si="6"/>
        <v>0</v>
      </c>
      <c r="H57" s="191">
        <f t="shared" si="7"/>
        <v>0</v>
      </c>
      <c r="I57" s="190"/>
      <c r="J57" s="192">
        <f t="shared" si="8"/>
        <v>0</v>
      </c>
      <c r="K57" s="139"/>
      <c r="L57" s="175">
        <f t="shared" ref="L57:L58" si="45">D57*25.4/1000</f>
        <v>0</v>
      </c>
      <c r="M57" s="160" t="str">
        <f t="shared" ref="M57:M72" si="46">+I57</f>
        <v/>
      </c>
      <c r="N57" s="160">
        <f t="shared" ref="N57:N58" si="47">M57*L57</f>
        <v>0</v>
      </c>
      <c r="O57" s="139"/>
      <c r="P57" s="139"/>
      <c r="Q57" s="175"/>
      <c r="R57" s="141"/>
      <c r="S57" s="175">
        <f t="shared" si="9"/>
        <v>0</v>
      </c>
      <c r="T57" s="160" t="str">
        <f t="shared" si="10"/>
        <v/>
      </c>
      <c r="U57" s="160">
        <f t="shared" si="11"/>
        <v>0</v>
      </c>
      <c r="V57" s="188">
        <f t="shared" si="12"/>
        <v>0</v>
      </c>
      <c r="W57" s="175">
        <f t="shared" ref="W57:X57" si="44">C57/100</f>
        <v>0</v>
      </c>
      <c r="X57" s="175">
        <f t="shared" si="44"/>
        <v>0</v>
      </c>
      <c r="Y57" s="175">
        <f t="shared" si="14"/>
        <v>0</v>
      </c>
      <c r="Z57" s="189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61.0</v>
      </c>
      <c r="B58" s="190"/>
      <c r="C58" s="190"/>
      <c r="D58" s="190"/>
      <c r="E58" s="190"/>
      <c r="F58" s="190">
        <f t="shared" si="5"/>
        <v>0</v>
      </c>
      <c r="G58" s="190">
        <f t="shared" si="6"/>
        <v>0</v>
      </c>
      <c r="H58" s="191">
        <f t="shared" si="7"/>
        <v>0</v>
      </c>
      <c r="I58" s="190"/>
      <c r="J58" s="192">
        <f t="shared" si="8"/>
        <v>0</v>
      </c>
      <c r="K58" s="139"/>
      <c r="L58" s="216">
        <f t="shared" si="45"/>
        <v>0</v>
      </c>
      <c r="M58" s="258" t="str">
        <f t="shared" si="46"/>
        <v/>
      </c>
      <c r="N58" s="258">
        <f t="shared" si="47"/>
        <v>0</v>
      </c>
      <c r="O58" s="139"/>
      <c r="P58" s="139"/>
      <c r="Q58" s="175"/>
      <c r="R58" s="141"/>
      <c r="S58" s="175">
        <f t="shared" si="9"/>
        <v>0</v>
      </c>
      <c r="T58" s="160" t="str">
        <f t="shared" si="10"/>
        <v/>
      </c>
      <c r="U58" s="160">
        <f t="shared" si="11"/>
        <v>0</v>
      </c>
      <c r="V58" s="188">
        <f t="shared" si="12"/>
        <v>0</v>
      </c>
      <c r="W58" s="175">
        <f t="shared" ref="W58:X58" si="48">C58/100</f>
        <v>0</v>
      </c>
      <c r="X58" s="175">
        <f t="shared" si="48"/>
        <v>0</v>
      </c>
      <c r="Y58" s="175">
        <f t="shared" si="14"/>
        <v>0</v>
      </c>
      <c r="Z58" s="189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62.0</v>
      </c>
      <c r="B59" s="190"/>
      <c r="C59" s="190"/>
      <c r="D59" s="190"/>
      <c r="E59" s="190"/>
      <c r="F59" s="190">
        <f t="shared" si="5"/>
        <v>0</v>
      </c>
      <c r="G59" s="190">
        <f t="shared" si="6"/>
        <v>0</v>
      </c>
      <c r="H59" s="191">
        <f t="shared" si="7"/>
        <v>0</v>
      </c>
      <c r="I59" s="190"/>
      <c r="J59" s="192">
        <f t="shared" si="8"/>
        <v>0</v>
      </c>
      <c r="K59" s="139"/>
      <c r="L59" s="216"/>
      <c r="M59" s="258" t="str">
        <f t="shared" si="46"/>
        <v/>
      </c>
      <c r="N59" s="258"/>
      <c r="O59" s="139"/>
      <c r="P59" s="139"/>
      <c r="Q59" s="175"/>
      <c r="R59" s="141"/>
      <c r="S59" s="175">
        <f t="shared" si="9"/>
        <v>0</v>
      </c>
      <c r="T59" s="160" t="str">
        <f t="shared" si="10"/>
        <v/>
      </c>
      <c r="U59" s="160">
        <f t="shared" si="11"/>
        <v>0</v>
      </c>
      <c r="V59" s="188">
        <f t="shared" si="12"/>
        <v>0</v>
      </c>
      <c r="W59" s="175">
        <f t="shared" ref="W59:X59" si="49">C59/100</f>
        <v>0</v>
      </c>
      <c r="X59" s="175">
        <f t="shared" si="49"/>
        <v>0</v>
      </c>
      <c r="Y59" s="175">
        <f t="shared" si="14"/>
        <v>0</v>
      </c>
      <c r="Z59" s="189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63.0</v>
      </c>
      <c r="B60" s="190"/>
      <c r="C60" s="190"/>
      <c r="D60" s="190"/>
      <c r="E60" s="190"/>
      <c r="F60" s="190">
        <f t="shared" si="5"/>
        <v>0</v>
      </c>
      <c r="G60" s="190">
        <f t="shared" si="6"/>
        <v>0</v>
      </c>
      <c r="H60" s="191">
        <f t="shared" si="7"/>
        <v>0</v>
      </c>
      <c r="I60" s="190"/>
      <c r="J60" s="192">
        <f t="shared" si="8"/>
        <v>0</v>
      </c>
      <c r="K60" s="139"/>
      <c r="L60" s="216"/>
      <c r="M60" s="258" t="str">
        <f t="shared" si="46"/>
        <v/>
      </c>
      <c r="N60" s="258"/>
      <c r="O60" s="139"/>
      <c r="P60" s="139"/>
      <c r="Q60" s="175"/>
      <c r="R60" s="141"/>
      <c r="S60" s="175">
        <f t="shared" si="9"/>
        <v>0</v>
      </c>
      <c r="T60" s="160" t="str">
        <f t="shared" si="10"/>
        <v/>
      </c>
      <c r="U60" s="160">
        <f t="shared" si="11"/>
        <v>0</v>
      </c>
      <c r="V60" s="188">
        <f t="shared" si="12"/>
        <v>0</v>
      </c>
      <c r="W60" s="175">
        <f t="shared" ref="W60:X60" si="50">C60/100</f>
        <v>0</v>
      </c>
      <c r="X60" s="175">
        <f t="shared" si="50"/>
        <v>0</v>
      </c>
      <c r="Y60" s="175">
        <f t="shared" si="14"/>
        <v>0</v>
      </c>
      <c r="Z60" s="189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64.0</v>
      </c>
      <c r="B61" s="190"/>
      <c r="C61" s="190"/>
      <c r="D61" s="190"/>
      <c r="E61" s="190"/>
      <c r="F61" s="190">
        <f t="shared" si="5"/>
        <v>0</v>
      </c>
      <c r="G61" s="190">
        <f t="shared" si="6"/>
        <v>0</v>
      </c>
      <c r="H61" s="191">
        <f t="shared" si="7"/>
        <v>0</v>
      </c>
      <c r="I61" s="190"/>
      <c r="J61" s="192">
        <f t="shared" si="8"/>
        <v>0</v>
      </c>
      <c r="K61" s="139"/>
      <c r="L61" s="216"/>
      <c r="M61" s="258" t="str">
        <f t="shared" si="46"/>
        <v/>
      </c>
      <c r="N61" s="258"/>
      <c r="O61" s="139"/>
      <c r="P61" s="139"/>
      <c r="Q61" s="175"/>
      <c r="R61" s="141"/>
      <c r="S61" s="175">
        <f t="shared" si="9"/>
        <v>0</v>
      </c>
      <c r="T61" s="160" t="str">
        <f t="shared" si="10"/>
        <v/>
      </c>
      <c r="U61" s="160">
        <f t="shared" si="11"/>
        <v>0</v>
      </c>
      <c r="V61" s="188">
        <f t="shared" si="12"/>
        <v>0</v>
      </c>
      <c r="W61" s="175">
        <f t="shared" ref="W61:X61" si="51">C61/100</f>
        <v>0</v>
      </c>
      <c r="X61" s="175">
        <f t="shared" si="51"/>
        <v>0</v>
      </c>
      <c r="Y61" s="175">
        <f t="shared" si="14"/>
        <v>0</v>
      </c>
      <c r="Z61" s="189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65.0</v>
      </c>
      <c r="B62" s="190"/>
      <c r="C62" s="190"/>
      <c r="D62" s="190"/>
      <c r="E62" s="190"/>
      <c r="F62" s="190">
        <f t="shared" si="5"/>
        <v>0</v>
      </c>
      <c r="G62" s="190">
        <f t="shared" si="6"/>
        <v>0</v>
      </c>
      <c r="H62" s="191">
        <f t="shared" si="7"/>
        <v>0</v>
      </c>
      <c r="I62" s="190"/>
      <c r="J62" s="192">
        <f t="shared" si="8"/>
        <v>0</v>
      </c>
      <c r="K62" s="139"/>
      <c r="L62" s="216"/>
      <c r="M62" s="258" t="str">
        <f t="shared" si="46"/>
        <v/>
      </c>
      <c r="N62" s="258"/>
      <c r="O62" s="139"/>
      <c r="P62" s="139"/>
      <c r="Q62" s="175"/>
      <c r="R62" s="141"/>
      <c r="S62" s="175">
        <f t="shared" si="9"/>
        <v>0</v>
      </c>
      <c r="T62" s="160" t="str">
        <f t="shared" si="10"/>
        <v/>
      </c>
      <c r="U62" s="160">
        <f t="shared" si="11"/>
        <v>0</v>
      </c>
      <c r="V62" s="188">
        <f t="shared" si="12"/>
        <v>0</v>
      </c>
      <c r="W62" s="175">
        <f t="shared" ref="W62:X62" si="52">C62/100</f>
        <v>0</v>
      </c>
      <c r="X62" s="175">
        <f t="shared" si="52"/>
        <v>0</v>
      </c>
      <c r="Y62" s="175">
        <f t="shared" si="14"/>
        <v>0</v>
      </c>
      <c r="Z62" s="189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66.0</v>
      </c>
      <c r="B63" s="190"/>
      <c r="C63" s="190"/>
      <c r="D63" s="190"/>
      <c r="E63" s="190"/>
      <c r="F63" s="190">
        <f t="shared" si="5"/>
        <v>0</v>
      </c>
      <c r="G63" s="190">
        <f t="shared" si="6"/>
        <v>0</v>
      </c>
      <c r="H63" s="191">
        <f t="shared" si="7"/>
        <v>0</v>
      </c>
      <c r="I63" s="190"/>
      <c r="J63" s="192">
        <f t="shared" si="8"/>
        <v>0</v>
      </c>
      <c r="K63" s="139"/>
      <c r="L63" s="216"/>
      <c r="M63" s="258" t="str">
        <f t="shared" si="46"/>
        <v/>
      </c>
      <c r="N63" s="258"/>
      <c r="O63" s="139"/>
      <c r="P63" s="139"/>
      <c r="Q63" s="175"/>
      <c r="R63" s="141"/>
      <c r="S63" s="175">
        <f t="shared" si="9"/>
        <v>0</v>
      </c>
      <c r="T63" s="160" t="str">
        <f t="shared" si="10"/>
        <v/>
      </c>
      <c r="U63" s="160">
        <f t="shared" si="11"/>
        <v>0</v>
      </c>
      <c r="V63" s="188">
        <f t="shared" si="12"/>
        <v>0</v>
      </c>
      <c r="W63" s="175">
        <f t="shared" ref="W63:X63" si="53">C63/100</f>
        <v>0</v>
      </c>
      <c r="X63" s="175">
        <f t="shared" si="53"/>
        <v>0</v>
      </c>
      <c r="Y63" s="175">
        <f t="shared" si="14"/>
        <v>0</v>
      </c>
      <c r="Z63" s="189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67.0</v>
      </c>
      <c r="B64" s="190"/>
      <c r="C64" s="190"/>
      <c r="D64" s="190"/>
      <c r="E64" s="190"/>
      <c r="F64" s="190">
        <f t="shared" si="5"/>
        <v>0</v>
      </c>
      <c r="G64" s="190">
        <f t="shared" si="6"/>
        <v>0</v>
      </c>
      <c r="H64" s="191">
        <f t="shared" si="7"/>
        <v>0</v>
      </c>
      <c r="I64" s="190"/>
      <c r="J64" s="192">
        <f t="shared" si="8"/>
        <v>0</v>
      </c>
      <c r="K64" s="139"/>
      <c r="L64" s="216"/>
      <c r="M64" s="258" t="str">
        <f t="shared" si="46"/>
        <v/>
      </c>
      <c r="N64" s="258"/>
      <c r="O64" s="139"/>
      <c r="P64" s="139"/>
      <c r="Q64" s="175"/>
      <c r="R64" s="141"/>
      <c r="S64" s="175">
        <f t="shared" si="9"/>
        <v>0</v>
      </c>
      <c r="T64" s="160" t="str">
        <f t="shared" si="10"/>
        <v/>
      </c>
      <c r="U64" s="160">
        <f t="shared" si="11"/>
        <v>0</v>
      </c>
      <c r="V64" s="188">
        <f t="shared" si="12"/>
        <v>0</v>
      </c>
      <c r="W64" s="175">
        <f t="shared" ref="W64:X64" si="54">C64/100</f>
        <v>0</v>
      </c>
      <c r="X64" s="175">
        <f t="shared" si="54"/>
        <v>0</v>
      </c>
      <c r="Y64" s="175">
        <f t="shared" si="14"/>
        <v>0</v>
      </c>
      <c r="Z64" s="189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68.0</v>
      </c>
      <c r="B65" s="190"/>
      <c r="C65" s="190"/>
      <c r="D65" s="190"/>
      <c r="E65" s="190"/>
      <c r="F65" s="190">
        <f t="shared" si="5"/>
        <v>0</v>
      </c>
      <c r="G65" s="190">
        <f t="shared" si="6"/>
        <v>0</v>
      </c>
      <c r="H65" s="191">
        <f t="shared" si="7"/>
        <v>0</v>
      </c>
      <c r="I65" s="190"/>
      <c r="J65" s="192">
        <f t="shared" si="8"/>
        <v>0</v>
      </c>
      <c r="K65" s="139"/>
      <c r="L65" s="216"/>
      <c r="M65" s="258" t="str">
        <f t="shared" si="46"/>
        <v/>
      </c>
      <c r="N65" s="258"/>
      <c r="O65" s="139"/>
      <c r="P65" s="139"/>
      <c r="Q65" s="175"/>
      <c r="R65" s="141"/>
      <c r="S65" s="175">
        <f t="shared" si="9"/>
        <v>0</v>
      </c>
      <c r="T65" s="160" t="str">
        <f t="shared" si="10"/>
        <v/>
      </c>
      <c r="U65" s="160">
        <f t="shared" si="11"/>
        <v>0</v>
      </c>
      <c r="V65" s="188">
        <f t="shared" si="12"/>
        <v>0</v>
      </c>
      <c r="W65" s="175">
        <f t="shared" ref="W65:X65" si="55">C65/100</f>
        <v>0</v>
      </c>
      <c r="X65" s="175">
        <f t="shared" si="55"/>
        <v>0</v>
      </c>
      <c r="Y65" s="175">
        <f t="shared" si="14"/>
        <v>0</v>
      </c>
      <c r="Z65" s="189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69.0</v>
      </c>
      <c r="B66" s="190"/>
      <c r="C66" s="190"/>
      <c r="D66" s="190"/>
      <c r="E66" s="190"/>
      <c r="F66" s="190">
        <f t="shared" si="5"/>
        <v>0</v>
      </c>
      <c r="G66" s="190">
        <f t="shared" si="6"/>
        <v>0</v>
      </c>
      <c r="H66" s="191">
        <f t="shared" si="7"/>
        <v>0</v>
      </c>
      <c r="I66" s="190"/>
      <c r="J66" s="192">
        <f t="shared" si="8"/>
        <v>0</v>
      </c>
      <c r="K66" s="139"/>
      <c r="L66" s="216"/>
      <c r="M66" s="258" t="str">
        <f t="shared" si="46"/>
        <v/>
      </c>
      <c r="N66" s="258"/>
      <c r="O66" s="139"/>
      <c r="P66" s="139"/>
      <c r="Q66" s="175"/>
      <c r="R66" s="141"/>
      <c r="S66" s="175">
        <f t="shared" si="9"/>
        <v>0</v>
      </c>
      <c r="T66" s="160" t="str">
        <f t="shared" si="10"/>
        <v/>
      </c>
      <c r="U66" s="160">
        <f t="shared" si="11"/>
        <v>0</v>
      </c>
      <c r="V66" s="188">
        <f t="shared" si="12"/>
        <v>0</v>
      </c>
      <c r="W66" s="175">
        <f t="shared" ref="W66:X66" si="56">C66/100</f>
        <v>0</v>
      </c>
      <c r="X66" s="175">
        <f t="shared" si="56"/>
        <v>0</v>
      </c>
      <c r="Y66" s="175">
        <f t="shared" si="14"/>
        <v>0</v>
      </c>
      <c r="Z66" s="189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70.0</v>
      </c>
      <c r="B67" s="190"/>
      <c r="C67" s="190"/>
      <c r="D67" s="190"/>
      <c r="E67" s="190"/>
      <c r="F67" s="190">
        <f t="shared" si="5"/>
        <v>0</v>
      </c>
      <c r="G67" s="190">
        <f t="shared" si="6"/>
        <v>0</v>
      </c>
      <c r="H67" s="191">
        <f t="shared" si="7"/>
        <v>0</v>
      </c>
      <c r="I67" s="190"/>
      <c r="J67" s="192">
        <f t="shared" si="8"/>
        <v>0</v>
      </c>
      <c r="K67" s="139"/>
      <c r="L67" s="216"/>
      <c r="M67" s="258" t="str">
        <f t="shared" si="46"/>
        <v/>
      </c>
      <c r="N67" s="258"/>
      <c r="O67" s="139"/>
      <c r="P67" s="139"/>
      <c r="Q67" s="175"/>
      <c r="R67" s="141"/>
      <c r="S67" s="175">
        <f t="shared" si="9"/>
        <v>0</v>
      </c>
      <c r="T67" s="160" t="str">
        <f t="shared" si="10"/>
        <v/>
      </c>
      <c r="U67" s="160">
        <f t="shared" si="11"/>
        <v>0</v>
      </c>
      <c r="V67" s="188">
        <f t="shared" si="12"/>
        <v>0</v>
      </c>
      <c r="W67" s="175">
        <f t="shared" ref="W67:X67" si="57">C67/100</f>
        <v>0</v>
      </c>
      <c r="X67" s="175">
        <f t="shared" si="57"/>
        <v>0</v>
      </c>
      <c r="Y67" s="175">
        <f t="shared" si="14"/>
        <v>0</v>
      </c>
      <c r="Z67" s="189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71.0</v>
      </c>
      <c r="B68" s="190"/>
      <c r="C68" s="190"/>
      <c r="D68" s="190"/>
      <c r="E68" s="190"/>
      <c r="F68" s="190">
        <f t="shared" si="5"/>
        <v>0</v>
      </c>
      <c r="G68" s="190">
        <f t="shared" si="6"/>
        <v>0</v>
      </c>
      <c r="H68" s="191">
        <f t="shared" si="7"/>
        <v>0</v>
      </c>
      <c r="I68" s="190"/>
      <c r="J68" s="192">
        <f t="shared" si="8"/>
        <v>0</v>
      </c>
      <c r="K68" s="139"/>
      <c r="L68" s="216"/>
      <c r="M68" s="258" t="str">
        <f t="shared" si="46"/>
        <v/>
      </c>
      <c r="N68" s="258"/>
      <c r="O68" s="139"/>
      <c r="P68" s="139"/>
      <c r="Q68" s="175"/>
      <c r="R68" s="141"/>
      <c r="S68" s="175">
        <f t="shared" si="9"/>
        <v>0</v>
      </c>
      <c r="T68" s="160" t="str">
        <f t="shared" si="10"/>
        <v/>
      </c>
      <c r="U68" s="160">
        <f t="shared" si="11"/>
        <v>0</v>
      </c>
      <c r="V68" s="188">
        <f t="shared" si="12"/>
        <v>0</v>
      </c>
      <c r="W68" s="175">
        <f t="shared" ref="W68:X68" si="58">C68/100</f>
        <v>0</v>
      </c>
      <c r="X68" s="175">
        <f t="shared" si="58"/>
        <v>0</v>
      </c>
      <c r="Y68" s="175">
        <f t="shared" si="14"/>
        <v>0</v>
      </c>
      <c r="Z68" s="189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72.0</v>
      </c>
      <c r="B69" s="190"/>
      <c r="C69" s="190"/>
      <c r="D69" s="190"/>
      <c r="E69" s="190"/>
      <c r="F69" s="190">
        <f t="shared" si="5"/>
        <v>0</v>
      </c>
      <c r="G69" s="190">
        <f t="shared" si="6"/>
        <v>0</v>
      </c>
      <c r="H69" s="191">
        <f t="shared" si="7"/>
        <v>0</v>
      </c>
      <c r="I69" s="190"/>
      <c r="J69" s="192">
        <f t="shared" si="8"/>
        <v>0</v>
      </c>
      <c r="K69" s="139"/>
      <c r="L69" s="216"/>
      <c r="M69" s="258" t="str">
        <f t="shared" si="46"/>
        <v/>
      </c>
      <c r="N69" s="258"/>
      <c r="O69" s="139"/>
      <c r="P69" s="139"/>
      <c r="Q69" s="175"/>
      <c r="R69" s="141"/>
      <c r="S69" s="195">
        <f t="shared" si="9"/>
        <v>0</v>
      </c>
      <c r="T69" s="196" t="str">
        <f t="shared" si="10"/>
        <v/>
      </c>
      <c r="U69" s="196">
        <f t="shared" si="11"/>
        <v>0</v>
      </c>
      <c r="V69" s="260">
        <f t="shared" si="12"/>
        <v>0</v>
      </c>
      <c r="W69" s="195">
        <f t="shared" ref="W69:X69" si="59">C69/100</f>
        <v>0</v>
      </c>
      <c r="X69" s="195">
        <f t="shared" si="59"/>
        <v>0</v>
      </c>
      <c r="Y69" s="195">
        <f t="shared" si="14"/>
        <v>0</v>
      </c>
      <c r="Z69" s="198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73.0</v>
      </c>
      <c r="B70" s="190"/>
      <c r="C70" s="190"/>
      <c r="D70" s="190"/>
      <c r="E70" s="190"/>
      <c r="F70" s="190">
        <f t="shared" si="5"/>
        <v>0</v>
      </c>
      <c r="G70" s="190">
        <f t="shared" si="6"/>
        <v>0</v>
      </c>
      <c r="H70" s="191">
        <f t="shared" si="7"/>
        <v>0</v>
      </c>
      <c r="I70" s="190"/>
      <c r="J70" s="192">
        <f t="shared" si="8"/>
        <v>0</v>
      </c>
      <c r="K70" s="139"/>
      <c r="L70" s="216"/>
      <c r="M70" s="258" t="str">
        <f t="shared" si="46"/>
        <v/>
      </c>
      <c r="N70" s="258"/>
      <c r="O70" s="139"/>
      <c r="P70" s="139"/>
      <c r="Q70" s="175"/>
      <c r="R70" s="141"/>
      <c r="S70" s="195">
        <f t="shared" si="9"/>
        <v>0</v>
      </c>
      <c r="T70" s="196" t="str">
        <f t="shared" si="10"/>
        <v/>
      </c>
      <c r="U70" s="196">
        <f t="shared" si="11"/>
        <v>0</v>
      </c>
      <c r="V70" s="260">
        <f t="shared" si="12"/>
        <v>0</v>
      </c>
      <c r="W70" s="195">
        <f t="shared" ref="W70:X70" si="60">C70/100</f>
        <v>0</v>
      </c>
      <c r="X70" s="195">
        <f t="shared" si="60"/>
        <v>0</v>
      </c>
      <c r="Y70" s="195">
        <f t="shared" si="14"/>
        <v>0</v>
      </c>
      <c r="Z70" s="198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74.0</v>
      </c>
      <c r="B71" s="190"/>
      <c r="C71" s="190"/>
      <c r="D71" s="190"/>
      <c r="E71" s="190"/>
      <c r="F71" s="190">
        <f t="shared" si="5"/>
        <v>0</v>
      </c>
      <c r="G71" s="190">
        <f t="shared" si="6"/>
        <v>0</v>
      </c>
      <c r="H71" s="191">
        <f t="shared" si="7"/>
        <v>0</v>
      </c>
      <c r="I71" s="190"/>
      <c r="J71" s="192">
        <f t="shared" si="8"/>
        <v>0</v>
      </c>
      <c r="K71" s="139"/>
      <c r="L71" s="216"/>
      <c r="M71" s="258" t="str">
        <f t="shared" si="46"/>
        <v/>
      </c>
      <c r="N71" s="258"/>
      <c r="O71" s="139"/>
      <c r="P71" s="139"/>
      <c r="Q71" s="175"/>
      <c r="R71" s="141"/>
      <c r="S71" s="195">
        <f t="shared" si="9"/>
        <v>0</v>
      </c>
      <c r="T71" s="196" t="str">
        <f t="shared" si="10"/>
        <v/>
      </c>
      <c r="U71" s="196">
        <f t="shared" si="11"/>
        <v>0</v>
      </c>
      <c r="V71" s="260">
        <f t="shared" si="12"/>
        <v>0</v>
      </c>
      <c r="W71" s="195">
        <f t="shared" ref="W71:X71" si="61">C71/100</f>
        <v>0</v>
      </c>
      <c r="X71" s="195">
        <f t="shared" si="61"/>
        <v>0</v>
      </c>
      <c r="Y71" s="195">
        <f t="shared" si="14"/>
        <v>0</v>
      </c>
      <c r="Z71" s="198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75.0</v>
      </c>
      <c r="B72" s="190"/>
      <c r="C72" s="190"/>
      <c r="D72" s="190"/>
      <c r="E72" s="190"/>
      <c r="F72" s="190">
        <f t="shared" si="5"/>
        <v>0</v>
      </c>
      <c r="G72" s="190">
        <f t="shared" si="6"/>
        <v>0</v>
      </c>
      <c r="H72" s="191">
        <f t="shared" si="7"/>
        <v>0</v>
      </c>
      <c r="I72" s="190"/>
      <c r="J72" s="192">
        <f t="shared" si="8"/>
        <v>0</v>
      </c>
      <c r="K72" s="139"/>
      <c r="L72" s="216"/>
      <c r="M72" s="258" t="str">
        <f t="shared" si="46"/>
        <v/>
      </c>
      <c r="N72" s="258"/>
      <c r="O72" s="139"/>
      <c r="P72" s="139"/>
      <c r="Q72" s="175"/>
      <c r="R72" s="141"/>
      <c r="S72" s="195">
        <f t="shared" si="9"/>
        <v>0</v>
      </c>
      <c r="T72" s="196" t="str">
        <f t="shared" si="10"/>
        <v/>
      </c>
      <c r="U72" s="196">
        <f t="shared" si="11"/>
        <v>0</v>
      </c>
      <c r="V72" s="260">
        <f t="shared" si="12"/>
        <v>0</v>
      </c>
      <c r="W72" s="195">
        <f t="shared" ref="W72:X72" si="62">C72/100</f>
        <v>0</v>
      </c>
      <c r="X72" s="195">
        <f t="shared" si="62"/>
        <v>0</v>
      </c>
      <c r="Y72" s="195">
        <f t="shared" si="14"/>
        <v>0</v>
      </c>
      <c r="Z72" s="198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76.0</v>
      </c>
      <c r="B73" s="190"/>
      <c r="C73" s="190"/>
      <c r="D73" s="190"/>
      <c r="E73" s="190"/>
      <c r="F73" s="190">
        <f t="shared" si="5"/>
        <v>0</v>
      </c>
      <c r="G73" s="190">
        <f t="shared" si="6"/>
        <v>0</v>
      </c>
      <c r="H73" s="191">
        <f t="shared" si="7"/>
        <v>0</v>
      </c>
      <c r="I73" s="190"/>
      <c r="J73" s="192">
        <f t="shared" si="8"/>
        <v>0</v>
      </c>
      <c r="K73" s="139"/>
      <c r="L73" s="216"/>
      <c r="M73" s="258"/>
      <c r="N73" s="258"/>
      <c r="O73" s="139"/>
      <c r="P73" s="139"/>
      <c r="Q73" s="192"/>
      <c r="R73" s="141"/>
      <c r="S73" s="195">
        <f t="shared" si="9"/>
        <v>0</v>
      </c>
      <c r="T73" s="196" t="str">
        <f t="shared" si="10"/>
        <v/>
      </c>
      <c r="U73" s="196">
        <f t="shared" si="11"/>
        <v>0</v>
      </c>
      <c r="V73" s="197"/>
      <c r="W73" s="195">
        <f t="shared" ref="W73:X73" si="63">C73/100</f>
        <v>0</v>
      </c>
      <c r="X73" s="195">
        <f t="shared" si="63"/>
        <v>0</v>
      </c>
      <c r="Y73" s="195">
        <f t="shared" si="14"/>
        <v>0</v>
      </c>
      <c r="Z73" s="198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77.0</v>
      </c>
      <c r="B74" s="190"/>
      <c r="C74" s="190"/>
      <c r="D74" s="190"/>
      <c r="E74" s="190"/>
      <c r="F74" s="190">
        <f t="shared" si="5"/>
        <v>0</v>
      </c>
      <c r="G74" s="190">
        <f t="shared" si="6"/>
        <v>0</v>
      </c>
      <c r="H74" s="191">
        <f t="shared" si="7"/>
        <v>0</v>
      </c>
      <c r="I74" s="190"/>
      <c r="J74" s="192">
        <f t="shared" si="8"/>
        <v>0</v>
      </c>
      <c r="K74" s="139"/>
      <c r="L74" s="216"/>
      <c r="M74" s="258"/>
      <c r="N74" s="258"/>
      <c r="O74" s="139"/>
      <c r="P74" s="139"/>
      <c r="Q74" s="192"/>
      <c r="R74" s="141"/>
      <c r="S74" s="195">
        <f t="shared" si="9"/>
        <v>0</v>
      </c>
      <c r="T74" s="196" t="str">
        <f t="shared" si="10"/>
        <v/>
      </c>
      <c r="U74" s="196">
        <f t="shared" si="11"/>
        <v>0</v>
      </c>
      <c r="V74" s="197"/>
      <c r="W74" s="195">
        <f t="shared" ref="W74:X74" si="64">C74/100</f>
        <v>0</v>
      </c>
      <c r="X74" s="195">
        <f t="shared" si="64"/>
        <v>0</v>
      </c>
      <c r="Y74" s="195">
        <f t="shared" si="14"/>
        <v>0</v>
      </c>
      <c r="Z74" s="198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78.0</v>
      </c>
      <c r="B75" s="190"/>
      <c r="C75" s="190"/>
      <c r="D75" s="190"/>
      <c r="E75" s="190"/>
      <c r="F75" s="190">
        <f t="shared" si="5"/>
        <v>0</v>
      </c>
      <c r="G75" s="190">
        <f t="shared" si="6"/>
        <v>0</v>
      </c>
      <c r="H75" s="191">
        <f t="shared" si="7"/>
        <v>0</v>
      </c>
      <c r="I75" s="190"/>
      <c r="J75" s="192">
        <f t="shared" si="8"/>
        <v>0</v>
      </c>
      <c r="K75" s="139"/>
      <c r="L75" s="216"/>
      <c r="M75" s="258"/>
      <c r="N75" s="258"/>
      <c r="O75" s="139"/>
      <c r="P75" s="139"/>
      <c r="Q75" s="192"/>
      <c r="R75" s="141"/>
      <c r="S75" s="195">
        <f t="shared" si="9"/>
        <v>0</v>
      </c>
      <c r="T75" s="196" t="str">
        <f t="shared" si="10"/>
        <v/>
      </c>
      <c r="U75" s="196">
        <f t="shared" si="11"/>
        <v>0</v>
      </c>
      <c r="V75" s="197"/>
      <c r="W75" s="195">
        <f t="shared" ref="W75:X75" si="65">C75/100</f>
        <v>0</v>
      </c>
      <c r="X75" s="195">
        <f t="shared" si="65"/>
        <v>0</v>
      </c>
      <c r="Y75" s="195">
        <f t="shared" si="14"/>
        <v>0</v>
      </c>
      <c r="Z75" s="198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79.0</v>
      </c>
      <c r="B76" s="190"/>
      <c r="C76" s="190"/>
      <c r="D76" s="190"/>
      <c r="E76" s="190"/>
      <c r="F76" s="190">
        <f t="shared" si="5"/>
        <v>0</v>
      </c>
      <c r="G76" s="190">
        <f t="shared" si="6"/>
        <v>0</v>
      </c>
      <c r="H76" s="191">
        <f t="shared" si="7"/>
        <v>0</v>
      </c>
      <c r="I76" s="190"/>
      <c r="J76" s="192">
        <f t="shared" si="8"/>
        <v>0</v>
      </c>
      <c r="K76" s="139"/>
      <c r="L76" s="216"/>
      <c r="M76" s="258"/>
      <c r="N76" s="258"/>
      <c r="O76" s="139"/>
      <c r="P76" s="139"/>
      <c r="Q76" s="192"/>
      <c r="R76" s="141"/>
      <c r="S76" s="195">
        <f t="shared" si="9"/>
        <v>0</v>
      </c>
      <c r="T76" s="196" t="str">
        <f t="shared" si="10"/>
        <v/>
      </c>
      <c r="U76" s="196">
        <f t="shared" si="11"/>
        <v>0</v>
      </c>
      <c r="V76" s="197"/>
      <c r="W76" s="195">
        <f t="shared" ref="W76:X76" si="66">C76/100</f>
        <v>0</v>
      </c>
      <c r="X76" s="195">
        <f t="shared" si="66"/>
        <v>0</v>
      </c>
      <c r="Y76" s="195">
        <f t="shared" si="14"/>
        <v>0</v>
      </c>
      <c r="Z76" s="198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80.0</v>
      </c>
      <c r="B77" s="190"/>
      <c r="C77" s="190"/>
      <c r="D77" s="190"/>
      <c r="E77" s="190"/>
      <c r="F77" s="190">
        <f t="shared" si="5"/>
        <v>0</v>
      </c>
      <c r="G77" s="190">
        <f t="shared" si="6"/>
        <v>0</v>
      </c>
      <c r="H77" s="191">
        <f t="shared" si="7"/>
        <v>0</v>
      </c>
      <c r="I77" s="190"/>
      <c r="J77" s="192">
        <f t="shared" si="8"/>
        <v>0</v>
      </c>
      <c r="K77" s="139"/>
      <c r="L77" s="216"/>
      <c r="M77" s="258"/>
      <c r="N77" s="258"/>
      <c r="O77" s="139"/>
      <c r="P77" s="139"/>
      <c r="Q77" s="192"/>
      <c r="R77" s="141"/>
      <c r="S77" s="195">
        <f t="shared" si="9"/>
        <v>0</v>
      </c>
      <c r="T77" s="196" t="str">
        <f t="shared" si="10"/>
        <v/>
      </c>
      <c r="U77" s="196">
        <f t="shared" si="11"/>
        <v>0</v>
      </c>
      <c r="V77" s="197"/>
      <c r="W77" s="195">
        <f t="shared" ref="W77:X77" si="67">C77/100</f>
        <v>0</v>
      </c>
      <c r="X77" s="195">
        <f t="shared" si="67"/>
        <v>0</v>
      </c>
      <c r="Y77" s="195">
        <f t="shared" si="14"/>
        <v>0</v>
      </c>
      <c r="Z77" s="198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81.0</v>
      </c>
      <c r="B78" s="190"/>
      <c r="C78" s="190"/>
      <c r="D78" s="190"/>
      <c r="E78" s="190"/>
      <c r="F78" s="190">
        <f t="shared" si="5"/>
        <v>0</v>
      </c>
      <c r="G78" s="190">
        <f t="shared" si="6"/>
        <v>0</v>
      </c>
      <c r="H78" s="191">
        <f t="shared" si="7"/>
        <v>0</v>
      </c>
      <c r="I78" s="190"/>
      <c r="J78" s="192">
        <f t="shared" si="8"/>
        <v>0</v>
      </c>
      <c r="K78" s="139"/>
      <c r="L78" s="216"/>
      <c r="M78" s="258"/>
      <c r="N78" s="258"/>
      <c r="O78" s="139"/>
      <c r="P78" s="139"/>
      <c r="Q78" s="192"/>
      <c r="R78" s="141"/>
      <c r="S78" s="195">
        <f t="shared" si="9"/>
        <v>0</v>
      </c>
      <c r="T78" s="196" t="str">
        <f t="shared" si="10"/>
        <v/>
      </c>
      <c r="U78" s="196">
        <f t="shared" si="11"/>
        <v>0</v>
      </c>
      <c r="V78" s="197"/>
      <c r="W78" s="195">
        <f t="shared" ref="W78:X78" si="68">C78/100</f>
        <v>0</v>
      </c>
      <c r="X78" s="195">
        <f t="shared" si="68"/>
        <v>0</v>
      </c>
      <c r="Y78" s="195">
        <f t="shared" si="14"/>
        <v>0</v>
      </c>
      <c r="Z78" s="198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82.0</v>
      </c>
      <c r="B79" s="190"/>
      <c r="C79" s="190"/>
      <c r="D79" s="190"/>
      <c r="E79" s="190"/>
      <c r="F79" s="190">
        <f t="shared" si="5"/>
        <v>0</v>
      </c>
      <c r="G79" s="190">
        <f t="shared" si="6"/>
        <v>0</v>
      </c>
      <c r="H79" s="191">
        <f t="shared" si="7"/>
        <v>0</v>
      </c>
      <c r="I79" s="190"/>
      <c r="J79" s="192">
        <f t="shared" si="8"/>
        <v>0</v>
      </c>
      <c r="K79" s="139"/>
      <c r="L79" s="216"/>
      <c r="M79" s="258"/>
      <c r="N79" s="258"/>
      <c r="O79" s="139"/>
      <c r="P79" s="139"/>
      <c r="Q79" s="192"/>
      <c r="R79" s="141"/>
      <c r="S79" s="195">
        <f t="shared" si="9"/>
        <v>0</v>
      </c>
      <c r="T79" s="196" t="str">
        <f t="shared" si="10"/>
        <v/>
      </c>
      <c r="U79" s="196">
        <f t="shared" si="11"/>
        <v>0</v>
      </c>
      <c r="V79" s="197"/>
      <c r="W79" s="195">
        <f t="shared" ref="W79:X79" si="69">C79/100</f>
        <v>0</v>
      </c>
      <c r="X79" s="195">
        <f t="shared" si="69"/>
        <v>0</v>
      </c>
      <c r="Y79" s="195">
        <f t="shared" si="14"/>
        <v>0</v>
      </c>
      <c r="Z79" s="198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83.0</v>
      </c>
      <c r="B80" s="190"/>
      <c r="C80" s="190"/>
      <c r="D80" s="190"/>
      <c r="E80" s="190"/>
      <c r="F80" s="190">
        <f t="shared" si="5"/>
        <v>0</v>
      </c>
      <c r="G80" s="190">
        <f t="shared" si="6"/>
        <v>0</v>
      </c>
      <c r="H80" s="191">
        <f t="shared" si="7"/>
        <v>0</v>
      </c>
      <c r="I80" s="190"/>
      <c r="J80" s="192">
        <f t="shared" si="8"/>
        <v>0</v>
      </c>
      <c r="K80" s="139"/>
      <c r="L80" s="216"/>
      <c r="M80" s="258"/>
      <c r="N80" s="258"/>
      <c r="O80" s="139"/>
      <c r="P80" s="139"/>
      <c r="Q80" s="192"/>
      <c r="R80" s="141"/>
      <c r="S80" s="195">
        <f t="shared" si="9"/>
        <v>0</v>
      </c>
      <c r="T80" s="196" t="str">
        <f t="shared" si="10"/>
        <v/>
      </c>
      <c r="U80" s="196">
        <f t="shared" si="11"/>
        <v>0</v>
      </c>
      <c r="V80" s="197"/>
      <c r="W80" s="195">
        <f t="shared" ref="W80:X80" si="70">C80/100</f>
        <v>0</v>
      </c>
      <c r="X80" s="195">
        <f t="shared" si="70"/>
        <v>0</v>
      </c>
      <c r="Y80" s="195">
        <f t="shared" si="14"/>
        <v>0</v>
      </c>
      <c r="Z80" s="198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84.0</v>
      </c>
      <c r="B81" s="190"/>
      <c r="C81" s="190"/>
      <c r="D81" s="190"/>
      <c r="E81" s="190"/>
      <c r="F81" s="190">
        <f t="shared" si="5"/>
        <v>0</v>
      </c>
      <c r="G81" s="190">
        <f t="shared" si="6"/>
        <v>0</v>
      </c>
      <c r="H81" s="191">
        <f t="shared" si="7"/>
        <v>0</v>
      </c>
      <c r="I81" s="190"/>
      <c r="J81" s="192">
        <f t="shared" si="8"/>
        <v>0</v>
      </c>
      <c r="K81" s="139"/>
      <c r="L81" s="216"/>
      <c r="M81" s="258"/>
      <c r="N81" s="258"/>
      <c r="O81" s="139"/>
      <c r="P81" s="139"/>
      <c r="Q81" s="192"/>
      <c r="R81" s="141"/>
      <c r="S81" s="195">
        <f t="shared" si="9"/>
        <v>0</v>
      </c>
      <c r="T81" s="196" t="str">
        <f t="shared" si="10"/>
        <v/>
      </c>
      <c r="U81" s="196">
        <f t="shared" si="11"/>
        <v>0</v>
      </c>
      <c r="V81" s="197"/>
      <c r="W81" s="195">
        <f t="shared" ref="W81:X81" si="71">C81/100</f>
        <v>0</v>
      </c>
      <c r="X81" s="195">
        <f t="shared" si="71"/>
        <v>0</v>
      </c>
      <c r="Y81" s="195">
        <f t="shared" si="14"/>
        <v>0</v>
      </c>
      <c r="Z81" s="198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85.0</v>
      </c>
      <c r="B82" s="190"/>
      <c r="C82" s="190"/>
      <c r="D82" s="190"/>
      <c r="E82" s="190"/>
      <c r="F82" s="190">
        <f t="shared" si="5"/>
        <v>0</v>
      </c>
      <c r="G82" s="190">
        <f t="shared" si="6"/>
        <v>0</v>
      </c>
      <c r="H82" s="191">
        <f t="shared" si="7"/>
        <v>0</v>
      </c>
      <c r="I82" s="190"/>
      <c r="J82" s="192">
        <f t="shared" si="8"/>
        <v>0</v>
      </c>
      <c r="K82" s="139"/>
      <c r="L82" s="216"/>
      <c r="M82" s="258"/>
      <c r="N82" s="258"/>
      <c r="O82" s="139"/>
      <c r="P82" s="139"/>
      <c r="Q82" s="192"/>
      <c r="R82" s="141"/>
      <c r="S82" s="195">
        <f t="shared" si="9"/>
        <v>0</v>
      </c>
      <c r="T82" s="196" t="str">
        <f t="shared" si="10"/>
        <v/>
      </c>
      <c r="U82" s="196">
        <f t="shared" si="11"/>
        <v>0</v>
      </c>
      <c r="V82" s="197"/>
      <c r="W82" s="195">
        <f t="shared" ref="W82:X82" si="72">C82/100</f>
        <v>0</v>
      </c>
      <c r="X82" s="195">
        <f t="shared" si="72"/>
        <v>0</v>
      </c>
      <c r="Y82" s="195">
        <f t="shared" si="14"/>
        <v>0</v>
      </c>
      <c r="Z82" s="198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86.0</v>
      </c>
      <c r="B83" s="190"/>
      <c r="C83" s="190"/>
      <c r="D83" s="190"/>
      <c r="E83" s="190"/>
      <c r="F83" s="190">
        <f t="shared" si="5"/>
        <v>0</v>
      </c>
      <c r="G83" s="190">
        <f t="shared" si="6"/>
        <v>0</v>
      </c>
      <c r="H83" s="191">
        <f t="shared" si="7"/>
        <v>0</v>
      </c>
      <c r="I83" s="190"/>
      <c r="J83" s="192">
        <f t="shared" si="8"/>
        <v>0</v>
      </c>
      <c r="K83" s="139"/>
      <c r="L83" s="216"/>
      <c r="M83" s="258"/>
      <c r="N83" s="258"/>
      <c r="O83" s="139"/>
      <c r="P83" s="139"/>
      <c r="Q83" s="192"/>
      <c r="R83" s="141"/>
      <c r="S83" s="195">
        <f t="shared" si="9"/>
        <v>0</v>
      </c>
      <c r="T83" s="196" t="str">
        <f t="shared" si="10"/>
        <v/>
      </c>
      <c r="U83" s="196">
        <f t="shared" si="11"/>
        <v>0</v>
      </c>
      <c r="V83" s="197"/>
      <c r="W83" s="195">
        <f t="shared" ref="W83:X83" si="73">C83/100</f>
        <v>0</v>
      </c>
      <c r="X83" s="195">
        <f t="shared" si="73"/>
        <v>0</v>
      </c>
      <c r="Y83" s="195">
        <f t="shared" si="14"/>
        <v>0</v>
      </c>
      <c r="Z83" s="198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87.0</v>
      </c>
      <c r="B84" s="190"/>
      <c r="C84" s="190"/>
      <c r="D84" s="190"/>
      <c r="E84" s="190"/>
      <c r="F84" s="190">
        <f t="shared" si="5"/>
        <v>0</v>
      </c>
      <c r="G84" s="190">
        <f t="shared" si="6"/>
        <v>0</v>
      </c>
      <c r="H84" s="191">
        <f t="shared" si="7"/>
        <v>0</v>
      </c>
      <c r="I84" s="190"/>
      <c r="J84" s="192">
        <f t="shared" si="8"/>
        <v>0</v>
      </c>
      <c r="K84" s="139"/>
      <c r="L84" s="216"/>
      <c r="M84" s="258"/>
      <c r="N84" s="258"/>
      <c r="O84" s="139"/>
      <c r="P84" s="139"/>
      <c r="Q84" s="192"/>
      <c r="R84" s="141"/>
      <c r="S84" s="195">
        <f t="shared" si="9"/>
        <v>0</v>
      </c>
      <c r="T84" s="196" t="str">
        <f t="shared" si="10"/>
        <v/>
      </c>
      <c r="U84" s="196">
        <f t="shared" si="11"/>
        <v>0</v>
      </c>
      <c r="V84" s="197"/>
      <c r="W84" s="195">
        <f t="shared" ref="W84:X84" si="74">C84/100</f>
        <v>0</v>
      </c>
      <c r="X84" s="195">
        <f t="shared" si="74"/>
        <v>0</v>
      </c>
      <c r="Y84" s="195">
        <f t="shared" si="14"/>
        <v>0</v>
      </c>
      <c r="Z84" s="198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88.0</v>
      </c>
      <c r="B85" s="190"/>
      <c r="C85" s="190"/>
      <c r="D85" s="190"/>
      <c r="E85" s="190"/>
      <c r="F85" s="190">
        <f t="shared" si="5"/>
        <v>0</v>
      </c>
      <c r="G85" s="190">
        <f t="shared" si="6"/>
        <v>0</v>
      </c>
      <c r="H85" s="191">
        <f t="shared" si="7"/>
        <v>0</v>
      </c>
      <c r="I85" s="190"/>
      <c r="J85" s="192">
        <f t="shared" si="8"/>
        <v>0</v>
      </c>
      <c r="K85" s="139"/>
      <c r="L85" s="216"/>
      <c r="M85" s="258"/>
      <c r="N85" s="258"/>
      <c r="O85" s="139"/>
      <c r="P85" s="139"/>
      <c r="Q85" s="192"/>
      <c r="R85" s="141"/>
      <c r="S85" s="195">
        <f t="shared" si="9"/>
        <v>0</v>
      </c>
      <c r="T85" s="196" t="str">
        <f t="shared" si="10"/>
        <v/>
      </c>
      <c r="U85" s="196">
        <f t="shared" si="11"/>
        <v>0</v>
      </c>
      <c r="V85" s="197"/>
      <c r="W85" s="195">
        <f t="shared" ref="W85:X85" si="75">C85/100</f>
        <v>0</v>
      </c>
      <c r="X85" s="195">
        <f t="shared" si="75"/>
        <v>0</v>
      </c>
      <c r="Y85" s="195">
        <f t="shared" si="14"/>
        <v>0</v>
      </c>
      <c r="Z85" s="198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89.0</v>
      </c>
      <c r="B86" s="190"/>
      <c r="C86" s="190"/>
      <c r="D86" s="190"/>
      <c r="E86" s="190"/>
      <c r="F86" s="190">
        <f t="shared" si="5"/>
        <v>0</v>
      </c>
      <c r="G86" s="190">
        <f t="shared" si="6"/>
        <v>0</v>
      </c>
      <c r="H86" s="191">
        <f t="shared" si="7"/>
        <v>0</v>
      </c>
      <c r="I86" s="190"/>
      <c r="J86" s="192">
        <f t="shared" si="8"/>
        <v>0</v>
      </c>
      <c r="K86" s="139"/>
      <c r="L86" s="216"/>
      <c r="M86" s="258"/>
      <c r="N86" s="258"/>
      <c r="O86" s="139"/>
      <c r="P86" s="139"/>
      <c r="Q86" s="192"/>
      <c r="R86" s="141"/>
      <c r="S86" s="195">
        <f t="shared" si="9"/>
        <v>0</v>
      </c>
      <c r="T86" s="196" t="str">
        <f t="shared" si="10"/>
        <v/>
      </c>
      <c r="U86" s="196">
        <f t="shared" si="11"/>
        <v>0</v>
      </c>
      <c r="V86" s="197"/>
      <c r="W86" s="195">
        <f t="shared" ref="W86:X86" si="76">C86/100</f>
        <v>0</v>
      </c>
      <c r="X86" s="195">
        <f t="shared" si="76"/>
        <v>0</v>
      </c>
      <c r="Y86" s="195">
        <f t="shared" si="14"/>
        <v>0</v>
      </c>
      <c r="Z86" s="198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90.0</v>
      </c>
      <c r="B87" s="190"/>
      <c r="C87" s="190"/>
      <c r="D87" s="190"/>
      <c r="E87" s="190"/>
      <c r="F87" s="190">
        <f t="shared" si="5"/>
        <v>0</v>
      </c>
      <c r="G87" s="190">
        <f t="shared" si="6"/>
        <v>0</v>
      </c>
      <c r="H87" s="191">
        <f t="shared" si="7"/>
        <v>0</v>
      </c>
      <c r="I87" s="190"/>
      <c r="J87" s="192">
        <f t="shared" si="8"/>
        <v>0</v>
      </c>
      <c r="K87" s="139"/>
      <c r="L87" s="216"/>
      <c r="M87" s="258"/>
      <c r="N87" s="258"/>
      <c r="O87" s="139"/>
      <c r="P87" s="139"/>
      <c r="Q87" s="192"/>
      <c r="R87" s="141"/>
      <c r="S87" s="195">
        <f t="shared" si="9"/>
        <v>0</v>
      </c>
      <c r="T87" s="196" t="str">
        <f t="shared" si="10"/>
        <v/>
      </c>
      <c r="U87" s="196">
        <f t="shared" si="11"/>
        <v>0</v>
      </c>
      <c r="V87" s="197"/>
      <c r="W87" s="195">
        <f t="shared" ref="W87:X87" si="77">C87/100</f>
        <v>0</v>
      </c>
      <c r="X87" s="195">
        <f t="shared" si="77"/>
        <v>0</v>
      </c>
      <c r="Y87" s="195">
        <f t="shared" si="14"/>
        <v>0</v>
      </c>
      <c r="Z87" s="198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91.0</v>
      </c>
      <c r="B88" s="190"/>
      <c r="C88" s="190"/>
      <c r="D88" s="190"/>
      <c r="E88" s="190"/>
      <c r="F88" s="190">
        <f t="shared" si="5"/>
        <v>0</v>
      </c>
      <c r="G88" s="190">
        <f t="shared" si="6"/>
        <v>0</v>
      </c>
      <c r="H88" s="191">
        <f t="shared" si="7"/>
        <v>0</v>
      </c>
      <c r="I88" s="190"/>
      <c r="J88" s="192">
        <f t="shared" si="8"/>
        <v>0</v>
      </c>
      <c r="K88" s="139"/>
      <c r="L88" s="216"/>
      <c r="M88" s="258"/>
      <c r="N88" s="258"/>
      <c r="O88" s="139"/>
      <c r="P88" s="139"/>
      <c r="Q88" s="192"/>
      <c r="R88" s="141"/>
      <c r="S88" s="195">
        <f t="shared" si="9"/>
        <v>0</v>
      </c>
      <c r="T88" s="196" t="str">
        <f t="shared" si="10"/>
        <v/>
      </c>
      <c r="U88" s="196">
        <f t="shared" si="11"/>
        <v>0</v>
      </c>
      <c r="V88" s="197"/>
      <c r="W88" s="195">
        <f t="shared" ref="W88:X88" si="78">C88/100</f>
        <v>0</v>
      </c>
      <c r="X88" s="195">
        <f t="shared" si="78"/>
        <v>0</v>
      </c>
      <c r="Y88" s="195">
        <f t="shared" si="14"/>
        <v>0</v>
      </c>
      <c r="Z88" s="198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92.0</v>
      </c>
      <c r="B89" s="190"/>
      <c r="C89" s="190"/>
      <c r="D89" s="190"/>
      <c r="E89" s="190"/>
      <c r="F89" s="190">
        <f t="shared" si="5"/>
        <v>0</v>
      </c>
      <c r="G89" s="190">
        <f t="shared" si="6"/>
        <v>0</v>
      </c>
      <c r="H89" s="191">
        <f t="shared" si="7"/>
        <v>0</v>
      </c>
      <c r="I89" s="190"/>
      <c r="J89" s="192">
        <f t="shared" si="8"/>
        <v>0</v>
      </c>
      <c r="K89" s="139"/>
      <c r="L89" s="216"/>
      <c r="M89" s="258"/>
      <c r="N89" s="258"/>
      <c r="O89" s="139"/>
      <c r="P89" s="139"/>
      <c r="Q89" s="192"/>
      <c r="R89" s="141"/>
      <c r="S89" s="195">
        <f t="shared" si="9"/>
        <v>0</v>
      </c>
      <c r="T89" s="196" t="str">
        <f t="shared" si="10"/>
        <v/>
      </c>
      <c r="U89" s="196">
        <f t="shared" si="11"/>
        <v>0</v>
      </c>
      <c r="V89" s="197"/>
      <c r="W89" s="195">
        <f t="shared" ref="W89:X89" si="79">C89/100</f>
        <v>0</v>
      </c>
      <c r="X89" s="195">
        <f t="shared" si="79"/>
        <v>0</v>
      </c>
      <c r="Y89" s="195">
        <f t="shared" si="14"/>
        <v>0</v>
      </c>
      <c r="Z89" s="198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93.0</v>
      </c>
      <c r="B90" s="190"/>
      <c r="C90" s="190"/>
      <c r="D90" s="190"/>
      <c r="E90" s="190"/>
      <c r="F90" s="190">
        <f t="shared" si="5"/>
        <v>0</v>
      </c>
      <c r="G90" s="190">
        <f t="shared" si="6"/>
        <v>0</v>
      </c>
      <c r="H90" s="191">
        <f t="shared" si="7"/>
        <v>0</v>
      </c>
      <c r="I90" s="190"/>
      <c r="J90" s="192">
        <f t="shared" si="8"/>
        <v>0</v>
      </c>
      <c r="K90" s="139"/>
      <c r="L90" s="216"/>
      <c r="M90" s="258"/>
      <c r="N90" s="258"/>
      <c r="O90" s="139"/>
      <c r="P90" s="139"/>
      <c r="Q90" s="192"/>
      <c r="R90" s="141"/>
      <c r="S90" s="195">
        <f t="shared" si="9"/>
        <v>0</v>
      </c>
      <c r="T90" s="196" t="str">
        <f t="shared" si="10"/>
        <v/>
      </c>
      <c r="U90" s="196">
        <f t="shared" si="11"/>
        <v>0</v>
      </c>
      <c r="V90" s="197"/>
      <c r="W90" s="195">
        <f t="shared" ref="W90:X90" si="80">C90/100</f>
        <v>0</v>
      </c>
      <c r="X90" s="195">
        <f t="shared" si="80"/>
        <v>0</v>
      </c>
      <c r="Y90" s="195">
        <f t="shared" si="14"/>
        <v>0</v>
      </c>
      <c r="Z90" s="198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94.0</v>
      </c>
      <c r="B91" s="190"/>
      <c r="C91" s="190"/>
      <c r="D91" s="190"/>
      <c r="E91" s="190"/>
      <c r="F91" s="190">
        <f t="shared" si="5"/>
        <v>0</v>
      </c>
      <c r="G91" s="190">
        <f t="shared" si="6"/>
        <v>0</v>
      </c>
      <c r="H91" s="191">
        <f t="shared" si="7"/>
        <v>0</v>
      </c>
      <c r="I91" s="190"/>
      <c r="J91" s="192">
        <f t="shared" si="8"/>
        <v>0</v>
      </c>
      <c r="K91" s="139"/>
      <c r="L91" s="216"/>
      <c r="M91" s="258"/>
      <c r="N91" s="258"/>
      <c r="O91" s="139"/>
      <c r="P91" s="139"/>
      <c r="Q91" s="192"/>
      <c r="R91" s="141"/>
      <c r="S91" s="195">
        <f t="shared" si="9"/>
        <v>0</v>
      </c>
      <c r="T91" s="196" t="str">
        <f t="shared" si="10"/>
        <v/>
      </c>
      <c r="U91" s="196">
        <f t="shared" si="11"/>
        <v>0</v>
      </c>
      <c r="V91" s="197"/>
      <c r="W91" s="195">
        <f t="shared" ref="W91:X91" si="81">C91/100</f>
        <v>0</v>
      </c>
      <c r="X91" s="195">
        <f t="shared" si="81"/>
        <v>0</v>
      </c>
      <c r="Y91" s="195">
        <f t="shared" si="14"/>
        <v>0</v>
      </c>
      <c r="Z91" s="198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95.0</v>
      </c>
      <c r="B92" s="190"/>
      <c r="C92" s="190"/>
      <c r="D92" s="190"/>
      <c r="E92" s="190"/>
      <c r="F92" s="190">
        <f t="shared" si="5"/>
        <v>0</v>
      </c>
      <c r="G92" s="190">
        <f t="shared" si="6"/>
        <v>0</v>
      </c>
      <c r="H92" s="191">
        <f t="shared" si="7"/>
        <v>0</v>
      </c>
      <c r="I92" s="190"/>
      <c r="J92" s="192">
        <f t="shared" si="8"/>
        <v>0</v>
      </c>
      <c r="K92" s="139"/>
      <c r="L92" s="216"/>
      <c r="M92" s="258"/>
      <c r="N92" s="258"/>
      <c r="O92" s="139"/>
      <c r="P92" s="139"/>
      <c r="Q92" s="192"/>
      <c r="R92" s="141"/>
      <c r="S92" s="195">
        <f t="shared" si="9"/>
        <v>0</v>
      </c>
      <c r="T92" s="196" t="str">
        <f t="shared" si="10"/>
        <v/>
      </c>
      <c r="U92" s="196">
        <f t="shared" si="11"/>
        <v>0</v>
      </c>
      <c r="V92" s="197"/>
      <c r="W92" s="195">
        <f t="shared" ref="W92:X92" si="82">C92/100</f>
        <v>0</v>
      </c>
      <c r="X92" s="195">
        <f t="shared" si="82"/>
        <v>0</v>
      </c>
      <c r="Y92" s="195">
        <f t="shared" si="14"/>
        <v>0</v>
      </c>
      <c r="Z92" s="198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96.0</v>
      </c>
      <c r="B93" s="190"/>
      <c r="C93" s="190"/>
      <c r="D93" s="190"/>
      <c r="E93" s="190"/>
      <c r="F93" s="190">
        <f t="shared" si="5"/>
        <v>0</v>
      </c>
      <c r="G93" s="190">
        <f t="shared" si="6"/>
        <v>0</v>
      </c>
      <c r="H93" s="191">
        <f t="shared" si="7"/>
        <v>0</v>
      </c>
      <c r="I93" s="190"/>
      <c r="J93" s="192">
        <f t="shared" si="8"/>
        <v>0</v>
      </c>
      <c r="K93" s="139"/>
      <c r="L93" s="216"/>
      <c r="M93" s="258"/>
      <c r="N93" s="258"/>
      <c r="O93" s="139"/>
      <c r="P93" s="139"/>
      <c r="Q93" s="192"/>
      <c r="R93" s="141"/>
      <c r="S93" s="195">
        <f t="shared" si="9"/>
        <v>0</v>
      </c>
      <c r="T93" s="196" t="str">
        <f t="shared" si="10"/>
        <v/>
      </c>
      <c r="U93" s="196">
        <f t="shared" si="11"/>
        <v>0</v>
      </c>
      <c r="V93" s="197"/>
      <c r="W93" s="195">
        <f t="shared" ref="W93:X93" si="83">C93/100</f>
        <v>0</v>
      </c>
      <c r="X93" s="195">
        <f t="shared" si="83"/>
        <v>0</v>
      </c>
      <c r="Y93" s="195">
        <f t="shared" si="14"/>
        <v>0</v>
      </c>
      <c r="Z93" s="198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97.0</v>
      </c>
      <c r="B94" s="190"/>
      <c r="C94" s="190"/>
      <c r="D94" s="190"/>
      <c r="E94" s="190"/>
      <c r="F94" s="190">
        <f t="shared" si="5"/>
        <v>0</v>
      </c>
      <c r="G94" s="190">
        <f t="shared" si="6"/>
        <v>0</v>
      </c>
      <c r="H94" s="191">
        <f t="shared" si="7"/>
        <v>0</v>
      </c>
      <c r="I94" s="190"/>
      <c r="J94" s="192">
        <f t="shared" si="8"/>
        <v>0</v>
      </c>
      <c r="K94" s="139"/>
      <c r="L94" s="216"/>
      <c r="M94" s="258"/>
      <c r="N94" s="258"/>
      <c r="O94" s="139"/>
      <c r="P94" s="139"/>
      <c r="Q94" s="192"/>
      <c r="R94" s="141"/>
      <c r="S94" s="195">
        <f t="shared" si="9"/>
        <v>0</v>
      </c>
      <c r="T94" s="196" t="str">
        <f t="shared" si="10"/>
        <v/>
      </c>
      <c r="U94" s="196">
        <f t="shared" si="11"/>
        <v>0</v>
      </c>
      <c r="V94" s="197"/>
      <c r="W94" s="195">
        <f t="shared" ref="W94:X94" si="84">C94/100</f>
        <v>0</v>
      </c>
      <c r="X94" s="195">
        <f t="shared" si="84"/>
        <v>0</v>
      </c>
      <c r="Y94" s="195">
        <f t="shared" si="14"/>
        <v>0</v>
      </c>
      <c r="Z94" s="198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98.0</v>
      </c>
      <c r="B95" s="190"/>
      <c r="C95" s="190"/>
      <c r="D95" s="190"/>
      <c r="E95" s="190"/>
      <c r="F95" s="190">
        <f t="shared" si="5"/>
        <v>0</v>
      </c>
      <c r="G95" s="190">
        <f t="shared" si="6"/>
        <v>0</v>
      </c>
      <c r="H95" s="191">
        <f t="shared" si="7"/>
        <v>0</v>
      </c>
      <c r="I95" s="190"/>
      <c r="J95" s="192">
        <f t="shared" si="8"/>
        <v>0</v>
      </c>
      <c r="K95" s="139"/>
      <c r="L95" s="216"/>
      <c r="M95" s="258"/>
      <c r="N95" s="258"/>
      <c r="O95" s="139"/>
      <c r="P95" s="139"/>
      <c r="Q95" s="192"/>
      <c r="R95" s="141"/>
      <c r="S95" s="195">
        <f t="shared" si="9"/>
        <v>0</v>
      </c>
      <c r="T95" s="196" t="str">
        <f t="shared" si="10"/>
        <v/>
      </c>
      <c r="U95" s="196">
        <f t="shared" si="11"/>
        <v>0</v>
      </c>
      <c r="V95" s="197"/>
      <c r="W95" s="195">
        <f t="shared" ref="W95:X95" si="85">C95/100</f>
        <v>0</v>
      </c>
      <c r="X95" s="195">
        <f t="shared" si="85"/>
        <v>0</v>
      </c>
      <c r="Y95" s="195">
        <f t="shared" si="14"/>
        <v>0</v>
      </c>
      <c r="Z95" s="198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99.0</v>
      </c>
      <c r="B96" s="190"/>
      <c r="C96" s="190"/>
      <c r="D96" s="190"/>
      <c r="E96" s="190"/>
      <c r="F96" s="190">
        <f t="shared" si="5"/>
        <v>0</v>
      </c>
      <c r="G96" s="190">
        <f t="shared" si="6"/>
        <v>0</v>
      </c>
      <c r="H96" s="191">
        <f t="shared" si="7"/>
        <v>0</v>
      </c>
      <c r="I96" s="190"/>
      <c r="J96" s="192">
        <f t="shared" si="8"/>
        <v>0</v>
      </c>
      <c r="K96" s="139"/>
      <c r="L96" s="216"/>
      <c r="M96" s="258"/>
      <c r="N96" s="258"/>
      <c r="O96" s="139"/>
      <c r="P96" s="139"/>
      <c r="Q96" s="192"/>
      <c r="R96" s="141"/>
      <c r="S96" s="195">
        <f t="shared" si="9"/>
        <v>0</v>
      </c>
      <c r="T96" s="196" t="str">
        <f t="shared" si="10"/>
        <v/>
      </c>
      <c r="U96" s="196">
        <f t="shared" si="11"/>
        <v>0</v>
      </c>
      <c r="V96" s="197"/>
      <c r="W96" s="195">
        <f t="shared" ref="W96:X96" si="86">C96/100</f>
        <v>0</v>
      </c>
      <c r="X96" s="195">
        <f t="shared" si="86"/>
        <v>0</v>
      </c>
      <c r="Y96" s="195">
        <f t="shared" si="14"/>
        <v>0</v>
      </c>
      <c r="Z96" s="198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100.0</v>
      </c>
      <c r="B97" s="190"/>
      <c r="C97" s="190"/>
      <c r="D97" s="190"/>
      <c r="E97" s="190"/>
      <c r="F97" s="190">
        <f t="shared" si="5"/>
        <v>0</v>
      </c>
      <c r="G97" s="190">
        <f t="shared" si="6"/>
        <v>0</v>
      </c>
      <c r="H97" s="191">
        <f t="shared" si="7"/>
        <v>0</v>
      </c>
      <c r="I97" s="190"/>
      <c r="J97" s="192">
        <f t="shared" si="8"/>
        <v>0</v>
      </c>
      <c r="K97" s="139"/>
      <c r="L97" s="216"/>
      <c r="M97" s="258"/>
      <c r="N97" s="258"/>
      <c r="O97" s="139"/>
      <c r="P97" s="139"/>
      <c r="Q97" s="192"/>
      <c r="R97" s="141"/>
      <c r="S97" s="195">
        <f t="shared" si="9"/>
        <v>0</v>
      </c>
      <c r="T97" s="196" t="str">
        <f t="shared" si="10"/>
        <v/>
      </c>
      <c r="U97" s="196">
        <f t="shared" si="11"/>
        <v>0</v>
      </c>
      <c r="V97" s="197"/>
      <c r="W97" s="195">
        <f t="shared" ref="W97:X97" si="87">C97/100</f>
        <v>0</v>
      </c>
      <c r="X97" s="195">
        <f t="shared" si="87"/>
        <v>0</v>
      </c>
      <c r="Y97" s="195">
        <f t="shared" si="14"/>
        <v>0</v>
      </c>
      <c r="Z97" s="198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101.0</v>
      </c>
      <c r="B98" s="190"/>
      <c r="C98" s="190"/>
      <c r="D98" s="190"/>
      <c r="E98" s="190"/>
      <c r="F98" s="190">
        <f t="shared" si="5"/>
        <v>0</v>
      </c>
      <c r="G98" s="190">
        <f t="shared" si="6"/>
        <v>0</v>
      </c>
      <c r="H98" s="191">
        <f t="shared" si="7"/>
        <v>0</v>
      </c>
      <c r="I98" s="190"/>
      <c r="J98" s="192">
        <f t="shared" si="8"/>
        <v>0</v>
      </c>
      <c r="K98" s="139"/>
      <c r="L98" s="216"/>
      <c r="M98" s="258"/>
      <c r="N98" s="258"/>
      <c r="O98" s="139"/>
      <c r="P98" s="139"/>
      <c r="Q98" s="192"/>
      <c r="R98" s="141"/>
      <c r="S98" s="195">
        <f t="shared" si="9"/>
        <v>0</v>
      </c>
      <c r="T98" s="196" t="str">
        <f t="shared" si="10"/>
        <v/>
      </c>
      <c r="U98" s="196">
        <f t="shared" si="11"/>
        <v>0</v>
      </c>
      <c r="V98" s="197"/>
      <c r="W98" s="195">
        <f t="shared" ref="W98:X98" si="88">C98/100</f>
        <v>0</v>
      </c>
      <c r="X98" s="195">
        <f t="shared" si="88"/>
        <v>0</v>
      </c>
      <c r="Y98" s="195">
        <f t="shared" si="14"/>
        <v>0</v>
      </c>
      <c r="Z98" s="198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102.0</v>
      </c>
      <c r="B99" s="190"/>
      <c r="C99" s="190"/>
      <c r="D99" s="190"/>
      <c r="E99" s="190"/>
      <c r="F99" s="190">
        <f t="shared" si="5"/>
        <v>0</v>
      </c>
      <c r="G99" s="190">
        <f t="shared" si="6"/>
        <v>0</v>
      </c>
      <c r="H99" s="191">
        <f t="shared" si="7"/>
        <v>0</v>
      </c>
      <c r="I99" s="190"/>
      <c r="J99" s="192">
        <f t="shared" si="8"/>
        <v>0</v>
      </c>
      <c r="K99" s="139"/>
      <c r="L99" s="216"/>
      <c r="M99" s="258"/>
      <c r="N99" s="258"/>
      <c r="O99" s="139"/>
      <c r="P99" s="139"/>
      <c r="Q99" s="192"/>
      <c r="R99" s="141"/>
      <c r="S99" s="195">
        <f t="shared" si="9"/>
        <v>0</v>
      </c>
      <c r="T99" s="196" t="str">
        <f t="shared" si="10"/>
        <v/>
      </c>
      <c r="U99" s="196">
        <f t="shared" si="11"/>
        <v>0</v>
      </c>
      <c r="V99" s="197"/>
      <c r="W99" s="195">
        <f t="shared" ref="W99:X99" si="89">C99/100</f>
        <v>0</v>
      </c>
      <c r="X99" s="195">
        <f t="shared" si="89"/>
        <v>0</v>
      </c>
      <c r="Y99" s="195">
        <f t="shared" si="14"/>
        <v>0</v>
      </c>
      <c r="Z99" s="198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103.0</v>
      </c>
      <c r="B100" s="190"/>
      <c r="C100" s="190"/>
      <c r="D100" s="190"/>
      <c r="E100" s="190"/>
      <c r="F100" s="190">
        <f t="shared" si="5"/>
        <v>0</v>
      </c>
      <c r="G100" s="190">
        <f t="shared" si="6"/>
        <v>0</v>
      </c>
      <c r="H100" s="191">
        <f t="shared" si="7"/>
        <v>0</v>
      </c>
      <c r="I100" s="190"/>
      <c r="J100" s="192">
        <f t="shared" si="8"/>
        <v>0</v>
      </c>
      <c r="K100" s="139"/>
      <c r="L100" s="216"/>
      <c r="M100" s="258"/>
      <c r="N100" s="258"/>
      <c r="O100" s="139"/>
      <c r="P100" s="139"/>
      <c r="Q100" s="192"/>
      <c r="R100" s="141"/>
      <c r="S100" s="195">
        <f t="shared" si="9"/>
        <v>0</v>
      </c>
      <c r="T100" s="196" t="str">
        <f t="shared" si="10"/>
        <v/>
      </c>
      <c r="U100" s="196">
        <f t="shared" si="11"/>
        <v>0</v>
      </c>
      <c r="V100" s="197"/>
      <c r="W100" s="195">
        <f t="shared" ref="W100:X100" si="90">C100/100</f>
        <v>0</v>
      </c>
      <c r="X100" s="195">
        <f t="shared" si="90"/>
        <v>0</v>
      </c>
      <c r="Y100" s="195">
        <f t="shared" si="14"/>
        <v>0</v>
      </c>
      <c r="Z100" s="198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104.0</v>
      </c>
      <c r="B101" s="190"/>
      <c r="C101" s="190"/>
      <c r="D101" s="190"/>
      <c r="E101" s="190"/>
      <c r="F101" s="190">
        <f t="shared" si="5"/>
        <v>0</v>
      </c>
      <c r="G101" s="190">
        <f t="shared" si="6"/>
        <v>0</v>
      </c>
      <c r="H101" s="191">
        <f t="shared" si="7"/>
        <v>0</v>
      </c>
      <c r="I101" s="190"/>
      <c r="J101" s="192">
        <f t="shared" si="8"/>
        <v>0</v>
      </c>
      <c r="K101" s="139"/>
      <c r="L101" s="216"/>
      <c r="M101" s="258"/>
      <c r="N101" s="258"/>
      <c r="O101" s="139"/>
      <c r="P101" s="139"/>
      <c r="Q101" s="192"/>
      <c r="R101" s="141"/>
      <c r="S101" s="195">
        <f t="shared" si="9"/>
        <v>0</v>
      </c>
      <c r="T101" s="196" t="str">
        <f t="shared" si="10"/>
        <v/>
      </c>
      <c r="U101" s="196">
        <f t="shared" si="11"/>
        <v>0</v>
      </c>
      <c r="V101" s="197"/>
      <c r="W101" s="195">
        <f t="shared" ref="W101:X101" si="91">C101/100</f>
        <v>0</v>
      </c>
      <c r="X101" s="195">
        <f t="shared" si="91"/>
        <v>0</v>
      </c>
      <c r="Y101" s="195">
        <f t="shared" si="14"/>
        <v>0</v>
      </c>
      <c r="Z101" s="198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105.0</v>
      </c>
      <c r="B102" s="190"/>
      <c r="C102" s="190"/>
      <c r="D102" s="190"/>
      <c r="E102" s="190"/>
      <c r="F102" s="190">
        <f t="shared" si="5"/>
        <v>0</v>
      </c>
      <c r="G102" s="190">
        <f t="shared" si="6"/>
        <v>0</v>
      </c>
      <c r="H102" s="191">
        <f t="shared" si="7"/>
        <v>0</v>
      </c>
      <c r="I102" s="190"/>
      <c r="J102" s="192">
        <f t="shared" si="8"/>
        <v>0</v>
      </c>
      <c r="K102" s="139"/>
      <c r="L102" s="216"/>
      <c r="M102" s="258"/>
      <c r="N102" s="258"/>
      <c r="O102" s="139"/>
      <c r="P102" s="139"/>
      <c r="Q102" s="192"/>
      <c r="R102" s="141"/>
      <c r="S102" s="195">
        <f t="shared" si="9"/>
        <v>0</v>
      </c>
      <c r="T102" s="196" t="str">
        <f t="shared" si="10"/>
        <v/>
      </c>
      <c r="U102" s="196">
        <f t="shared" si="11"/>
        <v>0</v>
      </c>
      <c r="V102" s="197"/>
      <c r="W102" s="195">
        <f t="shared" ref="W102:X102" si="92">C102/100</f>
        <v>0</v>
      </c>
      <c r="X102" s="195">
        <f t="shared" si="92"/>
        <v>0</v>
      </c>
      <c r="Y102" s="195">
        <f t="shared" si="14"/>
        <v>0</v>
      </c>
      <c r="Z102" s="198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106.0</v>
      </c>
      <c r="B103" s="190"/>
      <c r="C103" s="190"/>
      <c r="D103" s="190"/>
      <c r="E103" s="190"/>
      <c r="F103" s="190">
        <f t="shared" si="5"/>
        <v>0</v>
      </c>
      <c r="G103" s="190">
        <f t="shared" si="6"/>
        <v>0</v>
      </c>
      <c r="H103" s="191">
        <f t="shared" si="7"/>
        <v>0</v>
      </c>
      <c r="I103" s="190"/>
      <c r="J103" s="192">
        <f t="shared" si="8"/>
        <v>0</v>
      </c>
      <c r="K103" s="139"/>
      <c r="L103" s="216"/>
      <c r="M103" s="258"/>
      <c r="N103" s="258"/>
      <c r="O103" s="139"/>
      <c r="P103" s="139"/>
      <c r="Q103" s="192"/>
      <c r="R103" s="141"/>
      <c r="S103" s="195">
        <f t="shared" si="9"/>
        <v>0</v>
      </c>
      <c r="T103" s="196" t="str">
        <f t="shared" si="10"/>
        <v/>
      </c>
      <c r="U103" s="196">
        <f t="shared" si="11"/>
        <v>0</v>
      </c>
      <c r="V103" s="197"/>
      <c r="W103" s="195">
        <f t="shared" ref="W103:X103" si="93">C103/100</f>
        <v>0</v>
      </c>
      <c r="X103" s="195">
        <f t="shared" si="93"/>
        <v>0</v>
      </c>
      <c r="Y103" s="195">
        <f t="shared" si="14"/>
        <v>0</v>
      </c>
      <c r="Z103" s="198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107.0</v>
      </c>
      <c r="B104" s="190"/>
      <c r="C104" s="190"/>
      <c r="D104" s="190"/>
      <c r="E104" s="190"/>
      <c r="F104" s="190">
        <f t="shared" si="5"/>
        <v>0</v>
      </c>
      <c r="G104" s="190">
        <f t="shared" si="6"/>
        <v>0</v>
      </c>
      <c r="H104" s="191">
        <f t="shared" si="7"/>
        <v>0</v>
      </c>
      <c r="I104" s="190"/>
      <c r="J104" s="192">
        <f t="shared" si="8"/>
        <v>0</v>
      </c>
      <c r="K104" s="139"/>
      <c r="L104" s="216"/>
      <c r="M104" s="258"/>
      <c r="N104" s="258"/>
      <c r="O104" s="139"/>
      <c r="P104" s="139"/>
      <c r="Q104" s="192"/>
      <c r="R104" s="141"/>
      <c r="S104" s="195">
        <f t="shared" si="9"/>
        <v>0</v>
      </c>
      <c r="T104" s="196" t="str">
        <f t="shared" si="10"/>
        <v/>
      </c>
      <c r="U104" s="196">
        <f t="shared" si="11"/>
        <v>0</v>
      </c>
      <c r="V104" s="197"/>
      <c r="W104" s="195">
        <f t="shared" ref="W104:X104" si="94">C104/100</f>
        <v>0</v>
      </c>
      <c r="X104" s="195">
        <f t="shared" si="94"/>
        <v>0</v>
      </c>
      <c r="Y104" s="195">
        <f t="shared" si="14"/>
        <v>0</v>
      </c>
      <c r="Z104" s="198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108.0</v>
      </c>
      <c r="B105" s="190"/>
      <c r="C105" s="190"/>
      <c r="D105" s="190"/>
      <c r="E105" s="190"/>
      <c r="F105" s="190">
        <f t="shared" si="5"/>
        <v>0</v>
      </c>
      <c r="G105" s="190">
        <f t="shared" si="6"/>
        <v>0</v>
      </c>
      <c r="H105" s="191">
        <f t="shared" si="7"/>
        <v>0</v>
      </c>
      <c r="I105" s="190"/>
      <c r="J105" s="192">
        <f t="shared" si="8"/>
        <v>0</v>
      </c>
      <c r="K105" s="139"/>
      <c r="L105" s="216"/>
      <c r="M105" s="258"/>
      <c r="N105" s="258"/>
      <c r="O105" s="139"/>
      <c r="P105" s="139"/>
      <c r="Q105" s="192"/>
      <c r="R105" s="141"/>
      <c r="S105" s="195">
        <f t="shared" si="9"/>
        <v>0</v>
      </c>
      <c r="T105" s="196" t="str">
        <f t="shared" si="10"/>
        <v/>
      </c>
      <c r="U105" s="196">
        <f t="shared" si="11"/>
        <v>0</v>
      </c>
      <c r="V105" s="197"/>
      <c r="W105" s="195">
        <f t="shared" ref="W105:X105" si="95">C105/100</f>
        <v>0</v>
      </c>
      <c r="X105" s="195">
        <f t="shared" si="95"/>
        <v>0</v>
      </c>
      <c r="Y105" s="195">
        <f t="shared" si="14"/>
        <v>0</v>
      </c>
      <c r="Z105" s="198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109.0</v>
      </c>
      <c r="B106" s="190"/>
      <c r="C106" s="190"/>
      <c r="D106" s="190"/>
      <c r="E106" s="190"/>
      <c r="F106" s="190">
        <f t="shared" si="5"/>
        <v>0</v>
      </c>
      <c r="G106" s="190">
        <f t="shared" si="6"/>
        <v>0</v>
      </c>
      <c r="H106" s="191">
        <f t="shared" si="7"/>
        <v>0</v>
      </c>
      <c r="I106" s="190"/>
      <c r="J106" s="192">
        <f t="shared" si="8"/>
        <v>0</v>
      </c>
      <c r="K106" s="139"/>
      <c r="L106" s="216"/>
      <c r="M106" s="258"/>
      <c r="N106" s="258"/>
      <c r="O106" s="139"/>
      <c r="P106" s="139"/>
      <c r="Q106" s="192"/>
      <c r="R106" s="141"/>
      <c r="S106" s="195">
        <f t="shared" si="9"/>
        <v>0</v>
      </c>
      <c r="T106" s="196" t="str">
        <f t="shared" si="10"/>
        <v/>
      </c>
      <c r="U106" s="196">
        <f t="shared" si="11"/>
        <v>0</v>
      </c>
      <c r="V106" s="197"/>
      <c r="W106" s="195">
        <f t="shared" ref="W106:X106" si="96">C106/100</f>
        <v>0</v>
      </c>
      <c r="X106" s="195">
        <f t="shared" si="96"/>
        <v>0</v>
      </c>
      <c r="Y106" s="195">
        <f t="shared" si="14"/>
        <v>0</v>
      </c>
      <c r="Z106" s="198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110.0</v>
      </c>
      <c r="B107" s="190"/>
      <c r="C107" s="190"/>
      <c r="D107" s="190"/>
      <c r="E107" s="190"/>
      <c r="F107" s="190">
        <f t="shared" si="5"/>
        <v>0</v>
      </c>
      <c r="G107" s="190">
        <f t="shared" si="6"/>
        <v>0</v>
      </c>
      <c r="H107" s="191">
        <f t="shared" si="7"/>
        <v>0</v>
      </c>
      <c r="I107" s="190"/>
      <c r="J107" s="192">
        <f t="shared" si="8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9"/>
        <v>0</v>
      </c>
      <c r="T107" s="196" t="str">
        <f t="shared" si="10"/>
        <v/>
      </c>
      <c r="U107" s="196">
        <f t="shared" si="11"/>
        <v>0</v>
      </c>
      <c r="V107" s="197"/>
      <c r="W107" s="195">
        <f t="shared" ref="W107:X107" si="97">C107/100</f>
        <v>0</v>
      </c>
      <c r="X107" s="195">
        <f t="shared" si="97"/>
        <v>0</v>
      </c>
      <c r="Y107" s="195">
        <f t="shared" si="14"/>
        <v>0</v>
      </c>
      <c r="Z107" s="198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111.0</v>
      </c>
      <c r="B108" s="190"/>
      <c r="C108" s="190"/>
      <c r="D108" s="190"/>
      <c r="E108" s="190"/>
      <c r="F108" s="190">
        <f t="shared" si="5"/>
        <v>0</v>
      </c>
      <c r="G108" s="190">
        <f t="shared" si="6"/>
        <v>0</v>
      </c>
      <c r="H108" s="191">
        <f t="shared" si="7"/>
        <v>0</v>
      </c>
      <c r="I108" s="190"/>
      <c r="J108" s="192">
        <f t="shared" si="8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9"/>
        <v>0</v>
      </c>
      <c r="T108" s="196" t="str">
        <f t="shared" si="10"/>
        <v/>
      </c>
      <c r="U108" s="196">
        <f t="shared" si="11"/>
        <v>0</v>
      </c>
      <c r="V108" s="197"/>
      <c r="W108" s="195">
        <f t="shared" ref="W108:X108" si="98">C108/100</f>
        <v>0</v>
      </c>
      <c r="X108" s="195">
        <f t="shared" si="98"/>
        <v>0</v>
      </c>
      <c r="Y108" s="195">
        <f t="shared" si="14"/>
        <v>0</v>
      </c>
      <c r="Z108" s="198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112.0</v>
      </c>
      <c r="B109" s="190"/>
      <c r="C109" s="190"/>
      <c r="D109" s="190"/>
      <c r="E109" s="190"/>
      <c r="F109" s="190">
        <f t="shared" si="5"/>
        <v>0</v>
      </c>
      <c r="G109" s="190">
        <f t="shared" si="6"/>
        <v>0</v>
      </c>
      <c r="H109" s="191">
        <f t="shared" si="7"/>
        <v>0</v>
      </c>
      <c r="I109" s="190"/>
      <c r="J109" s="192">
        <f t="shared" si="8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9"/>
        <v>0</v>
      </c>
      <c r="T109" s="196" t="str">
        <f t="shared" si="10"/>
        <v/>
      </c>
      <c r="U109" s="196">
        <f t="shared" si="11"/>
        <v>0</v>
      </c>
      <c r="V109" s="197"/>
      <c r="W109" s="195">
        <f t="shared" ref="W109:X109" si="99">C109/100</f>
        <v>0</v>
      </c>
      <c r="X109" s="195">
        <f t="shared" si="99"/>
        <v>0</v>
      </c>
      <c r="Y109" s="195">
        <f t="shared" si="14"/>
        <v>0</v>
      </c>
      <c r="Z109" s="198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113.0</v>
      </c>
      <c r="B110" s="190"/>
      <c r="C110" s="190"/>
      <c r="D110" s="190"/>
      <c r="E110" s="190"/>
      <c r="F110" s="190">
        <f t="shared" si="5"/>
        <v>0</v>
      </c>
      <c r="G110" s="190">
        <f t="shared" si="6"/>
        <v>0</v>
      </c>
      <c r="H110" s="191">
        <f t="shared" si="7"/>
        <v>0</v>
      </c>
      <c r="I110" s="190"/>
      <c r="J110" s="192">
        <f t="shared" si="8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9"/>
        <v>0</v>
      </c>
      <c r="T110" s="196" t="str">
        <f t="shared" si="10"/>
        <v/>
      </c>
      <c r="U110" s="196">
        <f t="shared" si="11"/>
        <v>0</v>
      </c>
      <c r="V110" s="197"/>
      <c r="W110" s="195">
        <f t="shared" ref="W110:X110" si="100">C110/100</f>
        <v>0</v>
      </c>
      <c r="X110" s="195">
        <f t="shared" si="100"/>
        <v>0</v>
      </c>
      <c r="Y110" s="195">
        <f t="shared" si="14"/>
        <v>0</v>
      </c>
      <c r="Z110" s="198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114.0</v>
      </c>
      <c r="B111" s="190"/>
      <c r="C111" s="190"/>
      <c r="D111" s="190"/>
      <c r="E111" s="190"/>
      <c r="F111" s="190">
        <f t="shared" si="5"/>
        <v>0</v>
      </c>
      <c r="G111" s="190">
        <f t="shared" si="6"/>
        <v>0</v>
      </c>
      <c r="H111" s="191">
        <f t="shared" si="7"/>
        <v>0</v>
      </c>
      <c r="I111" s="190"/>
      <c r="J111" s="192">
        <f t="shared" si="8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9"/>
        <v>0</v>
      </c>
      <c r="T111" s="196" t="str">
        <f t="shared" si="10"/>
        <v/>
      </c>
      <c r="U111" s="196">
        <f t="shared" si="11"/>
        <v>0</v>
      </c>
      <c r="V111" s="197"/>
      <c r="W111" s="195">
        <f t="shared" ref="W111:X111" si="101">C111/100</f>
        <v>0</v>
      </c>
      <c r="X111" s="195">
        <f t="shared" si="101"/>
        <v>0</v>
      </c>
      <c r="Y111" s="195">
        <f t="shared" si="14"/>
        <v>0</v>
      </c>
      <c r="Z111" s="198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115.0</v>
      </c>
      <c r="B112" s="190"/>
      <c r="C112" s="190"/>
      <c r="D112" s="190"/>
      <c r="E112" s="190"/>
      <c r="F112" s="190">
        <f t="shared" si="5"/>
        <v>0</v>
      </c>
      <c r="G112" s="190">
        <f t="shared" si="6"/>
        <v>0</v>
      </c>
      <c r="H112" s="191">
        <f t="shared" si="7"/>
        <v>0</v>
      </c>
      <c r="I112" s="190"/>
      <c r="J112" s="192">
        <f t="shared" si="8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9"/>
        <v>0</v>
      </c>
      <c r="T112" s="196" t="str">
        <f t="shared" si="10"/>
        <v/>
      </c>
      <c r="U112" s="196">
        <f t="shared" si="11"/>
        <v>0</v>
      </c>
      <c r="V112" s="197"/>
      <c r="W112" s="195">
        <f t="shared" ref="W112:X112" si="102">C112/100</f>
        <v>0</v>
      </c>
      <c r="X112" s="195">
        <f t="shared" si="102"/>
        <v>0</v>
      </c>
      <c r="Y112" s="195">
        <f t="shared" si="14"/>
        <v>0</v>
      </c>
      <c r="Z112" s="198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116.0</v>
      </c>
      <c r="B113" s="190"/>
      <c r="C113" s="190"/>
      <c r="D113" s="190"/>
      <c r="E113" s="190"/>
      <c r="F113" s="190">
        <f t="shared" si="5"/>
        <v>0</v>
      </c>
      <c r="G113" s="190">
        <f t="shared" si="6"/>
        <v>0</v>
      </c>
      <c r="H113" s="191">
        <f t="shared" si="7"/>
        <v>0</v>
      </c>
      <c r="I113" s="190"/>
      <c r="J113" s="192">
        <f t="shared" si="8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9"/>
        <v>0</v>
      </c>
      <c r="T113" s="196" t="str">
        <f t="shared" si="10"/>
        <v/>
      </c>
      <c r="U113" s="196">
        <f t="shared" si="11"/>
        <v>0</v>
      </c>
      <c r="V113" s="197"/>
      <c r="W113" s="195">
        <f t="shared" ref="W113:X113" si="103">C113/100</f>
        <v>0</v>
      </c>
      <c r="X113" s="195">
        <f t="shared" si="103"/>
        <v>0</v>
      </c>
      <c r="Y113" s="195">
        <f t="shared" si="14"/>
        <v>0</v>
      </c>
      <c r="Z113" s="198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117.0</v>
      </c>
      <c r="B114" s="190"/>
      <c r="C114" s="190"/>
      <c r="D114" s="190"/>
      <c r="E114" s="190"/>
      <c r="F114" s="190">
        <f t="shared" si="5"/>
        <v>0</v>
      </c>
      <c r="G114" s="190">
        <f t="shared" si="6"/>
        <v>0</v>
      </c>
      <c r="H114" s="191">
        <f t="shared" si="7"/>
        <v>0</v>
      </c>
      <c r="I114" s="190"/>
      <c r="J114" s="192">
        <f t="shared" si="8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9"/>
        <v>0</v>
      </c>
      <c r="T114" s="196" t="str">
        <f t="shared" si="10"/>
        <v/>
      </c>
      <c r="U114" s="196">
        <f t="shared" si="11"/>
        <v>0</v>
      </c>
      <c r="V114" s="197"/>
      <c r="W114" s="195">
        <f t="shared" ref="W114:X114" si="104">C114/100</f>
        <v>0</v>
      </c>
      <c r="X114" s="195">
        <f t="shared" si="104"/>
        <v>0</v>
      </c>
      <c r="Y114" s="195">
        <f t="shared" si="14"/>
        <v>0</v>
      </c>
      <c r="Z114" s="198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118.0</v>
      </c>
      <c r="B115" s="190"/>
      <c r="C115" s="190"/>
      <c r="D115" s="190"/>
      <c r="E115" s="190"/>
      <c r="F115" s="190">
        <f t="shared" si="5"/>
        <v>0</v>
      </c>
      <c r="G115" s="190">
        <f t="shared" si="6"/>
        <v>0</v>
      </c>
      <c r="H115" s="191">
        <f t="shared" si="7"/>
        <v>0</v>
      </c>
      <c r="I115" s="190"/>
      <c r="J115" s="192">
        <f t="shared" si="8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9"/>
        <v>0</v>
      </c>
      <c r="T115" s="196" t="str">
        <f t="shared" si="10"/>
        <v/>
      </c>
      <c r="U115" s="196">
        <f t="shared" si="11"/>
        <v>0</v>
      </c>
      <c r="V115" s="197"/>
      <c r="W115" s="195">
        <f t="shared" ref="W115:X115" si="105">C115/100</f>
        <v>0</v>
      </c>
      <c r="X115" s="195">
        <f t="shared" si="105"/>
        <v>0</v>
      </c>
      <c r="Y115" s="195">
        <f t="shared" si="14"/>
        <v>0</v>
      </c>
      <c r="Z115" s="198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119.0</v>
      </c>
      <c r="B116" s="190"/>
      <c r="C116" s="190"/>
      <c r="D116" s="190"/>
      <c r="E116" s="190"/>
      <c r="F116" s="190">
        <f t="shared" si="5"/>
        <v>0</v>
      </c>
      <c r="G116" s="190">
        <f t="shared" si="6"/>
        <v>0</v>
      </c>
      <c r="H116" s="191">
        <f t="shared" si="7"/>
        <v>0</v>
      </c>
      <c r="I116" s="190"/>
      <c r="J116" s="192">
        <f t="shared" si="8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9"/>
        <v>0</v>
      </c>
      <c r="T116" s="196" t="str">
        <f t="shared" si="10"/>
        <v/>
      </c>
      <c r="U116" s="196">
        <f t="shared" si="11"/>
        <v>0</v>
      </c>
      <c r="V116" s="197"/>
      <c r="W116" s="195">
        <f t="shared" ref="W116:X116" si="106">C116/100</f>
        <v>0</v>
      </c>
      <c r="X116" s="195">
        <f t="shared" si="106"/>
        <v>0</v>
      </c>
      <c r="Y116" s="195">
        <f t="shared" si="14"/>
        <v>0</v>
      </c>
      <c r="Z116" s="198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120.0</v>
      </c>
      <c r="B117" s="190"/>
      <c r="C117" s="190"/>
      <c r="D117" s="190"/>
      <c r="E117" s="190"/>
      <c r="F117" s="190">
        <f t="shared" si="5"/>
        <v>0</v>
      </c>
      <c r="G117" s="190">
        <f t="shared" si="6"/>
        <v>0</v>
      </c>
      <c r="H117" s="191">
        <f t="shared" si="7"/>
        <v>0</v>
      </c>
      <c r="I117" s="190"/>
      <c r="J117" s="192">
        <f t="shared" si="8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9"/>
        <v>0</v>
      </c>
      <c r="T117" s="196" t="str">
        <f t="shared" si="10"/>
        <v/>
      </c>
      <c r="U117" s="196">
        <f t="shared" si="11"/>
        <v>0</v>
      </c>
      <c r="V117" s="197"/>
      <c r="W117" s="195">
        <f t="shared" ref="W117:X117" si="107">C117/100</f>
        <v>0</v>
      </c>
      <c r="X117" s="195">
        <f t="shared" si="107"/>
        <v>0</v>
      </c>
      <c r="Y117" s="195">
        <f t="shared" si="14"/>
        <v>0</v>
      </c>
      <c r="Z117" s="198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121.0</v>
      </c>
      <c r="B118" s="190"/>
      <c r="C118" s="190"/>
      <c r="D118" s="190"/>
      <c r="E118" s="190"/>
      <c r="F118" s="190">
        <f t="shared" si="5"/>
        <v>0</v>
      </c>
      <c r="G118" s="190">
        <f t="shared" si="6"/>
        <v>0</v>
      </c>
      <c r="H118" s="191">
        <f t="shared" si="7"/>
        <v>0</v>
      </c>
      <c r="I118" s="190"/>
      <c r="J118" s="192">
        <f t="shared" si="8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9"/>
        <v>0</v>
      </c>
      <c r="T118" s="196" t="str">
        <f t="shared" si="10"/>
        <v/>
      </c>
      <c r="U118" s="196">
        <f t="shared" si="11"/>
        <v>0</v>
      </c>
      <c r="V118" s="197"/>
      <c r="W118" s="195">
        <f t="shared" ref="W118:X118" si="108">C118/100</f>
        <v>0</v>
      </c>
      <c r="X118" s="195">
        <f t="shared" si="108"/>
        <v>0</v>
      </c>
      <c r="Y118" s="195">
        <f t="shared" si="14"/>
        <v>0</v>
      </c>
      <c r="Z118" s="198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122.0</v>
      </c>
      <c r="B119" s="190"/>
      <c r="C119" s="190"/>
      <c r="D119" s="190"/>
      <c r="E119" s="190"/>
      <c r="F119" s="190">
        <f t="shared" si="5"/>
        <v>0</v>
      </c>
      <c r="G119" s="190">
        <f t="shared" si="6"/>
        <v>0</v>
      </c>
      <c r="H119" s="191">
        <f t="shared" si="7"/>
        <v>0</v>
      </c>
      <c r="I119" s="190"/>
      <c r="J119" s="192">
        <f t="shared" si="8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9"/>
        <v>0</v>
      </c>
      <c r="T119" s="196" t="str">
        <f t="shared" si="10"/>
        <v/>
      </c>
      <c r="U119" s="196">
        <f t="shared" si="11"/>
        <v>0</v>
      </c>
      <c r="V119" s="197"/>
      <c r="W119" s="195">
        <f t="shared" ref="W119:X119" si="109">C119/100</f>
        <v>0</v>
      </c>
      <c r="X119" s="195">
        <f t="shared" si="109"/>
        <v>0</v>
      </c>
      <c r="Y119" s="195">
        <f t="shared" si="14"/>
        <v>0</v>
      </c>
      <c r="Z119" s="198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123.0</v>
      </c>
      <c r="B120" s="190"/>
      <c r="C120" s="190"/>
      <c r="D120" s="190"/>
      <c r="E120" s="190"/>
      <c r="F120" s="190">
        <f t="shared" si="5"/>
        <v>0</v>
      </c>
      <c r="G120" s="190">
        <f t="shared" si="6"/>
        <v>0</v>
      </c>
      <c r="H120" s="191">
        <f t="shared" si="7"/>
        <v>0</v>
      </c>
      <c r="I120" s="190"/>
      <c r="J120" s="192">
        <f t="shared" si="8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9"/>
        <v>0</v>
      </c>
      <c r="T120" s="196" t="str">
        <f t="shared" si="10"/>
        <v/>
      </c>
      <c r="U120" s="196">
        <f t="shared" si="11"/>
        <v>0</v>
      </c>
      <c r="V120" s="197"/>
      <c r="W120" s="195">
        <f t="shared" ref="W120:X120" si="110">C120/100</f>
        <v>0</v>
      </c>
      <c r="X120" s="195">
        <f t="shared" si="110"/>
        <v>0</v>
      </c>
      <c r="Y120" s="195">
        <f t="shared" si="14"/>
        <v>0</v>
      </c>
      <c r="Z120" s="198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124.0</v>
      </c>
      <c r="B121" s="190"/>
      <c r="C121" s="190"/>
      <c r="D121" s="190"/>
      <c r="E121" s="190"/>
      <c r="F121" s="190">
        <f t="shared" si="5"/>
        <v>0</v>
      </c>
      <c r="G121" s="190">
        <f t="shared" si="6"/>
        <v>0</v>
      </c>
      <c r="H121" s="191">
        <f t="shared" si="7"/>
        <v>0</v>
      </c>
      <c r="I121" s="190"/>
      <c r="J121" s="192">
        <f t="shared" si="8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9"/>
        <v>0</v>
      </c>
      <c r="T121" s="196" t="str">
        <f t="shared" si="10"/>
        <v/>
      </c>
      <c r="U121" s="196">
        <f t="shared" si="11"/>
        <v>0</v>
      </c>
      <c r="V121" s="197"/>
      <c r="W121" s="195">
        <f t="shared" ref="W121:X121" si="111">C121/100</f>
        <v>0</v>
      </c>
      <c r="X121" s="195">
        <f t="shared" si="111"/>
        <v>0</v>
      </c>
      <c r="Y121" s="195">
        <f t="shared" si="14"/>
        <v>0</v>
      </c>
      <c r="Z121" s="198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125.0</v>
      </c>
      <c r="B122" s="190"/>
      <c r="C122" s="190"/>
      <c r="D122" s="190"/>
      <c r="E122" s="190"/>
      <c r="F122" s="190">
        <f t="shared" si="5"/>
        <v>0</v>
      </c>
      <c r="G122" s="190">
        <f t="shared" si="6"/>
        <v>0</v>
      </c>
      <c r="H122" s="191">
        <f t="shared" si="7"/>
        <v>0</v>
      </c>
      <c r="I122" s="190"/>
      <c r="J122" s="192">
        <f t="shared" si="8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9"/>
        <v>0</v>
      </c>
      <c r="T122" s="196" t="str">
        <f t="shared" si="10"/>
        <v/>
      </c>
      <c r="U122" s="196">
        <f t="shared" si="11"/>
        <v>0</v>
      </c>
      <c r="V122" s="197"/>
      <c r="W122" s="195">
        <f t="shared" ref="W122:X122" si="112">C122/100</f>
        <v>0</v>
      </c>
      <c r="X122" s="195">
        <f t="shared" si="112"/>
        <v>0</v>
      </c>
      <c r="Y122" s="195">
        <f t="shared" si="14"/>
        <v>0</v>
      </c>
      <c r="Z122" s="198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126.0</v>
      </c>
      <c r="B123" s="190"/>
      <c r="C123" s="190"/>
      <c r="D123" s="190"/>
      <c r="E123" s="190"/>
      <c r="F123" s="190">
        <f t="shared" si="5"/>
        <v>0</v>
      </c>
      <c r="G123" s="190">
        <f t="shared" si="6"/>
        <v>0</v>
      </c>
      <c r="H123" s="191">
        <f t="shared" si="7"/>
        <v>0</v>
      </c>
      <c r="I123" s="190"/>
      <c r="J123" s="192">
        <f t="shared" si="8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9"/>
        <v>0</v>
      </c>
      <c r="T123" s="196" t="str">
        <f t="shared" si="10"/>
        <v/>
      </c>
      <c r="U123" s="196">
        <f t="shared" si="11"/>
        <v>0</v>
      </c>
      <c r="V123" s="197"/>
      <c r="W123" s="195">
        <f t="shared" ref="W123:X123" si="113">C123/100</f>
        <v>0</v>
      </c>
      <c r="X123" s="195">
        <f t="shared" si="113"/>
        <v>0</v>
      </c>
      <c r="Y123" s="195">
        <f t="shared" si="14"/>
        <v>0</v>
      </c>
      <c r="Z123" s="198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127.0</v>
      </c>
      <c r="B124" s="190"/>
      <c r="C124" s="190"/>
      <c r="D124" s="190"/>
      <c r="E124" s="190"/>
      <c r="F124" s="190">
        <f t="shared" si="5"/>
        <v>0</v>
      </c>
      <c r="G124" s="190">
        <f t="shared" si="6"/>
        <v>0</v>
      </c>
      <c r="H124" s="191">
        <f t="shared" si="7"/>
        <v>0</v>
      </c>
      <c r="I124" s="190"/>
      <c r="J124" s="192">
        <f t="shared" si="8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9"/>
        <v>0</v>
      </c>
      <c r="T124" s="196" t="str">
        <f t="shared" si="10"/>
        <v/>
      </c>
      <c r="U124" s="196">
        <f t="shared" si="11"/>
        <v>0</v>
      </c>
      <c r="V124" s="197"/>
      <c r="W124" s="195">
        <f t="shared" ref="W124:X124" si="114">C124/100</f>
        <v>0</v>
      </c>
      <c r="X124" s="195">
        <f t="shared" si="114"/>
        <v>0</v>
      </c>
      <c r="Y124" s="195">
        <f t="shared" si="14"/>
        <v>0</v>
      </c>
      <c r="Z124" s="198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128.0</v>
      </c>
      <c r="B125" s="190"/>
      <c r="C125" s="190"/>
      <c r="D125" s="190"/>
      <c r="E125" s="190"/>
      <c r="F125" s="190">
        <f t="shared" si="5"/>
        <v>0</v>
      </c>
      <c r="G125" s="190">
        <f t="shared" si="6"/>
        <v>0</v>
      </c>
      <c r="H125" s="191">
        <f t="shared" si="7"/>
        <v>0</v>
      </c>
      <c r="I125" s="190"/>
      <c r="J125" s="192">
        <f t="shared" si="8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9"/>
        <v>0</v>
      </c>
      <c r="T125" s="196" t="str">
        <f t="shared" si="10"/>
        <v/>
      </c>
      <c r="U125" s="196">
        <f t="shared" si="11"/>
        <v>0</v>
      </c>
      <c r="V125" s="197"/>
      <c r="W125" s="195">
        <f t="shared" ref="W125:X125" si="115">C125/100</f>
        <v>0</v>
      </c>
      <c r="X125" s="195">
        <f t="shared" si="115"/>
        <v>0</v>
      </c>
      <c r="Y125" s="195">
        <f t="shared" si="14"/>
        <v>0</v>
      </c>
      <c r="Z125" s="198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129.0</v>
      </c>
      <c r="B126" s="190"/>
      <c r="C126" s="190"/>
      <c r="D126" s="190"/>
      <c r="E126" s="190"/>
      <c r="F126" s="190">
        <f t="shared" si="5"/>
        <v>0</v>
      </c>
      <c r="G126" s="190">
        <f t="shared" si="6"/>
        <v>0</v>
      </c>
      <c r="H126" s="191">
        <f t="shared" si="7"/>
        <v>0</v>
      </c>
      <c r="I126" s="190"/>
      <c r="J126" s="192">
        <f t="shared" si="8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9"/>
        <v>0</v>
      </c>
      <c r="T126" s="196" t="str">
        <f t="shared" si="10"/>
        <v/>
      </c>
      <c r="U126" s="196">
        <f t="shared" si="11"/>
        <v>0</v>
      </c>
      <c r="V126" s="197"/>
      <c r="W126" s="195">
        <f t="shared" ref="W126:X126" si="116">C126/100</f>
        <v>0</v>
      </c>
      <c r="X126" s="195">
        <f t="shared" si="116"/>
        <v>0</v>
      </c>
      <c r="Y126" s="195">
        <f t="shared" si="14"/>
        <v>0</v>
      </c>
      <c r="Z126" s="198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130.0</v>
      </c>
      <c r="B127" s="190"/>
      <c r="C127" s="190"/>
      <c r="D127" s="190"/>
      <c r="E127" s="190"/>
      <c r="F127" s="190">
        <f t="shared" si="5"/>
        <v>0</v>
      </c>
      <c r="G127" s="190">
        <f t="shared" si="6"/>
        <v>0</v>
      </c>
      <c r="H127" s="191">
        <f t="shared" si="7"/>
        <v>0</v>
      </c>
      <c r="I127" s="190"/>
      <c r="J127" s="192">
        <f t="shared" si="8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9"/>
        <v>0</v>
      </c>
      <c r="T127" s="196" t="str">
        <f t="shared" si="10"/>
        <v/>
      </c>
      <c r="U127" s="196">
        <f t="shared" si="11"/>
        <v>0</v>
      </c>
      <c r="V127" s="197"/>
      <c r="W127" s="195">
        <f t="shared" ref="W127:X127" si="117">C127/100</f>
        <v>0</v>
      </c>
      <c r="X127" s="195">
        <f t="shared" si="117"/>
        <v>0</v>
      </c>
      <c r="Y127" s="195">
        <f t="shared" si="14"/>
        <v>0</v>
      </c>
      <c r="Z127" s="198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131.0</v>
      </c>
      <c r="B128" s="190"/>
      <c r="C128" s="190"/>
      <c r="D128" s="190"/>
      <c r="E128" s="190"/>
      <c r="F128" s="190">
        <f t="shared" si="5"/>
        <v>0</v>
      </c>
      <c r="G128" s="190">
        <f t="shared" si="6"/>
        <v>0</v>
      </c>
      <c r="H128" s="191">
        <f t="shared" si="7"/>
        <v>0</v>
      </c>
      <c r="I128" s="190"/>
      <c r="J128" s="192">
        <f t="shared" si="8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9"/>
        <v>0</v>
      </c>
      <c r="T128" s="196" t="str">
        <f t="shared" si="10"/>
        <v/>
      </c>
      <c r="U128" s="196">
        <f t="shared" si="11"/>
        <v>0</v>
      </c>
      <c r="V128" s="197"/>
      <c r="W128" s="195">
        <f t="shared" ref="W128:X128" si="118">C128/100</f>
        <v>0</v>
      </c>
      <c r="X128" s="195">
        <f t="shared" si="118"/>
        <v>0</v>
      </c>
      <c r="Y128" s="195">
        <f t="shared" si="14"/>
        <v>0</v>
      </c>
      <c r="Z128" s="198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132.0</v>
      </c>
      <c r="B129" s="190"/>
      <c r="C129" s="190"/>
      <c r="D129" s="190"/>
      <c r="E129" s="190"/>
      <c r="F129" s="190">
        <f t="shared" si="5"/>
        <v>0</v>
      </c>
      <c r="G129" s="190">
        <f t="shared" si="6"/>
        <v>0</v>
      </c>
      <c r="H129" s="191">
        <f t="shared" si="7"/>
        <v>0</v>
      </c>
      <c r="I129" s="190"/>
      <c r="J129" s="192">
        <f t="shared" si="8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9"/>
        <v>0</v>
      </c>
      <c r="T129" s="196" t="str">
        <f t="shared" si="10"/>
        <v/>
      </c>
      <c r="U129" s="196">
        <f t="shared" si="11"/>
        <v>0</v>
      </c>
      <c r="V129" s="197"/>
      <c r="W129" s="195">
        <f t="shared" ref="W129:X129" si="119">C129/100</f>
        <v>0</v>
      </c>
      <c r="X129" s="195">
        <f t="shared" si="119"/>
        <v>0</v>
      </c>
      <c r="Y129" s="195">
        <f t="shared" si="14"/>
        <v>0</v>
      </c>
      <c r="Z129" s="198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133.0</v>
      </c>
      <c r="B130" s="190"/>
      <c r="C130" s="190"/>
      <c r="D130" s="190"/>
      <c r="E130" s="190"/>
      <c r="F130" s="190">
        <f t="shared" si="5"/>
        <v>0</v>
      </c>
      <c r="G130" s="190">
        <f t="shared" si="6"/>
        <v>0</v>
      </c>
      <c r="H130" s="191">
        <f t="shared" si="7"/>
        <v>0</v>
      </c>
      <c r="I130" s="190"/>
      <c r="J130" s="192">
        <f t="shared" si="8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9"/>
        <v>0</v>
      </c>
      <c r="T130" s="196" t="str">
        <f t="shared" si="10"/>
        <v/>
      </c>
      <c r="U130" s="196">
        <f t="shared" si="11"/>
        <v>0</v>
      </c>
      <c r="V130" s="197"/>
      <c r="W130" s="195">
        <f t="shared" ref="W130:X130" si="120">C130/100</f>
        <v>0</v>
      </c>
      <c r="X130" s="195">
        <f t="shared" si="120"/>
        <v>0</v>
      </c>
      <c r="Y130" s="195">
        <f t="shared" si="14"/>
        <v>0</v>
      </c>
      <c r="Z130" s="198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134.0</v>
      </c>
      <c r="B131" s="190"/>
      <c r="C131" s="190"/>
      <c r="D131" s="190"/>
      <c r="E131" s="190"/>
      <c r="F131" s="190">
        <f t="shared" si="5"/>
        <v>0</v>
      </c>
      <c r="G131" s="190">
        <f t="shared" si="6"/>
        <v>0</v>
      </c>
      <c r="H131" s="191">
        <f t="shared" si="7"/>
        <v>0</v>
      </c>
      <c r="I131" s="190"/>
      <c r="J131" s="192">
        <f t="shared" si="8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9"/>
        <v>0</v>
      </c>
      <c r="T131" s="196" t="str">
        <f t="shared" si="10"/>
        <v/>
      </c>
      <c r="U131" s="196">
        <f t="shared" si="11"/>
        <v>0</v>
      </c>
      <c r="V131" s="197"/>
      <c r="W131" s="195">
        <f t="shared" ref="W131:X131" si="121">C131/100</f>
        <v>0</v>
      </c>
      <c r="X131" s="195">
        <f t="shared" si="121"/>
        <v>0</v>
      </c>
      <c r="Y131" s="195">
        <f t="shared" si="14"/>
        <v>0</v>
      </c>
      <c r="Z131" s="198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135.0</v>
      </c>
      <c r="B132" s="190"/>
      <c r="C132" s="190"/>
      <c r="D132" s="190"/>
      <c r="E132" s="190"/>
      <c r="F132" s="190">
        <f t="shared" si="5"/>
        <v>0</v>
      </c>
      <c r="G132" s="190">
        <f t="shared" si="6"/>
        <v>0</v>
      </c>
      <c r="H132" s="191">
        <f t="shared" si="7"/>
        <v>0</v>
      </c>
      <c r="I132" s="190"/>
      <c r="J132" s="192">
        <f t="shared" si="8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9"/>
        <v>0</v>
      </c>
      <c r="T132" s="196" t="str">
        <f t="shared" si="10"/>
        <v/>
      </c>
      <c r="U132" s="196">
        <f t="shared" si="11"/>
        <v>0</v>
      </c>
      <c r="V132" s="197"/>
      <c r="W132" s="195">
        <f t="shared" ref="W132:X132" si="122">C132/100</f>
        <v>0</v>
      </c>
      <c r="X132" s="195">
        <f t="shared" si="122"/>
        <v>0</v>
      </c>
      <c r="Y132" s="195">
        <f t="shared" si="14"/>
        <v>0</v>
      </c>
      <c r="Z132" s="198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136.0</v>
      </c>
      <c r="B133" s="190"/>
      <c r="C133" s="190"/>
      <c r="D133" s="190"/>
      <c r="E133" s="190"/>
      <c r="F133" s="190">
        <f t="shared" si="5"/>
        <v>0</v>
      </c>
      <c r="G133" s="190">
        <f t="shared" si="6"/>
        <v>0</v>
      </c>
      <c r="H133" s="191">
        <f t="shared" si="7"/>
        <v>0</v>
      </c>
      <c r="I133" s="190"/>
      <c r="J133" s="192">
        <f t="shared" si="8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9"/>
        <v>0</v>
      </c>
      <c r="T133" s="196" t="str">
        <f t="shared" si="10"/>
        <v/>
      </c>
      <c r="U133" s="196">
        <f t="shared" si="11"/>
        <v>0</v>
      </c>
      <c r="V133" s="197"/>
      <c r="W133" s="195">
        <f t="shared" ref="W133:X133" si="123">C133/100</f>
        <v>0</v>
      </c>
      <c r="X133" s="195">
        <f t="shared" si="123"/>
        <v>0</v>
      </c>
      <c r="Y133" s="195">
        <f t="shared" si="14"/>
        <v>0</v>
      </c>
      <c r="Z133" s="198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137.0</v>
      </c>
      <c r="B134" s="190"/>
      <c r="C134" s="190"/>
      <c r="D134" s="190"/>
      <c r="E134" s="190"/>
      <c r="F134" s="190">
        <f t="shared" si="5"/>
        <v>0</v>
      </c>
      <c r="G134" s="190">
        <f t="shared" si="6"/>
        <v>0</v>
      </c>
      <c r="H134" s="191">
        <f t="shared" si="7"/>
        <v>0</v>
      </c>
      <c r="I134" s="190"/>
      <c r="J134" s="192">
        <f t="shared" si="8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9"/>
        <v>0</v>
      </c>
      <c r="T134" s="196" t="str">
        <f t="shared" si="10"/>
        <v/>
      </c>
      <c r="U134" s="196">
        <f t="shared" si="11"/>
        <v>0</v>
      </c>
      <c r="V134" s="197"/>
      <c r="W134" s="195">
        <f t="shared" ref="W134:X134" si="124">C134/100</f>
        <v>0</v>
      </c>
      <c r="X134" s="195">
        <f t="shared" si="124"/>
        <v>0</v>
      </c>
      <c r="Y134" s="195">
        <f t="shared" si="14"/>
        <v>0</v>
      </c>
      <c r="Z134" s="198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138.0</v>
      </c>
      <c r="B135" s="190"/>
      <c r="C135" s="190"/>
      <c r="D135" s="190"/>
      <c r="E135" s="190"/>
      <c r="F135" s="190">
        <f t="shared" si="5"/>
        <v>0</v>
      </c>
      <c r="G135" s="190">
        <f t="shared" si="6"/>
        <v>0</v>
      </c>
      <c r="H135" s="191">
        <f t="shared" si="7"/>
        <v>0</v>
      </c>
      <c r="I135" s="190"/>
      <c r="J135" s="192">
        <f t="shared" si="8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9"/>
        <v>0</v>
      </c>
      <c r="T135" s="196" t="str">
        <f t="shared" si="10"/>
        <v/>
      </c>
      <c r="U135" s="196">
        <f t="shared" si="11"/>
        <v>0</v>
      </c>
      <c r="V135" s="197"/>
      <c r="W135" s="195">
        <f t="shared" ref="W135:X135" si="125">C135/100</f>
        <v>0</v>
      </c>
      <c r="X135" s="195">
        <f t="shared" si="125"/>
        <v>0</v>
      </c>
      <c r="Y135" s="195">
        <f t="shared" si="14"/>
        <v>0</v>
      </c>
      <c r="Z135" s="198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139.0</v>
      </c>
      <c r="B136" s="190"/>
      <c r="C136" s="190"/>
      <c r="D136" s="190"/>
      <c r="E136" s="190"/>
      <c r="F136" s="190">
        <f t="shared" si="5"/>
        <v>0</v>
      </c>
      <c r="G136" s="190">
        <f t="shared" si="6"/>
        <v>0</v>
      </c>
      <c r="H136" s="191">
        <f t="shared" si="7"/>
        <v>0</v>
      </c>
      <c r="I136" s="190"/>
      <c r="J136" s="192">
        <f t="shared" si="8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9"/>
        <v>0</v>
      </c>
      <c r="T136" s="196" t="str">
        <f t="shared" si="10"/>
        <v/>
      </c>
      <c r="U136" s="196">
        <f t="shared" si="11"/>
        <v>0</v>
      </c>
      <c r="V136" s="197"/>
      <c r="W136" s="195">
        <f t="shared" ref="W136:X136" si="126">C136/100</f>
        <v>0</v>
      </c>
      <c r="X136" s="195">
        <f t="shared" si="126"/>
        <v>0</v>
      </c>
      <c r="Y136" s="195">
        <f t="shared" si="14"/>
        <v>0</v>
      </c>
      <c r="Z136" s="198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140.0</v>
      </c>
      <c r="B137" s="190"/>
      <c r="C137" s="190"/>
      <c r="D137" s="190"/>
      <c r="E137" s="190"/>
      <c r="F137" s="190">
        <f t="shared" si="5"/>
        <v>0</v>
      </c>
      <c r="G137" s="190">
        <f t="shared" si="6"/>
        <v>0</v>
      </c>
      <c r="H137" s="191">
        <f t="shared" si="7"/>
        <v>0</v>
      </c>
      <c r="I137" s="190"/>
      <c r="J137" s="192">
        <f t="shared" si="8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9"/>
        <v>0</v>
      </c>
      <c r="T137" s="196" t="str">
        <f t="shared" si="10"/>
        <v/>
      </c>
      <c r="U137" s="196">
        <f t="shared" si="11"/>
        <v>0</v>
      </c>
      <c r="V137" s="197"/>
      <c r="W137" s="195">
        <f t="shared" ref="W137:X137" si="127">C137/100</f>
        <v>0</v>
      </c>
      <c r="X137" s="195">
        <f t="shared" si="127"/>
        <v>0</v>
      </c>
      <c r="Y137" s="195">
        <f t="shared" si="14"/>
        <v>0</v>
      </c>
      <c r="Z137" s="198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141.0</v>
      </c>
      <c r="B138" s="190"/>
      <c r="C138" s="190"/>
      <c r="D138" s="190"/>
      <c r="E138" s="190"/>
      <c r="F138" s="190">
        <f t="shared" si="5"/>
        <v>0</v>
      </c>
      <c r="G138" s="190">
        <f t="shared" si="6"/>
        <v>0</v>
      </c>
      <c r="H138" s="191">
        <f t="shared" si="7"/>
        <v>0</v>
      </c>
      <c r="I138" s="190"/>
      <c r="J138" s="192">
        <f t="shared" si="8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9"/>
        <v>0</v>
      </c>
      <c r="T138" s="196" t="str">
        <f t="shared" si="10"/>
        <v/>
      </c>
      <c r="U138" s="196">
        <f t="shared" si="11"/>
        <v>0</v>
      </c>
      <c r="V138" s="197"/>
      <c r="W138" s="195">
        <f t="shared" ref="W138:X138" si="128">C138/100</f>
        <v>0</v>
      </c>
      <c r="X138" s="195">
        <f t="shared" si="128"/>
        <v>0</v>
      </c>
      <c r="Y138" s="195">
        <f t="shared" si="14"/>
        <v>0</v>
      </c>
      <c r="Z138" s="198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142.0</v>
      </c>
      <c r="B139" s="190"/>
      <c r="C139" s="190"/>
      <c r="D139" s="190"/>
      <c r="E139" s="190"/>
      <c r="F139" s="190">
        <f t="shared" si="5"/>
        <v>0</v>
      </c>
      <c r="G139" s="190">
        <f t="shared" si="6"/>
        <v>0</v>
      </c>
      <c r="H139" s="191">
        <f t="shared" si="7"/>
        <v>0</v>
      </c>
      <c r="I139" s="190"/>
      <c r="J139" s="192">
        <f t="shared" si="8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9"/>
        <v>0</v>
      </c>
      <c r="T139" s="196" t="str">
        <f t="shared" si="10"/>
        <v/>
      </c>
      <c r="U139" s="196">
        <f t="shared" si="11"/>
        <v>0</v>
      </c>
      <c r="V139" s="197"/>
      <c r="W139" s="195">
        <f t="shared" ref="W139:X139" si="129">C139/100</f>
        <v>0</v>
      </c>
      <c r="X139" s="195">
        <f t="shared" si="129"/>
        <v>0</v>
      </c>
      <c r="Y139" s="195">
        <f t="shared" si="14"/>
        <v>0</v>
      </c>
      <c r="Z139" s="198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143.0</v>
      </c>
      <c r="B140" s="190"/>
      <c r="C140" s="190"/>
      <c r="D140" s="190"/>
      <c r="E140" s="190"/>
      <c r="F140" s="190">
        <f t="shared" si="5"/>
        <v>0</v>
      </c>
      <c r="G140" s="190">
        <f t="shared" si="6"/>
        <v>0</v>
      </c>
      <c r="H140" s="191">
        <f t="shared" si="7"/>
        <v>0</v>
      </c>
      <c r="I140" s="190"/>
      <c r="J140" s="192">
        <f t="shared" si="8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9"/>
        <v>0</v>
      </c>
      <c r="T140" s="196" t="str">
        <f t="shared" si="10"/>
        <v/>
      </c>
      <c r="U140" s="196">
        <f t="shared" si="11"/>
        <v>0</v>
      </c>
      <c r="V140" s="197"/>
      <c r="W140" s="195">
        <f t="shared" ref="W140:X140" si="130">C140/100</f>
        <v>0</v>
      </c>
      <c r="X140" s="195">
        <f t="shared" si="130"/>
        <v>0</v>
      </c>
      <c r="Y140" s="195">
        <f t="shared" si="14"/>
        <v>0</v>
      </c>
      <c r="Z140" s="198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144.0</v>
      </c>
      <c r="B141" s="190"/>
      <c r="C141" s="190"/>
      <c r="D141" s="190"/>
      <c r="E141" s="190"/>
      <c r="F141" s="190">
        <f t="shared" si="5"/>
        <v>0</v>
      </c>
      <c r="G141" s="190">
        <f t="shared" si="6"/>
        <v>0</v>
      </c>
      <c r="H141" s="191">
        <f t="shared" si="7"/>
        <v>0</v>
      </c>
      <c r="I141" s="190"/>
      <c r="J141" s="192">
        <f t="shared" si="8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9"/>
        <v>0</v>
      </c>
      <c r="T141" s="196" t="str">
        <f t="shared" si="10"/>
        <v/>
      </c>
      <c r="U141" s="196">
        <f t="shared" si="11"/>
        <v>0</v>
      </c>
      <c r="V141" s="197"/>
      <c r="W141" s="195">
        <f t="shared" ref="W141:X141" si="131">C141/100</f>
        <v>0</v>
      </c>
      <c r="X141" s="195">
        <f t="shared" si="131"/>
        <v>0</v>
      </c>
      <c r="Y141" s="195">
        <f t="shared" si="14"/>
        <v>0</v>
      </c>
      <c r="Z141" s="198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145.0</v>
      </c>
      <c r="B142" s="190"/>
      <c r="C142" s="190"/>
      <c r="D142" s="190"/>
      <c r="E142" s="190"/>
      <c r="F142" s="190">
        <f t="shared" si="5"/>
        <v>0</v>
      </c>
      <c r="G142" s="190">
        <f t="shared" si="6"/>
        <v>0</v>
      </c>
      <c r="H142" s="191">
        <f t="shared" si="7"/>
        <v>0</v>
      </c>
      <c r="I142" s="190"/>
      <c r="J142" s="192">
        <f t="shared" si="8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9"/>
        <v>0</v>
      </c>
      <c r="T142" s="196" t="str">
        <f t="shared" si="10"/>
        <v/>
      </c>
      <c r="U142" s="196">
        <f t="shared" si="11"/>
        <v>0</v>
      </c>
      <c r="V142" s="197"/>
      <c r="W142" s="195">
        <f t="shared" ref="W142:X142" si="132">C142/100</f>
        <v>0</v>
      </c>
      <c r="X142" s="195">
        <f t="shared" si="132"/>
        <v>0</v>
      </c>
      <c r="Y142" s="195">
        <f t="shared" si="14"/>
        <v>0</v>
      </c>
      <c r="Z142" s="198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146.0</v>
      </c>
      <c r="B143" s="190"/>
      <c r="C143" s="190"/>
      <c r="D143" s="190"/>
      <c r="E143" s="190"/>
      <c r="F143" s="190">
        <f t="shared" si="5"/>
        <v>0</v>
      </c>
      <c r="G143" s="190">
        <f t="shared" si="6"/>
        <v>0</v>
      </c>
      <c r="H143" s="191">
        <f t="shared" si="7"/>
        <v>0</v>
      </c>
      <c r="I143" s="190"/>
      <c r="J143" s="192">
        <f t="shared" si="8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9"/>
        <v>0</v>
      </c>
      <c r="T143" s="196" t="str">
        <f t="shared" si="10"/>
        <v/>
      </c>
      <c r="U143" s="196">
        <f t="shared" si="11"/>
        <v>0</v>
      </c>
      <c r="V143" s="197"/>
      <c r="W143" s="195">
        <f t="shared" ref="W143:X143" si="133">C143/100</f>
        <v>0</v>
      </c>
      <c r="X143" s="195">
        <f t="shared" si="133"/>
        <v>0</v>
      </c>
      <c r="Y143" s="195">
        <f t="shared" si="14"/>
        <v>0</v>
      </c>
      <c r="Z143" s="198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147.0</v>
      </c>
      <c r="B144" s="190"/>
      <c r="C144" s="190"/>
      <c r="D144" s="190"/>
      <c r="E144" s="190"/>
      <c r="F144" s="190">
        <f t="shared" si="5"/>
        <v>0</v>
      </c>
      <c r="G144" s="190">
        <f t="shared" si="6"/>
        <v>0</v>
      </c>
      <c r="H144" s="191">
        <f t="shared" si="7"/>
        <v>0</v>
      </c>
      <c r="I144" s="190"/>
      <c r="J144" s="192">
        <f t="shared" si="8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9"/>
        <v>0</v>
      </c>
      <c r="T144" s="196" t="str">
        <f t="shared" si="10"/>
        <v/>
      </c>
      <c r="U144" s="196">
        <f t="shared" si="11"/>
        <v>0</v>
      </c>
      <c r="V144" s="197"/>
      <c r="W144" s="195">
        <f t="shared" ref="W144:X144" si="134">C144/100</f>
        <v>0</v>
      </c>
      <c r="X144" s="195">
        <f t="shared" si="134"/>
        <v>0</v>
      </c>
      <c r="Y144" s="195">
        <f t="shared" si="14"/>
        <v>0</v>
      </c>
      <c r="Z144" s="198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148.0</v>
      </c>
      <c r="B145" s="190"/>
      <c r="C145" s="190"/>
      <c r="D145" s="190"/>
      <c r="E145" s="190"/>
      <c r="F145" s="190">
        <f t="shared" si="5"/>
        <v>0</v>
      </c>
      <c r="G145" s="190">
        <f t="shared" si="6"/>
        <v>0</v>
      </c>
      <c r="H145" s="191">
        <f t="shared" si="7"/>
        <v>0</v>
      </c>
      <c r="I145" s="190"/>
      <c r="J145" s="192">
        <f t="shared" si="8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9"/>
        <v>0</v>
      </c>
      <c r="T145" s="196" t="str">
        <f t="shared" si="10"/>
        <v/>
      </c>
      <c r="U145" s="196">
        <f t="shared" si="11"/>
        <v>0</v>
      </c>
      <c r="V145" s="197"/>
      <c r="W145" s="195">
        <f t="shared" ref="W145:X145" si="135">C145/100</f>
        <v>0</v>
      </c>
      <c r="X145" s="195">
        <f t="shared" si="135"/>
        <v>0</v>
      </c>
      <c r="Y145" s="195">
        <f t="shared" si="14"/>
        <v>0</v>
      </c>
      <c r="Z145" s="198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149.0</v>
      </c>
      <c r="B146" s="190"/>
      <c r="C146" s="190"/>
      <c r="D146" s="190"/>
      <c r="E146" s="190"/>
      <c r="F146" s="190">
        <f t="shared" si="5"/>
        <v>0</v>
      </c>
      <c r="G146" s="190">
        <f t="shared" si="6"/>
        <v>0</v>
      </c>
      <c r="H146" s="191">
        <f t="shared" si="7"/>
        <v>0</v>
      </c>
      <c r="I146" s="190"/>
      <c r="J146" s="192">
        <f t="shared" si="8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9"/>
        <v>0</v>
      </c>
      <c r="T146" s="196" t="str">
        <f t="shared" si="10"/>
        <v/>
      </c>
      <c r="U146" s="196">
        <f t="shared" si="11"/>
        <v>0</v>
      </c>
      <c r="V146" s="197"/>
      <c r="W146" s="195">
        <f t="shared" ref="W146:X146" si="136">C146/100</f>
        <v>0</v>
      </c>
      <c r="X146" s="195">
        <f t="shared" si="136"/>
        <v>0</v>
      </c>
      <c r="Y146" s="195">
        <f t="shared" si="14"/>
        <v>0</v>
      </c>
      <c r="Z146" s="198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150.0</v>
      </c>
      <c r="B147" s="190"/>
      <c r="C147" s="190"/>
      <c r="D147" s="190"/>
      <c r="E147" s="190"/>
      <c r="F147" s="190">
        <f t="shared" si="5"/>
        <v>0</v>
      </c>
      <c r="G147" s="190">
        <f t="shared" si="6"/>
        <v>0</v>
      </c>
      <c r="H147" s="191">
        <f t="shared" si="7"/>
        <v>0</v>
      </c>
      <c r="I147" s="190"/>
      <c r="J147" s="192">
        <f t="shared" si="8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9"/>
        <v>0</v>
      </c>
      <c r="T147" s="196" t="str">
        <f t="shared" si="10"/>
        <v/>
      </c>
      <c r="U147" s="196">
        <f t="shared" si="11"/>
        <v>0</v>
      </c>
      <c r="V147" s="197"/>
      <c r="W147" s="195">
        <f t="shared" ref="W147:X147" si="137">C147/100</f>
        <v>0</v>
      </c>
      <c r="X147" s="195">
        <f t="shared" si="137"/>
        <v>0</v>
      </c>
      <c r="Y147" s="195">
        <f t="shared" si="14"/>
        <v>0</v>
      </c>
      <c r="Z147" s="198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151.0</v>
      </c>
      <c r="B148" s="190"/>
      <c r="C148" s="190"/>
      <c r="D148" s="190"/>
      <c r="E148" s="190"/>
      <c r="F148" s="190">
        <f t="shared" si="5"/>
        <v>0</v>
      </c>
      <c r="G148" s="190">
        <f t="shared" si="6"/>
        <v>0</v>
      </c>
      <c r="H148" s="191">
        <f t="shared" si="7"/>
        <v>0</v>
      </c>
      <c r="I148" s="190"/>
      <c r="J148" s="192">
        <f t="shared" si="8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9"/>
        <v>0</v>
      </c>
      <c r="T148" s="196" t="str">
        <f t="shared" si="10"/>
        <v/>
      </c>
      <c r="U148" s="196">
        <f t="shared" si="11"/>
        <v>0</v>
      </c>
      <c r="V148" s="197"/>
      <c r="W148" s="195">
        <f t="shared" ref="W148:X148" si="138">C148/100</f>
        <v>0</v>
      </c>
      <c r="X148" s="195">
        <f t="shared" si="138"/>
        <v>0</v>
      </c>
      <c r="Y148" s="195">
        <f t="shared" si="14"/>
        <v>0</v>
      </c>
      <c r="Z148" s="198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152.0</v>
      </c>
      <c r="B149" s="190"/>
      <c r="C149" s="190"/>
      <c r="D149" s="190"/>
      <c r="E149" s="190"/>
      <c r="F149" s="190">
        <f t="shared" si="5"/>
        <v>0</v>
      </c>
      <c r="G149" s="190">
        <f t="shared" si="6"/>
        <v>0</v>
      </c>
      <c r="H149" s="191">
        <f t="shared" si="7"/>
        <v>0</v>
      </c>
      <c r="I149" s="190"/>
      <c r="J149" s="192">
        <f t="shared" si="8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9"/>
        <v>0</v>
      </c>
      <c r="T149" s="196" t="str">
        <f t="shared" si="10"/>
        <v/>
      </c>
      <c r="U149" s="196">
        <f t="shared" si="11"/>
        <v>0</v>
      </c>
      <c r="V149" s="197"/>
      <c r="W149" s="195">
        <f t="shared" ref="W149:X149" si="139">C149/100</f>
        <v>0</v>
      </c>
      <c r="X149" s="195">
        <f t="shared" si="139"/>
        <v>0</v>
      </c>
      <c r="Y149" s="195">
        <f t="shared" si="14"/>
        <v>0</v>
      </c>
      <c r="Z149" s="198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153.0</v>
      </c>
      <c r="B150" s="190"/>
      <c r="C150" s="190"/>
      <c r="D150" s="190"/>
      <c r="E150" s="190"/>
      <c r="F150" s="190">
        <f t="shared" si="5"/>
        <v>0</v>
      </c>
      <c r="G150" s="190">
        <f t="shared" si="6"/>
        <v>0</v>
      </c>
      <c r="H150" s="191">
        <f t="shared" si="7"/>
        <v>0</v>
      </c>
      <c r="I150" s="190"/>
      <c r="J150" s="192">
        <f t="shared" si="8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9"/>
        <v>0</v>
      </c>
      <c r="T150" s="196" t="str">
        <f t="shared" si="10"/>
        <v/>
      </c>
      <c r="U150" s="196">
        <f t="shared" si="11"/>
        <v>0</v>
      </c>
      <c r="V150" s="197"/>
      <c r="W150" s="195">
        <f t="shared" ref="W150:X150" si="140">C150/100</f>
        <v>0</v>
      </c>
      <c r="X150" s="195">
        <f t="shared" si="140"/>
        <v>0</v>
      </c>
      <c r="Y150" s="195">
        <f t="shared" si="14"/>
        <v>0</v>
      </c>
      <c r="Z150" s="198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154.0</v>
      </c>
      <c r="B151" s="190"/>
      <c r="C151" s="190"/>
      <c r="D151" s="190"/>
      <c r="E151" s="190"/>
      <c r="F151" s="190">
        <f t="shared" si="5"/>
        <v>0</v>
      </c>
      <c r="G151" s="190">
        <f t="shared" si="6"/>
        <v>0</v>
      </c>
      <c r="H151" s="191">
        <f t="shared" si="7"/>
        <v>0</v>
      </c>
      <c r="I151" s="190"/>
      <c r="J151" s="192">
        <f t="shared" si="8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9"/>
        <v>0</v>
      </c>
      <c r="T151" s="196" t="str">
        <f t="shared" si="10"/>
        <v/>
      </c>
      <c r="U151" s="196">
        <f t="shared" si="11"/>
        <v>0</v>
      </c>
      <c r="V151" s="197"/>
      <c r="W151" s="195">
        <f t="shared" ref="W151:X151" si="141">C151/100</f>
        <v>0</v>
      </c>
      <c r="X151" s="195">
        <f t="shared" si="141"/>
        <v>0</v>
      </c>
      <c r="Y151" s="195">
        <f t="shared" si="14"/>
        <v>0</v>
      </c>
      <c r="Z151" s="198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155.0</v>
      </c>
      <c r="B152" s="190"/>
      <c r="C152" s="190"/>
      <c r="D152" s="190"/>
      <c r="E152" s="190"/>
      <c r="F152" s="190">
        <f t="shared" si="5"/>
        <v>0</v>
      </c>
      <c r="G152" s="190">
        <f t="shared" si="6"/>
        <v>0</v>
      </c>
      <c r="H152" s="191">
        <f t="shared" si="7"/>
        <v>0</v>
      </c>
      <c r="I152" s="190"/>
      <c r="J152" s="192">
        <f t="shared" si="8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9"/>
        <v>0</v>
      </c>
      <c r="T152" s="196" t="str">
        <f t="shared" si="10"/>
        <v/>
      </c>
      <c r="U152" s="196">
        <f t="shared" si="11"/>
        <v>0</v>
      </c>
      <c r="V152" s="197"/>
      <c r="W152" s="195">
        <f t="shared" ref="W152:X152" si="142">C152/100</f>
        <v>0</v>
      </c>
      <c r="X152" s="195">
        <f t="shared" si="142"/>
        <v>0</v>
      </c>
      <c r="Y152" s="195">
        <f t="shared" si="14"/>
        <v>0</v>
      </c>
      <c r="Z152" s="198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156.0</v>
      </c>
      <c r="B153" s="190"/>
      <c r="C153" s="190"/>
      <c r="D153" s="190"/>
      <c r="E153" s="190"/>
      <c r="F153" s="190">
        <f t="shared" si="5"/>
        <v>0</v>
      </c>
      <c r="G153" s="190">
        <f t="shared" si="6"/>
        <v>0</v>
      </c>
      <c r="H153" s="191">
        <f t="shared" si="7"/>
        <v>0</v>
      </c>
      <c r="I153" s="190"/>
      <c r="J153" s="192">
        <f t="shared" si="8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9"/>
        <v>0</v>
      </c>
      <c r="T153" s="196" t="str">
        <f t="shared" si="10"/>
        <v/>
      </c>
      <c r="U153" s="196">
        <f t="shared" si="11"/>
        <v>0</v>
      </c>
      <c r="V153" s="197"/>
      <c r="W153" s="195">
        <f t="shared" ref="W153:X153" si="143">C153/100</f>
        <v>0</v>
      </c>
      <c r="X153" s="195">
        <f t="shared" si="143"/>
        <v>0</v>
      </c>
      <c r="Y153" s="195">
        <f t="shared" si="14"/>
        <v>0</v>
      </c>
      <c r="Z153" s="198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157.0</v>
      </c>
      <c r="B154" s="190"/>
      <c r="C154" s="190"/>
      <c r="D154" s="190"/>
      <c r="E154" s="190"/>
      <c r="F154" s="190">
        <f t="shared" si="5"/>
        <v>0</v>
      </c>
      <c r="G154" s="190">
        <f t="shared" si="6"/>
        <v>0</v>
      </c>
      <c r="H154" s="191">
        <f t="shared" si="7"/>
        <v>0</v>
      </c>
      <c r="I154" s="190"/>
      <c r="J154" s="192">
        <f t="shared" si="8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9"/>
        <v>0</v>
      </c>
      <c r="T154" s="196" t="str">
        <f t="shared" si="10"/>
        <v/>
      </c>
      <c r="U154" s="196">
        <f t="shared" si="11"/>
        <v>0</v>
      </c>
      <c r="V154" s="197"/>
      <c r="W154" s="195">
        <f t="shared" ref="W154:X154" si="144">C154/100</f>
        <v>0</v>
      </c>
      <c r="X154" s="195">
        <f t="shared" si="144"/>
        <v>0</v>
      </c>
      <c r="Y154" s="195">
        <f t="shared" si="14"/>
        <v>0</v>
      </c>
      <c r="Z154" s="198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158.0</v>
      </c>
      <c r="B155" s="190"/>
      <c r="C155" s="190"/>
      <c r="D155" s="190"/>
      <c r="E155" s="190"/>
      <c r="F155" s="190">
        <f t="shared" si="5"/>
        <v>0</v>
      </c>
      <c r="G155" s="190">
        <f t="shared" si="6"/>
        <v>0</v>
      </c>
      <c r="H155" s="191">
        <f t="shared" si="7"/>
        <v>0</v>
      </c>
      <c r="I155" s="190"/>
      <c r="J155" s="192">
        <f t="shared" si="8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9"/>
        <v>0</v>
      </c>
      <c r="T155" s="196" t="str">
        <f t="shared" si="10"/>
        <v/>
      </c>
      <c r="U155" s="196">
        <f t="shared" si="11"/>
        <v>0</v>
      </c>
      <c r="V155" s="197"/>
      <c r="W155" s="195">
        <f t="shared" ref="W155:X155" si="145">C155/100</f>
        <v>0</v>
      </c>
      <c r="X155" s="195">
        <f t="shared" si="145"/>
        <v>0</v>
      </c>
      <c r="Y155" s="195">
        <f t="shared" si="14"/>
        <v>0</v>
      </c>
      <c r="Z155" s="198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159.0</v>
      </c>
      <c r="B156" s="190"/>
      <c r="C156" s="190"/>
      <c r="D156" s="190"/>
      <c r="E156" s="190"/>
      <c r="F156" s="190">
        <f t="shared" si="5"/>
        <v>0</v>
      </c>
      <c r="G156" s="190">
        <f t="shared" si="6"/>
        <v>0</v>
      </c>
      <c r="H156" s="191">
        <f t="shared" si="7"/>
        <v>0</v>
      </c>
      <c r="I156" s="190"/>
      <c r="J156" s="192">
        <f t="shared" si="8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9"/>
        <v>0</v>
      </c>
      <c r="T156" s="196" t="str">
        <f t="shared" si="10"/>
        <v/>
      </c>
      <c r="U156" s="196">
        <f t="shared" si="11"/>
        <v>0</v>
      </c>
      <c r="V156" s="197"/>
      <c r="W156" s="195">
        <f t="shared" ref="W156:X156" si="146">C156/100</f>
        <v>0</v>
      </c>
      <c r="X156" s="195">
        <f t="shared" si="146"/>
        <v>0</v>
      </c>
      <c r="Y156" s="195">
        <f t="shared" si="14"/>
        <v>0</v>
      </c>
      <c r="Z156" s="198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160.0</v>
      </c>
      <c r="B157" s="190"/>
      <c r="C157" s="190"/>
      <c r="D157" s="190"/>
      <c r="E157" s="190"/>
      <c r="F157" s="190">
        <f t="shared" si="5"/>
        <v>0</v>
      </c>
      <c r="G157" s="190">
        <f t="shared" si="6"/>
        <v>0</v>
      </c>
      <c r="H157" s="191">
        <f t="shared" si="7"/>
        <v>0</v>
      </c>
      <c r="I157" s="190"/>
      <c r="J157" s="192">
        <f t="shared" si="8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9"/>
        <v>0</v>
      </c>
      <c r="T157" s="196" t="str">
        <f t="shared" si="10"/>
        <v/>
      </c>
      <c r="U157" s="196">
        <f t="shared" si="11"/>
        <v>0</v>
      </c>
      <c r="V157" s="197"/>
      <c r="W157" s="195">
        <f t="shared" ref="W157:X157" si="147">C157/100</f>
        <v>0</v>
      </c>
      <c r="X157" s="195">
        <f t="shared" si="147"/>
        <v>0</v>
      </c>
      <c r="Y157" s="195">
        <f t="shared" si="14"/>
        <v>0</v>
      </c>
      <c r="Z157" s="198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161.0</v>
      </c>
      <c r="B158" s="190"/>
      <c r="C158" s="190"/>
      <c r="D158" s="190"/>
      <c r="E158" s="190"/>
      <c r="F158" s="190">
        <f t="shared" si="5"/>
        <v>0</v>
      </c>
      <c r="G158" s="190">
        <f t="shared" si="6"/>
        <v>0</v>
      </c>
      <c r="H158" s="191">
        <f t="shared" si="7"/>
        <v>0</v>
      </c>
      <c r="I158" s="190"/>
      <c r="J158" s="192">
        <f t="shared" si="8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9"/>
        <v>0</v>
      </c>
      <c r="T158" s="196" t="str">
        <f t="shared" si="10"/>
        <v/>
      </c>
      <c r="U158" s="196">
        <f t="shared" si="11"/>
        <v>0</v>
      </c>
      <c r="V158" s="197"/>
      <c r="W158" s="195">
        <f t="shared" ref="W158:X158" si="148">C158/100</f>
        <v>0</v>
      </c>
      <c r="X158" s="195">
        <f t="shared" si="148"/>
        <v>0</v>
      </c>
      <c r="Y158" s="195">
        <f t="shared" si="14"/>
        <v>0</v>
      </c>
      <c r="Z158" s="198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162.0</v>
      </c>
      <c r="B159" s="190"/>
      <c r="C159" s="190"/>
      <c r="D159" s="190"/>
      <c r="E159" s="190"/>
      <c r="F159" s="190">
        <f t="shared" si="5"/>
        <v>0</v>
      </c>
      <c r="G159" s="190">
        <f t="shared" si="6"/>
        <v>0</v>
      </c>
      <c r="H159" s="191">
        <f t="shared" si="7"/>
        <v>0</v>
      </c>
      <c r="I159" s="190"/>
      <c r="J159" s="192">
        <f t="shared" si="8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9"/>
        <v>0</v>
      </c>
      <c r="T159" s="196" t="str">
        <f t="shared" si="10"/>
        <v/>
      </c>
      <c r="U159" s="196">
        <f t="shared" si="11"/>
        <v>0</v>
      </c>
      <c r="V159" s="197"/>
      <c r="W159" s="195">
        <f t="shared" ref="W159:X159" si="149">C159/100</f>
        <v>0</v>
      </c>
      <c r="X159" s="195">
        <f t="shared" si="149"/>
        <v>0</v>
      </c>
      <c r="Y159" s="195">
        <f t="shared" si="14"/>
        <v>0</v>
      </c>
      <c r="Z159" s="198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163.0</v>
      </c>
      <c r="B160" s="190"/>
      <c r="C160" s="190"/>
      <c r="D160" s="190"/>
      <c r="E160" s="190"/>
      <c r="F160" s="190">
        <f t="shared" si="5"/>
        <v>0</v>
      </c>
      <c r="G160" s="190">
        <f t="shared" si="6"/>
        <v>0</v>
      </c>
      <c r="H160" s="191">
        <f t="shared" si="7"/>
        <v>0</v>
      </c>
      <c r="I160" s="190"/>
      <c r="J160" s="192">
        <f t="shared" si="8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9"/>
        <v>0</v>
      </c>
      <c r="T160" s="196" t="str">
        <f t="shared" si="10"/>
        <v/>
      </c>
      <c r="U160" s="196">
        <f t="shared" si="11"/>
        <v>0</v>
      </c>
      <c r="V160" s="197"/>
      <c r="W160" s="195">
        <f t="shared" ref="W160:X160" si="150">C160/100</f>
        <v>0</v>
      </c>
      <c r="X160" s="195">
        <f t="shared" si="150"/>
        <v>0</v>
      </c>
      <c r="Y160" s="195">
        <f t="shared" si="14"/>
        <v>0</v>
      </c>
      <c r="Z160" s="198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164.0</v>
      </c>
      <c r="B161" s="190"/>
      <c r="C161" s="190"/>
      <c r="D161" s="190"/>
      <c r="E161" s="190"/>
      <c r="F161" s="190">
        <f t="shared" si="5"/>
        <v>0</v>
      </c>
      <c r="G161" s="190">
        <f t="shared" si="6"/>
        <v>0</v>
      </c>
      <c r="H161" s="191">
        <f t="shared" si="7"/>
        <v>0</v>
      </c>
      <c r="I161" s="190"/>
      <c r="J161" s="192">
        <f t="shared" si="8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9"/>
        <v>0</v>
      </c>
      <c r="T161" s="196" t="str">
        <f t="shared" si="10"/>
        <v/>
      </c>
      <c r="U161" s="196">
        <f t="shared" si="11"/>
        <v>0</v>
      </c>
      <c r="V161" s="197"/>
      <c r="W161" s="195">
        <f t="shared" ref="W161:X161" si="151">C161/100</f>
        <v>0</v>
      </c>
      <c r="X161" s="195">
        <f t="shared" si="151"/>
        <v>0</v>
      </c>
      <c r="Y161" s="195">
        <f t="shared" si="14"/>
        <v>0</v>
      </c>
      <c r="Z161" s="198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165.0</v>
      </c>
      <c r="B162" s="190"/>
      <c r="C162" s="190"/>
      <c r="D162" s="190"/>
      <c r="E162" s="190"/>
      <c r="F162" s="190">
        <f t="shared" si="5"/>
        <v>0</v>
      </c>
      <c r="G162" s="190">
        <f t="shared" si="6"/>
        <v>0</v>
      </c>
      <c r="H162" s="191">
        <f t="shared" si="7"/>
        <v>0</v>
      </c>
      <c r="I162" s="190"/>
      <c r="J162" s="192">
        <f t="shared" si="8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9"/>
        <v>0</v>
      </c>
      <c r="T162" s="196" t="str">
        <f t="shared" si="10"/>
        <v/>
      </c>
      <c r="U162" s="196">
        <f t="shared" si="11"/>
        <v>0</v>
      </c>
      <c r="V162" s="197"/>
      <c r="W162" s="195">
        <f t="shared" ref="W162:X162" si="152">C162/100</f>
        <v>0</v>
      </c>
      <c r="X162" s="195">
        <f t="shared" si="152"/>
        <v>0</v>
      </c>
      <c r="Y162" s="195">
        <f t="shared" si="14"/>
        <v>0</v>
      </c>
      <c r="Z162" s="198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166.0</v>
      </c>
      <c r="B163" s="190"/>
      <c r="C163" s="190"/>
      <c r="D163" s="190"/>
      <c r="E163" s="190"/>
      <c r="F163" s="190">
        <f t="shared" si="5"/>
        <v>0</v>
      </c>
      <c r="G163" s="190">
        <f t="shared" si="6"/>
        <v>0</v>
      </c>
      <c r="H163" s="191">
        <f t="shared" si="7"/>
        <v>0</v>
      </c>
      <c r="I163" s="190"/>
      <c r="J163" s="192">
        <f t="shared" si="8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9"/>
        <v>0</v>
      </c>
      <c r="T163" s="196" t="str">
        <f t="shared" si="10"/>
        <v/>
      </c>
      <c r="U163" s="196">
        <f t="shared" si="11"/>
        <v>0</v>
      </c>
      <c r="V163" s="197"/>
      <c r="W163" s="195">
        <f t="shared" ref="W163:X163" si="153">C163/100</f>
        <v>0</v>
      </c>
      <c r="X163" s="195">
        <f t="shared" si="153"/>
        <v>0</v>
      </c>
      <c r="Y163" s="195">
        <f t="shared" si="14"/>
        <v>0</v>
      </c>
      <c r="Z163" s="198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167.0</v>
      </c>
      <c r="B164" s="190"/>
      <c r="C164" s="190"/>
      <c r="D164" s="190"/>
      <c r="E164" s="190"/>
      <c r="F164" s="190">
        <f t="shared" si="5"/>
        <v>0</v>
      </c>
      <c r="G164" s="190">
        <f t="shared" si="6"/>
        <v>0</v>
      </c>
      <c r="H164" s="191">
        <f t="shared" si="7"/>
        <v>0</v>
      </c>
      <c r="I164" s="190"/>
      <c r="J164" s="192">
        <f t="shared" si="8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9"/>
        <v>0</v>
      </c>
      <c r="T164" s="196" t="str">
        <f t="shared" si="10"/>
        <v/>
      </c>
      <c r="U164" s="196">
        <f t="shared" si="11"/>
        <v>0</v>
      </c>
      <c r="V164" s="197"/>
      <c r="W164" s="195">
        <f t="shared" ref="W164:X164" si="154">C164/100</f>
        <v>0</v>
      </c>
      <c r="X164" s="195">
        <f t="shared" si="154"/>
        <v>0</v>
      </c>
      <c r="Y164" s="195">
        <f t="shared" si="14"/>
        <v>0</v>
      </c>
      <c r="Z164" s="198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168.0</v>
      </c>
      <c r="B165" s="190"/>
      <c r="C165" s="190"/>
      <c r="D165" s="190"/>
      <c r="E165" s="190"/>
      <c r="F165" s="190">
        <f t="shared" si="5"/>
        <v>0</v>
      </c>
      <c r="G165" s="190">
        <f t="shared" si="6"/>
        <v>0</v>
      </c>
      <c r="H165" s="191">
        <f t="shared" si="7"/>
        <v>0</v>
      </c>
      <c r="I165" s="190"/>
      <c r="J165" s="192">
        <f t="shared" si="8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9"/>
        <v>0</v>
      </c>
      <c r="T165" s="196" t="str">
        <f t="shared" si="10"/>
        <v/>
      </c>
      <c r="U165" s="196">
        <f t="shared" si="11"/>
        <v>0</v>
      </c>
      <c r="V165" s="197"/>
      <c r="W165" s="195">
        <f t="shared" ref="W165:X165" si="155">C165/100</f>
        <v>0</v>
      </c>
      <c r="X165" s="195">
        <f t="shared" si="155"/>
        <v>0</v>
      </c>
      <c r="Y165" s="195">
        <f t="shared" si="14"/>
        <v>0</v>
      </c>
      <c r="Z165" s="198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169.0</v>
      </c>
      <c r="B166" s="190"/>
      <c r="C166" s="190"/>
      <c r="D166" s="190"/>
      <c r="E166" s="190"/>
      <c r="F166" s="190">
        <f t="shared" si="5"/>
        <v>0</v>
      </c>
      <c r="G166" s="190">
        <f t="shared" si="6"/>
        <v>0</v>
      </c>
      <c r="H166" s="191">
        <f t="shared" si="7"/>
        <v>0</v>
      </c>
      <c r="I166" s="190"/>
      <c r="J166" s="192">
        <f t="shared" si="8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9"/>
        <v>0</v>
      </c>
      <c r="T166" s="196" t="str">
        <f t="shared" si="10"/>
        <v/>
      </c>
      <c r="U166" s="196">
        <f t="shared" si="11"/>
        <v>0</v>
      </c>
      <c r="V166" s="197"/>
      <c r="W166" s="195">
        <f t="shared" ref="W166:X166" si="156">C166/100</f>
        <v>0</v>
      </c>
      <c r="X166" s="195">
        <f t="shared" si="156"/>
        <v>0</v>
      </c>
      <c r="Y166" s="195">
        <f t="shared" si="14"/>
        <v>0</v>
      </c>
      <c r="Z166" s="198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170.0</v>
      </c>
      <c r="B167" s="190"/>
      <c r="C167" s="190"/>
      <c r="D167" s="190"/>
      <c r="E167" s="190"/>
      <c r="F167" s="190">
        <f t="shared" si="5"/>
        <v>0</v>
      </c>
      <c r="G167" s="190">
        <f t="shared" si="6"/>
        <v>0</v>
      </c>
      <c r="H167" s="191">
        <f t="shared" si="7"/>
        <v>0</v>
      </c>
      <c r="I167" s="190"/>
      <c r="J167" s="192">
        <f t="shared" si="8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9"/>
        <v>0</v>
      </c>
      <c r="T167" s="196" t="str">
        <f t="shared" si="10"/>
        <v/>
      </c>
      <c r="U167" s="196">
        <f t="shared" si="11"/>
        <v>0</v>
      </c>
      <c r="V167" s="197"/>
      <c r="W167" s="195">
        <f t="shared" ref="W167:X167" si="157">C167/100</f>
        <v>0</v>
      </c>
      <c r="X167" s="195">
        <f t="shared" si="157"/>
        <v>0</v>
      </c>
      <c r="Y167" s="195">
        <f t="shared" si="14"/>
        <v>0</v>
      </c>
      <c r="Z167" s="198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171.0</v>
      </c>
      <c r="B168" s="190"/>
      <c r="C168" s="190"/>
      <c r="D168" s="190"/>
      <c r="E168" s="190"/>
      <c r="F168" s="190">
        <f t="shared" si="5"/>
        <v>0</v>
      </c>
      <c r="G168" s="190">
        <f t="shared" si="6"/>
        <v>0</v>
      </c>
      <c r="H168" s="191">
        <f t="shared" si="7"/>
        <v>0</v>
      </c>
      <c r="I168" s="190"/>
      <c r="J168" s="192">
        <f t="shared" si="8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9"/>
        <v>0</v>
      </c>
      <c r="T168" s="196" t="str">
        <f t="shared" si="10"/>
        <v/>
      </c>
      <c r="U168" s="196">
        <f t="shared" si="11"/>
        <v>0</v>
      </c>
      <c r="V168" s="197"/>
      <c r="W168" s="195">
        <f t="shared" ref="W168:X168" si="158">C168/100</f>
        <v>0</v>
      </c>
      <c r="X168" s="195">
        <f t="shared" si="158"/>
        <v>0</v>
      </c>
      <c r="Y168" s="195">
        <f t="shared" si="14"/>
        <v>0</v>
      </c>
      <c r="Z168" s="198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172.0</v>
      </c>
      <c r="B169" s="190"/>
      <c r="C169" s="190"/>
      <c r="D169" s="190"/>
      <c r="E169" s="190"/>
      <c r="F169" s="190">
        <f t="shared" si="5"/>
        <v>0</v>
      </c>
      <c r="G169" s="190">
        <f t="shared" si="6"/>
        <v>0</v>
      </c>
      <c r="H169" s="191">
        <f t="shared" si="7"/>
        <v>0</v>
      </c>
      <c r="I169" s="190"/>
      <c r="J169" s="192">
        <f t="shared" si="8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9"/>
        <v>0</v>
      </c>
      <c r="T169" s="196" t="str">
        <f t="shared" si="10"/>
        <v/>
      </c>
      <c r="U169" s="196">
        <f t="shared" si="11"/>
        <v>0</v>
      </c>
      <c r="V169" s="197"/>
      <c r="W169" s="195">
        <f t="shared" ref="W169:X169" si="159">C169/100</f>
        <v>0</v>
      </c>
      <c r="X169" s="195">
        <f t="shared" si="159"/>
        <v>0</v>
      </c>
      <c r="Y169" s="195">
        <f t="shared" si="14"/>
        <v>0</v>
      </c>
      <c r="Z169" s="198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173.0</v>
      </c>
      <c r="B170" s="190"/>
      <c r="C170" s="190"/>
      <c r="D170" s="190"/>
      <c r="E170" s="190"/>
      <c r="F170" s="190">
        <f t="shared" si="5"/>
        <v>0</v>
      </c>
      <c r="G170" s="190">
        <f t="shared" si="6"/>
        <v>0</v>
      </c>
      <c r="H170" s="191">
        <f t="shared" si="7"/>
        <v>0</v>
      </c>
      <c r="I170" s="190"/>
      <c r="J170" s="192">
        <f t="shared" si="8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9"/>
        <v>0</v>
      </c>
      <c r="T170" s="196" t="str">
        <f t="shared" si="10"/>
        <v/>
      </c>
      <c r="U170" s="196">
        <f t="shared" si="11"/>
        <v>0</v>
      </c>
      <c r="V170" s="197"/>
      <c r="W170" s="195">
        <f t="shared" ref="W170:X170" si="160">C170/100</f>
        <v>0</v>
      </c>
      <c r="X170" s="195">
        <f t="shared" si="160"/>
        <v>0</v>
      </c>
      <c r="Y170" s="195">
        <f t="shared" si="14"/>
        <v>0</v>
      </c>
      <c r="Z170" s="198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174.0</v>
      </c>
      <c r="B171" s="190"/>
      <c r="C171" s="190"/>
      <c r="D171" s="190"/>
      <c r="E171" s="190"/>
      <c r="F171" s="190">
        <f t="shared" si="5"/>
        <v>0</v>
      </c>
      <c r="G171" s="190">
        <f t="shared" si="6"/>
        <v>0</v>
      </c>
      <c r="H171" s="191">
        <f t="shared" si="7"/>
        <v>0</v>
      </c>
      <c r="I171" s="190"/>
      <c r="J171" s="192">
        <f t="shared" si="8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9"/>
        <v>0</v>
      </c>
      <c r="T171" s="196" t="str">
        <f t="shared" si="10"/>
        <v/>
      </c>
      <c r="U171" s="196">
        <f t="shared" si="11"/>
        <v>0</v>
      </c>
      <c r="V171" s="197"/>
      <c r="W171" s="195">
        <f t="shared" ref="W171:X171" si="161">C171/100</f>
        <v>0</v>
      </c>
      <c r="X171" s="195">
        <f t="shared" si="161"/>
        <v>0</v>
      </c>
      <c r="Y171" s="195">
        <f t="shared" si="14"/>
        <v>0</v>
      </c>
      <c r="Z171" s="198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175.0</v>
      </c>
      <c r="B172" s="190"/>
      <c r="C172" s="190"/>
      <c r="D172" s="190"/>
      <c r="E172" s="190"/>
      <c r="F172" s="190">
        <f t="shared" si="5"/>
        <v>0</v>
      </c>
      <c r="G172" s="190">
        <f t="shared" si="6"/>
        <v>0</v>
      </c>
      <c r="H172" s="191">
        <f t="shared" si="7"/>
        <v>0</v>
      </c>
      <c r="I172" s="190"/>
      <c r="J172" s="192">
        <f t="shared" si="8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9"/>
        <v>0</v>
      </c>
      <c r="T172" s="196" t="str">
        <f t="shared" si="10"/>
        <v/>
      </c>
      <c r="U172" s="196">
        <f t="shared" si="11"/>
        <v>0</v>
      </c>
      <c r="V172" s="197"/>
      <c r="W172" s="195">
        <f t="shared" ref="W172:X172" si="162">C172/100</f>
        <v>0</v>
      </c>
      <c r="X172" s="195">
        <f t="shared" si="162"/>
        <v>0</v>
      </c>
      <c r="Y172" s="195">
        <f t="shared" si="14"/>
        <v>0</v>
      </c>
      <c r="Z172" s="198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176.0</v>
      </c>
      <c r="B173" s="190"/>
      <c r="C173" s="190"/>
      <c r="D173" s="190"/>
      <c r="E173" s="190"/>
      <c r="F173" s="190">
        <f t="shared" si="5"/>
        <v>0</v>
      </c>
      <c r="G173" s="190">
        <f t="shared" si="6"/>
        <v>0</v>
      </c>
      <c r="H173" s="191">
        <f t="shared" si="7"/>
        <v>0</v>
      </c>
      <c r="I173" s="190"/>
      <c r="J173" s="192">
        <f t="shared" si="8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9"/>
        <v>0</v>
      </c>
      <c r="T173" s="196" t="str">
        <f t="shared" si="10"/>
        <v/>
      </c>
      <c r="U173" s="196">
        <f t="shared" si="11"/>
        <v>0</v>
      </c>
      <c r="V173" s="197"/>
      <c r="W173" s="195">
        <f t="shared" ref="W173:X173" si="163">C173/100</f>
        <v>0</v>
      </c>
      <c r="X173" s="195">
        <f t="shared" si="163"/>
        <v>0</v>
      </c>
      <c r="Y173" s="195">
        <f t="shared" si="14"/>
        <v>0</v>
      </c>
      <c r="Z173" s="198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177.0</v>
      </c>
      <c r="B174" s="190"/>
      <c r="C174" s="190"/>
      <c r="D174" s="190"/>
      <c r="E174" s="190"/>
      <c r="F174" s="190">
        <f t="shared" si="5"/>
        <v>0</v>
      </c>
      <c r="G174" s="190">
        <f t="shared" si="6"/>
        <v>0</v>
      </c>
      <c r="H174" s="191">
        <f t="shared" si="7"/>
        <v>0</v>
      </c>
      <c r="I174" s="190"/>
      <c r="J174" s="192">
        <f t="shared" si="8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9"/>
        <v>0</v>
      </c>
      <c r="T174" s="196" t="str">
        <f t="shared" si="10"/>
        <v/>
      </c>
      <c r="U174" s="196">
        <f t="shared" si="11"/>
        <v>0</v>
      </c>
      <c r="V174" s="197"/>
      <c r="W174" s="195">
        <f t="shared" ref="W174:X174" si="164">C174/100</f>
        <v>0</v>
      </c>
      <c r="X174" s="195">
        <f t="shared" si="164"/>
        <v>0</v>
      </c>
      <c r="Y174" s="195">
        <f t="shared" si="14"/>
        <v>0</v>
      </c>
      <c r="Z174" s="198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178.0</v>
      </c>
      <c r="B175" s="190"/>
      <c r="C175" s="190"/>
      <c r="D175" s="190"/>
      <c r="E175" s="190"/>
      <c r="F175" s="190">
        <f t="shared" si="5"/>
        <v>0</v>
      </c>
      <c r="G175" s="190">
        <f t="shared" si="6"/>
        <v>0</v>
      </c>
      <c r="H175" s="191">
        <f t="shared" si="7"/>
        <v>0</v>
      </c>
      <c r="I175" s="190"/>
      <c r="J175" s="192">
        <f t="shared" si="8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9"/>
        <v>0</v>
      </c>
      <c r="T175" s="196" t="str">
        <f t="shared" si="10"/>
        <v/>
      </c>
      <c r="U175" s="196">
        <f t="shared" si="11"/>
        <v>0</v>
      </c>
      <c r="V175" s="197"/>
      <c r="W175" s="195">
        <f t="shared" ref="W175:X175" si="165">C175/100</f>
        <v>0</v>
      </c>
      <c r="X175" s="195">
        <f t="shared" si="165"/>
        <v>0</v>
      </c>
      <c r="Y175" s="195">
        <f t="shared" si="14"/>
        <v>0</v>
      </c>
      <c r="Z175" s="198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179.0</v>
      </c>
      <c r="B176" s="190"/>
      <c r="C176" s="190"/>
      <c r="D176" s="190"/>
      <c r="E176" s="190"/>
      <c r="F176" s="190">
        <f t="shared" si="5"/>
        <v>0</v>
      </c>
      <c r="G176" s="190">
        <f t="shared" si="6"/>
        <v>0</v>
      </c>
      <c r="H176" s="191">
        <f t="shared" si="7"/>
        <v>0</v>
      </c>
      <c r="I176" s="190"/>
      <c r="J176" s="192">
        <f t="shared" si="8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9"/>
        <v>0</v>
      </c>
      <c r="T176" s="196" t="str">
        <f t="shared" si="10"/>
        <v/>
      </c>
      <c r="U176" s="196">
        <f t="shared" si="11"/>
        <v>0</v>
      </c>
      <c r="V176" s="197"/>
      <c r="W176" s="195">
        <f t="shared" ref="W176:X176" si="166">C176/100</f>
        <v>0</v>
      </c>
      <c r="X176" s="195">
        <f t="shared" si="166"/>
        <v>0</v>
      </c>
      <c r="Y176" s="195">
        <f t="shared" si="14"/>
        <v>0</v>
      </c>
      <c r="Z176" s="198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180.0</v>
      </c>
      <c r="B177" s="190"/>
      <c r="C177" s="190"/>
      <c r="D177" s="190"/>
      <c r="E177" s="190"/>
      <c r="F177" s="190">
        <f t="shared" si="5"/>
        <v>0</v>
      </c>
      <c r="G177" s="190">
        <f t="shared" si="6"/>
        <v>0</v>
      </c>
      <c r="H177" s="191">
        <f t="shared" si="7"/>
        <v>0</v>
      </c>
      <c r="I177" s="190"/>
      <c r="J177" s="192">
        <f t="shared" si="8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9"/>
        <v>0</v>
      </c>
      <c r="T177" s="196" t="str">
        <f t="shared" si="10"/>
        <v/>
      </c>
      <c r="U177" s="196">
        <f t="shared" si="11"/>
        <v>0</v>
      </c>
      <c r="V177" s="197"/>
      <c r="W177" s="195">
        <f t="shared" ref="W177:X177" si="167">C177/100</f>
        <v>0</v>
      </c>
      <c r="X177" s="195">
        <f t="shared" si="167"/>
        <v>0</v>
      </c>
      <c r="Y177" s="195">
        <f t="shared" si="14"/>
        <v>0</v>
      </c>
      <c r="Z177" s="198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181.0</v>
      </c>
      <c r="B178" s="190"/>
      <c r="C178" s="190"/>
      <c r="D178" s="190"/>
      <c r="E178" s="190"/>
      <c r="F178" s="190">
        <f t="shared" si="5"/>
        <v>0</v>
      </c>
      <c r="G178" s="190">
        <f t="shared" si="6"/>
        <v>0</v>
      </c>
      <c r="H178" s="191">
        <f t="shared" si="7"/>
        <v>0</v>
      </c>
      <c r="I178" s="190"/>
      <c r="J178" s="192">
        <f t="shared" si="8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9"/>
        <v>0</v>
      </c>
      <c r="T178" s="196" t="str">
        <f t="shared" si="10"/>
        <v/>
      </c>
      <c r="U178" s="196">
        <f t="shared" si="11"/>
        <v>0</v>
      </c>
      <c r="V178" s="197"/>
      <c r="W178" s="195">
        <f t="shared" ref="W178:X178" si="168">C178/100</f>
        <v>0</v>
      </c>
      <c r="X178" s="195">
        <f t="shared" si="168"/>
        <v>0</v>
      </c>
      <c r="Y178" s="195">
        <f t="shared" si="14"/>
        <v>0</v>
      </c>
      <c r="Z178" s="198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182.0</v>
      </c>
      <c r="B179" s="190"/>
      <c r="C179" s="190"/>
      <c r="D179" s="190"/>
      <c r="E179" s="190"/>
      <c r="F179" s="190">
        <f t="shared" si="5"/>
        <v>0</v>
      </c>
      <c r="G179" s="190">
        <f t="shared" si="6"/>
        <v>0</v>
      </c>
      <c r="H179" s="191">
        <f t="shared" si="7"/>
        <v>0</v>
      </c>
      <c r="I179" s="190"/>
      <c r="J179" s="192">
        <f t="shared" si="8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9"/>
        <v>0</v>
      </c>
      <c r="T179" s="196" t="str">
        <f t="shared" si="10"/>
        <v/>
      </c>
      <c r="U179" s="196">
        <f t="shared" si="11"/>
        <v>0</v>
      </c>
      <c r="V179" s="197"/>
      <c r="W179" s="195">
        <f t="shared" ref="W179:X179" si="169">C179/100</f>
        <v>0</v>
      </c>
      <c r="X179" s="195">
        <f t="shared" si="169"/>
        <v>0</v>
      </c>
      <c r="Y179" s="195">
        <f t="shared" si="14"/>
        <v>0</v>
      </c>
      <c r="Z179" s="198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183.0</v>
      </c>
      <c r="B180" s="190"/>
      <c r="C180" s="190"/>
      <c r="D180" s="190"/>
      <c r="E180" s="190"/>
      <c r="F180" s="190">
        <f t="shared" si="5"/>
        <v>0</v>
      </c>
      <c r="G180" s="190">
        <f t="shared" si="6"/>
        <v>0</v>
      </c>
      <c r="H180" s="191">
        <f t="shared" si="7"/>
        <v>0</v>
      </c>
      <c r="I180" s="190"/>
      <c r="J180" s="192">
        <f t="shared" si="8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9"/>
        <v>0</v>
      </c>
      <c r="T180" s="196" t="str">
        <f t="shared" si="10"/>
        <v/>
      </c>
      <c r="U180" s="196">
        <f t="shared" si="11"/>
        <v>0</v>
      </c>
      <c r="V180" s="197"/>
      <c r="W180" s="195">
        <f t="shared" ref="W180:X180" si="170">C180/100</f>
        <v>0</v>
      </c>
      <c r="X180" s="195">
        <f t="shared" si="170"/>
        <v>0</v>
      </c>
      <c r="Y180" s="195">
        <f t="shared" si="14"/>
        <v>0</v>
      </c>
      <c r="Z180" s="198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184.0</v>
      </c>
      <c r="B181" s="190"/>
      <c r="C181" s="190"/>
      <c r="D181" s="190"/>
      <c r="E181" s="190"/>
      <c r="F181" s="190">
        <f t="shared" si="5"/>
        <v>0</v>
      </c>
      <c r="G181" s="190">
        <f t="shared" si="6"/>
        <v>0</v>
      </c>
      <c r="H181" s="191">
        <f t="shared" si="7"/>
        <v>0</v>
      </c>
      <c r="I181" s="190"/>
      <c r="J181" s="192">
        <f t="shared" si="8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9"/>
        <v>0</v>
      </c>
      <c r="T181" s="196" t="str">
        <f t="shared" si="10"/>
        <v/>
      </c>
      <c r="U181" s="196">
        <f t="shared" si="11"/>
        <v>0</v>
      </c>
      <c r="V181" s="197"/>
      <c r="W181" s="195">
        <f t="shared" ref="W181:X181" si="171">C181/100</f>
        <v>0</v>
      </c>
      <c r="X181" s="195">
        <f t="shared" si="171"/>
        <v>0</v>
      </c>
      <c r="Y181" s="195">
        <f t="shared" si="14"/>
        <v>0</v>
      </c>
      <c r="Z181" s="198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185.0</v>
      </c>
      <c r="B182" s="190"/>
      <c r="C182" s="190"/>
      <c r="D182" s="190"/>
      <c r="E182" s="190"/>
      <c r="F182" s="190">
        <f t="shared" si="5"/>
        <v>0</v>
      </c>
      <c r="G182" s="190">
        <f t="shared" si="6"/>
        <v>0</v>
      </c>
      <c r="H182" s="191">
        <f t="shared" si="7"/>
        <v>0</v>
      </c>
      <c r="I182" s="190"/>
      <c r="J182" s="192">
        <f t="shared" si="8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9"/>
        <v>0</v>
      </c>
      <c r="T182" s="196" t="str">
        <f t="shared" si="10"/>
        <v/>
      </c>
      <c r="U182" s="196">
        <f t="shared" si="11"/>
        <v>0</v>
      </c>
      <c r="V182" s="197"/>
      <c r="W182" s="195">
        <f t="shared" ref="W182:X182" si="172">C182/100</f>
        <v>0</v>
      </c>
      <c r="X182" s="195">
        <f t="shared" si="172"/>
        <v>0</v>
      </c>
      <c r="Y182" s="195">
        <f t="shared" si="14"/>
        <v>0</v>
      </c>
      <c r="Z182" s="198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186.0</v>
      </c>
      <c r="B183" s="190"/>
      <c r="C183" s="190"/>
      <c r="D183" s="190"/>
      <c r="E183" s="190"/>
      <c r="F183" s="190">
        <f t="shared" si="5"/>
        <v>0</v>
      </c>
      <c r="G183" s="190">
        <f t="shared" si="6"/>
        <v>0</v>
      </c>
      <c r="H183" s="191">
        <f t="shared" si="7"/>
        <v>0</v>
      </c>
      <c r="I183" s="190"/>
      <c r="J183" s="192">
        <f t="shared" si="8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9"/>
        <v>0</v>
      </c>
      <c r="T183" s="196" t="str">
        <f t="shared" si="10"/>
        <v/>
      </c>
      <c r="U183" s="196">
        <f t="shared" si="11"/>
        <v>0</v>
      </c>
      <c r="V183" s="197"/>
      <c r="W183" s="195">
        <f t="shared" ref="W183:X183" si="173">C183/100</f>
        <v>0</v>
      </c>
      <c r="X183" s="195">
        <f t="shared" si="173"/>
        <v>0</v>
      </c>
      <c r="Y183" s="195">
        <f t="shared" si="14"/>
        <v>0</v>
      </c>
      <c r="Z183" s="198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187.0</v>
      </c>
      <c r="B184" s="190"/>
      <c r="C184" s="190"/>
      <c r="D184" s="190"/>
      <c r="E184" s="190"/>
      <c r="F184" s="190">
        <f t="shared" si="5"/>
        <v>0</v>
      </c>
      <c r="G184" s="190">
        <f t="shared" si="6"/>
        <v>0</v>
      </c>
      <c r="H184" s="191">
        <f t="shared" si="7"/>
        <v>0</v>
      </c>
      <c r="I184" s="190"/>
      <c r="J184" s="192">
        <f t="shared" si="8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9"/>
        <v>0</v>
      </c>
      <c r="T184" s="196" t="str">
        <f t="shared" si="10"/>
        <v/>
      </c>
      <c r="U184" s="196">
        <f t="shared" si="11"/>
        <v>0</v>
      </c>
      <c r="V184" s="197"/>
      <c r="W184" s="195">
        <f t="shared" ref="W184:X184" si="174">C184/100</f>
        <v>0</v>
      </c>
      <c r="X184" s="195">
        <f t="shared" si="174"/>
        <v>0</v>
      </c>
      <c r="Y184" s="195">
        <f t="shared" si="14"/>
        <v>0</v>
      </c>
      <c r="Z184" s="198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188.0</v>
      </c>
      <c r="B185" s="190"/>
      <c r="C185" s="190"/>
      <c r="D185" s="190"/>
      <c r="E185" s="190"/>
      <c r="F185" s="190">
        <f t="shared" si="5"/>
        <v>0</v>
      </c>
      <c r="G185" s="190">
        <f t="shared" si="6"/>
        <v>0</v>
      </c>
      <c r="H185" s="191">
        <f t="shared" si="7"/>
        <v>0</v>
      </c>
      <c r="I185" s="190"/>
      <c r="J185" s="192">
        <f t="shared" si="8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9"/>
        <v>0</v>
      </c>
      <c r="T185" s="196" t="str">
        <f t="shared" si="10"/>
        <v/>
      </c>
      <c r="U185" s="196">
        <f t="shared" si="11"/>
        <v>0</v>
      </c>
      <c r="V185" s="197"/>
      <c r="W185" s="195">
        <f t="shared" ref="W185:X185" si="175">C185/100</f>
        <v>0</v>
      </c>
      <c r="X185" s="195">
        <f t="shared" si="175"/>
        <v>0</v>
      </c>
      <c r="Y185" s="195">
        <f t="shared" si="14"/>
        <v>0</v>
      </c>
      <c r="Z185" s="198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189.0</v>
      </c>
      <c r="B186" s="190"/>
      <c r="C186" s="190"/>
      <c r="D186" s="190"/>
      <c r="E186" s="190"/>
      <c r="F186" s="190">
        <f t="shared" si="5"/>
        <v>0</v>
      </c>
      <c r="G186" s="190">
        <f t="shared" si="6"/>
        <v>0</v>
      </c>
      <c r="H186" s="191">
        <f t="shared" si="7"/>
        <v>0</v>
      </c>
      <c r="I186" s="190"/>
      <c r="J186" s="192">
        <f t="shared" si="8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9"/>
        <v>0</v>
      </c>
      <c r="T186" s="196" t="str">
        <f t="shared" si="10"/>
        <v/>
      </c>
      <c r="U186" s="196">
        <f t="shared" si="11"/>
        <v>0</v>
      </c>
      <c r="V186" s="197"/>
      <c r="W186" s="195">
        <f t="shared" ref="W186:X186" si="176">C186/100</f>
        <v>0</v>
      </c>
      <c r="X186" s="195">
        <f t="shared" si="176"/>
        <v>0</v>
      </c>
      <c r="Y186" s="195">
        <f t="shared" si="14"/>
        <v>0</v>
      </c>
      <c r="Z186" s="198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190.0</v>
      </c>
      <c r="B187" s="190"/>
      <c r="C187" s="190"/>
      <c r="D187" s="190"/>
      <c r="E187" s="190"/>
      <c r="F187" s="190">
        <f t="shared" si="5"/>
        <v>0</v>
      </c>
      <c r="G187" s="190">
        <f t="shared" si="6"/>
        <v>0</v>
      </c>
      <c r="H187" s="191">
        <f t="shared" si="7"/>
        <v>0</v>
      </c>
      <c r="I187" s="190"/>
      <c r="J187" s="192">
        <f t="shared" si="8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9"/>
        <v>0</v>
      </c>
      <c r="T187" s="196" t="str">
        <f t="shared" si="10"/>
        <v/>
      </c>
      <c r="U187" s="196">
        <f t="shared" si="11"/>
        <v>0</v>
      </c>
      <c r="V187" s="197"/>
      <c r="W187" s="195">
        <f t="shared" ref="W187:X187" si="177">C187/100</f>
        <v>0</v>
      </c>
      <c r="X187" s="195">
        <f t="shared" si="177"/>
        <v>0</v>
      </c>
      <c r="Y187" s="195">
        <f t="shared" si="14"/>
        <v>0</v>
      </c>
      <c r="Z187" s="198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191.0</v>
      </c>
      <c r="B188" s="190"/>
      <c r="C188" s="190"/>
      <c r="D188" s="190"/>
      <c r="E188" s="190"/>
      <c r="F188" s="190">
        <f t="shared" si="5"/>
        <v>0</v>
      </c>
      <c r="G188" s="190">
        <f t="shared" si="6"/>
        <v>0</v>
      </c>
      <c r="H188" s="191">
        <f t="shared" si="7"/>
        <v>0</v>
      </c>
      <c r="I188" s="190"/>
      <c r="J188" s="192">
        <f t="shared" si="8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9"/>
        <v>0</v>
      </c>
      <c r="T188" s="196" t="str">
        <f t="shared" si="10"/>
        <v/>
      </c>
      <c r="U188" s="196">
        <f t="shared" si="11"/>
        <v>0</v>
      </c>
      <c r="V188" s="197"/>
      <c r="W188" s="195">
        <f t="shared" ref="W188:X188" si="178">C188/100</f>
        <v>0</v>
      </c>
      <c r="X188" s="195">
        <f t="shared" si="178"/>
        <v>0</v>
      </c>
      <c r="Y188" s="195">
        <f t="shared" si="14"/>
        <v>0</v>
      </c>
      <c r="Z188" s="198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192.0</v>
      </c>
      <c r="B189" s="190"/>
      <c r="C189" s="190"/>
      <c r="D189" s="190"/>
      <c r="E189" s="190"/>
      <c r="F189" s="190">
        <f t="shared" si="5"/>
        <v>0</v>
      </c>
      <c r="G189" s="190">
        <f t="shared" si="6"/>
        <v>0</v>
      </c>
      <c r="H189" s="191">
        <f t="shared" si="7"/>
        <v>0</v>
      </c>
      <c r="I189" s="190"/>
      <c r="J189" s="192">
        <f t="shared" si="8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9"/>
        <v>0</v>
      </c>
      <c r="T189" s="196" t="str">
        <f t="shared" si="10"/>
        <v/>
      </c>
      <c r="U189" s="196">
        <f t="shared" si="11"/>
        <v>0</v>
      </c>
      <c r="V189" s="197"/>
      <c r="W189" s="195">
        <f t="shared" ref="W189:X189" si="179">C189/100</f>
        <v>0</v>
      </c>
      <c r="X189" s="195">
        <f t="shared" si="179"/>
        <v>0</v>
      </c>
      <c r="Y189" s="195">
        <f t="shared" si="14"/>
        <v>0</v>
      </c>
      <c r="Z189" s="198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193.0</v>
      </c>
      <c r="B190" s="190"/>
      <c r="C190" s="190"/>
      <c r="D190" s="190"/>
      <c r="E190" s="190"/>
      <c r="F190" s="190">
        <f t="shared" si="5"/>
        <v>0</v>
      </c>
      <c r="G190" s="190">
        <f t="shared" si="6"/>
        <v>0</v>
      </c>
      <c r="H190" s="191">
        <f t="shared" si="7"/>
        <v>0</v>
      </c>
      <c r="I190" s="190"/>
      <c r="J190" s="192">
        <f t="shared" si="8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9"/>
        <v>0</v>
      </c>
      <c r="T190" s="196" t="str">
        <f t="shared" si="10"/>
        <v/>
      </c>
      <c r="U190" s="196">
        <f t="shared" si="11"/>
        <v>0</v>
      </c>
      <c r="V190" s="197"/>
      <c r="W190" s="195">
        <f t="shared" ref="W190:X190" si="180">C190/100</f>
        <v>0</v>
      </c>
      <c r="X190" s="195">
        <f t="shared" si="180"/>
        <v>0</v>
      </c>
      <c r="Y190" s="195">
        <f t="shared" si="14"/>
        <v>0</v>
      </c>
      <c r="Z190" s="198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194.0</v>
      </c>
      <c r="B191" s="190"/>
      <c r="C191" s="190"/>
      <c r="D191" s="190"/>
      <c r="E191" s="190"/>
      <c r="F191" s="190">
        <f t="shared" si="5"/>
        <v>0</v>
      </c>
      <c r="G191" s="190">
        <f t="shared" si="6"/>
        <v>0</v>
      </c>
      <c r="H191" s="191">
        <f t="shared" si="7"/>
        <v>0</v>
      </c>
      <c r="I191" s="190"/>
      <c r="J191" s="192">
        <f t="shared" si="8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9"/>
        <v>0</v>
      </c>
      <c r="T191" s="196" t="str">
        <f t="shared" si="10"/>
        <v/>
      </c>
      <c r="U191" s="196">
        <f t="shared" si="11"/>
        <v>0</v>
      </c>
      <c r="V191" s="197"/>
      <c r="W191" s="195">
        <f t="shared" ref="W191:X191" si="181">C191/100</f>
        <v>0</v>
      </c>
      <c r="X191" s="195">
        <f t="shared" si="181"/>
        <v>0</v>
      </c>
      <c r="Y191" s="195">
        <f t="shared" si="14"/>
        <v>0</v>
      </c>
      <c r="Z191" s="198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195.0</v>
      </c>
      <c r="B192" s="190"/>
      <c r="C192" s="190"/>
      <c r="D192" s="190"/>
      <c r="E192" s="190"/>
      <c r="F192" s="190">
        <f t="shared" si="5"/>
        <v>0</v>
      </c>
      <c r="G192" s="190">
        <f t="shared" si="6"/>
        <v>0</v>
      </c>
      <c r="H192" s="191">
        <f t="shared" si="7"/>
        <v>0</v>
      </c>
      <c r="I192" s="190"/>
      <c r="J192" s="192">
        <f t="shared" si="8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9"/>
        <v>0</v>
      </c>
      <c r="T192" s="196" t="str">
        <f t="shared" si="10"/>
        <v/>
      </c>
      <c r="U192" s="196">
        <f t="shared" si="11"/>
        <v>0</v>
      </c>
      <c r="V192" s="197"/>
      <c r="W192" s="195">
        <f t="shared" ref="W192:X192" si="182">C192/100</f>
        <v>0</v>
      </c>
      <c r="X192" s="195">
        <f t="shared" si="182"/>
        <v>0</v>
      </c>
      <c r="Y192" s="195">
        <f t="shared" si="14"/>
        <v>0</v>
      </c>
      <c r="Z192" s="198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196.0</v>
      </c>
      <c r="B193" s="190"/>
      <c r="C193" s="190"/>
      <c r="D193" s="190"/>
      <c r="E193" s="190"/>
      <c r="F193" s="190">
        <f t="shared" si="5"/>
        <v>0</v>
      </c>
      <c r="G193" s="190">
        <f t="shared" si="6"/>
        <v>0</v>
      </c>
      <c r="H193" s="191">
        <f t="shared" si="7"/>
        <v>0</v>
      </c>
      <c r="I193" s="190"/>
      <c r="J193" s="192">
        <f t="shared" si="8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9"/>
        <v>0</v>
      </c>
      <c r="T193" s="196" t="str">
        <f t="shared" si="10"/>
        <v/>
      </c>
      <c r="U193" s="196">
        <f t="shared" si="11"/>
        <v>0</v>
      </c>
      <c r="V193" s="197"/>
      <c r="W193" s="195">
        <f t="shared" ref="W193:X193" si="183">C193/100</f>
        <v>0</v>
      </c>
      <c r="X193" s="195">
        <f t="shared" si="183"/>
        <v>0</v>
      </c>
      <c r="Y193" s="195">
        <f t="shared" si="14"/>
        <v>0</v>
      </c>
      <c r="Z193" s="198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197.0</v>
      </c>
      <c r="B194" s="190"/>
      <c r="C194" s="190"/>
      <c r="D194" s="190"/>
      <c r="E194" s="190"/>
      <c r="F194" s="190">
        <f t="shared" si="5"/>
        <v>0</v>
      </c>
      <c r="G194" s="190">
        <f t="shared" si="6"/>
        <v>0</v>
      </c>
      <c r="H194" s="191">
        <f t="shared" si="7"/>
        <v>0</v>
      </c>
      <c r="I194" s="190"/>
      <c r="J194" s="192">
        <f t="shared" si="8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9"/>
        <v>0</v>
      </c>
      <c r="T194" s="196" t="str">
        <f t="shared" si="10"/>
        <v/>
      </c>
      <c r="U194" s="196">
        <f t="shared" si="11"/>
        <v>0</v>
      </c>
      <c r="V194" s="197"/>
      <c r="W194" s="195">
        <f t="shared" ref="W194:X194" si="184">C194/100</f>
        <v>0</v>
      </c>
      <c r="X194" s="195">
        <f t="shared" si="184"/>
        <v>0</v>
      </c>
      <c r="Y194" s="195">
        <f t="shared" si="14"/>
        <v>0</v>
      </c>
      <c r="Z194" s="198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198.0</v>
      </c>
      <c r="B195" s="190"/>
      <c r="C195" s="190"/>
      <c r="D195" s="190"/>
      <c r="E195" s="190"/>
      <c r="F195" s="190">
        <f t="shared" si="5"/>
        <v>0</v>
      </c>
      <c r="G195" s="190">
        <f t="shared" si="6"/>
        <v>0</v>
      </c>
      <c r="H195" s="191">
        <f t="shared" si="7"/>
        <v>0</v>
      </c>
      <c r="I195" s="190"/>
      <c r="J195" s="192">
        <f t="shared" si="8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9"/>
        <v>0</v>
      </c>
      <c r="T195" s="196" t="str">
        <f t="shared" si="10"/>
        <v/>
      </c>
      <c r="U195" s="196">
        <f t="shared" si="11"/>
        <v>0</v>
      </c>
      <c r="V195" s="197"/>
      <c r="W195" s="195">
        <f t="shared" ref="W195:X195" si="185">C195/100</f>
        <v>0</v>
      </c>
      <c r="X195" s="195">
        <f t="shared" si="185"/>
        <v>0</v>
      </c>
      <c r="Y195" s="195">
        <f t="shared" si="14"/>
        <v>0</v>
      </c>
      <c r="Z195" s="198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199.0</v>
      </c>
      <c r="B196" s="190"/>
      <c r="C196" s="190"/>
      <c r="D196" s="190"/>
      <c r="E196" s="190"/>
      <c r="F196" s="190">
        <f t="shared" si="5"/>
        <v>0</v>
      </c>
      <c r="G196" s="190">
        <f t="shared" si="6"/>
        <v>0</v>
      </c>
      <c r="H196" s="191">
        <f t="shared" si="7"/>
        <v>0</v>
      </c>
      <c r="I196" s="190"/>
      <c r="J196" s="192">
        <f t="shared" si="8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9"/>
        <v>0</v>
      </c>
      <c r="T196" s="196" t="str">
        <f t="shared" si="10"/>
        <v/>
      </c>
      <c r="U196" s="196">
        <f t="shared" si="11"/>
        <v>0</v>
      </c>
      <c r="V196" s="197"/>
      <c r="W196" s="195">
        <f t="shared" ref="W196:X196" si="186">C196/100</f>
        <v>0</v>
      </c>
      <c r="X196" s="195">
        <f t="shared" si="186"/>
        <v>0</v>
      </c>
      <c r="Y196" s="195">
        <f t="shared" si="14"/>
        <v>0</v>
      </c>
      <c r="Z196" s="198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200.0</v>
      </c>
      <c r="B197" s="190"/>
      <c r="C197" s="190"/>
      <c r="D197" s="190"/>
      <c r="E197" s="190"/>
      <c r="F197" s="190">
        <f t="shared" si="5"/>
        <v>0</v>
      </c>
      <c r="G197" s="190">
        <f t="shared" si="6"/>
        <v>0</v>
      </c>
      <c r="H197" s="191">
        <f t="shared" si="7"/>
        <v>0</v>
      </c>
      <c r="I197" s="190"/>
      <c r="J197" s="192">
        <f t="shared" si="8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9"/>
        <v>0</v>
      </c>
      <c r="T197" s="196" t="str">
        <f t="shared" si="10"/>
        <v/>
      </c>
      <c r="U197" s="196">
        <f t="shared" si="11"/>
        <v>0</v>
      </c>
      <c r="V197" s="197"/>
      <c r="W197" s="195">
        <f t="shared" ref="W197:X197" si="187">C197/100</f>
        <v>0</v>
      </c>
      <c r="X197" s="195">
        <f t="shared" si="187"/>
        <v>0</v>
      </c>
      <c r="Y197" s="195">
        <f t="shared" si="14"/>
        <v>0</v>
      </c>
      <c r="Z197" s="198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201.0</v>
      </c>
      <c r="B198" s="190"/>
      <c r="C198" s="190"/>
      <c r="D198" s="190"/>
      <c r="E198" s="190"/>
      <c r="F198" s="190">
        <f t="shared" si="5"/>
        <v>0</v>
      </c>
      <c r="G198" s="190">
        <f t="shared" si="6"/>
        <v>0</v>
      </c>
      <c r="H198" s="191">
        <f t="shared" si="7"/>
        <v>0</v>
      </c>
      <c r="I198" s="190"/>
      <c r="J198" s="192">
        <f t="shared" si="8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9"/>
        <v>0</v>
      </c>
      <c r="T198" s="196" t="str">
        <f t="shared" si="10"/>
        <v/>
      </c>
      <c r="U198" s="196">
        <f t="shared" si="11"/>
        <v>0</v>
      </c>
      <c r="V198" s="197"/>
      <c r="W198" s="195">
        <f t="shared" ref="W198:X198" si="188">C198/100</f>
        <v>0</v>
      </c>
      <c r="X198" s="195">
        <f t="shared" si="188"/>
        <v>0</v>
      </c>
      <c r="Y198" s="195">
        <f t="shared" si="14"/>
        <v>0</v>
      </c>
      <c r="Z198" s="198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202.0</v>
      </c>
      <c r="B199" s="190"/>
      <c r="C199" s="190"/>
      <c r="D199" s="190"/>
      <c r="E199" s="190"/>
      <c r="F199" s="190">
        <f t="shared" si="5"/>
        <v>0</v>
      </c>
      <c r="G199" s="190">
        <f t="shared" si="6"/>
        <v>0</v>
      </c>
      <c r="H199" s="191">
        <f t="shared" si="7"/>
        <v>0</v>
      </c>
      <c r="I199" s="190"/>
      <c r="J199" s="192">
        <f t="shared" si="8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9"/>
        <v>0</v>
      </c>
      <c r="T199" s="196" t="str">
        <f t="shared" si="10"/>
        <v/>
      </c>
      <c r="U199" s="196">
        <f t="shared" si="11"/>
        <v>0</v>
      </c>
      <c r="V199" s="197"/>
      <c r="W199" s="195">
        <f t="shared" ref="W199:X199" si="189">C199/100</f>
        <v>0</v>
      </c>
      <c r="X199" s="195">
        <f t="shared" si="189"/>
        <v>0</v>
      </c>
      <c r="Y199" s="195">
        <f t="shared" si="14"/>
        <v>0</v>
      </c>
      <c r="Z199" s="198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203.0</v>
      </c>
      <c r="B200" s="190"/>
      <c r="C200" s="190"/>
      <c r="D200" s="190"/>
      <c r="E200" s="190"/>
      <c r="F200" s="190">
        <f t="shared" si="5"/>
        <v>0</v>
      </c>
      <c r="G200" s="190">
        <f t="shared" si="6"/>
        <v>0</v>
      </c>
      <c r="H200" s="191">
        <f t="shared" si="7"/>
        <v>0</v>
      </c>
      <c r="I200" s="190"/>
      <c r="J200" s="192">
        <f t="shared" si="8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9"/>
        <v>0</v>
      </c>
      <c r="T200" s="196" t="str">
        <f t="shared" si="10"/>
        <v/>
      </c>
      <c r="U200" s="196">
        <f t="shared" si="11"/>
        <v>0</v>
      </c>
      <c r="V200" s="197"/>
      <c r="W200" s="195">
        <f t="shared" ref="W200:X200" si="190">C200/100</f>
        <v>0</v>
      </c>
      <c r="X200" s="195">
        <f t="shared" si="190"/>
        <v>0</v>
      </c>
      <c r="Y200" s="195">
        <f t="shared" si="14"/>
        <v>0</v>
      </c>
      <c r="Z200" s="198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204.0</v>
      </c>
      <c r="B201" s="190"/>
      <c r="C201" s="190"/>
      <c r="D201" s="190"/>
      <c r="E201" s="190"/>
      <c r="F201" s="190">
        <f t="shared" si="5"/>
        <v>0</v>
      </c>
      <c r="G201" s="190">
        <f t="shared" si="6"/>
        <v>0</v>
      </c>
      <c r="H201" s="191">
        <f t="shared" si="7"/>
        <v>0</v>
      </c>
      <c r="I201" s="190"/>
      <c r="J201" s="192">
        <f t="shared" si="8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9"/>
        <v>0</v>
      </c>
      <c r="T201" s="196" t="str">
        <f t="shared" si="10"/>
        <v/>
      </c>
      <c r="U201" s="196">
        <f t="shared" si="11"/>
        <v>0</v>
      </c>
      <c r="V201" s="197"/>
      <c r="W201" s="195">
        <f t="shared" ref="W201:X201" si="191">C201/100</f>
        <v>0</v>
      </c>
      <c r="X201" s="195">
        <f t="shared" si="191"/>
        <v>0</v>
      </c>
      <c r="Y201" s="195">
        <f t="shared" si="14"/>
        <v>0</v>
      </c>
      <c r="Z201" s="198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205.0</v>
      </c>
      <c r="B202" s="190"/>
      <c r="C202" s="190"/>
      <c r="D202" s="190"/>
      <c r="E202" s="190"/>
      <c r="F202" s="190">
        <f t="shared" si="5"/>
        <v>0</v>
      </c>
      <c r="G202" s="190">
        <f t="shared" si="6"/>
        <v>0</v>
      </c>
      <c r="H202" s="191">
        <f t="shared" si="7"/>
        <v>0</v>
      </c>
      <c r="I202" s="190"/>
      <c r="J202" s="192">
        <f t="shared" si="8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9"/>
        <v>0</v>
      </c>
      <c r="T202" s="196" t="str">
        <f t="shared" si="10"/>
        <v/>
      </c>
      <c r="U202" s="196">
        <f t="shared" si="11"/>
        <v>0</v>
      </c>
      <c r="V202" s="197"/>
      <c r="W202" s="195">
        <f t="shared" ref="W202:X202" si="192">C202/100</f>
        <v>0</v>
      </c>
      <c r="X202" s="195">
        <f t="shared" si="192"/>
        <v>0</v>
      </c>
      <c r="Y202" s="195">
        <f t="shared" si="14"/>
        <v>0</v>
      </c>
      <c r="Z202" s="198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206.0</v>
      </c>
      <c r="B203" s="190"/>
      <c r="C203" s="190"/>
      <c r="D203" s="190"/>
      <c r="E203" s="190"/>
      <c r="F203" s="190">
        <f t="shared" si="5"/>
        <v>0</v>
      </c>
      <c r="G203" s="190">
        <f t="shared" si="6"/>
        <v>0</v>
      </c>
      <c r="H203" s="191">
        <f t="shared" si="7"/>
        <v>0</v>
      </c>
      <c r="I203" s="190"/>
      <c r="J203" s="192">
        <f t="shared" si="8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9"/>
        <v>0</v>
      </c>
      <c r="T203" s="196" t="str">
        <f t="shared" si="10"/>
        <v/>
      </c>
      <c r="U203" s="196">
        <f t="shared" si="11"/>
        <v>0</v>
      </c>
      <c r="V203" s="197"/>
      <c r="W203" s="195">
        <f t="shared" ref="W203:X203" si="193">C203/100</f>
        <v>0</v>
      </c>
      <c r="X203" s="195">
        <f t="shared" si="193"/>
        <v>0</v>
      </c>
      <c r="Y203" s="195">
        <f t="shared" si="14"/>
        <v>0</v>
      </c>
      <c r="Z203" s="198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207.0</v>
      </c>
      <c r="B204" s="190"/>
      <c r="C204" s="190"/>
      <c r="D204" s="190"/>
      <c r="E204" s="190"/>
      <c r="F204" s="190">
        <f t="shared" si="5"/>
        <v>0</v>
      </c>
      <c r="G204" s="190">
        <f t="shared" si="6"/>
        <v>0</v>
      </c>
      <c r="H204" s="191">
        <f t="shared" si="7"/>
        <v>0</v>
      </c>
      <c r="I204" s="190"/>
      <c r="J204" s="192">
        <f t="shared" si="8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9"/>
        <v>0</v>
      </c>
      <c r="T204" s="196" t="str">
        <f t="shared" si="10"/>
        <v/>
      </c>
      <c r="U204" s="196">
        <f t="shared" si="11"/>
        <v>0</v>
      </c>
      <c r="V204" s="197"/>
      <c r="W204" s="195">
        <f t="shared" ref="W204:X204" si="194">C204/100</f>
        <v>0</v>
      </c>
      <c r="X204" s="195">
        <f t="shared" si="194"/>
        <v>0</v>
      </c>
      <c r="Y204" s="195">
        <f t="shared" si="14"/>
        <v>0</v>
      </c>
      <c r="Z204" s="198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208.0</v>
      </c>
      <c r="B205" s="190"/>
      <c r="C205" s="190"/>
      <c r="D205" s="190"/>
      <c r="E205" s="190"/>
      <c r="F205" s="190">
        <f t="shared" si="5"/>
        <v>0</v>
      </c>
      <c r="G205" s="190">
        <f t="shared" si="6"/>
        <v>0</v>
      </c>
      <c r="H205" s="191">
        <f t="shared" si="7"/>
        <v>0</v>
      </c>
      <c r="I205" s="190"/>
      <c r="J205" s="192">
        <f t="shared" si="8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9"/>
        <v>0</v>
      </c>
      <c r="T205" s="196" t="str">
        <f t="shared" si="10"/>
        <v/>
      </c>
      <c r="U205" s="196">
        <f t="shared" si="11"/>
        <v>0</v>
      </c>
      <c r="V205" s="197"/>
      <c r="W205" s="195">
        <f t="shared" ref="W205:X205" si="195">C205/100</f>
        <v>0</v>
      </c>
      <c r="X205" s="195">
        <f t="shared" si="195"/>
        <v>0</v>
      </c>
      <c r="Y205" s="195">
        <f t="shared" si="14"/>
        <v>0</v>
      </c>
      <c r="Z205" s="198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209.0</v>
      </c>
      <c r="B206" s="190"/>
      <c r="C206" s="190"/>
      <c r="D206" s="190"/>
      <c r="E206" s="190"/>
      <c r="F206" s="190">
        <f t="shared" si="5"/>
        <v>0</v>
      </c>
      <c r="G206" s="190">
        <f t="shared" si="6"/>
        <v>0</v>
      </c>
      <c r="H206" s="191">
        <f t="shared" si="7"/>
        <v>0</v>
      </c>
      <c r="I206" s="190"/>
      <c r="J206" s="192">
        <f t="shared" si="8"/>
        <v>0</v>
      </c>
      <c r="K206" s="139"/>
      <c r="L206" s="216"/>
      <c r="M206" s="258"/>
      <c r="N206" s="258"/>
      <c r="O206" s="139"/>
      <c r="P206" s="139"/>
      <c r="Q206" s="192"/>
      <c r="R206" s="141"/>
      <c r="S206" s="195">
        <f t="shared" si="9"/>
        <v>0</v>
      </c>
      <c r="T206" s="196" t="str">
        <f t="shared" si="10"/>
        <v/>
      </c>
      <c r="U206" s="196">
        <f t="shared" si="11"/>
        <v>0</v>
      </c>
      <c r="V206" s="197"/>
      <c r="W206" s="195">
        <f t="shared" ref="W206:X206" si="196">C206/100</f>
        <v>0</v>
      </c>
      <c r="X206" s="195">
        <f t="shared" si="196"/>
        <v>0</v>
      </c>
      <c r="Y206" s="195">
        <f t="shared" si="14"/>
        <v>0</v>
      </c>
      <c r="Z206" s="198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210.0</v>
      </c>
      <c r="B207" s="190"/>
      <c r="C207" s="190"/>
      <c r="D207" s="190"/>
      <c r="E207" s="190"/>
      <c r="F207" s="190">
        <f t="shared" si="5"/>
        <v>0</v>
      </c>
      <c r="G207" s="190">
        <f t="shared" si="6"/>
        <v>0</v>
      </c>
      <c r="H207" s="191">
        <f t="shared" si="7"/>
        <v>0</v>
      </c>
      <c r="I207" s="190"/>
      <c r="J207" s="192">
        <f t="shared" si="8"/>
        <v>0</v>
      </c>
      <c r="K207" s="139"/>
      <c r="L207" s="216"/>
      <c r="M207" s="258"/>
      <c r="N207" s="258"/>
      <c r="O207" s="139"/>
      <c r="P207" s="139"/>
      <c r="Q207" s="192"/>
      <c r="R207" s="141"/>
      <c r="S207" s="195">
        <f t="shared" si="9"/>
        <v>0</v>
      </c>
      <c r="T207" s="196" t="str">
        <f t="shared" si="10"/>
        <v/>
      </c>
      <c r="U207" s="196">
        <f t="shared" si="11"/>
        <v>0</v>
      </c>
      <c r="V207" s="197"/>
      <c r="W207" s="195">
        <f t="shared" ref="W207:X207" si="197">C207/100</f>
        <v>0</v>
      </c>
      <c r="X207" s="195">
        <f t="shared" si="197"/>
        <v>0</v>
      </c>
      <c r="Y207" s="195">
        <f t="shared" si="14"/>
        <v>0</v>
      </c>
      <c r="Z207" s="198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211.0</v>
      </c>
      <c r="B208" s="190"/>
      <c r="C208" s="190"/>
      <c r="D208" s="190"/>
      <c r="E208" s="190"/>
      <c r="F208" s="190">
        <f t="shared" si="5"/>
        <v>0</v>
      </c>
      <c r="G208" s="190">
        <f t="shared" si="6"/>
        <v>0</v>
      </c>
      <c r="H208" s="191">
        <f t="shared" si="7"/>
        <v>0</v>
      </c>
      <c r="I208" s="190"/>
      <c r="J208" s="192">
        <f t="shared" si="8"/>
        <v>0</v>
      </c>
      <c r="K208" s="139"/>
      <c r="L208" s="216"/>
      <c r="M208" s="258"/>
      <c r="N208" s="258"/>
      <c r="O208" s="139"/>
      <c r="P208" s="139"/>
      <c r="Q208" s="192"/>
      <c r="R208" s="141"/>
      <c r="S208" s="195">
        <f t="shared" si="9"/>
        <v>0</v>
      </c>
      <c r="T208" s="196" t="str">
        <f t="shared" si="10"/>
        <v/>
      </c>
      <c r="U208" s="196">
        <f t="shared" si="11"/>
        <v>0</v>
      </c>
      <c r="V208" s="197"/>
      <c r="W208" s="195">
        <f t="shared" ref="W208:X208" si="198">C208/100</f>
        <v>0</v>
      </c>
      <c r="X208" s="195">
        <f t="shared" si="198"/>
        <v>0</v>
      </c>
      <c r="Y208" s="195">
        <f t="shared" si="14"/>
        <v>0</v>
      </c>
      <c r="Z208" s="198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212.0</v>
      </c>
      <c r="B209" s="190"/>
      <c r="C209" s="190"/>
      <c r="D209" s="190"/>
      <c r="E209" s="190"/>
      <c r="F209" s="190">
        <f t="shared" si="5"/>
        <v>0</v>
      </c>
      <c r="G209" s="190">
        <f t="shared" si="6"/>
        <v>0</v>
      </c>
      <c r="H209" s="191">
        <f t="shared" si="7"/>
        <v>0</v>
      </c>
      <c r="I209" s="190"/>
      <c r="J209" s="192">
        <f t="shared" si="8"/>
        <v>0</v>
      </c>
      <c r="K209" s="139"/>
      <c r="L209" s="216"/>
      <c r="M209" s="258"/>
      <c r="N209" s="258"/>
      <c r="O209" s="139"/>
      <c r="P209" s="139"/>
      <c r="Q209" s="192"/>
      <c r="R209" s="141"/>
      <c r="S209" s="195">
        <f t="shared" si="9"/>
        <v>0</v>
      </c>
      <c r="T209" s="196" t="str">
        <f t="shared" si="10"/>
        <v/>
      </c>
      <c r="U209" s="196">
        <f t="shared" si="11"/>
        <v>0</v>
      </c>
      <c r="V209" s="197"/>
      <c r="W209" s="195">
        <f t="shared" ref="W209:X209" si="199">C209/100</f>
        <v>0</v>
      </c>
      <c r="X209" s="195">
        <f t="shared" si="199"/>
        <v>0</v>
      </c>
      <c r="Y209" s="195">
        <f t="shared" si="14"/>
        <v>0</v>
      </c>
      <c r="Z209" s="198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213.0</v>
      </c>
      <c r="B210" s="190"/>
      <c r="C210" s="190"/>
      <c r="D210" s="190"/>
      <c r="E210" s="190"/>
      <c r="F210" s="190">
        <f t="shared" si="5"/>
        <v>0</v>
      </c>
      <c r="G210" s="190">
        <f t="shared" si="6"/>
        <v>0</v>
      </c>
      <c r="H210" s="191">
        <f t="shared" si="7"/>
        <v>0</v>
      </c>
      <c r="I210" s="190"/>
      <c r="J210" s="192">
        <f t="shared" si="8"/>
        <v>0</v>
      </c>
      <c r="K210" s="139"/>
      <c r="L210" s="216"/>
      <c r="M210" s="258"/>
      <c r="N210" s="258"/>
      <c r="O210" s="139"/>
      <c r="P210" s="139"/>
      <c r="Q210" s="192"/>
      <c r="R210" s="141"/>
      <c r="S210" s="195">
        <f t="shared" si="9"/>
        <v>0</v>
      </c>
      <c r="T210" s="196" t="str">
        <f t="shared" si="10"/>
        <v/>
      </c>
      <c r="U210" s="196">
        <f t="shared" si="11"/>
        <v>0</v>
      </c>
      <c r="V210" s="197"/>
      <c r="W210" s="195">
        <f t="shared" ref="W210:X210" si="200">C210/100</f>
        <v>0</v>
      </c>
      <c r="X210" s="195">
        <f t="shared" si="200"/>
        <v>0</v>
      </c>
      <c r="Y210" s="195">
        <f t="shared" si="14"/>
        <v>0</v>
      </c>
      <c r="Z210" s="198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214.0</v>
      </c>
      <c r="B211" s="190"/>
      <c r="C211" s="190"/>
      <c r="D211" s="190"/>
      <c r="E211" s="190"/>
      <c r="F211" s="190">
        <f t="shared" si="5"/>
        <v>0</v>
      </c>
      <c r="G211" s="190">
        <f t="shared" si="6"/>
        <v>0</v>
      </c>
      <c r="H211" s="191">
        <f t="shared" si="7"/>
        <v>0</v>
      </c>
      <c r="I211" s="190"/>
      <c r="J211" s="192">
        <f t="shared" si="8"/>
        <v>0</v>
      </c>
      <c r="K211" s="139"/>
      <c r="L211" s="216"/>
      <c r="M211" s="258"/>
      <c r="N211" s="258"/>
      <c r="O211" s="139"/>
      <c r="P211" s="139"/>
      <c r="Q211" s="192"/>
      <c r="R211" s="141"/>
      <c r="S211" s="195">
        <f t="shared" si="9"/>
        <v>0</v>
      </c>
      <c r="T211" s="196" t="str">
        <f t="shared" si="10"/>
        <v/>
      </c>
      <c r="U211" s="196">
        <f t="shared" si="11"/>
        <v>0</v>
      </c>
      <c r="V211" s="197"/>
      <c r="W211" s="195">
        <f t="shared" ref="W211:X211" si="201">C211/100</f>
        <v>0</v>
      </c>
      <c r="X211" s="195">
        <f t="shared" si="201"/>
        <v>0</v>
      </c>
      <c r="Y211" s="195">
        <f t="shared" si="14"/>
        <v>0</v>
      </c>
      <c r="Z211" s="198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215.0</v>
      </c>
      <c r="B212" s="190"/>
      <c r="C212" s="190"/>
      <c r="D212" s="190"/>
      <c r="E212" s="190"/>
      <c r="F212" s="190">
        <f t="shared" si="5"/>
        <v>0</v>
      </c>
      <c r="G212" s="190">
        <f t="shared" si="6"/>
        <v>0</v>
      </c>
      <c r="H212" s="191">
        <f t="shared" si="7"/>
        <v>0</v>
      </c>
      <c r="I212" s="190"/>
      <c r="J212" s="192">
        <f t="shared" si="8"/>
        <v>0</v>
      </c>
      <c r="K212" s="139"/>
      <c r="L212" s="216"/>
      <c r="M212" s="258"/>
      <c r="N212" s="258"/>
      <c r="O212" s="139"/>
      <c r="P212" s="139"/>
      <c r="Q212" s="192"/>
      <c r="R212" s="141"/>
      <c r="S212" s="195">
        <f t="shared" si="9"/>
        <v>0</v>
      </c>
      <c r="T212" s="196" t="str">
        <f t="shared" si="10"/>
        <v/>
      </c>
      <c r="U212" s="196">
        <f t="shared" si="11"/>
        <v>0</v>
      </c>
      <c r="V212" s="197"/>
      <c r="W212" s="195">
        <f t="shared" ref="W212:X212" si="202">C212/100</f>
        <v>0</v>
      </c>
      <c r="X212" s="195">
        <f t="shared" si="202"/>
        <v>0</v>
      </c>
      <c r="Y212" s="195">
        <f t="shared" si="14"/>
        <v>0</v>
      </c>
      <c r="Z212" s="198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216.0</v>
      </c>
      <c r="B213" s="190"/>
      <c r="C213" s="190"/>
      <c r="D213" s="190"/>
      <c r="E213" s="190"/>
      <c r="F213" s="190">
        <f t="shared" si="5"/>
        <v>0</v>
      </c>
      <c r="G213" s="190">
        <f t="shared" si="6"/>
        <v>0</v>
      </c>
      <c r="H213" s="191">
        <f t="shared" si="7"/>
        <v>0</v>
      </c>
      <c r="I213" s="190"/>
      <c r="J213" s="192">
        <f t="shared" si="8"/>
        <v>0</v>
      </c>
      <c r="K213" s="139"/>
      <c r="L213" s="216"/>
      <c r="M213" s="258"/>
      <c r="N213" s="258"/>
      <c r="O213" s="139"/>
      <c r="P213" s="139"/>
      <c r="Q213" s="192"/>
      <c r="R213" s="141"/>
      <c r="S213" s="195">
        <f t="shared" si="9"/>
        <v>0</v>
      </c>
      <c r="T213" s="196" t="str">
        <f t="shared" si="10"/>
        <v/>
      </c>
      <c r="U213" s="196">
        <f t="shared" si="11"/>
        <v>0</v>
      </c>
      <c r="V213" s="197"/>
      <c r="W213" s="195">
        <f t="shared" ref="W213:X213" si="203">C213/100</f>
        <v>0</v>
      </c>
      <c r="X213" s="195">
        <f t="shared" si="203"/>
        <v>0</v>
      </c>
      <c r="Y213" s="195">
        <f t="shared" si="14"/>
        <v>0</v>
      </c>
      <c r="Z213" s="198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217.0</v>
      </c>
      <c r="B214" s="190"/>
      <c r="C214" s="190"/>
      <c r="D214" s="190"/>
      <c r="E214" s="190"/>
      <c r="F214" s="190">
        <f t="shared" si="5"/>
        <v>0</v>
      </c>
      <c r="G214" s="190">
        <f t="shared" si="6"/>
        <v>0</v>
      </c>
      <c r="H214" s="191">
        <f t="shared" si="7"/>
        <v>0</v>
      </c>
      <c r="I214" s="190"/>
      <c r="J214" s="192">
        <f t="shared" si="8"/>
        <v>0</v>
      </c>
      <c r="K214" s="139"/>
      <c r="L214" s="216"/>
      <c r="M214" s="258"/>
      <c r="N214" s="258"/>
      <c r="O214" s="139"/>
      <c r="P214" s="139"/>
      <c r="Q214" s="192"/>
      <c r="R214" s="141"/>
      <c r="S214" s="195">
        <f t="shared" si="9"/>
        <v>0</v>
      </c>
      <c r="T214" s="196" t="str">
        <f t="shared" si="10"/>
        <v/>
      </c>
      <c r="U214" s="196">
        <f t="shared" si="11"/>
        <v>0</v>
      </c>
      <c r="V214" s="197"/>
      <c r="W214" s="195">
        <f t="shared" ref="W214:X214" si="204">C214/100</f>
        <v>0</v>
      </c>
      <c r="X214" s="195">
        <f t="shared" si="204"/>
        <v>0</v>
      </c>
      <c r="Y214" s="195">
        <f t="shared" si="14"/>
        <v>0</v>
      </c>
      <c r="Z214" s="198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customHeight="1">
      <c r="A215" s="160"/>
      <c r="B215" s="175"/>
      <c r="C215" s="175"/>
      <c r="D215" s="175"/>
      <c r="E215" s="175"/>
      <c r="F215" s="175"/>
      <c r="G215" s="175"/>
      <c r="H215" s="178"/>
      <c r="I215" s="160"/>
      <c r="J215" s="193">
        <f>+Q276</f>
        <v>77</v>
      </c>
      <c r="K215" s="139"/>
      <c r="L215" s="139"/>
      <c r="M215" s="139"/>
      <c r="N215" s="139"/>
      <c r="O215" s="139"/>
      <c r="P215" s="139"/>
      <c r="Q215" s="139"/>
      <c r="R215" s="194"/>
      <c r="S215" s="195">
        <f t="shared" si="9"/>
        <v>0</v>
      </c>
      <c r="T215" s="196" t="str">
        <f t="shared" si="10"/>
        <v/>
      </c>
      <c r="U215" s="196">
        <f t="shared" si="11"/>
        <v>0</v>
      </c>
      <c r="V215" s="197"/>
      <c r="W215" s="195">
        <f t="shared" ref="W215:X215" si="205">C215/100</f>
        <v>0</v>
      </c>
      <c r="X215" s="195">
        <f t="shared" si="205"/>
        <v>0</v>
      </c>
      <c r="Y215" s="195">
        <f t="shared" si="14"/>
        <v>0</v>
      </c>
      <c r="Z215" s="198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customHeight="1">
      <c r="A216" s="160"/>
      <c r="B216" s="199"/>
      <c r="C216" s="199"/>
      <c r="D216" s="199"/>
      <c r="E216" s="199"/>
      <c r="F216" s="199"/>
      <c r="G216" s="199"/>
      <c r="H216" s="200"/>
      <c r="I216" s="201">
        <f>SUM(I30:I214)</f>
        <v>18</v>
      </c>
      <c r="J216" s="202">
        <f>SUM(J30:J215)</f>
        <v>8592.216532</v>
      </c>
      <c r="K216" s="203"/>
      <c r="L216" s="203"/>
      <c r="M216" s="203"/>
      <c r="N216" s="203"/>
      <c r="O216" s="203"/>
      <c r="P216" s="203"/>
      <c r="Q216" s="203"/>
      <c r="R216" s="141"/>
      <c r="S216" s="203">
        <f>SUMIFS($T$30:$T$214,$S$30:$S$214,"&gt;=3")</f>
        <v>6</v>
      </c>
      <c r="T216" s="203">
        <f t="shared" ref="T216:U216" si="206">SUM(T30:T214)</f>
        <v>18</v>
      </c>
      <c r="U216" s="203">
        <f t="shared" si="206"/>
        <v>194.93</v>
      </c>
      <c r="V216" s="203"/>
      <c r="W216" s="203"/>
      <c r="X216" s="203"/>
      <c r="Y216" s="203"/>
      <c r="Z216" s="204">
        <f>SUM(Z30:Z215)</f>
        <v>405.19667</v>
      </c>
      <c r="AA216" s="203"/>
      <c r="AB216" s="203"/>
      <c r="AC216" s="203"/>
      <c r="AD216" s="203"/>
      <c r="AE216" s="203"/>
      <c r="AF216" s="203"/>
      <c r="AG216" s="203"/>
      <c r="AH216" s="203"/>
      <c r="AI216" s="203"/>
      <c r="AJ216" s="203"/>
      <c r="AK216" s="203"/>
      <c r="AL216" s="203"/>
      <c r="AM216" s="203"/>
      <c r="AN216" s="203"/>
      <c r="AO216" s="203"/>
      <c r="AP216" s="203"/>
      <c r="AQ216" s="203"/>
      <c r="AR216" s="203"/>
      <c r="AS216" s="203"/>
      <c r="AT216" s="203"/>
    </row>
    <row r="217" ht="29.25" customHeight="1">
      <c r="A217" s="139"/>
      <c r="B217" s="139"/>
      <c r="C217" s="139"/>
      <c r="D217" s="139"/>
      <c r="E217" s="139"/>
      <c r="F217" s="139"/>
      <c r="G217" s="139"/>
      <c r="H217" s="140"/>
      <c r="I217" s="139"/>
      <c r="J217" s="139"/>
      <c r="K217" s="139"/>
      <c r="L217" s="139"/>
      <c r="M217" s="139"/>
      <c r="N217" s="139"/>
      <c r="O217" s="139"/>
      <c r="P217" s="139"/>
      <c r="Q217" s="139"/>
      <c r="R217" s="141"/>
      <c r="S217" s="197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9.25" customHeight="1">
      <c r="A218" s="139"/>
      <c r="B218" s="139"/>
      <c r="C218" s="139"/>
      <c r="D218" s="139"/>
      <c r="E218" s="139"/>
      <c r="F218" s="139"/>
      <c r="G218" s="139"/>
      <c r="H218" s="140"/>
      <c r="I218" s="139"/>
      <c r="J218" s="139"/>
      <c r="K218" s="139"/>
      <c r="L218" s="139"/>
      <c r="M218" s="139"/>
      <c r="N218" s="139"/>
      <c r="O218" s="139"/>
      <c r="P218" s="139"/>
      <c r="Q218" s="139"/>
      <c r="R218" s="194"/>
      <c r="S218" s="139"/>
      <c r="T218" s="139" t="s">
        <v>48</v>
      </c>
      <c r="U218" s="139" t="s">
        <v>60</v>
      </c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9.25" customHeight="1">
      <c r="A219" s="139"/>
      <c r="B219" s="139"/>
      <c r="C219" s="139"/>
      <c r="D219" s="139"/>
      <c r="E219" s="139"/>
      <c r="F219" s="139"/>
      <c r="G219" s="139"/>
      <c r="H219" s="140"/>
      <c r="I219" s="139"/>
      <c r="J219" s="139"/>
      <c r="K219" s="139"/>
      <c r="L219" s="139"/>
      <c r="M219" s="139"/>
      <c r="N219" s="139"/>
      <c r="O219" s="139"/>
      <c r="P219" s="139"/>
      <c r="Q219" s="139"/>
      <c r="R219" s="141"/>
      <c r="S219" s="139" t="s">
        <v>31</v>
      </c>
      <c r="T219" s="205">
        <f>SUMIFS($J$30:$J$214,$S$30:$S$214,"&gt;=3")</f>
        <v>7490.940944</v>
      </c>
      <c r="U219" s="206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9.25" customHeight="1">
      <c r="A220" s="139" t="s">
        <v>32</v>
      </c>
      <c r="B220" s="139"/>
      <c r="C220" s="139"/>
      <c r="D220" s="139" t="s">
        <v>33</v>
      </c>
      <c r="E220" s="139"/>
      <c r="F220" s="139"/>
      <c r="G220" s="139"/>
      <c r="H220" s="140"/>
      <c r="I220" s="139"/>
      <c r="J220" s="139"/>
      <c r="K220" s="139"/>
      <c r="L220" s="139"/>
      <c r="M220" s="139"/>
      <c r="N220" s="139"/>
      <c r="O220" s="139"/>
      <c r="P220" s="139"/>
      <c r="Q220" s="139"/>
      <c r="R220" s="141"/>
      <c r="S220" s="139" t="s">
        <v>34</v>
      </c>
      <c r="T220" s="207">
        <f>J216-T219</f>
        <v>1101.275588</v>
      </c>
      <c r="U220" s="206">
        <f>+SUMIFS($U$30:$U$214,$S$30:$S$214,"&gt;=3")</f>
        <v>170.43</v>
      </c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9.25" customHeight="1">
      <c r="A221" s="139"/>
      <c r="B221" s="139"/>
      <c r="C221" s="139"/>
      <c r="D221" s="139"/>
      <c r="E221" s="139"/>
      <c r="F221" s="139"/>
      <c r="G221" s="139"/>
      <c r="H221" s="140"/>
      <c r="I221" s="139"/>
      <c r="J221" s="139"/>
      <c r="K221" s="139"/>
      <c r="L221" s="139"/>
      <c r="M221" s="139"/>
      <c r="N221" s="139"/>
      <c r="O221" s="139"/>
      <c r="P221" s="139"/>
      <c r="Q221" s="139"/>
      <c r="R221" s="194"/>
      <c r="S221" s="139"/>
      <c r="T221" s="208">
        <f>+I216</f>
        <v>18</v>
      </c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39.0" customHeight="1">
      <c r="A222" s="175"/>
      <c r="B222" s="160" t="s">
        <v>12</v>
      </c>
      <c r="C222" s="176" t="s">
        <v>61</v>
      </c>
      <c r="D222" s="52"/>
      <c r="E222" s="53"/>
      <c r="F222" s="177"/>
      <c r="G222" s="177"/>
      <c r="H222" s="178" t="s">
        <v>14</v>
      </c>
      <c r="I222" s="160" t="s">
        <v>15</v>
      </c>
      <c r="J222" s="160" t="s">
        <v>16</v>
      </c>
      <c r="K222" s="139"/>
      <c r="L222" s="139"/>
      <c r="M222" s="139"/>
      <c r="N222" s="139"/>
      <c r="O222" s="139"/>
      <c r="P222" s="139"/>
      <c r="Q222" s="139"/>
      <c r="R222" s="141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154">
        <v>1.0</v>
      </c>
      <c r="B223" s="209"/>
      <c r="C223" s="209"/>
      <c r="D223" s="209"/>
      <c r="E223" s="209"/>
      <c r="F223" s="209">
        <f t="shared" ref="F223:F236" si="207">1-VALUE(IF(RIGHT(B223, 1)="%", RIGHT(B223, 3), 0))</f>
        <v>1</v>
      </c>
      <c r="G223" s="209">
        <f t="shared" ref="G223:G236" si="208">+Q223*C223/100*D223/100*E223/100</f>
        <v>0</v>
      </c>
      <c r="H223" s="210">
        <f t="shared" ref="H223:H236" si="209">IF(F223=0, G223, F223*G223)</f>
        <v>0</v>
      </c>
      <c r="I223" s="209"/>
      <c r="J223" s="211"/>
      <c r="K223" s="139"/>
      <c r="L223" s="175">
        <f t="shared" ref="L223:L231" si="210">D223*25.4/1000</f>
        <v>0</v>
      </c>
      <c r="M223" s="160" t="str">
        <f t="shared" ref="M223:M227" si="211">+I223</f>
        <v/>
      </c>
      <c r="N223" s="160">
        <f t="shared" ref="N223:N227" si="212">M223*L223</f>
        <v>0</v>
      </c>
      <c r="O223" s="139"/>
      <c r="P223" s="139"/>
      <c r="Q223" s="139"/>
      <c r="R223" s="141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54">
        <v>2.0</v>
      </c>
      <c r="B224" s="209"/>
      <c r="C224" s="209"/>
      <c r="D224" s="209"/>
      <c r="E224" s="209"/>
      <c r="F224" s="209">
        <f t="shared" si="207"/>
        <v>1</v>
      </c>
      <c r="G224" s="209">
        <f t="shared" si="208"/>
        <v>0</v>
      </c>
      <c r="H224" s="210">
        <f t="shared" si="209"/>
        <v>0</v>
      </c>
      <c r="I224" s="209"/>
      <c r="J224" s="211">
        <f t="shared" ref="J224:J236" si="213">+I224*H224</f>
        <v>0</v>
      </c>
      <c r="K224" s="139"/>
      <c r="L224" s="175">
        <f t="shared" si="210"/>
        <v>0</v>
      </c>
      <c r="M224" s="160" t="str">
        <f t="shared" si="211"/>
        <v/>
      </c>
      <c r="N224" s="160">
        <f t="shared" si="212"/>
        <v>0</v>
      </c>
      <c r="O224" s="139"/>
      <c r="P224" s="139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customHeight="1">
      <c r="A225" s="154">
        <v>3.0</v>
      </c>
      <c r="B225" s="212"/>
      <c r="C225" s="212"/>
      <c r="D225" s="212"/>
      <c r="E225" s="212"/>
      <c r="F225" s="212">
        <f t="shared" si="207"/>
        <v>1</v>
      </c>
      <c r="G225" s="212">
        <f t="shared" si="208"/>
        <v>0</v>
      </c>
      <c r="H225" s="213">
        <f t="shared" si="209"/>
        <v>0</v>
      </c>
      <c r="I225" s="212"/>
      <c r="J225" s="192">
        <f t="shared" si="213"/>
        <v>0</v>
      </c>
      <c r="K225" s="139"/>
      <c r="L225" s="175">
        <f t="shared" si="210"/>
        <v>0</v>
      </c>
      <c r="M225" s="160" t="str">
        <f t="shared" si="211"/>
        <v/>
      </c>
      <c r="N225" s="160">
        <f t="shared" si="212"/>
        <v>0</v>
      </c>
      <c r="O225" s="139"/>
      <c r="P225" s="139"/>
      <c r="Q225" s="139"/>
      <c r="R225" s="139"/>
      <c r="S225" s="214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customHeight="1">
      <c r="A226" s="154">
        <v>4.0</v>
      </c>
      <c r="B226" s="212"/>
      <c r="C226" s="212"/>
      <c r="D226" s="212"/>
      <c r="E226" s="212"/>
      <c r="F226" s="212">
        <f t="shared" si="207"/>
        <v>1</v>
      </c>
      <c r="G226" s="212">
        <f t="shared" si="208"/>
        <v>0</v>
      </c>
      <c r="H226" s="213">
        <f t="shared" si="209"/>
        <v>0</v>
      </c>
      <c r="I226" s="212"/>
      <c r="J226" s="192">
        <f t="shared" si="213"/>
        <v>0</v>
      </c>
      <c r="K226" s="139"/>
      <c r="L226" s="175">
        <f t="shared" si="210"/>
        <v>0</v>
      </c>
      <c r="M226" s="160" t="str">
        <f t="shared" si="211"/>
        <v/>
      </c>
      <c r="N226" s="160">
        <f t="shared" si="212"/>
        <v>0</v>
      </c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customHeight="1">
      <c r="A227" s="154">
        <v>5.0</v>
      </c>
      <c r="B227" s="212"/>
      <c r="C227" s="212"/>
      <c r="D227" s="212"/>
      <c r="E227" s="212"/>
      <c r="F227" s="212">
        <f t="shared" si="207"/>
        <v>1</v>
      </c>
      <c r="G227" s="212">
        <f t="shared" si="208"/>
        <v>0</v>
      </c>
      <c r="H227" s="213">
        <f t="shared" si="209"/>
        <v>0</v>
      </c>
      <c r="I227" s="212"/>
      <c r="J227" s="192">
        <f t="shared" si="213"/>
        <v>0</v>
      </c>
      <c r="K227" s="139"/>
      <c r="L227" s="175">
        <f t="shared" si="210"/>
        <v>0</v>
      </c>
      <c r="M227" s="160" t="str">
        <f t="shared" si="211"/>
        <v/>
      </c>
      <c r="N227" s="160">
        <f t="shared" si="212"/>
        <v>0</v>
      </c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54">
        <v>6.0</v>
      </c>
      <c r="B228" s="212"/>
      <c r="C228" s="212"/>
      <c r="D228" s="212"/>
      <c r="E228" s="212"/>
      <c r="F228" s="212">
        <f t="shared" si="207"/>
        <v>1</v>
      </c>
      <c r="G228" s="212">
        <f t="shared" si="208"/>
        <v>0</v>
      </c>
      <c r="H228" s="213">
        <f t="shared" si="209"/>
        <v>0</v>
      </c>
      <c r="I228" s="212"/>
      <c r="J228" s="192">
        <f t="shared" si="213"/>
        <v>0</v>
      </c>
      <c r="K228" s="139"/>
      <c r="L228" s="139">
        <f t="shared" si="210"/>
        <v>0</v>
      </c>
      <c r="M228" s="215"/>
      <c r="N228" s="215"/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54">
        <v>7.0</v>
      </c>
      <c r="B229" s="212"/>
      <c r="C229" s="212"/>
      <c r="D229" s="212"/>
      <c r="E229" s="212"/>
      <c r="F229" s="212">
        <f t="shared" si="207"/>
        <v>1</v>
      </c>
      <c r="G229" s="212">
        <f t="shared" si="208"/>
        <v>0</v>
      </c>
      <c r="H229" s="213">
        <f t="shared" si="209"/>
        <v>0</v>
      </c>
      <c r="I229" s="212"/>
      <c r="J229" s="192">
        <f t="shared" si="213"/>
        <v>0</v>
      </c>
      <c r="K229" s="139"/>
      <c r="L229" s="139">
        <f t="shared" si="210"/>
        <v>0</v>
      </c>
      <c r="M229" s="215"/>
      <c r="N229" s="215"/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54">
        <v>8.0</v>
      </c>
      <c r="B230" s="212"/>
      <c r="C230" s="212"/>
      <c r="D230" s="212"/>
      <c r="E230" s="212"/>
      <c r="F230" s="212">
        <f t="shared" si="207"/>
        <v>1</v>
      </c>
      <c r="G230" s="212">
        <f t="shared" si="208"/>
        <v>0</v>
      </c>
      <c r="H230" s="213">
        <f t="shared" si="209"/>
        <v>0</v>
      </c>
      <c r="I230" s="212"/>
      <c r="J230" s="192">
        <f t="shared" si="213"/>
        <v>0</v>
      </c>
      <c r="K230" s="139"/>
      <c r="L230" s="139">
        <f t="shared" si="210"/>
        <v>0</v>
      </c>
      <c r="M230" s="215"/>
      <c r="N230" s="215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54">
        <v>9.0</v>
      </c>
      <c r="B231" s="212"/>
      <c r="C231" s="212"/>
      <c r="D231" s="212"/>
      <c r="E231" s="212"/>
      <c r="F231" s="212">
        <f t="shared" si="207"/>
        <v>1</v>
      </c>
      <c r="G231" s="212">
        <f t="shared" si="208"/>
        <v>0</v>
      </c>
      <c r="H231" s="213">
        <f t="shared" si="209"/>
        <v>0</v>
      </c>
      <c r="I231" s="212"/>
      <c r="J231" s="192">
        <f t="shared" si="213"/>
        <v>0</v>
      </c>
      <c r="K231" s="139"/>
      <c r="L231" s="139">
        <f t="shared" si="210"/>
        <v>0</v>
      </c>
      <c r="M231" s="215"/>
      <c r="N231" s="215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54">
        <v>10.0</v>
      </c>
      <c r="B232" s="190"/>
      <c r="C232" s="190"/>
      <c r="D232" s="190"/>
      <c r="E232" s="190"/>
      <c r="F232" s="190">
        <f t="shared" si="207"/>
        <v>1</v>
      </c>
      <c r="G232" s="190">
        <f t="shared" si="208"/>
        <v>0</v>
      </c>
      <c r="H232" s="191">
        <f t="shared" si="209"/>
        <v>0</v>
      </c>
      <c r="I232" s="190"/>
      <c r="J232" s="192">
        <f t="shared" si="213"/>
        <v>0</v>
      </c>
      <c r="K232" s="139"/>
      <c r="L232" s="139"/>
      <c r="M232" s="215"/>
      <c r="N232" s="215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4">
        <v>11.0</v>
      </c>
      <c r="B233" s="190"/>
      <c r="C233" s="190"/>
      <c r="D233" s="190"/>
      <c r="E233" s="190"/>
      <c r="F233" s="190">
        <f t="shared" si="207"/>
        <v>1</v>
      </c>
      <c r="G233" s="190">
        <f t="shared" si="208"/>
        <v>0</v>
      </c>
      <c r="H233" s="191">
        <f t="shared" si="209"/>
        <v>0</v>
      </c>
      <c r="I233" s="190"/>
      <c r="J233" s="192">
        <f t="shared" si="213"/>
        <v>0</v>
      </c>
      <c r="K233" s="139"/>
      <c r="L233" s="139"/>
      <c r="M233" s="215"/>
      <c r="N233" s="215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4">
        <v>12.0</v>
      </c>
      <c r="B234" s="190"/>
      <c r="C234" s="190"/>
      <c r="D234" s="190"/>
      <c r="E234" s="190"/>
      <c r="F234" s="190">
        <f t="shared" si="207"/>
        <v>1</v>
      </c>
      <c r="G234" s="190">
        <f t="shared" si="208"/>
        <v>0</v>
      </c>
      <c r="H234" s="191">
        <f t="shared" si="209"/>
        <v>0</v>
      </c>
      <c r="I234" s="190"/>
      <c r="J234" s="192">
        <f t="shared" si="213"/>
        <v>0</v>
      </c>
      <c r="K234" s="139"/>
      <c r="L234" s="139"/>
      <c r="M234" s="215"/>
      <c r="N234" s="215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4">
        <v>13.0</v>
      </c>
      <c r="B235" s="190"/>
      <c r="C235" s="190"/>
      <c r="D235" s="190"/>
      <c r="E235" s="190"/>
      <c r="F235" s="190">
        <f t="shared" si="207"/>
        <v>1</v>
      </c>
      <c r="G235" s="190">
        <f t="shared" si="208"/>
        <v>0</v>
      </c>
      <c r="H235" s="191">
        <f t="shared" si="209"/>
        <v>0</v>
      </c>
      <c r="I235" s="190"/>
      <c r="J235" s="192">
        <f t="shared" si="213"/>
        <v>0</v>
      </c>
      <c r="K235" s="139"/>
      <c r="L235" s="139"/>
      <c r="M235" s="215"/>
      <c r="N235" s="215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4">
        <v>14.0</v>
      </c>
      <c r="B236" s="190"/>
      <c r="C236" s="190"/>
      <c r="D236" s="190"/>
      <c r="E236" s="190"/>
      <c r="F236" s="190">
        <f t="shared" si="207"/>
        <v>1</v>
      </c>
      <c r="G236" s="190">
        <f t="shared" si="208"/>
        <v>0</v>
      </c>
      <c r="H236" s="191">
        <f t="shared" si="209"/>
        <v>0</v>
      </c>
      <c r="I236" s="190"/>
      <c r="J236" s="192">
        <f t="shared" si="213"/>
        <v>0</v>
      </c>
      <c r="K236" s="139"/>
      <c r="L236" s="139"/>
      <c r="M236" s="215"/>
      <c r="N236" s="215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4.75" customHeight="1">
      <c r="A237" s="160"/>
      <c r="B237" s="216"/>
      <c r="C237" s="216"/>
      <c r="D237" s="216"/>
      <c r="E237" s="216"/>
      <c r="F237" s="216"/>
      <c r="G237" s="216"/>
      <c r="H237" s="217" t="s">
        <v>38</v>
      </c>
      <c r="I237" s="216"/>
      <c r="J237" s="218">
        <f>SUM(J223:J236)</f>
        <v>0</v>
      </c>
      <c r="K237" s="139"/>
      <c r="L237" s="139"/>
      <c r="M237" s="139"/>
      <c r="N237" s="139"/>
      <c r="O237" s="139"/>
      <c r="P237" s="139"/>
      <c r="Q237" s="139"/>
      <c r="R237" s="141"/>
      <c r="S237" s="21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8.75" customHeight="1">
      <c r="A238" s="173"/>
      <c r="B238" s="144"/>
      <c r="C238" s="144"/>
      <c r="D238" s="144"/>
      <c r="E238" s="144"/>
      <c r="F238" s="144"/>
      <c r="G238" s="144"/>
      <c r="H238" s="145"/>
      <c r="I238" s="144"/>
      <c r="J238" s="174"/>
      <c r="K238" s="139"/>
      <c r="L238" s="139"/>
      <c r="M238" s="139"/>
      <c r="N238" s="139"/>
      <c r="O238" s="139"/>
      <c r="P238" s="139"/>
      <c r="Q238" s="139"/>
      <c r="R238" s="141"/>
      <c r="S238" s="21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8.7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141"/>
      <c r="S239" s="21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219"/>
      <c r="S240" s="21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8.75" customHeight="1">
      <c r="A241" s="139" t="s">
        <v>39</v>
      </c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219"/>
      <c r="S241" s="21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8.7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219"/>
      <c r="S242" s="21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42.0" customHeight="1">
      <c r="A243" s="175"/>
      <c r="B243" s="160" t="s">
        <v>12</v>
      </c>
      <c r="C243" s="176" t="s">
        <v>62</v>
      </c>
      <c r="D243" s="52"/>
      <c r="E243" s="53"/>
      <c r="F243" s="220"/>
      <c r="G243" s="220"/>
      <c r="H243" s="178" t="s">
        <v>14</v>
      </c>
      <c r="I243" s="221" t="s">
        <v>15</v>
      </c>
      <c r="J243" s="160" t="s">
        <v>16</v>
      </c>
      <c r="K243" s="139"/>
      <c r="L243" s="139"/>
      <c r="M243" s="139"/>
      <c r="N243" s="139"/>
      <c r="O243" s="139"/>
      <c r="P243" s="139"/>
      <c r="Q243" s="139"/>
      <c r="R243" s="219"/>
      <c r="S243" s="21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customHeight="1">
      <c r="A244" s="160">
        <v>1.0</v>
      </c>
      <c r="B244" s="180" t="s">
        <v>26</v>
      </c>
      <c r="C244" s="196"/>
      <c r="D244" s="196"/>
      <c r="E244" s="196"/>
      <c r="F244" s="196"/>
      <c r="G244" s="196"/>
      <c r="H244" s="222">
        <v>56.0</v>
      </c>
      <c r="I244" s="196">
        <v>1.0</v>
      </c>
      <c r="J244" s="192">
        <f t="shared" ref="J244:J274" si="214">+I244*H244</f>
        <v>56</v>
      </c>
      <c r="K244" s="175"/>
      <c r="L244" s="175"/>
      <c r="M244" s="175"/>
      <c r="N244" s="175"/>
      <c r="O244" s="175"/>
      <c r="P244" s="175"/>
      <c r="Q244" s="223"/>
      <c r="R244" s="219"/>
      <c r="S244" s="21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customHeight="1">
      <c r="A245" s="160">
        <v>2.0</v>
      </c>
      <c r="B245" s="190" t="s">
        <v>26</v>
      </c>
      <c r="C245" s="196"/>
      <c r="D245" s="196"/>
      <c r="E245" s="196"/>
      <c r="F245" s="196"/>
      <c r="G245" s="196"/>
      <c r="H245" s="222">
        <v>23.0</v>
      </c>
      <c r="I245" s="196">
        <v>1.0</v>
      </c>
      <c r="J245" s="192">
        <f t="shared" si="214"/>
        <v>23</v>
      </c>
      <c r="K245" s="175"/>
      <c r="L245" s="175"/>
      <c r="M245" s="175"/>
      <c r="N245" s="175"/>
      <c r="O245" s="175"/>
      <c r="P245" s="175"/>
      <c r="Q245" s="223"/>
      <c r="R245" s="21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customHeight="1">
      <c r="A246" s="160">
        <v>3.0</v>
      </c>
      <c r="B246" s="180" t="s">
        <v>80</v>
      </c>
      <c r="C246" s="196"/>
      <c r="D246" s="196"/>
      <c r="E246" s="196"/>
      <c r="F246" s="196"/>
      <c r="G246" s="196"/>
      <c r="H246" s="222">
        <v>32.5</v>
      </c>
      <c r="I246" s="196">
        <v>1.0</v>
      </c>
      <c r="J246" s="192">
        <f t="shared" si="214"/>
        <v>32.5</v>
      </c>
      <c r="K246" s="175"/>
      <c r="L246" s="175"/>
      <c r="M246" s="175"/>
      <c r="N246" s="175"/>
      <c r="O246" s="175"/>
      <c r="P246" s="175"/>
      <c r="Q246" s="223"/>
      <c r="R246" s="21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customHeight="1">
      <c r="A247" s="160">
        <v>4.0</v>
      </c>
      <c r="B247" s="190" t="s">
        <v>80</v>
      </c>
      <c r="C247" s="196"/>
      <c r="D247" s="196"/>
      <c r="E247" s="196"/>
      <c r="F247" s="196"/>
      <c r="G247" s="196"/>
      <c r="H247" s="222">
        <v>21.5</v>
      </c>
      <c r="I247" s="196">
        <v>1.0</v>
      </c>
      <c r="J247" s="192">
        <f t="shared" si="214"/>
        <v>21.5</v>
      </c>
      <c r="K247" s="175"/>
      <c r="L247" s="175"/>
      <c r="M247" s="175"/>
      <c r="N247" s="175"/>
      <c r="O247" s="175"/>
      <c r="P247" s="175"/>
      <c r="Q247" s="223"/>
      <c r="R247" s="21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customHeight="1">
      <c r="A248" s="160">
        <v>5.0</v>
      </c>
      <c r="B248" s="180" t="s">
        <v>78</v>
      </c>
      <c r="C248" s="196"/>
      <c r="D248" s="196"/>
      <c r="E248" s="196"/>
      <c r="F248" s="196"/>
      <c r="G248" s="196"/>
      <c r="H248" s="222">
        <v>36.5</v>
      </c>
      <c r="I248" s="196">
        <v>1.0</v>
      </c>
      <c r="J248" s="192">
        <f t="shared" si="214"/>
        <v>36.5</v>
      </c>
      <c r="K248" s="175"/>
      <c r="L248" s="175"/>
      <c r="M248" s="175"/>
      <c r="N248" s="175"/>
      <c r="O248" s="175"/>
      <c r="P248" s="175"/>
      <c r="Q248" s="223"/>
      <c r="R248" s="21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customHeight="1">
      <c r="A249" s="160">
        <v>6.0</v>
      </c>
      <c r="B249" s="190" t="s">
        <v>78</v>
      </c>
      <c r="C249" s="196"/>
      <c r="D249" s="196"/>
      <c r="E249" s="196"/>
      <c r="F249" s="196"/>
      <c r="G249" s="196"/>
      <c r="H249" s="222">
        <v>23.0</v>
      </c>
      <c r="I249" s="196">
        <v>1.0</v>
      </c>
      <c r="J249" s="192">
        <f t="shared" si="214"/>
        <v>23</v>
      </c>
      <c r="K249" s="175"/>
      <c r="L249" s="175"/>
      <c r="M249" s="175"/>
      <c r="N249" s="175"/>
      <c r="O249" s="175"/>
      <c r="P249" s="175"/>
      <c r="Q249" s="223"/>
      <c r="R249" s="21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0">
        <v>11.0</v>
      </c>
      <c r="B250" s="261"/>
      <c r="C250" s="196"/>
      <c r="D250" s="196"/>
      <c r="E250" s="196"/>
      <c r="F250" s="196"/>
      <c r="G250" s="196"/>
      <c r="H250" s="222"/>
      <c r="I250" s="196"/>
      <c r="J250" s="192">
        <f t="shared" si="214"/>
        <v>0</v>
      </c>
      <c r="K250" s="175"/>
      <c r="L250" s="175"/>
      <c r="M250" s="175"/>
      <c r="N250" s="175"/>
      <c r="O250" s="175"/>
      <c r="P250" s="175"/>
      <c r="Q250" s="223"/>
      <c r="R250" s="21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hidden="1" customHeight="1">
      <c r="A251" s="160">
        <v>12.0</v>
      </c>
      <c r="B251" s="261"/>
      <c r="C251" s="196"/>
      <c r="D251" s="196"/>
      <c r="E251" s="196"/>
      <c r="F251" s="196"/>
      <c r="G251" s="196"/>
      <c r="H251" s="222"/>
      <c r="I251" s="196"/>
      <c r="J251" s="192">
        <f t="shared" si="214"/>
        <v>0</v>
      </c>
      <c r="K251" s="175"/>
      <c r="L251" s="175"/>
      <c r="M251" s="175"/>
      <c r="N251" s="175"/>
      <c r="O251" s="175"/>
      <c r="P251" s="175"/>
      <c r="Q251" s="223"/>
      <c r="R251" s="21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0">
        <v>13.0</v>
      </c>
      <c r="B252" s="261"/>
      <c r="C252" s="196"/>
      <c r="D252" s="196"/>
      <c r="E252" s="196"/>
      <c r="F252" s="196"/>
      <c r="G252" s="196"/>
      <c r="H252" s="222"/>
      <c r="I252" s="196"/>
      <c r="J252" s="192">
        <f t="shared" si="214"/>
        <v>0</v>
      </c>
      <c r="K252" s="175"/>
      <c r="L252" s="175"/>
      <c r="M252" s="175"/>
      <c r="N252" s="175"/>
      <c r="O252" s="175"/>
      <c r="P252" s="175"/>
      <c r="Q252" s="223"/>
      <c r="R252" s="21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0">
        <v>14.0</v>
      </c>
      <c r="B253" s="261"/>
      <c r="C253" s="196"/>
      <c r="D253" s="196"/>
      <c r="E253" s="196"/>
      <c r="F253" s="196"/>
      <c r="G253" s="196"/>
      <c r="H253" s="222"/>
      <c r="I253" s="196"/>
      <c r="J253" s="192">
        <f t="shared" si="214"/>
        <v>0</v>
      </c>
      <c r="K253" s="175"/>
      <c r="L253" s="175"/>
      <c r="M253" s="175"/>
      <c r="N253" s="175"/>
      <c r="O253" s="175"/>
      <c r="P253" s="175"/>
      <c r="Q253" s="223"/>
      <c r="R253" s="21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0">
        <v>15.0</v>
      </c>
      <c r="B254" s="261"/>
      <c r="C254" s="196"/>
      <c r="D254" s="196"/>
      <c r="E254" s="196"/>
      <c r="F254" s="196"/>
      <c r="G254" s="196"/>
      <c r="H254" s="222"/>
      <c r="I254" s="196"/>
      <c r="J254" s="192">
        <f t="shared" si="214"/>
        <v>0</v>
      </c>
      <c r="K254" s="175"/>
      <c r="L254" s="175"/>
      <c r="M254" s="175"/>
      <c r="N254" s="175"/>
      <c r="O254" s="175"/>
      <c r="P254" s="175"/>
      <c r="Q254" s="223"/>
      <c r="R254" s="21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0">
        <v>16.0</v>
      </c>
      <c r="B255" s="261"/>
      <c r="C255" s="196"/>
      <c r="D255" s="196"/>
      <c r="E255" s="196"/>
      <c r="F255" s="196"/>
      <c r="G255" s="196"/>
      <c r="H255" s="222"/>
      <c r="I255" s="196"/>
      <c r="J255" s="192">
        <f t="shared" si="214"/>
        <v>0</v>
      </c>
      <c r="K255" s="175"/>
      <c r="L255" s="175"/>
      <c r="M255" s="175"/>
      <c r="N255" s="175"/>
      <c r="O255" s="175"/>
      <c r="P255" s="175"/>
      <c r="Q255" s="223"/>
      <c r="R255" s="21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0">
        <v>17.0</v>
      </c>
      <c r="B256" s="261"/>
      <c r="C256" s="196"/>
      <c r="D256" s="196"/>
      <c r="E256" s="196"/>
      <c r="F256" s="196"/>
      <c r="G256" s="196"/>
      <c r="H256" s="222"/>
      <c r="I256" s="196"/>
      <c r="J256" s="192">
        <f t="shared" si="214"/>
        <v>0</v>
      </c>
      <c r="K256" s="175"/>
      <c r="L256" s="175"/>
      <c r="M256" s="175"/>
      <c r="N256" s="175"/>
      <c r="O256" s="175"/>
      <c r="P256" s="175"/>
      <c r="Q256" s="223"/>
      <c r="R256" s="21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18.0</v>
      </c>
      <c r="B257" s="261"/>
      <c r="C257" s="196"/>
      <c r="D257" s="196"/>
      <c r="E257" s="196"/>
      <c r="F257" s="196"/>
      <c r="G257" s="196"/>
      <c r="H257" s="222"/>
      <c r="I257" s="196"/>
      <c r="J257" s="192">
        <f t="shared" si="214"/>
        <v>0</v>
      </c>
      <c r="K257" s="175"/>
      <c r="L257" s="175"/>
      <c r="M257" s="175"/>
      <c r="N257" s="175"/>
      <c r="O257" s="175"/>
      <c r="P257" s="175"/>
      <c r="Q257" s="223"/>
      <c r="R257" s="21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19.0</v>
      </c>
      <c r="B258" s="261"/>
      <c r="C258" s="196"/>
      <c r="D258" s="196"/>
      <c r="E258" s="196"/>
      <c r="F258" s="196"/>
      <c r="G258" s="196"/>
      <c r="H258" s="222"/>
      <c r="I258" s="196"/>
      <c r="J258" s="192">
        <f t="shared" si="214"/>
        <v>0</v>
      </c>
      <c r="K258" s="175"/>
      <c r="L258" s="175"/>
      <c r="M258" s="175"/>
      <c r="N258" s="175"/>
      <c r="O258" s="175"/>
      <c r="P258" s="175"/>
      <c r="Q258" s="223"/>
      <c r="R258" s="140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20.0</v>
      </c>
      <c r="B259" s="261"/>
      <c r="C259" s="196"/>
      <c r="D259" s="196"/>
      <c r="E259" s="196"/>
      <c r="F259" s="196"/>
      <c r="G259" s="196"/>
      <c r="H259" s="222"/>
      <c r="I259" s="196"/>
      <c r="J259" s="192">
        <f t="shared" si="214"/>
        <v>0</v>
      </c>
      <c r="K259" s="175"/>
      <c r="L259" s="175"/>
      <c r="M259" s="175"/>
      <c r="N259" s="175"/>
      <c r="O259" s="175"/>
      <c r="P259" s="175"/>
      <c r="Q259" s="223"/>
      <c r="R259" s="21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21.0</v>
      </c>
      <c r="B260" s="261"/>
      <c r="C260" s="196"/>
      <c r="D260" s="196"/>
      <c r="E260" s="196"/>
      <c r="F260" s="196"/>
      <c r="G260" s="196"/>
      <c r="H260" s="222"/>
      <c r="I260" s="196"/>
      <c r="J260" s="192">
        <f t="shared" si="214"/>
        <v>0</v>
      </c>
      <c r="K260" s="175"/>
      <c r="L260" s="175"/>
      <c r="M260" s="175"/>
      <c r="N260" s="175"/>
      <c r="O260" s="175"/>
      <c r="P260" s="175"/>
      <c r="Q260" s="223"/>
      <c r="R260" s="21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22.0</v>
      </c>
      <c r="B261" s="261"/>
      <c r="C261" s="196"/>
      <c r="D261" s="196"/>
      <c r="E261" s="196"/>
      <c r="F261" s="196"/>
      <c r="G261" s="196"/>
      <c r="H261" s="222"/>
      <c r="I261" s="196"/>
      <c r="J261" s="192">
        <f t="shared" si="214"/>
        <v>0</v>
      </c>
      <c r="K261" s="175"/>
      <c r="L261" s="175"/>
      <c r="M261" s="175"/>
      <c r="N261" s="175"/>
      <c r="O261" s="175"/>
      <c r="P261" s="175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23.0</v>
      </c>
      <c r="B262" s="261"/>
      <c r="C262" s="196"/>
      <c r="D262" s="196"/>
      <c r="E262" s="196"/>
      <c r="F262" s="196"/>
      <c r="G262" s="196"/>
      <c r="H262" s="222"/>
      <c r="I262" s="196"/>
      <c r="J262" s="192">
        <f t="shared" si="214"/>
        <v>0</v>
      </c>
      <c r="K262" s="175"/>
      <c r="L262" s="175"/>
      <c r="M262" s="175"/>
      <c r="N262" s="175"/>
      <c r="O262" s="175"/>
      <c r="P262" s="175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24.0</v>
      </c>
      <c r="B263" s="261"/>
      <c r="C263" s="196"/>
      <c r="D263" s="196"/>
      <c r="E263" s="196"/>
      <c r="F263" s="196"/>
      <c r="G263" s="196"/>
      <c r="H263" s="222"/>
      <c r="I263" s="196"/>
      <c r="J263" s="192">
        <f t="shared" si="214"/>
        <v>0</v>
      </c>
      <c r="K263" s="175"/>
      <c r="L263" s="175"/>
      <c r="M263" s="175"/>
      <c r="N263" s="175"/>
      <c r="O263" s="175"/>
      <c r="P263" s="175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25.0</v>
      </c>
      <c r="B264" s="261"/>
      <c r="C264" s="196"/>
      <c r="D264" s="196"/>
      <c r="E264" s="196"/>
      <c r="F264" s="196"/>
      <c r="G264" s="196"/>
      <c r="H264" s="222"/>
      <c r="I264" s="196"/>
      <c r="J264" s="192">
        <f t="shared" si="214"/>
        <v>0</v>
      </c>
      <c r="K264" s="175"/>
      <c r="L264" s="175"/>
      <c r="M264" s="175"/>
      <c r="N264" s="175"/>
      <c r="O264" s="175"/>
      <c r="P264" s="175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26.0</v>
      </c>
      <c r="B265" s="261"/>
      <c r="C265" s="196"/>
      <c r="D265" s="196"/>
      <c r="E265" s="196"/>
      <c r="F265" s="196"/>
      <c r="G265" s="196"/>
      <c r="H265" s="222"/>
      <c r="I265" s="196"/>
      <c r="J265" s="192">
        <f t="shared" si="214"/>
        <v>0</v>
      </c>
      <c r="K265" s="175"/>
      <c r="L265" s="175"/>
      <c r="M265" s="175"/>
      <c r="N265" s="175"/>
      <c r="O265" s="175"/>
      <c r="P265" s="175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27.0</v>
      </c>
      <c r="B266" s="261"/>
      <c r="C266" s="196"/>
      <c r="D266" s="196"/>
      <c r="E266" s="196"/>
      <c r="F266" s="196"/>
      <c r="G266" s="196"/>
      <c r="H266" s="196"/>
      <c r="I266" s="196"/>
      <c r="J266" s="192">
        <f t="shared" si="214"/>
        <v>0</v>
      </c>
      <c r="K266" s="175"/>
      <c r="L266" s="175"/>
      <c r="M266" s="175"/>
      <c r="N266" s="175"/>
      <c r="O266" s="175"/>
      <c r="P266" s="175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28.0</v>
      </c>
      <c r="B267" s="261"/>
      <c r="C267" s="196"/>
      <c r="D267" s="196"/>
      <c r="E267" s="196"/>
      <c r="F267" s="196"/>
      <c r="G267" s="196"/>
      <c r="H267" s="196"/>
      <c r="I267" s="196"/>
      <c r="J267" s="192">
        <f t="shared" si="214"/>
        <v>0</v>
      </c>
      <c r="K267" s="175"/>
      <c r="L267" s="175"/>
      <c r="M267" s="175"/>
      <c r="N267" s="175"/>
      <c r="O267" s="175"/>
      <c r="P267" s="175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29.0</v>
      </c>
      <c r="B268" s="262"/>
      <c r="C268" s="196"/>
      <c r="D268" s="196"/>
      <c r="E268" s="196"/>
      <c r="F268" s="196"/>
      <c r="G268" s="196"/>
      <c r="H268" s="196"/>
      <c r="I268" s="196"/>
      <c r="J268" s="192">
        <f t="shared" si="214"/>
        <v>0</v>
      </c>
      <c r="K268" s="175"/>
      <c r="L268" s="175"/>
      <c r="M268" s="175"/>
      <c r="N268" s="175"/>
      <c r="O268" s="175"/>
      <c r="P268" s="175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30.0</v>
      </c>
      <c r="B269" s="262"/>
      <c r="C269" s="196"/>
      <c r="D269" s="196"/>
      <c r="E269" s="196"/>
      <c r="F269" s="196"/>
      <c r="G269" s="196"/>
      <c r="H269" s="222"/>
      <c r="I269" s="196"/>
      <c r="J269" s="192">
        <f t="shared" si="214"/>
        <v>0</v>
      </c>
      <c r="K269" s="175"/>
      <c r="L269" s="175"/>
      <c r="M269" s="175"/>
      <c r="N269" s="175"/>
      <c r="O269" s="175"/>
      <c r="P269" s="175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31.0</v>
      </c>
      <c r="B270" s="212"/>
      <c r="C270" s="196"/>
      <c r="D270" s="196"/>
      <c r="E270" s="196"/>
      <c r="F270" s="196"/>
      <c r="G270" s="196"/>
      <c r="H270" s="222"/>
      <c r="I270" s="196"/>
      <c r="J270" s="192">
        <f t="shared" si="214"/>
        <v>0</v>
      </c>
      <c r="K270" s="175"/>
      <c r="L270" s="175"/>
      <c r="M270" s="175"/>
      <c r="N270" s="175"/>
      <c r="O270" s="175"/>
      <c r="P270" s="175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32.0</v>
      </c>
      <c r="B271" s="212"/>
      <c r="C271" s="160"/>
      <c r="D271" s="160"/>
      <c r="E271" s="160"/>
      <c r="F271" s="160"/>
      <c r="G271" s="160"/>
      <c r="H271" s="160"/>
      <c r="I271" s="160"/>
      <c r="J271" s="192">
        <f t="shared" si="214"/>
        <v>0</v>
      </c>
      <c r="K271" s="175"/>
      <c r="L271" s="175"/>
      <c r="M271" s="175"/>
      <c r="N271" s="175"/>
      <c r="O271" s="175"/>
      <c r="P271" s="175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0">
        <v>33.0</v>
      </c>
      <c r="B272" s="262"/>
      <c r="C272" s="160"/>
      <c r="D272" s="160"/>
      <c r="E272" s="160"/>
      <c r="F272" s="160"/>
      <c r="G272" s="160"/>
      <c r="H272" s="160"/>
      <c r="I272" s="160"/>
      <c r="J272" s="192">
        <f t="shared" si="214"/>
        <v>0</v>
      </c>
      <c r="K272" s="175"/>
      <c r="L272" s="175"/>
      <c r="M272" s="175"/>
      <c r="N272" s="175"/>
      <c r="O272" s="175"/>
      <c r="P272" s="175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0">
        <v>34.0</v>
      </c>
      <c r="B273" s="263"/>
      <c r="C273" s="160"/>
      <c r="D273" s="160"/>
      <c r="E273" s="160"/>
      <c r="F273" s="160"/>
      <c r="G273" s="160"/>
      <c r="H273" s="160"/>
      <c r="I273" s="160"/>
      <c r="J273" s="192">
        <f t="shared" si="214"/>
        <v>0</v>
      </c>
      <c r="K273" s="175"/>
      <c r="L273" s="175"/>
      <c r="M273" s="175"/>
      <c r="N273" s="175"/>
      <c r="O273" s="175"/>
      <c r="P273" s="175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0">
        <v>35.0</v>
      </c>
      <c r="B274" s="264"/>
      <c r="C274" s="160"/>
      <c r="D274" s="160"/>
      <c r="E274" s="160"/>
      <c r="F274" s="160"/>
      <c r="G274" s="160"/>
      <c r="H274" s="160"/>
      <c r="I274" s="160"/>
      <c r="J274" s="192">
        <f t="shared" si="214"/>
        <v>0</v>
      </c>
      <c r="K274" s="175"/>
      <c r="L274" s="175"/>
      <c r="M274" s="175"/>
      <c r="N274" s="175"/>
      <c r="O274" s="175"/>
      <c r="P274" s="175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18.75" customHeight="1">
      <c r="A275" s="139"/>
      <c r="B275" s="139"/>
      <c r="C275" s="139"/>
      <c r="D275" s="139"/>
      <c r="E275" s="139"/>
      <c r="F275" s="139"/>
      <c r="G275" s="139"/>
      <c r="H275" s="140" t="s">
        <v>38</v>
      </c>
      <c r="I275" s="139"/>
      <c r="J275" s="224">
        <f>SUM(J244:J274)</f>
        <v>192.5</v>
      </c>
      <c r="K275" s="225"/>
      <c r="L275" s="225"/>
      <c r="M275" s="225"/>
      <c r="N275" s="225"/>
      <c r="O275" s="225"/>
      <c r="P275" s="225"/>
      <c r="Q275" s="225"/>
      <c r="R275" s="139"/>
      <c r="S275" s="21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18.75" customHeight="1">
      <c r="A276" s="144"/>
      <c r="B276" s="144"/>
      <c r="C276" s="144"/>
      <c r="D276" s="144"/>
      <c r="E276" s="144"/>
      <c r="F276" s="144"/>
      <c r="G276" s="144"/>
      <c r="H276" s="145"/>
      <c r="I276" s="172"/>
      <c r="J276" s="199">
        <f>+J275*60%</f>
        <v>115.5</v>
      </c>
      <c r="K276" s="199"/>
      <c r="L276" s="199"/>
      <c r="M276" s="199"/>
      <c r="N276" s="199"/>
      <c r="O276" s="199"/>
      <c r="P276" s="199"/>
      <c r="Q276" s="199">
        <f>+J275*40%</f>
        <v>77</v>
      </c>
      <c r="R276" s="139"/>
      <c r="S276" s="21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18.75" customHeight="1">
      <c r="A277" s="139"/>
      <c r="B277" s="139"/>
      <c r="C277" s="139"/>
      <c r="D277" s="139"/>
      <c r="E277" s="139"/>
      <c r="F277" s="139"/>
      <c r="G277" s="139"/>
      <c r="H277" s="140"/>
      <c r="I277" s="139"/>
      <c r="J277" s="139"/>
      <c r="K277" s="139"/>
      <c r="L277" s="139"/>
      <c r="M277" s="139"/>
      <c r="N277" s="139"/>
      <c r="O277" s="139"/>
      <c r="P277" s="139"/>
      <c r="Q277" s="139"/>
      <c r="R277" s="139"/>
      <c r="S277" s="21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18.75" customHeight="1">
      <c r="A278" s="139"/>
      <c r="B278" s="139"/>
      <c r="C278" s="139"/>
      <c r="D278" s="139"/>
      <c r="E278" s="139"/>
      <c r="F278" s="139"/>
      <c r="G278" s="139"/>
      <c r="H278" s="140"/>
      <c r="I278" s="139"/>
      <c r="J278" s="139"/>
      <c r="K278" s="139"/>
      <c r="L278" s="139"/>
      <c r="M278" s="139"/>
      <c r="N278" s="139"/>
      <c r="O278" s="139"/>
      <c r="P278" s="139"/>
      <c r="Q278" s="139"/>
      <c r="R278" s="139"/>
      <c r="S278" s="21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9.5" customHeight="1">
      <c r="A279" s="226" t="s">
        <v>41</v>
      </c>
      <c r="B279" s="139"/>
      <c r="C279" s="139"/>
      <c r="D279" s="139"/>
      <c r="E279" s="139"/>
      <c r="F279" s="139"/>
      <c r="G279" s="139"/>
      <c r="H279" s="140"/>
      <c r="I279" s="139"/>
      <c r="J279" s="139"/>
      <c r="K279" s="139"/>
      <c r="L279" s="139"/>
      <c r="M279" s="139"/>
      <c r="N279" s="139"/>
      <c r="O279" s="139"/>
      <c r="P279" s="139"/>
      <c r="Q279" s="139"/>
      <c r="R279" s="139"/>
      <c r="S279" s="21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57.0" customHeight="1">
      <c r="A280" s="227"/>
      <c r="B280" s="228" t="s">
        <v>42</v>
      </c>
      <c r="C280" s="228" t="s">
        <v>43</v>
      </c>
      <c r="D280" s="228" t="s">
        <v>44</v>
      </c>
      <c r="E280" s="228" t="s">
        <v>45</v>
      </c>
      <c r="F280" s="228"/>
      <c r="G280" s="228"/>
      <c r="H280" s="229" t="s">
        <v>46</v>
      </c>
      <c r="I280" s="230" t="s">
        <v>47</v>
      </c>
      <c r="J280" s="139"/>
      <c r="K280" s="139"/>
      <c r="L280" s="139"/>
      <c r="M280" s="139"/>
      <c r="N280" s="139"/>
      <c r="O280" s="139"/>
      <c r="P280" s="139"/>
      <c r="Q280" s="139"/>
      <c r="R280" s="141"/>
      <c r="S280" s="21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231" t="s">
        <v>48</v>
      </c>
      <c r="B281" s="232">
        <f>+E23</f>
        <v>12670.4912</v>
      </c>
      <c r="C281" s="233">
        <f>+J216</f>
        <v>8592.216532</v>
      </c>
      <c r="D281" s="233">
        <f>+J237</f>
        <v>0</v>
      </c>
      <c r="E281" s="234">
        <f>J276</f>
        <v>115.5</v>
      </c>
      <c r="F281" s="234"/>
      <c r="G281" s="234"/>
      <c r="H281" s="235">
        <f>+I23</f>
        <v>956.3968162</v>
      </c>
      <c r="I281" s="236">
        <f>+B281-C281-D281-E281-H281</f>
        <v>3006.377852</v>
      </c>
      <c r="J281" s="139"/>
      <c r="K281" s="139"/>
      <c r="L281" s="139"/>
      <c r="M281" s="139"/>
      <c r="N281" s="139"/>
      <c r="O281" s="139"/>
      <c r="P281" s="139"/>
      <c r="Q281" s="139"/>
      <c r="R281" s="141"/>
      <c r="S281" s="21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9.5" customHeight="1">
      <c r="A282" s="237" t="s">
        <v>49</v>
      </c>
      <c r="B282" s="238"/>
      <c r="C282" s="239">
        <f>+C281/B281</f>
        <v>0.6781281322</v>
      </c>
      <c r="D282" s="239">
        <f>+D281/B281</f>
        <v>0</v>
      </c>
      <c r="E282" s="239">
        <f>+E281/B281</f>
        <v>0.009115668696</v>
      </c>
      <c r="F282" s="239"/>
      <c r="G282" s="239"/>
      <c r="H282" s="240">
        <f>+H281/B281</f>
        <v>0.07548222094</v>
      </c>
      <c r="I282" s="241">
        <f>+I281/B281</f>
        <v>0.2372739781</v>
      </c>
      <c r="J282" s="139"/>
      <c r="K282" s="139"/>
      <c r="L282" s="139"/>
      <c r="M282" s="139"/>
      <c r="N282" s="139"/>
      <c r="O282" s="139"/>
      <c r="P282" s="139"/>
      <c r="Q282" s="139"/>
      <c r="R282" s="141"/>
      <c r="S282" s="21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9.5" customHeight="1">
      <c r="A283" s="162"/>
      <c r="B283" s="215"/>
      <c r="C283" s="242"/>
      <c r="D283" s="242"/>
      <c r="E283" s="242"/>
      <c r="F283" s="242"/>
      <c r="G283" s="242"/>
      <c r="H283" s="243"/>
      <c r="I283" s="244"/>
      <c r="J283" s="139"/>
      <c r="K283" s="139"/>
      <c r="L283" s="139"/>
      <c r="M283" s="139"/>
      <c r="N283" s="139"/>
      <c r="O283" s="139"/>
      <c r="P283" s="139"/>
      <c r="Q283" s="139"/>
      <c r="R283" s="141"/>
      <c r="S283" s="21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245"/>
      <c r="B284" s="246"/>
      <c r="C284" s="246"/>
      <c r="D284" s="246" t="s">
        <v>50</v>
      </c>
      <c r="E284" s="246" t="s">
        <v>48</v>
      </c>
      <c r="F284" s="246"/>
      <c r="G284" s="246"/>
      <c r="H284" s="247">
        <f>+D281+E281+H281+I281</f>
        <v>4078.274668</v>
      </c>
      <c r="I284" s="248"/>
      <c r="J284" s="139"/>
      <c r="K284" s="139"/>
      <c r="L284" s="139"/>
      <c r="M284" s="139"/>
      <c r="N284" s="139"/>
      <c r="O284" s="139"/>
      <c r="P284" s="139"/>
      <c r="Q284" s="139"/>
      <c r="R284" s="141"/>
      <c r="S284" s="140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249"/>
      <c r="B285" s="139"/>
      <c r="C285" s="139"/>
      <c r="D285" s="139"/>
      <c r="E285" s="139" t="s">
        <v>49</v>
      </c>
      <c r="F285" s="139"/>
      <c r="G285" s="139"/>
      <c r="H285" s="243">
        <f>+H284/B281</f>
        <v>0.3218718678</v>
      </c>
      <c r="I285" s="250"/>
      <c r="J285" s="139"/>
      <c r="K285" s="139"/>
      <c r="L285" s="139"/>
      <c r="M285" s="139"/>
      <c r="N285" s="139"/>
      <c r="O285" s="139"/>
      <c r="P285" s="139"/>
      <c r="Q285" s="139"/>
      <c r="R285" s="141"/>
      <c r="S285" s="140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249"/>
      <c r="B286" s="139"/>
      <c r="C286" s="139" t="s">
        <v>51</v>
      </c>
      <c r="D286" s="139"/>
      <c r="E286" s="139"/>
      <c r="F286" s="139"/>
      <c r="G286" s="139"/>
      <c r="H286" s="140"/>
      <c r="I286" s="250"/>
      <c r="J286" s="139"/>
      <c r="K286" s="139"/>
      <c r="L286" s="139"/>
      <c r="M286" s="139"/>
      <c r="N286" s="139"/>
      <c r="O286" s="139"/>
      <c r="P286" s="139"/>
      <c r="Q286" s="139"/>
      <c r="R286" s="141"/>
      <c r="S286" s="140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249"/>
      <c r="B287" s="139"/>
      <c r="C287" s="139"/>
      <c r="D287" s="139" t="s">
        <v>52</v>
      </c>
      <c r="E287" s="139"/>
      <c r="F287" s="139"/>
      <c r="G287" s="139"/>
      <c r="H287" s="140">
        <f>+H286*(H284-H281)</f>
        <v>0</v>
      </c>
      <c r="I287" s="250"/>
      <c r="J287" s="139"/>
      <c r="K287" s="139"/>
      <c r="L287" s="139"/>
      <c r="M287" s="139"/>
      <c r="N287" s="139"/>
      <c r="O287" s="139"/>
      <c r="P287" s="139"/>
      <c r="Q287" s="139"/>
      <c r="R287" s="141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9.5" customHeight="1">
      <c r="A288" s="251"/>
      <c r="B288" s="252"/>
      <c r="C288" s="252"/>
      <c r="D288" s="252"/>
      <c r="E288" s="252"/>
      <c r="F288" s="252"/>
      <c r="G288" s="252"/>
      <c r="H288" s="253"/>
      <c r="I288" s="254"/>
      <c r="J288" s="139"/>
      <c r="K288" s="139"/>
      <c r="L288" s="139"/>
      <c r="M288" s="139"/>
      <c r="N288" s="139"/>
      <c r="O288" s="139"/>
      <c r="P288" s="139"/>
      <c r="Q288" s="139"/>
      <c r="R288" s="141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75" customHeight="1">
      <c r="A289" s="139"/>
      <c r="B289" s="139"/>
      <c r="C289" s="139"/>
      <c r="D289" s="139"/>
      <c r="E289" s="139"/>
      <c r="F289" s="139"/>
      <c r="G289" s="139"/>
      <c r="H289" s="140"/>
      <c r="I289" s="139"/>
      <c r="J289" s="139"/>
      <c r="K289" s="139"/>
      <c r="L289" s="139"/>
      <c r="M289" s="139"/>
      <c r="N289" s="139"/>
      <c r="O289" s="139"/>
      <c r="P289" s="139"/>
      <c r="Q289" s="139"/>
      <c r="R289" s="141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75" customHeight="1">
      <c r="A290" s="139"/>
      <c r="B290" s="139"/>
      <c r="C290" s="139"/>
      <c r="D290" s="139"/>
      <c r="E290" s="139"/>
      <c r="F290" s="139"/>
      <c r="G290" s="139"/>
      <c r="H290" s="140"/>
      <c r="I290" s="139"/>
      <c r="J290" s="139"/>
      <c r="K290" s="139"/>
      <c r="L290" s="139"/>
      <c r="M290" s="139"/>
      <c r="N290" s="139"/>
      <c r="O290" s="139"/>
      <c r="P290" s="139"/>
      <c r="Q290" s="139"/>
      <c r="R290" s="141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139"/>
      <c r="B291" s="139"/>
      <c r="C291" s="139"/>
      <c r="D291" s="139"/>
      <c r="E291" s="139"/>
      <c r="F291" s="139"/>
      <c r="G291" s="139"/>
      <c r="H291" s="140"/>
      <c r="I291" s="139"/>
      <c r="J291" s="139"/>
      <c r="K291" s="139"/>
      <c r="L291" s="139"/>
      <c r="M291" s="139"/>
      <c r="N291" s="139"/>
      <c r="O291" s="139"/>
      <c r="P291" s="139"/>
      <c r="Q291" s="139"/>
      <c r="R291" s="141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0" customHeight="1">
      <c r="A292" s="7"/>
      <c r="B292" s="7"/>
      <c r="C292" s="7"/>
      <c r="D292" s="7"/>
      <c r="E292" s="7"/>
      <c r="F292" s="7"/>
      <c r="G292" s="7"/>
      <c r="H292" s="255"/>
      <c r="I292" s="7"/>
      <c r="J292" s="7"/>
      <c r="K292" s="7"/>
      <c r="L292" s="7"/>
      <c r="M292" s="7"/>
      <c r="N292" s="7"/>
      <c r="O292" s="7"/>
      <c r="P292" s="7"/>
      <c r="Q292" s="7"/>
      <c r="R292" s="25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55"/>
      <c r="I293" s="7"/>
      <c r="J293" s="7"/>
      <c r="K293" s="7"/>
      <c r="L293" s="7"/>
      <c r="M293" s="7"/>
      <c r="N293" s="7"/>
      <c r="O293" s="7"/>
      <c r="P293" s="7"/>
      <c r="Q293" s="7"/>
      <c r="R293" s="25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55"/>
      <c r="I294" s="7"/>
      <c r="J294" s="7"/>
      <c r="K294" s="7"/>
      <c r="L294" s="7"/>
      <c r="M294" s="7"/>
      <c r="N294" s="7"/>
      <c r="O294" s="7"/>
      <c r="P294" s="7"/>
      <c r="Q294" s="7"/>
      <c r="R294" s="25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55"/>
      <c r="I295" s="7"/>
      <c r="J295" s="7"/>
      <c r="K295" s="7"/>
      <c r="L295" s="7"/>
      <c r="M295" s="7"/>
      <c r="N295" s="7"/>
      <c r="O295" s="7"/>
      <c r="P295" s="7"/>
      <c r="Q295" s="7"/>
      <c r="R295" s="25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55"/>
      <c r="I296" s="7"/>
      <c r="J296" s="7"/>
      <c r="K296" s="7"/>
      <c r="L296" s="7"/>
      <c r="M296" s="7"/>
      <c r="N296" s="7"/>
      <c r="O296" s="7"/>
      <c r="P296" s="7"/>
      <c r="Q296" s="7"/>
      <c r="R296" s="25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55"/>
      <c r="I297" s="7"/>
      <c r="J297" s="7"/>
      <c r="K297" s="7"/>
      <c r="L297" s="7"/>
      <c r="M297" s="7"/>
      <c r="N297" s="7"/>
      <c r="O297" s="7"/>
      <c r="P297" s="7"/>
      <c r="Q297" s="7"/>
      <c r="R297" s="25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55"/>
      <c r="I298" s="7"/>
      <c r="J298" s="7"/>
      <c r="K298" s="7"/>
      <c r="L298" s="7"/>
      <c r="M298" s="7"/>
      <c r="N298" s="7"/>
      <c r="O298" s="7"/>
      <c r="P298" s="7"/>
      <c r="Q298" s="7"/>
      <c r="R298" s="25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55"/>
      <c r="I299" s="7"/>
      <c r="J299" s="7"/>
      <c r="K299" s="7"/>
      <c r="L299" s="7"/>
      <c r="M299" s="7"/>
      <c r="N299" s="7"/>
      <c r="O299" s="7"/>
      <c r="P299" s="7"/>
      <c r="Q299" s="7"/>
      <c r="R299" s="25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55"/>
      <c r="I300" s="7"/>
      <c r="J300" s="7"/>
      <c r="K300" s="7"/>
      <c r="L300" s="7"/>
      <c r="M300" s="7"/>
      <c r="N300" s="7"/>
      <c r="O300" s="7"/>
      <c r="P300" s="7"/>
      <c r="Q300" s="7"/>
      <c r="R300" s="25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55"/>
      <c r="I301" s="7"/>
      <c r="J301" s="7"/>
      <c r="K301" s="7"/>
      <c r="L301" s="7"/>
      <c r="M301" s="7"/>
      <c r="N301" s="7"/>
      <c r="O301" s="7"/>
      <c r="P301" s="7"/>
      <c r="Q301" s="7"/>
      <c r="R301" s="25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55"/>
      <c r="I302" s="7"/>
      <c r="J302" s="7"/>
      <c r="K302" s="7"/>
      <c r="L302" s="7"/>
      <c r="M302" s="7"/>
      <c r="N302" s="7"/>
      <c r="O302" s="7"/>
      <c r="P302" s="7"/>
      <c r="Q302" s="7"/>
      <c r="R302" s="25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55"/>
      <c r="I303" s="7"/>
      <c r="J303" s="7"/>
      <c r="K303" s="7"/>
      <c r="L303" s="7"/>
      <c r="M303" s="7"/>
      <c r="N303" s="7"/>
      <c r="O303" s="7"/>
      <c r="P303" s="7"/>
      <c r="Q303" s="7"/>
      <c r="R303" s="25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55"/>
      <c r="I304" s="7"/>
      <c r="J304" s="7"/>
      <c r="K304" s="7"/>
      <c r="L304" s="7"/>
      <c r="M304" s="7"/>
      <c r="N304" s="7"/>
      <c r="O304" s="7"/>
      <c r="P304" s="7"/>
      <c r="Q304" s="7"/>
      <c r="R304" s="25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55"/>
      <c r="I305" s="7"/>
      <c r="J305" s="7"/>
      <c r="K305" s="7"/>
      <c r="L305" s="7"/>
      <c r="M305" s="7"/>
      <c r="N305" s="7"/>
      <c r="O305" s="7"/>
      <c r="P305" s="7"/>
      <c r="Q305" s="7"/>
      <c r="R305" s="25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55"/>
      <c r="I306" s="7"/>
      <c r="J306" s="7"/>
      <c r="K306" s="7"/>
      <c r="L306" s="7"/>
      <c r="M306" s="7"/>
      <c r="N306" s="7"/>
      <c r="O306" s="7"/>
      <c r="P306" s="7"/>
      <c r="Q306" s="7"/>
      <c r="R306" s="25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55"/>
      <c r="I307" s="7"/>
      <c r="J307" s="7"/>
      <c r="K307" s="7"/>
      <c r="L307" s="7"/>
      <c r="M307" s="7"/>
      <c r="N307" s="7"/>
      <c r="O307" s="7"/>
      <c r="P307" s="7"/>
      <c r="Q307" s="7"/>
      <c r="R307" s="25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55"/>
      <c r="I308" s="7"/>
      <c r="J308" s="7"/>
      <c r="K308" s="7"/>
      <c r="L308" s="7"/>
      <c r="M308" s="7"/>
      <c r="N308" s="7"/>
      <c r="O308" s="7"/>
      <c r="P308" s="7"/>
      <c r="Q308" s="7"/>
      <c r="R308" s="25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55"/>
      <c r="I309" s="7"/>
      <c r="J309" s="7"/>
      <c r="K309" s="7"/>
      <c r="L309" s="7"/>
      <c r="M309" s="7"/>
      <c r="N309" s="7"/>
      <c r="O309" s="7"/>
      <c r="P309" s="7"/>
      <c r="Q309" s="7"/>
      <c r="R309" s="25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55"/>
      <c r="I310" s="7"/>
      <c r="J310" s="7"/>
      <c r="K310" s="7"/>
      <c r="L310" s="7"/>
      <c r="M310" s="7"/>
      <c r="N310" s="7"/>
      <c r="O310" s="7"/>
      <c r="P310" s="7"/>
      <c r="Q310" s="7"/>
      <c r="R310" s="25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55"/>
      <c r="I311" s="7"/>
      <c r="J311" s="7"/>
      <c r="K311" s="7"/>
      <c r="L311" s="7"/>
      <c r="M311" s="7"/>
      <c r="N311" s="7"/>
      <c r="O311" s="7"/>
      <c r="P311" s="7"/>
      <c r="Q311" s="7"/>
      <c r="R311" s="25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55"/>
      <c r="I312" s="7"/>
      <c r="J312" s="7"/>
      <c r="K312" s="7"/>
      <c r="L312" s="7"/>
      <c r="M312" s="7"/>
      <c r="N312" s="7"/>
      <c r="O312" s="7"/>
      <c r="P312" s="7"/>
      <c r="Q312" s="7"/>
      <c r="R312" s="25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55"/>
      <c r="I313" s="7"/>
      <c r="J313" s="7"/>
      <c r="K313" s="7"/>
      <c r="L313" s="7"/>
      <c r="M313" s="7"/>
      <c r="N313" s="7"/>
      <c r="O313" s="7"/>
      <c r="P313" s="7"/>
      <c r="Q313" s="7"/>
      <c r="R313" s="25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55"/>
      <c r="I314" s="7"/>
      <c r="J314" s="7"/>
      <c r="K314" s="7"/>
      <c r="L314" s="7"/>
      <c r="M314" s="7"/>
      <c r="N314" s="7"/>
      <c r="O314" s="7"/>
      <c r="P314" s="7"/>
      <c r="Q314" s="7"/>
      <c r="R314" s="25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55"/>
      <c r="I315" s="7"/>
      <c r="J315" s="7"/>
      <c r="K315" s="7"/>
      <c r="L315" s="7"/>
      <c r="M315" s="7"/>
      <c r="N315" s="7"/>
      <c r="O315" s="7"/>
      <c r="P315" s="7"/>
      <c r="Q315" s="7"/>
      <c r="R315" s="25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55"/>
      <c r="I316" s="7"/>
      <c r="J316" s="7"/>
      <c r="K316" s="7"/>
      <c r="L316" s="7"/>
      <c r="M316" s="7"/>
      <c r="N316" s="7"/>
      <c r="O316" s="7"/>
      <c r="P316" s="7"/>
      <c r="Q316" s="7"/>
      <c r="R316" s="25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55"/>
      <c r="I317" s="7"/>
      <c r="J317" s="7"/>
      <c r="K317" s="7"/>
      <c r="L317" s="7"/>
      <c r="M317" s="7"/>
      <c r="N317" s="7"/>
      <c r="O317" s="7"/>
      <c r="P317" s="7"/>
      <c r="Q317" s="7"/>
      <c r="R317" s="25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55"/>
      <c r="I318" s="7"/>
      <c r="J318" s="7"/>
      <c r="K318" s="7"/>
      <c r="L318" s="7"/>
      <c r="M318" s="7"/>
      <c r="N318" s="7"/>
      <c r="O318" s="7"/>
      <c r="P318" s="7"/>
      <c r="Q318" s="7"/>
      <c r="R318" s="25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55"/>
      <c r="I319" s="7"/>
      <c r="J319" s="7"/>
      <c r="K319" s="7"/>
      <c r="L319" s="7"/>
      <c r="M319" s="7"/>
      <c r="N319" s="7"/>
      <c r="O319" s="7"/>
      <c r="P319" s="7"/>
      <c r="Q319" s="7"/>
      <c r="R319" s="25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55"/>
      <c r="I320" s="7"/>
      <c r="J320" s="7"/>
      <c r="K320" s="7"/>
      <c r="L320" s="7"/>
      <c r="M320" s="7"/>
      <c r="N320" s="7"/>
      <c r="O320" s="7"/>
      <c r="P320" s="7"/>
      <c r="Q320" s="7"/>
      <c r="R320" s="25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55"/>
      <c r="I321" s="7"/>
      <c r="J321" s="7"/>
      <c r="K321" s="7"/>
      <c r="L321" s="7"/>
      <c r="M321" s="7"/>
      <c r="N321" s="7"/>
      <c r="O321" s="7"/>
      <c r="P321" s="7"/>
      <c r="Q321" s="7"/>
      <c r="R321" s="25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55"/>
      <c r="I322" s="7"/>
      <c r="J322" s="7"/>
      <c r="K322" s="7"/>
      <c r="L322" s="7"/>
      <c r="M322" s="7"/>
      <c r="N322" s="7"/>
      <c r="O322" s="7"/>
      <c r="P322" s="7"/>
      <c r="Q322" s="7"/>
      <c r="R322" s="25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55"/>
      <c r="I323" s="7"/>
      <c r="J323" s="7"/>
      <c r="K323" s="7"/>
      <c r="L323" s="7"/>
      <c r="M323" s="7"/>
      <c r="N323" s="7"/>
      <c r="O323" s="7"/>
      <c r="P323" s="7"/>
      <c r="Q323" s="7"/>
      <c r="R323" s="25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55"/>
      <c r="I324" s="7"/>
      <c r="J324" s="7"/>
      <c r="K324" s="7"/>
      <c r="L324" s="7"/>
      <c r="M324" s="7"/>
      <c r="N324" s="7"/>
      <c r="O324" s="7"/>
      <c r="P324" s="7"/>
      <c r="Q324" s="7"/>
      <c r="R324" s="25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55"/>
      <c r="I325" s="7"/>
      <c r="J325" s="7"/>
      <c r="K325" s="7"/>
      <c r="L325" s="7"/>
      <c r="M325" s="7"/>
      <c r="N325" s="7"/>
      <c r="O325" s="7"/>
      <c r="P325" s="7"/>
      <c r="Q325" s="7"/>
      <c r="R325" s="25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55"/>
      <c r="I326" s="7"/>
      <c r="J326" s="7"/>
      <c r="K326" s="7"/>
      <c r="L326" s="7"/>
      <c r="M326" s="7"/>
      <c r="N326" s="7"/>
      <c r="O326" s="7"/>
      <c r="P326" s="7"/>
      <c r="Q326" s="7"/>
      <c r="R326" s="25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55"/>
      <c r="I327" s="7"/>
      <c r="J327" s="7"/>
      <c r="K327" s="7"/>
      <c r="L327" s="7"/>
      <c r="M327" s="7"/>
      <c r="N327" s="7"/>
      <c r="O327" s="7"/>
      <c r="P327" s="7"/>
      <c r="Q327" s="7"/>
      <c r="R327" s="25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55"/>
      <c r="I328" s="7"/>
      <c r="J328" s="7"/>
      <c r="K328" s="7"/>
      <c r="L328" s="7"/>
      <c r="M328" s="7"/>
      <c r="N328" s="7"/>
      <c r="O328" s="7"/>
      <c r="P328" s="7"/>
      <c r="Q328" s="7"/>
      <c r="R328" s="25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55"/>
      <c r="I329" s="7"/>
      <c r="J329" s="7"/>
      <c r="K329" s="7"/>
      <c r="L329" s="7"/>
      <c r="M329" s="7"/>
      <c r="N329" s="7"/>
      <c r="O329" s="7"/>
      <c r="P329" s="7"/>
      <c r="Q329" s="7"/>
      <c r="R329" s="25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55"/>
      <c r="I477" s="7"/>
      <c r="J477" s="7"/>
      <c r="K477" s="7"/>
      <c r="L477" s="7"/>
      <c r="M477" s="7"/>
      <c r="N477" s="7"/>
      <c r="O477" s="7"/>
      <c r="P477" s="7"/>
      <c r="Q477" s="7"/>
      <c r="R477" s="25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55"/>
      <c r="I478" s="7"/>
      <c r="J478" s="7"/>
      <c r="K478" s="7"/>
      <c r="L478" s="7"/>
      <c r="M478" s="7"/>
      <c r="N478" s="7"/>
      <c r="O478" s="7"/>
      <c r="P478" s="7"/>
      <c r="Q478" s="7"/>
      <c r="R478" s="25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55"/>
      <c r="I479" s="7"/>
      <c r="J479" s="7"/>
      <c r="K479" s="7"/>
      <c r="L479" s="7"/>
      <c r="M479" s="7"/>
      <c r="N479" s="7"/>
      <c r="O479" s="7"/>
      <c r="P479" s="7"/>
      <c r="Q479" s="7"/>
      <c r="R479" s="25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55"/>
      <c r="I480" s="7"/>
      <c r="J480" s="7"/>
      <c r="K480" s="7"/>
      <c r="L480" s="7"/>
      <c r="M480" s="7"/>
      <c r="N480" s="7"/>
      <c r="O480" s="7"/>
      <c r="P480" s="7"/>
      <c r="Q480" s="7"/>
      <c r="R480" s="25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55"/>
      <c r="I481" s="7"/>
      <c r="J481" s="7"/>
      <c r="K481" s="7"/>
      <c r="L481" s="7"/>
      <c r="M481" s="7"/>
      <c r="N481" s="7"/>
      <c r="O481" s="7"/>
      <c r="P481" s="7"/>
      <c r="Q481" s="7"/>
      <c r="R481" s="25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55"/>
      <c r="I482" s="7"/>
      <c r="J482" s="7"/>
      <c r="K482" s="7"/>
      <c r="L482" s="7"/>
      <c r="M482" s="7"/>
      <c r="N482" s="7"/>
      <c r="O482" s="7"/>
      <c r="P482" s="7"/>
      <c r="Q482" s="7"/>
      <c r="R482" s="25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55"/>
      <c r="I483" s="7"/>
      <c r="J483" s="7"/>
      <c r="K483" s="7"/>
      <c r="L483" s="7"/>
      <c r="M483" s="7"/>
      <c r="N483" s="7"/>
      <c r="O483" s="7"/>
      <c r="P483" s="7"/>
      <c r="Q483" s="7"/>
      <c r="R483" s="25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55"/>
      <c r="I484" s="7"/>
      <c r="J484" s="7"/>
      <c r="K484" s="7"/>
      <c r="L484" s="7"/>
      <c r="M484" s="7"/>
      <c r="N484" s="7"/>
      <c r="O484" s="7"/>
      <c r="P484" s="7"/>
      <c r="Q484" s="7"/>
      <c r="R484" s="25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55"/>
      <c r="I485" s="7"/>
      <c r="J485" s="7"/>
      <c r="K485" s="7"/>
      <c r="L485" s="7"/>
      <c r="M485" s="7"/>
      <c r="N485" s="7"/>
      <c r="O485" s="7"/>
      <c r="P485" s="7"/>
      <c r="Q485" s="7"/>
      <c r="R485" s="25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55"/>
      <c r="I486" s="7"/>
      <c r="J486" s="7"/>
      <c r="K486" s="7"/>
      <c r="L486" s="7"/>
      <c r="M486" s="7"/>
      <c r="N486" s="7"/>
      <c r="O486" s="7"/>
      <c r="P486" s="7"/>
      <c r="Q486" s="7"/>
      <c r="R486" s="25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55"/>
      <c r="I487" s="7"/>
      <c r="J487" s="7"/>
      <c r="K487" s="7"/>
      <c r="L487" s="7"/>
      <c r="M487" s="7"/>
      <c r="N487" s="7"/>
      <c r="O487" s="7"/>
      <c r="P487" s="7"/>
      <c r="Q487" s="7"/>
      <c r="R487" s="25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3:D23"/>
    <mergeCell ref="E24:H24"/>
    <mergeCell ref="C29:E29"/>
    <mergeCell ref="C222:E222"/>
    <mergeCell ref="C243:E243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44418.0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81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82</v>
      </c>
      <c r="C8" s="154">
        <v>20.5</v>
      </c>
      <c r="D8" s="155">
        <v>0.0899</v>
      </c>
      <c r="E8" s="156">
        <f>215.458*14.8</f>
        <v>3188.7784</v>
      </c>
      <c r="F8" s="156"/>
      <c r="G8" s="156"/>
      <c r="H8" s="157">
        <v>14.8</v>
      </c>
      <c r="I8" s="158">
        <f t="shared" ref="I8:I22" si="1">+D8*E8</f>
        <v>286.6711782</v>
      </c>
      <c r="J8" s="159">
        <f t="shared" ref="J8:J22" si="2">E8-I8</f>
        <v>2902.107222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78</v>
      </c>
      <c r="C9" s="154">
        <v>30.5</v>
      </c>
      <c r="D9" s="155">
        <v>0.0493</v>
      </c>
      <c r="E9" s="156">
        <f>283.484*17.2</f>
        <v>4875.9248</v>
      </c>
      <c r="F9" s="156"/>
      <c r="G9" s="156"/>
      <c r="H9" s="157">
        <v>17.2</v>
      </c>
      <c r="I9" s="158">
        <f t="shared" si="1"/>
        <v>240.3830926</v>
      </c>
      <c r="J9" s="159">
        <f t="shared" si="2"/>
        <v>4635.541707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5.0</v>
      </c>
      <c r="B10" s="160"/>
      <c r="C10" s="160"/>
      <c r="D10" s="161"/>
      <c r="E10" s="259"/>
      <c r="F10" s="259"/>
      <c r="G10" s="259"/>
      <c r="H10" s="157"/>
      <c r="I10" s="158">
        <f t="shared" si="1"/>
        <v>0</v>
      </c>
      <c r="J10" s="159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6.0</v>
      </c>
      <c r="B11" s="160"/>
      <c r="C11" s="160"/>
      <c r="D11" s="161"/>
      <c r="E11" s="259"/>
      <c r="F11" s="259"/>
      <c r="G11" s="259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7.0</v>
      </c>
      <c r="B12" s="160"/>
      <c r="C12" s="160"/>
      <c r="D12" s="161"/>
      <c r="E12" s="259"/>
      <c r="F12" s="259"/>
      <c r="G12" s="259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8.0</v>
      </c>
      <c r="B13" s="160"/>
      <c r="C13" s="160"/>
      <c r="D13" s="161"/>
      <c r="E13" s="259"/>
      <c r="F13" s="259"/>
      <c r="G13" s="259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9.0</v>
      </c>
      <c r="B14" s="160"/>
      <c r="C14" s="160"/>
      <c r="D14" s="161"/>
      <c r="E14" s="259"/>
      <c r="F14" s="259"/>
      <c r="G14" s="259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10.0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11.0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12.0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13.0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14.0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15.0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16.0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17.0</v>
      </c>
      <c r="B22" s="160"/>
      <c r="C22" s="160"/>
      <c r="D22" s="161"/>
      <c r="E22" s="259"/>
      <c r="F22" s="259"/>
      <c r="G22" s="259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62"/>
      <c r="B23" s="163"/>
      <c r="C23" s="164"/>
      <c r="D23" s="165"/>
      <c r="E23" s="166">
        <f>SUM(E8:E22)</f>
        <v>8064.7032</v>
      </c>
      <c r="F23" s="167"/>
      <c r="G23" s="167"/>
      <c r="H23" s="168"/>
      <c r="I23" s="169">
        <f t="shared" ref="I23:J23" si="3">SUM(I8:I22)</f>
        <v>527.0542708</v>
      </c>
      <c r="J23" s="170">
        <f t="shared" si="3"/>
        <v>7537.648929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71"/>
      <c r="B24" s="144"/>
      <c r="C24" s="144"/>
      <c r="D24" s="172"/>
      <c r="E24" s="173"/>
      <c r="F24" s="151"/>
      <c r="G24" s="151"/>
      <c r="H24" s="147"/>
      <c r="I24" s="174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 t="s">
        <v>11</v>
      </c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40.5" customHeight="1">
      <c r="A29" s="175"/>
      <c r="B29" s="160" t="s">
        <v>12</v>
      </c>
      <c r="C29" s="176" t="s">
        <v>57</v>
      </c>
      <c r="D29" s="52"/>
      <c r="E29" s="53"/>
      <c r="F29" s="177"/>
      <c r="G29" s="177"/>
      <c r="H29" s="178" t="s">
        <v>14</v>
      </c>
      <c r="I29" s="160" t="s">
        <v>15</v>
      </c>
      <c r="J29" s="160" t="s">
        <v>16</v>
      </c>
      <c r="K29" s="139"/>
      <c r="L29" s="160" t="s">
        <v>17</v>
      </c>
      <c r="M29" s="160" t="s">
        <v>15</v>
      </c>
      <c r="N29" s="175" t="s">
        <v>18</v>
      </c>
      <c r="O29" s="139"/>
      <c r="P29" s="139"/>
      <c r="Q29" s="175" t="s">
        <v>58</v>
      </c>
      <c r="R29" s="179"/>
      <c r="S29" s="160" t="s">
        <v>17</v>
      </c>
      <c r="T29" s="160" t="s">
        <v>15</v>
      </c>
      <c r="U29" s="175" t="s">
        <v>18</v>
      </c>
      <c r="V29" s="139"/>
      <c r="W29" s="175" t="s">
        <v>19</v>
      </c>
      <c r="X29" s="175" t="s">
        <v>20</v>
      </c>
      <c r="Y29" s="175" t="s">
        <v>21</v>
      </c>
      <c r="Z29" s="175" t="s">
        <v>83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1.0</v>
      </c>
      <c r="B30" s="180" t="s">
        <v>82</v>
      </c>
      <c r="C30" s="181">
        <v>93.0</v>
      </c>
      <c r="D30" s="181">
        <v>204.0</v>
      </c>
      <c r="E30" s="181">
        <v>183.0</v>
      </c>
      <c r="F30" s="181">
        <f t="shared" ref="F30:F205" si="5">VALUE(IF(RIGHT(B30, 1)="%", RIGHT(B30, 3), 0))</f>
        <v>0</v>
      </c>
      <c r="G30" s="181">
        <f t="shared" ref="G30:G205" si="6">+R30*C30/100*D30/100*E30/100</f>
        <v>71.173458</v>
      </c>
      <c r="H30" s="182">
        <f t="shared" ref="H30:H205" si="7">IF(F30=0, G30, F30*G30)</f>
        <v>71.173458</v>
      </c>
      <c r="I30" s="181">
        <v>1.0</v>
      </c>
      <c r="J30" s="183">
        <f t="shared" ref="J30:J205" si="8">+I30*H30</f>
        <v>71.173458</v>
      </c>
      <c r="K30" s="184"/>
      <c r="L30" s="185">
        <f>D30*25.4/1000</f>
        <v>5.1816</v>
      </c>
      <c r="M30" s="186">
        <f>+I30</f>
        <v>1</v>
      </c>
      <c r="N30" s="186">
        <f>M30*L30</f>
        <v>5.1816</v>
      </c>
      <c r="O30" s="184"/>
      <c r="P30" s="184"/>
      <c r="Q30" s="185"/>
      <c r="R30" s="187">
        <v>20.5</v>
      </c>
      <c r="S30" s="175">
        <f t="shared" ref="S30:S206" si="9">E30/100</f>
        <v>1.83</v>
      </c>
      <c r="T30" s="160">
        <f t="shared" ref="T30:T206" si="10">I30</f>
        <v>1</v>
      </c>
      <c r="U30" s="160">
        <f t="shared" ref="U30:U206" si="11">T30*S30</f>
        <v>1.83</v>
      </c>
      <c r="V30" s="188">
        <f t="shared" ref="V30:V63" si="12">R30*C30/100*D30/100*E30/100</f>
        <v>71.173458</v>
      </c>
      <c r="W30" s="175">
        <f t="shared" ref="W30:X30" si="4">C30/100</f>
        <v>0.93</v>
      </c>
      <c r="X30" s="175">
        <f t="shared" si="4"/>
        <v>2.04</v>
      </c>
      <c r="Y30" s="175">
        <f t="shared" ref="Y30:Y206" si="14">U30</f>
        <v>1.83</v>
      </c>
      <c r="Z30" s="189">
        <f t="shared" ref="Z30:Z206" si="15">W30*X30*Y30</f>
        <v>3.471876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2.0</v>
      </c>
      <c r="B31" s="190" t="s">
        <v>82</v>
      </c>
      <c r="C31" s="190">
        <v>104.0</v>
      </c>
      <c r="D31" s="190">
        <v>204.0</v>
      </c>
      <c r="E31" s="190">
        <v>218.0</v>
      </c>
      <c r="F31" s="190">
        <f t="shared" si="5"/>
        <v>0</v>
      </c>
      <c r="G31" s="190">
        <f t="shared" si="6"/>
        <v>94.814304</v>
      </c>
      <c r="H31" s="191">
        <f t="shared" si="7"/>
        <v>94.814304</v>
      </c>
      <c r="I31" s="190">
        <v>1.0</v>
      </c>
      <c r="J31" s="192">
        <f t="shared" si="8"/>
        <v>94.814304</v>
      </c>
      <c r="K31" s="139"/>
      <c r="L31" s="175"/>
      <c r="M31" s="160"/>
      <c r="N31" s="160"/>
      <c r="O31" s="139"/>
      <c r="P31" s="139"/>
      <c r="Q31" s="175"/>
      <c r="R31" s="187">
        <v>20.5</v>
      </c>
      <c r="S31" s="175">
        <f t="shared" si="9"/>
        <v>2.18</v>
      </c>
      <c r="T31" s="160">
        <f t="shared" si="10"/>
        <v>1</v>
      </c>
      <c r="U31" s="160">
        <f t="shared" si="11"/>
        <v>2.18</v>
      </c>
      <c r="V31" s="188">
        <f t="shared" si="12"/>
        <v>94.814304</v>
      </c>
      <c r="W31" s="175">
        <f t="shared" ref="W31:X31" si="13">C31/100</f>
        <v>1.04</v>
      </c>
      <c r="X31" s="175">
        <f t="shared" si="13"/>
        <v>2.04</v>
      </c>
      <c r="Y31" s="175">
        <f t="shared" si="14"/>
        <v>2.18</v>
      </c>
      <c r="Z31" s="189">
        <f t="shared" si="15"/>
        <v>4.625088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3.0</v>
      </c>
      <c r="B32" s="190" t="s">
        <v>82</v>
      </c>
      <c r="C32" s="190">
        <v>110.0</v>
      </c>
      <c r="D32" s="190">
        <v>204.0</v>
      </c>
      <c r="E32" s="190">
        <v>123.0</v>
      </c>
      <c r="F32" s="190">
        <f t="shared" si="5"/>
        <v>0</v>
      </c>
      <c r="G32" s="190">
        <f t="shared" si="6"/>
        <v>56.58246</v>
      </c>
      <c r="H32" s="191">
        <f t="shared" si="7"/>
        <v>56.58246</v>
      </c>
      <c r="I32" s="190">
        <v>1.0</v>
      </c>
      <c r="J32" s="192">
        <f t="shared" si="8"/>
        <v>56.58246</v>
      </c>
      <c r="K32" s="139"/>
      <c r="L32" s="175">
        <f t="shared" ref="L32:L38" si="17">D32*25.4/1000</f>
        <v>5.1816</v>
      </c>
      <c r="M32" s="160">
        <f t="shared" ref="M32:M38" si="18">+I32</f>
        <v>1</v>
      </c>
      <c r="N32" s="160">
        <f t="shared" ref="N32:N38" si="19">M32*L32</f>
        <v>5.1816</v>
      </c>
      <c r="O32" s="139"/>
      <c r="P32" s="139"/>
      <c r="Q32" s="175"/>
      <c r="R32" s="187">
        <v>20.5</v>
      </c>
      <c r="S32" s="175">
        <f t="shared" si="9"/>
        <v>1.23</v>
      </c>
      <c r="T32" s="160">
        <f t="shared" si="10"/>
        <v>1</v>
      </c>
      <c r="U32" s="160">
        <f t="shared" si="11"/>
        <v>1.23</v>
      </c>
      <c r="V32" s="188">
        <f t="shared" si="12"/>
        <v>56.58246</v>
      </c>
      <c r="W32" s="175">
        <f t="shared" ref="W32:X32" si="16">C32/100</f>
        <v>1.1</v>
      </c>
      <c r="X32" s="175">
        <f t="shared" si="16"/>
        <v>2.04</v>
      </c>
      <c r="Y32" s="175">
        <f t="shared" si="14"/>
        <v>1.23</v>
      </c>
      <c r="Z32" s="189">
        <f t="shared" si="15"/>
        <v>2.76012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4.0</v>
      </c>
      <c r="B33" s="190" t="s">
        <v>82</v>
      </c>
      <c r="C33" s="190">
        <v>108.0</v>
      </c>
      <c r="D33" s="190">
        <v>205.0</v>
      </c>
      <c r="E33" s="190">
        <v>2835.0</v>
      </c>
      <c r="F33" s="190">
        <f t="shared" si="5"/>
        <v>0</v>
      </c>
      <c r="G33" s="190">
        <f t="shared" si="6"/>
        <v>1286.72145</v>
      </c>
      <c r="H33" s="191">
        <f t="shared" si="7"/>
        <v>1286.72145</v>
      </c>
      <c r="I33" s="190">
        <v>1.0</v>
      </c>
      <c r="J33" s="192">
        <f t="shared" si="8"/>
        <v>1286.72145</v>
      </c>
      <c r="K33" s="139"/>
      <c r="L33" s="175">
        <f t="shared" si="17"/>
        <v>5.207</v>
      </c>
      <c r="M33" s="160">
        <f t="shared" si="18"/>
        <v>1</v>
      </c>
      <c r="N33" s="160">
        <f t="shared" si="19"/>
        <v>5.207</v>
      </c>
      <c r="O33" s="139"/>
      <c r="P33" s="139"/>
      <c r="Q33" s="175">
        <v>1245.0</v>
      </c>
      <c r="R33" s="187">
        <v>20.5</v>
      </c>
      <c r="S33" s="175">
        <f t="shared" si="9"/>
        <v>28.35</v>
      </c>
      <c r="T33" s="160">
        <f t="shared" si="10"/>
        <v>1</v>
      </c>
      <c r="U33" s="160">
        <f t="shared" si="11"/>
        <v>28.35</v>
      </c>
      <c r="V33" s="188">
        <f t="shared" si="12"/>
        <v>1286.72145</v>
      </c>
      <c r="W33" s="175">
        <f t="shared" ref="W33:X33" si="20">C33/100</f>
        <v>1.08</v>
      </c>
      <c r="X33" s="175">
        <f t="shared" si="20"/>
        <v>2.05</v>
      </c>
      <c r="Y33" s="175">
        <f t="shared" si="14"/>
        <v>28.35</v>
      </c>
      <c r="Z33" s="189">
        <f t="shared" si="15"/>
        <v>62.7669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5.0</v>
      </c>
      <c r="B34" s="190" t="s">
        <v>82</v>
      </c>
      <c r="C34" s="190">
        <v>108.0</v>
      </c>
      <c r="D34" s="190">
        <v>205.0</v>
      </c>
      <c r="E34" s="190">
        <v>2829.0</v>
      </c>
      <c r="F34" s="190">
        <f t="shared" si="5"/>
        <v>0</v>
      </c>
      <c r="G34" s="190">
        <f t="shared" si="6"/>
        <v>1283.99823</v>
      </c>
      <c r="H34" s="191">
        <f t="shared" si="7"/>
        <v>1283.99823</v>
      </c>
      <c r="I34" s="190">
        <v>1.0</v>
      </c>
      <c r="J34" s="192">
        <f t="shared" si="8"/>
        <v>1283.99823</v>
      </c>
      <c r="K34" s="139"/>
      <c r="L34" s="175">
        <f t="shared" si="17"/>
        <v>5.207</v>
      </c>
      <c r="M34" s="160">
        <f t="shared" si="18"/>
        <v>1</v>
      </c>
      <c r="N34" s="160">
        <f t="shared" si="19"/>
        <v>5.207</v>
      </c>
      <c r="O34" s="139"/>
      <c r="P34" s="139"/>
      <c r="Q34" s="175">
        <v>1265.0</v>
      </c>
      <c r="R34" s="187">
        <v>20.5</v>
      </c>
      <c r="S34" s="175">
        <f t="shared" si="9"/>
        <v>28.29</v>
      </c>
      <c r="T34" s="160">
        <f t="shared" si="10"/>
        <v>1</v>
      </c>
      <c r="U34" s="160">
        <f t="shared" si="11"/>
        <v>28.29</v>
      </c>
      <c r="V34" s="188">
        <f t="shared" si="12"/>
        <v>1283.99823</v>
      </c>
      <c r="W34" s="175">
        <f t="shared" ref="W34:X34" si="21">C34/100</f>
        <v>1.08</v>
      </c>
      <c r="X34" s="175">
        <f t="shared" si="21"/>
        <v>2.05</v>
      </c>
      <c r="Y34" s="175">
        <f t="shared" si="14"/>
        <v>28.29</v>
      </c>
      <c r="Z34" s="189">
        <f t="shared" si="15"/>
        <v>62.63406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6.0</v>
      </c>
      <c r="B35" s="180" t="s">
        <v>78</v>
      </c>
      <c r="C35" s="181">
        <v>88.0</v>
      </c>
      <c r="D35" s="181">
        <v>220.0</v>
      </c>
      <c r="E35" s="181">
        <v>190.0</v>
      </c>
      <c r="F35" s="181">
        <f t="shared" si="5"/>
        <v>0</v>
      </c>
      <c r="G35" s="181">
        <f t="shared" si="6"/>
        <v>112.1912</v>
      </c>
      <c r="H35" s="182">
        <f t="shared" si="7"/>
        <v>112.1912</v>
      </c>
      <c r="I35" s="181">
        <v>1.0</v>
      </c>
      <c r="J35" s="183">
        <f t="shared" si="8"/>
        <v>112.1912</v>
      </c>
      <c r="K35" s="180"/>
      <c r="L35" s="181">
        <f t="shared" si="17"/>
        <v>5.588</v>
      </c>
      <c r="M35" s="181">
        <f t="shared" si="18"/>
        <v>1</v>
      </c>
      <c r="N35" s="181">
        <f t="shared" si="19"/>
        <v>5.588</v>
      </c>
      <c r="O35" s="182"/>
      <c r="P35" s="181"/>
      <c r="Q35" s="183"/>
      <c r="R35" s="187">
        <v>30.5</v>
      </c>
      <c r="S35" s="175">
        <f t="shared" si="9"/>
        <v>1.9</v>
      </c>
      <c r="T35" s="160">
        <f t="shared" si="10"/>
        <v>1</v>
      </c>
      <c r="U35" s="160">
        <f t="shared" si="11"/>
        <v>1.9</v>
      </c>
      <c r="V35" s="188">
        <f t="shared" si="12"/>
        <v>112.1912</v>
      </c>
      <c r="W35" s="175">
        <f t="shared" ref="W35:X35" si="22">C35/100</f>
        <v>0.88</v>
      </c>
      <c r="X35" s="175">
        <f t="shared" si="22"/>
        <v>2.2</v>
      </c>
      <c r="Y35" s="175">
        <f t="shared" si="14"/>
        <v>1.9</v>
      </c>
      <c r="Z35" s="189">
        <f t="shared" si="15"/>
        <v>3.6784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7.0</v>
      </c>
      <c r="B36" s="190" t="s">
        <v>78</v>
      </c>
      <c r="C36" s="190">
        <v>97.0</v>
      </c>
      <c r="D36" s="190">
        <v>220.0</v>
      </c>
      <c r="E36" s="190">
        <v>93.0</v>
      </c>
      <c r="F36" s="190">
        <f t="shared" si="5"/>
        <v>0</v>
      </c>
      <c r="G36" s="190">
        <f t="shared" si="6"/>
        <v>60.53091</v>
      </c>
      <c r="H36" s="191">
        <f t="shared" si="7"/>
        <v>60.53091</v>
      </c>
      <c r="I36" s="190">
        <v>1.0</v>
      </c>
      <c r="J36" s="192">
        <f t="shared" si="8"/>
        <v>60.53091</v>
      </c>
      <c r="K36" s="139"/>
      <c r="L36" s="175">
        <f t="shared" si="17"/>
        <v>5.588</v>
      </c>
      <c r="M36" s="160">
        <f t="shared" si="18"/>
        <v>1</v>
      </c>
      <c r="N36" s="160">
        <f t="shared" si="19"/>
        <v>5.588</v>
      </c>
      <c r="O36" s="139"/>
      <c r="P36" s="139"/>
      <c r="Q36" s="175"/>
      <c r="R36" s="187">
        <v>30.5</v>
      </c>
      <c r="S36" s="175">
        <f t="shared" si="9"/>
        <v>0.93</v>
      </c>
      <c r="T36" s="160">
        <f t="shared" si="10"/>
        <v>1</v>
      </c>
      <c r="U36" s="160">
        <f t="shared" si="11"/>
        <v>0.93</v>
      </c>
      <c r="V36" s="188">
        <f t="shared" si="12"/>
        <v>60.53091</v>
      </c>
      <c r="W36" s="175">
        <f t="shared" ref="W36:X36" si="23">C36/100</f>
        <v>0.97</v>
      </c>
      <c r="X36" s="175">
        <f t="shared" si="23"/>
        <v>2.2</v>
      </c>
      <c r="Y36" s="175">
        <f t="shared" si="14"/>
        <v>0.93</v>
      </c>
      <c r="Z36" s="189">
        <f t="shared" si="15"/>
        <v>1.98462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8.0</v>
      </c>
      <c r="B37" s="190" t="s">
        <v>78</v>
      </c>
      <c r="C37" s="190">
        <v>94.0</v>
      </c>
      <c r="D37" s="190">
        <v>220.0</v>
      </c>
      <c r="E37" s="190">
        <v>2852.0</v>
      </c>
      <c r="F37" s="190">
        <f t="shared" si="5"/>
        <v>0</v>
      </c>
      <c r="G37" s="190">
        <f t="shared" si="6"/>
        <v>1798.87048</v>
      </c>
      <c r="H37" s="191">
        <f t="shared" si="7"/>
        <v>1798.87048</v>
      </c>
      <c r="I37" s="190">
        <v>1.0</v>
      </c>
      <c r="J37" s="192">
        <f t="shared" si="8"/>
        <v>1798.87048</v>
      </c>
      <c r="K37" s="139"/>
      <c r="L37" s="175">
        <f t="shared" si="17"/>
        <v>5.588</v>
      </c>
      <c r="M37" s="160">
        <f t="shared" si="18"/>
        <v>1</v>
      </c>
      <c r="N37" s="160">
        <f t="shared" si="19"/>
        <v>5.588</v>
      </c>
      <c r="O37" s="139"/>
      <c r="P37" s="139"/>
      <c r="Q37" s="175">
        <v>1775.0</v>
      </c>
      <c r="R37" s="187">
        <v>30.5</v>
      </c>
      <c r="S37" s="175">
        <f t="shared" si="9"/>
        <v>28.52</v>
      </c>
      <c r="T37" s="160">
        <f t="shared" si="10"/>
        <v>1</v>
      </c>
      <c r="U37" s="160">
        <f t="shared" si="11"/>
        <v>28.52</v>
      </c>
      <c r="V37" s="188">
        <f t="shared" si="12"/>
        <v>1798.87048</v>
      </c>
      <c r="W37" s="175">
        <f t="shared" ref="W37:X37" si="24">C37/100</f>
        <v>0.94</v>
      </c>
      <c r="X37" s="175">
        <f t="shared" si="24"/>
        <v>2.2</v>
      </c>
      <c r="Y37" s="175">
        <f t="shared" si="14"/>
        <v>28.52</v>
      </c>
      <c r="Z37" s="189">
        <f t="shared" si="15"/>
        <v>58.97936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9.0</v>
      </c>
      <c r="B38" s="190" t="s">
        <v>78</v>
      </c>
      <c r="C38" s="190">
        <v>94.0</v>
      </c>
      <c r="D38" s="190">
        <v>220.0</v>
      </c>
      <c r="E38" s="190">
        <v>2846.0</v>
      </c>
      <c r="F38" s="190">
        <f t="shared" si="5"/>
        <v>0</v>
      </c>
      <c r="G38" s="190">
        <f t="shared" si="6"/>
        <v>1795.08604</v>
      </c>
      <c r="H38" s="191">
        <f t="shared" si="7"/>
        <v>1795.08604</v>
      </c>
      <c r="I38" s="190">
        <v>1.0</v>
      </c>
      <c r="J38" s="192">
        <f t="shared" si="8"/>
        <v>1795.08604</v>
      </c>
      <c r="K38" s="139"/>
      <c r="L38" s="175">
        <f t="shared" si="17"/>
        <v>5.588</v>
      </c>
      <c r="M38" s="160">
        <f t="shared" si="18"/>
        <v>1</v>
      </c>
      <c r="N38" s="160">
        <f t="shared" si="19"/>
        <v>5.588</v>
      </c>
      <c r="O38" s="139"/>
      <c r="P38" s="139"/>
      <c r="Q38" s="175">
        <v>1760.0</v>
      </c>
      <c r="R38" s="187">
        <v>30.5</v>
      </c>
      <c r="S38" s="175">
        <f t="shared" si="9"/>
        <v>28.46</v>
      </c>
      <c r="T38" s="160">
        <f t="shared" si="10"/>
        <v>1</v>
      </c>
      <c r="U38" s="160">
        <f t="shared" si="11"/>
        <v>28.46</v>
      </c>
      <c r="V38" s="188">
        <f t="shared" si="12"/>
        <v>1795.08604</v>
      </c>
      <c r="W38" s="175">
        <f t="shared" ref="W38:X38" si="25">C38/100</f>
        <v>0.94</v>
      </c>
      <c r="X38" s="175">
        <f t="shared" si="25"/>
        <v>2.2</v>
      </c>
      <c r="Y38" s="175">
        <f t="shared" si="14"/>
        <v>28.46</v>
      </c>
      <c r="Z38" s="189">
        <f t="shared" si="15"/>
        <v>58.85528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hidden="1" customHeight="1">
      <c r="A39" s="160">
        <v>51.0</v>
      </c>
      <c r="B39" s="190"/>
      <c r="C39" s="190"/>
      <c r="D39" s="190"/>
      <c r="E39" s="190"/>
      <c r="F39" s="190">
        <f t="shared" si="5"/>
        <v>0</v>
      </c>
      <c r="G39" s="190">
        <f t="shared" si="6"/>
        <v>0</v>
      </c>
      <c r="H39" s="191">
        <f t="shared" si="7"/>
        <v>0</v>
      </c>
      <c r="I39" s="190"/>
      <c r="J39" s="192">
        <f t="shared" si="8"/>
        <v>0</v>
      </c>
      <c r="K39" s="139"/>
      <c r="L39" s="216"/>
      <c r="M39" s="258"/>
      <c r="N39" s="258"/>
      <c r="O39" s="139"/>
      <c r="P39" s="139"/>
      <c r="Q39" s="175"/>
      <c r="R39" s="141"/>
      <c r="S39" s="175">
        <f t="shared" si="9"/>
        <v>0</v>
      </c>
      <c r="T39" s="160" t="str">
        <f t="shared" si="10"/>
        <v/>
      </c>
      <c r="U39" s="160">
        <f t="shared" si="11"/>
        <v>0</v>
      </c>
      <c r="V39" s="188">
        <f t="shared" si="12"/>
        <v>0</v>
      </c>
      <c r="W39" s="175">
        <f t="shared" ref="W39:X39" si="26">C39/100</f>
        <v>0</v>
      </c>
      <c r="X39" s="175">
        <f t="shared" si="26"/>
        <v>0</v>
      </c>
      <c r="Y39" s="175">
        <f t="shared" si="14"/>
        <v>0</v>
      </c>
      <c r="Z39" s="189">
        <f t="shared" si="15"/>
        <v>0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hidden="1" customHeight="1">
      <c r="A40" s="160">
        <v>52.0</v>
      </c>
      <c r="B40" s="190"/>
      <c r="C40" s="190"/>
      <c r="D40" s="190"/>
      <c r="E40" s="190"/>
      <c r="F40" s="190">
        <f t="shared" si="5"/>
        <v>0</v>
      </c>
      <c r="G40" s="190">
        <f t="shared" si="6"/>
        <v>0</v>
      </c>
      <c r="H40" s="191">
        <f t="shared" si="7"/>
        <v>0</v>
      </c>
      <c r="I40" s="190"/>
      <c r="J40" s="192">
        <f t="shared" si="8"/>
        <v>0</v>
      </c>
      <c r="K40" s="139"/>
      <c r="L40" s="216"/>
      <c r="M40" s="258"/>
      <c r="N40" s="258"/>
      <c r="O40" s="139"/>
      <c r="P40" s="139"/>
      <c r="Q40" s="175"/>
      <c r="R40" s="141"/>
      <c r="S40" s="175">
        <f t="shared" si="9"/>
        <v>0</v>
      </c>
      <c r="T40" s="160" t="str">
        <f t="shared" si="10"/>
        <v/>
      </c>
      <c r="U40" s="160">
        <f t="shared" si="11"/>
        <v>0</v>
      </c>
      <c r="V40" s="188">
        <f t="shared" si="12"/>
        <v>0</v>
      </c>
      <c r="W40" s="175">
        <f t="shared" ref="W40:X40" si="27">C40/100</f>
        <v>0</v>
      </c>
      <c r="X40" s="175">
        <f t="shared" si="27"/>
        <v>0</v>
      </c>
      <c r="Y40" s="175">
        <f t="shared" si="14"/>
        <v>0</v>
      </c>
      <c r="Z40" s="189">
        <f t="shared" si="15"/>
        <v>0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hidden="1" customHeight="1">
      <c r="A41" s="160">
        <v>53.0</v>
      </c>
      <c r="B41" s="190"/>
      <c r="C41" s="190"/>
      <c r="D41" s="190"/>
      <c r="E41" s="190"/>
      <c r="F41" s="190">
        <f t="shared" si="5"/>
        <v>0</v>
      </c>
      <c r="G41" s="190">
        <f t="shared" si="6"/>
        <v>0</v>
      </c>
      <c r="H41" s="191">
        <f t="shared" si="7"/>
        <v>0</v>
      </c>
      <c r="I41" s="190"/>
      <c r="J41" s="192">
        <f t="shared" si="8"/>
        <v>0</v>
      </c>
      <c r="K41" s="139"/>
      <c r="L41" s="216"/>
      <c r="M41" s="258"/>
      <c r="N41" s="258"/>
      <c r="O41" s="139"/>
      <c r="P41" s="139"/>
      <c r="Q41" s="175"/>
      <c r="R41" s="141"/>
      <c r="S41" s="175">
        <f t="shared" si="9"/>
        <v>0</v>
      </c>
      <c r="T41" s="160" t="str">
        <f t="shared" si="10"/>
        <v/>
      </c>
      <c r="U41" s="160">
        <f t="shared" si="11"/>
        <v>0</v>
      </c>
      <c r="V41" s="188">
        <f t="shared" si="12"/>
        <v>0</v>
      </c>
      <c r="W41" s="175">
        <f t="shared" ref="W41:X41" si="28">C41/100</f>
        <v>0</v>
      </c>
      <c r="X41" s="175">
        <f t="shared" si="28"/>
        <v>0</v>
      </c>
      <c r="Y41" s="175">
        <f t="shared" si="14"/>
        <v>0</v>
      </c>
      <c r="Z41" s="189">
        <f t="shared" si="15"/>
        <v>0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hidden="1" customHeight="1">
      <c r="A42" s="160">
        <v>54.0</v>
      </c>
      <c r="B42" s="190"/>
      <c r="C42" s="190"/>
      <c r="D42" s="190"/>
      <c r="E42" s="190"/>
      <c r="F42" s="190">
        <f t="shared" si="5"/>
        <v>0</v>
      </c>
      <c r="G42" s="190">
        <f t="shared" si="6"/>
        <v>0</v>
      </c>
      <c r="H42" s="191">
        <f t="shared" si="7"/>
        <v>0</v>
      </c>
      <c r="I42" s="190"/>
      <c r="J42" s="192">
        <f t="shared" si="8"/>
        <v>0</v>
      </c>
      <c r="K42" s="139"/>
      <c r="L42" s="216"/>
      <c r="M42" s="258"/>
      <c r="N42" s="258"/>
      <c r="O42" s="139"/>
      <c r="P42" s="139"/>
      <c r="Q42" s="175"/>
      <c r="R42" s="141"/>
      <c r="S42" s="175">
        <f t="shared" si="9"/>
        <v>0</v>
      </c>
      <c r="T42" s="160" t="str">
        <f t="shared" si="10"/>
        <v/>
      </c>
      <c r="U42" s="160">
        <f t="shared" si="11"/>
        <v>0</v>
      </c>
      <c r="V42" s="188">
        <f t="shared" si="12"/>
        <v>0</v>
      </c>
      <c r="W42" s="175">
        <f t="shared" ref="W42:X42" si="29">C42/100</f>
        <v>0</v>
      </c>
      <c r="X42" s="175">
        <f t="shared" si="29"/>
        <v>0</v>
      </c>
      <c r="Y42" s="175">
        <f t="shared" si="14"/>
        <v>0</v>
      </c>
      <c r="Z42" s="189">
        <f t="shared" si="15"/>
        <v>0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hidden="1" customHeight="1">
      <c r="A43" s="160">
        <v>55.0</v>
      </c>
      <c r="B43" s="190"/>
      <c r="C43" s="190"/>
      <c r="D43" s="190"/>
      <c r="E43" s="190"/>
      <c r="F43" s="190">
        <f t="shared" si="5"/>
        <v>0</v>
      </c>
      <c r="G43" s="190">
        <f t="shared" si="6"/>
        <v>0</v>
      </c>
      <c r="H43" s="191">
        <f t="shared" si="7"/>
        <v>0</v>
      </c>
      <c r="I43" s="190"/>
      <c r="J43" s="192">
        <f t="shared" si="8"/>
        <v>0</v>
      </c>
      <c r="K43" s="139"/>
      <c r="L43" s="216"/>
      <c r="M43" s="258"/>
      <c r="N43" s="258"/>
      <c r="O43" s="139"/>
      <c r="P43" s="139"/>
      <c r="Q43" s="175"/>
      <c r="R43" s="141"/>
      <c r="S43" s="175">
        <f t="shared" si="9"/>
        <v>0</v>
      </c>
      <c r="T43" s="160" t="str">
        <f t="shared" si="10"/>
        <v/>
      </c>
      <c r="U43" s="160">
        <f t="shared" si="11"/>
        <v>0</v>
      </c>
      <c r="V43" s="188">
        <f t="shared" si="12"/>
        <v>0</v>
      </c>
      <c r="W43" s="175">
        <f t="shared" ref="W43:X43" si="30">C43/100</f>
        <v>0</v>
      </c>
      <c r="X43" s="175">
        <f t="shared" si="30"/>
        <v>0</v>
      </c>
      <c r="Y43" s="175">
        <f t="shared" si="14"/>
        <v>0</v>
      </c>
      <c r="Z43" s="189">
        <f t="shared" si="15"/>
        <v>0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hidden="1" customHeight="1">
      <c r="A44" s="160">
        <v>56.0</v>
      </c>
      <c r="B44" s="190"/>
      <c r="C44" s="190"/>
      <c r="D44" s="190"/>
      <c r="E44" s="190"/>
      <c r="F44" s="190">
        <f t="shared" si="5"/>
        <v>0</v>
      </c>
      <c r="G44" s="190">
        <f t="shared" si="6"/>
        <v>0</v>
      </c>
      <c r="H44" s="191">
        <f t="shared" si="7"/>
        <v>0</v>
      </c>
      <c r="I44" s="190"/>
      <c r="J44" s="192">
        <f t="shared" si="8"/>
        <v>0</v>
      </c>
      <c r="K44" s="139"/>
      <c r="L44" s="216"/>
      <c r="M44" s="258"/>
      <c r="N44" s="258"/>
      <c r="O44" s="139"/>
      <c r="P44" s="139"/>
      <c r="Q44" s="175"/>
      <c r="R44" s="141"/>
      <c r="S44" s="175">
        <f t="shared" si="9"/>
        <v>0</v>
      </c>
      <c r="T44" s="160" t="str">
        <f t="shared" si="10"/>
        <v/>
      </c>
      <c r="U44" s="160">
        <f t="shared" si="11"/>
        <v>0</v>
      </c>
      <c r="V44" s="188">
        <f t="shared" si="12"/>
        <v>0</v>
      </c>
      <c r="W44" s="175">
        <f t="shared" ref="W44:X44" si="31">C44/100</f>
        <v>0</v>
      </c>
      <c r="X44" s="175">
        <f t="shared" si="31"/>
        <v>0</v>
      </c>
      <c r="Y44" s="175">
        <f t="shared" si="14"/>
        <v>0</v>
      </c>
      <c r="Z44" s="189">
        <f t="shared" si="15"/>
        <v>0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hidden="1" customHeight="1">
      <c r="A45" s="160">
        <v>57.0</v>
      </c>
      <c r="B45" s="190"/>
      <c r="C45" s="190"/>
      <c r="D45" s="190"/>
      <c r="E45" s="190"/>
      <c r="F45" s="190">
        <f t="shared" si="5"/>
        <v>0</v>
      </c>
      <c r="G45" s="190">
        <f t="shared" si="6"/>
        <v>0</v>
      </c>
      <c r="H45" s="191">
        <f t="shared" si="7"/>
        <v>0</v>
      </c>
      <c r="I45" s="190"/>
      <c r="J45" s="192">
        <f t="shared" si="8"/>
        <v>0</v>
      </c>
      <c r="K45" s="139"/>
      <c r="L45" s="216"/>
      <c r="M45" s="258"/>
      <c r="N45" s="258"/>
      <c r="O45" s="139"/>
      <c r="P45" s="139"/>
      <c r="Q45" s="175"/>
      <c r="R45" s="141"/>
      <c r="S45" s="175">
        <f t="shared" si="9"/>
        <v>0</v>
      </c>
      <c r="T45" s="160" t="str">
        <f t="shared" si="10"/>
        <v/>
      </c>
      <c r="U45" s="160">
        <f t="shared" si="11"/>
        <v>0</v>
      </c>
      <c r="V45" s="188">
        <f t="shared" si="12"/>
        <v>0</v>
      </c>
      <c r="W45" s="175">
        <f t="shared" ref="W45:X45" si="32">C45/100</f>
        <v>0</v>
      </c>
      <c r="X45" s="175">
        <f t="shared" si="32"/>
        <v>0</v>
      </c>
      <c r="Y45" s="175">
        <f t="shared" si="14"/>
        <v>0</v>
      </c>
      <c r="Z45" s="189">
        <f t="shared" si="15"/>
        <v>0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hidden="1" customHeight="1">
      <c r="A46" s="160">
        <v>58.0</v>
      </c>
      <c r="B46" s="190"/>
      <c r="C46" s="190"/>
      <c r="D46" s="190"/>
      <c r="E46" s="190"/>
      <c r="F46" s="190">
        <f t="shared" si="5"/>
        <v>0</v>
      </c>
      <c r="G46" s="190">
        <f t="shared" si="6"/>
        <v>0</v>
      </c>
      <c r="H46" s="191">
        <f t="shared" si="7"/>
        <v>0</v>
      </c>
      <c r="I46" s="190"/>
      <c r="J46" s="192">
        <f t="shared" si="8"/>
        <v>0</v>
      </c>
      <c r="K46" s="139"/>
      <c r="L46" s="216"/>
      <c r="M46" s="258"/>
      <c r="N46" s="258"/>
      <c r="O46" s="139"/>
      <c r="P46" s="139"/>
      <c r="Q46" s="175"/>
      <c r="R46" s="141"/>
      <c r="S46" s="175">
        <f t="shared" si="9"/>
        <v>0</v>
      </c>
      <c r="T46" s="160" t="str">
        <f t="shared" si="10"/>
        <v/>
      </c>
      <c r="U46" s="160">
        <f t="shared" si="11"/>
        <v>0</v>
      </c>
      <c r="V46" s="188">
        <f t="shared" si="12"/>
        <v>0</v>
      </c>
      <c r="W46" s="175">
        <f t="shared" ref="W46:X46" si="33">C46/100</f>
        <v>0</v>
      </c>
      <c r="X46" s="175">
        <f t="shared" si="33"/>
        <v>0</v>
      </c>
      <c r="Y46" s="175">
        <f t="shared" si="14"/>
        <v>0</v>
      </c>
      <c r="Z46" s="189">
        <f t="shared" si="15"/>
        <v>0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hidden="1" customHeight="1">
      <c r="A47" s="160">
        <v>59.0</v>
      </c>
      <c r="B47" s="190"/>
      <c r="C47" s="190"/>
      <c r="D47" s="190"/>
      <c r="E47" s="190"/>
      <c r="F47" s="190">
        <f t="shared" si="5"/>
        <v>0</v>
      </c>
      <c r="G47" s="190">
        <f t="shared" si="6"/>
        <v>0</v>
      </c>
      <c r="H47" s="191">
        <f t="shared" si="7"/>
        <v>0</v>
      </c>
      <c r="I47" s="190"/>
      <c r="J47" s="192">
        <f t="shared" si="8"/>
        <v>0</v>
      </c>
      <c r="K47" s="139"/>
      <c r="L47" s="216"/>
      <c r="M47" s="258"/>
      <c r="N47" s="258"/>
      <c r="O47" s="139"/>
      <c r="P47" s="139"/>
      <c r="Q47" s="175"/>
      <c r="R47" s="141"/>
      <c r="S47" s="175">
        <f t="shared" si="9"/>
        <v>0</v>
      </c>
      <c r="T47" s="160" t="str">
        <f t="shared" si="10"/>
        <v/>
      </c>
      <c r="U47" s="160">
        <f t="shared" si="11"/>
        <v>0</v>
      </c>
      <c r="V47" s="188">
        <f t="shared" si="12"/>
        <v>0</v>
      </c>
      <c r="W47" s="175">
        <f t="shared" ref="W47:X47" si="34">C47/100</f>
        <v>0</v>
      </c>
      <c r="X47" s="175">
        <f t="shared" si="34"/>
        <v>0</v>
      </c>
      <c r="Y47" s="175">
        <f t="shared" si="14"/>
        <v>0</v>
      </c>
      <c r="Z47" s="189">
        <f t="shared" si="15"/>
        <v>0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0">
        <v>60.0</v>
      </c>
      <c r="B48" s="190"/>
      <c r="C48" s="190"/>
      <c r="D48" s="190"/>
      <c r="E48" s="190"/>
      <c r="F48" s="190">
        <f t="shared" si="5"/>
        <v>0</v>
      </c>
      <c r="G48" s="190">
        <f t="shared" si="6"/>
        <v>0</v>
      </c>
      <c r="H48" s="191">
        <f t="shared" si="7"/>
        <v>0</v>
      </c>
      <c r="I48" s="190"/>
      <c r="J48" s="192">
        <f t="shared" si="8"/>
        <v>0</v>
      </c>
      <c r="K48" s="139"/>
      <c r="L48" s="175">
        <f t="shared" ref="L48:L49" si="36">D48*25.4/1000</f>
        <v>0</v>
      </c>
      <c r="M48" s="160" t="str">
        <f t="shared" ref="M48:M63" si="37">+I48</f>
        <v/>
      </c>
      <c r="N48" s="160">
        <f t="shared" ref="N48:N49" si="38">M48*L48</f>
        <v>0</v>
      </c>
      <c r="O48" s="139"/>
      <c r="P48" s="139"/>
      <c r="Q48" s="175"/>
      <c r="R48" s="141"/>
      <c r="S48" s="175">
        <f t="shared" si="9"/>
        <v>0</v>
      </c>
      <c r="T48" s="160" t="str">
        <f t="shared" si="10"/>
        <v/>
      </c>
      <c r="U48" s="160">
        <f t="shared" si="11"/>
        <v>0</v>
      </c>
      <c r="V48" s="188">
        <f t="shared" si="12"/>
        <v>0</v>
      </c>
      <c r="W48" s="175">
        <f t="shared" ref="W48:X48" si="35">C48/100</f>
        <v>0</v>
      </c>
      <c r="X48" s="175">
        <f t="shared" si="35"/>
        <v>0</v>
      </c>
      <c r="Y48" s="175">
        <f t="shared" si="14"/>
        <v>0</v>
      </c>
      <c r="Z48" s="189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0">
        <v>61.0</v>
      </c>
      <c r="B49" s="190"/>
      <c r="C49" s="190"/>
      <c r="D49" s="190"/>
      <c r="E49" s="190"/>
      <c r="F49" s="190">
        <f t="shared" si="5"/>
        <v>0</v>
      </c>
      <c r="G49" s="190">
        <f t="shared" si="6"/>
        <v>0</v>
      </c>
      <c r="H49" s="191">
        <f t="shared" si="7"/>
        <v>0</v>
      </c>
      <c r="I49" s="190"/>
      <c r="J49" s="192">
        <f t="shared" si="8"/>
        <v>0</v>
      </c>
      <c r="K49" s="139"/>
      <c r="L49" s="216">
        <f t="shared" si="36"/>
        <v>0</v>
      </c>
      <c r="M49" s="258" t="str">
        <f t="shared" si="37"/>
        <v/>
      </c>
      <c r="N49" s="258">
        <f t="shared" si="38"/>
        <v>0</v>
      </c>
      <c r="O49" s="139"/>
      <c r="P49" s="139"/>
      <c r="Q49" s="175"/>
      <c r="R49" s="141"/>
      <c r="S49" s="175">
        <f t="shared" si="9"/>
        <v>0</v>
      </c>
      <c r="T49" s="160" t="str">
        <f t="shared" si="10"/>
        <v/>
      </c>
      <c r="U49" s="160">
        <f t="shared" si="11"/>
        <v>0</v>
      </c>
      <c r="V49" s="188">
        <f t="shared" si="12"/>
        <v>0</v>
      </c>
      <c r="W49" s="175">
        <f t="shared" ref="W49:X49" si="39">C49/100</f>
        <v>0</v>
      </c>
      <c r="X49" s="175">
        <f t="shared" si="39"/>
        <v>0</v>
      </c>
      <c r="Y49" s="175">
        <f t="shared" si="14"/>
        <v>0</v>
      </c>
      <c r="Z49" s="189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0">
        <v>62.0</v>
      </c>
      <c r="B50" s="190"/>
      <c r="C50" s="190"/>
      <c r="D50" s="190"/>
      <c r="E50" s="190"/>
      <c r="F50" s="190">
        <f t="shared" si="5"/>
        <v>0</v>
      </c>
      <c r="G50" s="190">
        <f t="shared" si="6"/>
        <v>0</v>
      </c>
      <c r="H50" s="191">
        <f t="shared" si="7"/>
        <v>0</v>
      </c>
      <c r="I50" s="190"/>
      <c r="J50" s="192">
        <f t="shared" si="8"/>
        <v>0</v>
      </c>
      <c r="K50" s="139"/>
      <c r="L50" s="216"/>
      <c r="M50" s="258" t="str">
        <f t="shared" si="37"/>
        <v/>
      </c>
      <c r="N50" s="258"/>
      <c r="O50" s="139"/>
      <c r="P50" s="139"/>
      <c r="Q50" s="175"/>
      <c r="R50" s="141"/>
      <c r="S50" s="175">
        <f t="shared" si="9"/>
        <v>0</v>
      </c>
      <c r="T50" s="160" t="str">
        <f t="shared" si="10"/>
        <v/>
      </c>
      <c r="U50" s="160">
        <f t="shared" si="11"/>
        <v>0</v>
      </c>
      <c r="V50" s="188">
        <f t="shared" si="12"/>
        <v>0</v>
      </c>
      <c r="W50" s="175">
        <f t="shared" ref="W50:X50" si="40">C50/100</f>
        <v>0</v>
      </c>
      <c r="X50" s="175">
        <f t="shared" si="40"/>
        <v>0</v>
      </c>
      <c r="Y50" s="175">
        <f t="shared" si="14"/>
        <v>0</v>
      </c>
      <c r="Z50" s="189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0">
        <v>63.0</v>
      </c>
      <c r="B51" s="190"/>
      <c r="C51" s="190"/>
      <c r="D51" s="190"/>
      <c r="E51" s="190"/>
      <c r="F51" s="190">
        <f t="shared" si="5"/>
        <v>0</v>
      </c>
      <c r="G51" s="190">
        <f t="shared" si="6"/>
        <v>0</v>
      </c>
      <c r="H51" s="191">
        <f t="shared" si="7"/>
        <v>0</v>
      </c>
      <c r="I51" s="190"/>
      <c r="J51" s="192">
        <f t="shared" si="8"/>
        <v>0</v>
      </c>
      <c r="K51" s="139"/>
      <c r="L51" s="216"/>
      <c r="M51" s="258" t="str">
        <f t="shared" si="37"/>
        <v/>
      </c>
      <c r="N51" s="258"/>
      <c r="O51" s="139"/>
      <c r="P51" s="139"/>
      <c r="Q51" s="175"/>
      <c r="R51" s="141"/>
      <c r="S51" s="175">
        <f t="shared" si="9"/>
        <v>0</v>
      </c>
      <c r="T51" s="160" t="str">
        <f t="shared" si="10"/>
        <v/>
      </c>
      <c r="U51" s="160">
        <f t="shared" si="11"/>
        <v>0</v>
      </c>
      <c r="V51" s="188">
        <f t="shared" si="12"/>
        <v>0</v>
      </c>
      <c r="W51" s="175">
        <f t="shared" ref="W51:X51" si="41">C51/100</f>
        <v>0</v>
      </c>
      <c r="X51" s="175">
        <f t="shared" si="41"/>
        <v>0</v>
      </c>
      <c r="Y51" s="175">
        <f t="shared" si="14"/>
        <v>0</v>
      </c>
      <c r="Z51" s="189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0">
        <v>64.0</v>
      </c>
      <c r="B52" s="190"/>
      <c r="C52" s="190"/>
      <c r="D52" s="190"/>
      <c r="E52" s="190"/>
      <c r="F52" s="190">
        <f t="shared" si="5"/>
        <v>0</v>
      </c>
      <c r="G52" s="190">
        <f t="shared" si="6"/>
        <v>0</v>
      </c>
      <c r="H52" s="191">
        <f t="shared" si="7"/>
        <v>0</v>
      </c>
      <c r="I52" s="190"/>
      <c r="J52" s="192">
        <f t="shared" si="8"/>
        <v>0</v>
      </c>
      <c r="K52" s="139"/>
      <c r="L52" s="216"/>
      <c r="M52" s="258" t="str">
        <f t="shared" si="37"/>
        <v/>
      </c>
      <c r="N52" s="258"/>
      <c r="O52" s="139"/>
      <c r="P52" s="139"/>
      <c r="Q52" s="175"/>
      <c r="R52" s="141"/>
      <c r="S52" s="175">
        <f t="shared" si="9"/>
        <v>0</v>
      </c>
      <c r="T52" s="160" t="str">
        <f t="shared" si="10"/>
        <v/>
      </c>
      <c r="U52" s="160">
        <f t="shared" si="11"/>
        <v>0</v>
      </c>
      <c r="V52" s="188">
        <f t="shared" si="12"/>
        <v>0</v>
      </c>
      <c r="W52" s="175">
        <f t="shared" ref="W52:X52" si="42">C52/100</f>
        <v>0</v>
      </c>
      <c r="X52" s="175">
        <f t="shared" si="42"/>
        <v>0</v>
      </c>
      <c r="Y52" s="175">
        <f t="shared" si="14"/>
        <v>0</v>
      </c>
      <c r="Z52" s="189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0">
        <v>65.0</v>
      </c>
      <c r="B53" s="190"/>
      <c r="C53" s="190"/>
      <c r="D53" s="190"/>
      <c r="E53" s="190"/>
      <c r="F53" s="190">
        <f t="shared" si="5"/>
        <v>0</v>
      </c>
      <c r="G53" s="190">
        <f t="shared" si="6"/>
        <v>0</v>
      </c>
      <c r="H53" s="191">
        <f t="shared" si="7"/>
        <v>0</v>
      </c>
      <c r="I53" s="190"/>
      <c r="J53" s="192">
        <f t="shared" si="8"/>
        <v>0</v>
      </c>
      <c r="K53" s="139"/>
      <c r="L53" s="216"/>
      <c r="M53" s="258" t="str">
        <f t="shared" si="37"/>
        <v/>
      </c>
      <c r="N53" s="258"/>
      <c r="O53" s="139"/>
      <c r="P53" s="139"/>
      <c r="Q53" s="175"/>
      <c r="R53" s="141"/>
      <c r="S53" s="175">
        <f t="shared" si="9"/>
        <v>0</v>
      </c>
      <c r="T53" s="160" t="str">
        <f t="shared" si="10"/>
        <v/>
      </c>
      <c r="U53" s="160">
        <f t="shared" si="11"/>
        <v>0</v>
      </c>
      <c r="V53" s="188">
        <f t="shared" si="12"/>
        <v>0</v>
      </c>
      <c r="W53" s="175">
        <f t="shared" ref="W53:X53" si="43">C53/100</f>
        <v>0</v>
      </c>
      <c r="X53" s="175">
        <f t="shared" si="43"/>
        <v>0</v>
      </c>
      <c r="Y53" s="175">
        <f t="shared" si="14"/>
        <v>0</v>
      </c>
      <c r="Z53" s="189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0">
        <v>66.0</v>
      </c>
      <c r="B54" s="190"/>
      <c r="C54" s="190"/>
      <c r="D54" s="190"/>
      <c r="E54" s="190"/>
      <c r="F54" s="190">
        <f t="shared" si="5"/>
        <v>0</v>
      </c>
      <c r="G54" s="190">
        <f t="shared" si="6"/>
        <v>0</v>
      </c>
      <c r="H54" s="191">
        <f t="shared" si="7"/>
        <v>0</v>
      </c>
      <c r="I54" s="190"/>
      <c r="J54" s="192">
        <f t="shared" si="8"/>
        <v>0</v>
      </c>
      <c r="K54" s="139"/>
      <c r="L54" s="216"/>
      <c r="M54" s="258" t="str">
        <f t="shared" si="37"/>
        <v/>
      </c>
      <c r="N54" s="258"/>
      <c r="O54" s="139"/>
      <c r="P54" s="139"/>
      <c r="Q54" s="175"/>
      <c r="R54" s="141"/>
      <c r="S54" s="175">
        <f t="shared" si="9"/>
        <v>0</v>
      </c>
      <c r="T54" s="160" t="str">
        <f t="shared" si="10"/>
        <v/>
      </c>
      <c r="U54" s="160">
        <f t="shared" si="11"/>
        <v>0</v>
      </c>
      <c r="V54" s="188">
        <f t="shared" si="12"/>
        <v>0</v>
      </c>
      <c r="W54" s="175">
        <f t="shared" ref="W54:X54" si="44">C54/100</f>
        <v>0</v>
      </c>
      <c r="X54" s="175">
        <f t="shared" si="44"/>
        <v>0</v>
      </c>
      <c r="Y54" s="175">
        <f t="shared" si="14"/>
        <v>0</v>
      </c>
      <c r="Z54" s="189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67.0</v>
      </c>
      <c r="B55" s="190"/>
      <c r="C55" s="190"/>
      <c r="D55" s="190"/>
      <c r="E55" s="190"/>
      <c r="F55" s="190">
        <f t="shared" si="5"/>
        <v>0</v>
      </c>
      <c r="G55" s="190">
        <f t="shared" si="6"/>
        <v>0</v>
      </c>
      <c r="H55" s="191">
        <f t="shared" si="7"/>
        <v>0</v>
      </c>
      <c r="I55" s="190"/>
      <c r="J55" s="192">
        <f t="shared" si="8"/>
        <v>0</v>
      </c>
      <c r="K55" s="139"/>
      <c r="L55" s="216"/>
      <c r="M55" s="258" t="str">
        <f t="shared" si="37"/>
        <v/>
      </c>
      <c r="N55" s="258"/>
      <c r="O55" s="139"/>
      <c r="P55" s="139"/>
      <c r="Q55" s="175"/>
      <c r="R55" s="141"/>
      <c r="S55" s="175">
        <f t="shared" si="9"/>
        <v>0</v>
      </c>
      <c r="T55" s="160" t="str">
        <f t="shared" si="10"/>
        <v/>
      </c>
      <c r="U55" s="160">
        <f t="shared" si="11"/>
        <v>0</v>
      </c>
      <c r="V55" s="188">
        <f t="shared" si="12"/>
        <v>0</v>
      </c>
      <c r="W55" s="175">
        <f t="shared" ref="W55:X55" si="45">C55/100</f>
        <v>0</v>
      </c>
      <c r="X55" s="175">
        <f t="shared" si="45"/>
        <v>0</v>
      </c>
      <c r="Y55" s="175">
        <f t="shared" si="14"/>
        <v>0</v>
      </c>
      <c r="Z55" s="189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68.0</v>
      </c>
      <c r="B56" s="190"/>
      <c r="C56" s="190"/>
      <c r="D56" s="190"/>
      <c r="E56" s="190"/>
      <c r="F56" s="190">
        <f t="shared" si="5"/>
        <v>0</v>
      </c>
      <c r="G56" s="190">
        <f t="shared" si="6"/>
        <v>0</v>
      </c>
      <c r="H56" s="191">
        <f t="shared" si="7"/>
        <v>0</v>
      </c>
      <c r="I56" s="190"/>
      <c r="J56" s="192">
        <f t="shared" si="8"/>
        <v>0</v>
      </c>
      <c r="K56" s="139"/>
      <c r="L56" s="216"/>
      <c r="M56" s="258" t="str">
        <f t="shared" si="37"/>
        <v/>
      </c>
      <c r="N56" s="258"/>
      <c r="O56" s="139"/>
      <c r="P56" s="139"/>
      <c r="Q56" s="175"/>
      <c r="R56" s="141"/>
      <c r="S56" s="175">
        <f t="shared" si="9"/>
        <v>0</v>
      </c>
      <c r="T56" s="160" t="str">
        <f t="shared" si="10"/>
        <v/>
      </c>
      <c r="U56" s="160">
        <f t="shared" si="11"/>
        <v>0</v>
      </c>
      <c r="V56" s="188">
        <f t="shared" si="12"/>
        <v>0</v>
      </c>
      <c r="W56" s="175">
        <f t="shared" ref="W56:X56" si="46">C56/100</f>
        <v>0</v>
      </c>
      <c r="X56" s="175">
        <f t="shared" si="46"/>
        <v>0</v>
      </c>
      <c r="Y56" s="175">
        <f t="shared" si="14"/>
        <v>0</v>
      </c>
      <c r="Z56" s="189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69.0</v>
      </c>
      <c r="B57" s="190"/>
      <c r="C57" s="190"/>
      <c r="D57" s="190"/>
      <c r="E57" s="190"/>
      <c r="F57" s="190">
        <f t="shared" si="5"/>
        <v>0</v>
      </c>
      <c r="G57" s="190">
        <f t="shared" si="6"/>
        <v>0</v>
      </c>
      <c r="H57" s="191">
        <f t="shared" si="7"/>
        <v>0</v>
      </c>
      <c r="I57" s="190"/>
      <c r="J57" s="192">
        <f t="shared" si="8"/>
        <v>0</v>
      </c>
      <c r="K57" s="139"/>
      <c r="L57" s="216"/>
      <c r="M57" s="258" t="str">
        <f t="shared" si="37"/>
        <v/>
      </c>
      <c r="N57" s="258"/>
      <c r="O57" s="139"/>
      <c r="P57" s="139"/>
      <c r="Q57" s="175"/>
      <c r="R57" s="141"/>
      <c r="S57" s="175">
        <f t="shared" si="9"/>
        <v>0</v>
      </c>
      <c r="T57" s="160" t="str">
        <f t="shared" si="10"/>
        <v/>
      </c>
      <c r="U57" s="160">
        <f t="shared" si="11"/>
        <v>0</v>
      </c>
      <c r="V57" s="188">
        <f t="shared" si="12"/>
        <v>0</v>
      </c>
      <c r="W57" s="175">
        <f t="shared" ref="W57:X57" si="47">C57/100</f>
        <v>0</v>
      </c>
      <c r="X57" s="175">
        <f t="shared" si="47"/>
        <v>0</v>
      </c>
      <c r="Y57" s="175">
        <f t="shared" si="14"/>
        <v>0</v>
      </c>
      <c r="Z57" s="189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70.0</v>
      </c>
      <c r="B58" s="190"/>
      <c r="C58" s="190"/>
      <c r="D58" s="190"/>
      <c r="E58" s="190"/>
      <c r="F58" s="190">
        <f t="shared" si="5"/>
        <v>0</v>
      </c>
      <c r="G58" s="190">
        <f t="shared" si="6"/>
        <v>0</v>
      </c>
      <c r="H58" s="191">
        <f t="shared" si="7"/>
        <v>0</v>
      </c>
      <c r="I58" s="190"/>
      <c r="J58" s="192">
        <f t="shared" si="8"/>
        <v>0</v>
      </c>
      <c r="K58" s="139"/>
      <c r="L58" s="216"/>
      <c r="M58" s="258" t="str">
        <f t="shared" si="37"/>
        <v/>
      </c>
      <c r="N58" s="258"/>
      <c r="O58" s="139"/>
      <c r="P58" s="139"/>
      <c r="Q58" s="175"/>
      <c r="R58" s="141"/>
      <c r="S58" s="175">
        <f t="shared" si="9"/>
        <v>0</v>
      </c>
      <c r="T58" s="160" t="str">
        <f t="shared" si="10"/>
        <v/>
      </c>
      <c r="U58" s="160">
        <f t="shared" si="11"/>
        <v>0</v>
      </c>
      <c r="V58" s="188">
        <f t="shared" si="12"/>
        <v>0</v>
      </c>
      <c r="W58" s="175">
        <f t="shared" ref="W58:X58" si="48">C58/100</f>
        <v>0</v>
      </c>
      <c r="X58" s="175">
        <f t="shared" si="48"/>
        <v>0</v>
      </c>
      <c r="Y58" s="175">
        <f t="shared" si="14"/>
        <v>0</v>
      </c>
      <c r="Z58" s="189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71.0</v>
      </c>
      <c r="B59" s="190"/>
      <c r="C59" s="190"/>
      <c r="D59" s="190"/>
      <c r="E59" s="190"/>
      <c r="F59" s="190">
        <f t="shared" si="5"/>
        <v>0</v>
      </c>
      <c r="G59" s="190">
        <f t="shared" si="6"/>
        <v>0</v>
      </c>
      <c r="H59" s="191">
        <f t="shared" si="7"/>
        <v>0</v>
      </c>
      <c r="I59" s="190"/>
      <c r="J59" s="192">
        <f t="shared" si="8"/>
        <v>0</v>
      </c>
      <c r="K59" s="139"/>
      <c r="L59" s="216"/>
      <c r="M59" s="258" t="str">
        <f t="shared" si="37"/>
        <v/>
      </c>
      <c r="N59" s="258"/>
      <c r="O59" s="139"/>
      <c r="P59" s="139"/>
      <c r="Q59" s="175"/>
      <c r="R59" s="141"/>
      <c r="S59" s="175">
        <f t="shared" si="9"/>
        <v>0</v>
      </c>
      <c r="T59" s="160" t="str">
        <f t="shared" si="10"/>
        <v/>
      </c>
      <c r="U59" s="160">
        <f t="shared" si="11"/>
        <v>0</v>
      </c>
      <c r="V59" s="188">
        <f t="shared" si="12"/>
        <v>0</v>
      </c>
      <c r="W59" s="175">
        <f t="shared" ref="W59:X59" si="49">C59/100</f>
        <v>0</v>
      </c>
      <c r="X59" s="175">
        <f t="shared" si="49"/>
        <v>0</v>
      </c>
      <c r="Y59" s="175">
        <f t="shared" si="14"/>
        <v>0</v>
      </c>
      <c r="Z59" s="189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72.0</v>
      </c>
      <c r="B60" s="190"/>
      <c r="C60" s="190"/>
      <c r="D60" s="190"/>
      <c r="E60" s="190"/>
      <c r="F60" s="190">
        <f t="shared" si="5"/>
        <v>0</v>
      </c>
      <c r="G60" s="190">
        <f t="shared" si="6"/>
        <v>0</v>
      </c>
      <c r="H60" s="191">
        <f t="shared" si="7"/>
        <v>0</v>
      </c>
      <c r="I60" s="190"/>
      <c r="J60" s="192">
        <f t="shared" si="8"/>
        <v>0</v>
      </c>
      <c r="K60" s="139"/>
      <c r="L60" s="216"/>
      <c r="M60" s="258" t="str">
        <f t="shared" si="37"/>
        <v/>
      </c>
      <c r="N60" s="258"/>
      <c r="O60" s="139"/>
      <c r="P60" s="139"/>
      <c r="Q60" s="175"/>
      <c r="R60" s="141"/>
      <c r="S60" s="195">
        <f t="shared" si="9"/>
        <v>0</v>
      </c>
      <c r="T60" s="196" t="str">
        <f t="shared" si="10"/>
        <v/>
      </c>
      <c r="U60" s="196">
        <f t="shared" si="11"/>
        <v>0</v>
      </c>
      <c r="V60" s="260">
        <f t="shared" si="12"/>
        <v>0</v>
      </c>
      <c r="W60" s="195">
        <f t="shared" ref="W60:X60" si="50">C60/100</f>
        <v>0</v>
      </c>
      <c r="X60" s="195">
        <f t="shared" si="50"/>
        <v>0</v>
      </c>
      <c r="Y60" s="195">
        <f t="shared" si="14"/>
        <v>0</v>
      </c>
      <c r="Z60" s="198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73.0</v>
      </c>
      <c r="B61" s="190"/>
      <c r="C61" s="190"/>
      <c r="D61" s="190"/>
      <c r="E61" s="190"/>
      <c r="F61" s="190">
        <f t="shared" si="5"/>
        <v>0</v>
      </c>
      <c r="G61" s="190">
        <f t="shared" si="6"/>
        <v>0</v>
      </c>
      <c r="H61" s="191">
        <f t="shared" si="7"/>
        <v>0</v>
      </c>
      <c r="I61" s="190"/>
      <c r="J61" s="192">
        <f t="shared" si="8"/>
        <v>0</v>
      </c>
      <c r="K61" s="139"/>
      <c r="L61" s="216"/>
      <c r="M61" s="258" t="str">
        <f t="shared" si="37"/>
        <v/>
      </c>
      <c r="N61" s="258"/>
      <c r="O61" s="139"/>
      <c r="P61" s="139"/>
      <c r="Q61" s="175"/>
      <c r="R61" s="141"/>
      <c r="S61" s="195">
        <f t="shared" si="9"/>
        <v>0</v>
      </c>
      <c r="T61" s="196" t="str">
        <f t="shared" si="10"/>
        <v/>
      </c>
      <c r="U61" s="196">
        <f t="shared" si="11"/>
        <v>0</v>
      </c>
      <c r="V61" s="260">
        <f t="shared" si="12"/>
        <v>0</v>
      </c>
      <c r="W61" s="195">
        <f t="shared" ref="W61:X61" si="51">C61/100</f>
        <v>0</v>
      </c>
      <c r="X61" s="195">
        <f t="shared" si="51"/>
        <v>0</v>
      </c>
      <c r="Y61" s="195">
        <f t="shared" si="14"/>
        <v>0</v>
      </c>
      <c r="Z61" s="198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74.0</v>
      </c>
      <c r="B62" s="190"/>
      <c r="C62" s="190"/>
      <c r="D62" s="190"/>
      <c r="E62" s="190"/>
      <c r="F62" s="190">
        <f t="shared" si="5"/>
        <v>0</v>
      </c>
      <c r="G62" s="190">
        <f t="shared" si="6"/>
        <v>0</v>
      </c>
      <c r="H62" s="191">
        <f t="shared" si="7"/>
        <v>0</v>
      </c>
      <c r="I62" s="190"/>
      <c r="J62" s="192">
        <f t="shared" si="8"/>
        <v>0</v>
      </c>
      <c r="K62" s="139"/>
      <c r="L62" s="216"/>
      <c r="M62" s="258" t="str">
        <f t="shared" si="37"/>
        <v/>
      </c>
      <c r="N62" s="258"/>
      <c r="O62" s="139"/>
      <c r="P62" s="139"/>
      <c r="Q62" s="175"/>
      <c r="R62" s="141"/>
      <c r="S62" s="195">
        <f t="shared" si="9"/>
        <v>0</v>
      </c>
      <c r="T62" s="196" t="str">
        <f t="shared" si="10"/>
        <v/>
      </c>
      <c r="U62" s="196">
        <f t="shared" si="11"/>
        <v>0</v>
      </c>
      <c r="V62" s="260">
        <f t="shared" si="12"/>
        <v>0</v>
      </c>
      <c r="W62" s="195">
        <f t="shared" ref="W62:X62" si="52">C62/100</f>
        <v>0</v>
      </c>
      <c r="X62" s="195">
        <f t="shared" si="52"/>
        <v>0</v>
      </c>
      <c r="Y62" s="195">
        <f t="shared" si="14"/>
        <v>0</v>
      </c>
      <c r="Z62" s="198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75.0</v>
      </c>
      <c r="B63" s="190"/>
      <c r="C63" s="190"/>
      <c r="D63" s="190"/>
      <c r="E63" s="190"/>
      <c r="F63" s="190">
        <f t="shared" si="5"/>
        <v>0</v>
      </c>
      <c r="G63" s="190">
        <f t="shared" si="6"/>
        <v>0</v>
      </c>
      <c r="H63" s="191">
        <f t="shared" si="7"/>
        <v>0</v>
      </c>
      <c r="I63" s="190"/>
      <c r="J63" s="192">
        <f t="shared" si="8"/>
        <v>0</v>
      </c>
      <c r="K63" s="139"/>
      <c r="L63" s="216"/>
      <c r="M63" s="258" t="str">
        <f t="shared" si="37"/>
        <v/>
      </c>
      <c r="N63" s="258"/>
      <c r="O63" s="139"/>
      <c r="P63" s="139"/>
      <c r="Q63" s="175"/>
      <c r="R63" s="141"/>
      <c r="S63" s="195">
        <f t="shared" si="9"/>
        <v>0</v>
      </c>
      <c r="T63" s="196" t="str">
        <f t="shared" si="10"/>
        <v/>
      </c>
      <c r="U63" s="196">
        <f t="shared" si="11"/>
        <v>0</v>
      </c>
      <c r="V63" s="260">
        <f t="shared" si="12"/>
        <v>0</v>
      </c>
      <c r="W63" s="195">
        <f t="shared" ref="W63:X63" si="53">C63/100</f>
        <v>0</v>
      </c>
      <c r="X63" s="195">
        <f t="shared" si="53"/>
        <v>0</v>
      </c>
      <c r="Y63" s="195">
        <f t="shared" si="14"/>
        <v>0</v>
      </c>
      <c r="Z63" s="198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76.0</v>
      </c>
      <c r="B64" s="190"/>
      <c r="C64" s="190"/>
      <c r="D64" s="190"/>
      <c r="E64" s="190"/>
      <c r="F64" s="190">
        <f t="shared" si="5"/>
        <v>0</v>
      </c>
      <c r="G64" s="190">
        <f t="shared" si="6"/>
        <v>0</v>
      </c>
      <c r="H64" s="191">
        <f t="shared" si="7"/>
        <v>0</v>
      </c>
      <c r="I64" s="190"/>
      <c r="J64" s="192">
        <f t="shared" si="8"/>
        <v>0</v>
      </c>
      <c r="K64" s="139"/>
      <c r="L64" s="216"/>
      <c r="M64" s="258"/>
      <c r="N64" s="258"/>
      <c r="O64" s="139"/>
      <c r="P64" s="139"/>
      <c r="Q64" s="192"/>
      <c r="R64" s="141"/>
      <c r="S64" s="195">
        <f t="shared" si="9"/>
        <v>0</v>
      </c>
      <c r="T64" s="196" t="str">
        <f t="shared" si="10"/>
        <v/>
      </c>
      <c r="U64" s="196">
        <f t="shared" si="11"/>
        <v>0</v>
      </c>
      <c r="V64" s="197"/>
      <c r="W64" s="195">
        <f t="shared" ref="W64:X64" si="54">C64/100</f>
        <v>0</v>
      </c>
      <c r="X64" s="195">
        <f t="shared" si="54"/>
        <v>0</v>
      </c>
      <c r="Y64" s="195">
        <f t="shared" si="14"/>
        <v>0</v>
      </c>
      <c r="Z64" s="198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77.0</v>
      </c>
      <c r="B65" s="190"/>
      <c r="C65" s="190"/>
      <c r="D65" s="190"/>
      <c r="E65" s="190"/>
      <c r="F65" s="190">
        <f t="shared" si="5"/>
        <v>0</v>
      </c>
      <c r="G65" s="190">
        <f t="shared" si="6"/>
        <v>0</v>
      </c>
      <c r="H65" s="191">
        <f t="shared" si="7"/>
        <v>0</v>
      </c>
      <c r="I65" s="190"/>
      <c r="J65" s="192">
        <f t="shared" si="8"/>
        <v>0</v>
      </c>
      <c r="K65" s="139"/>
      <c r="L65" s="216"/>
      <c r="M65" s="258"/>
      <c r="N65" s="258"/>
      <c r="O65" s="139"/>
      <c r="P65" s="139"/>
      <c r="Q65" s="192"/>
      <c r="R65" s="141"/>
      <c r="S65" s="195">
        <f t="shared" si="9"/>
        <v>0</v>
      </c>
      <c r="T65" s="196" t="str">
        <f t="shared" si="10"/>
        <v/>
      </c>
      <c r="U65" s="196">
        <f t="shared" si="11"/>
        <v>0</v>
      </c>
      <c r="V65" s="197"/>
      <c r="W65" s="195">
        <f t="shared" ref="W65:X65" si="55">C65/100</f>
        <v>0</v>
      </c>
      <c r="X65" s="195">
        <f t="shared" si="55"/>
        <v>0</v>
      </c>
      <c r="Y65" s="195">
        <f t="shared" si="14"/>
        <v>0</v>
      </c>
      <c r="Z65" s="198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78.0</v>
      </c>
      <c r="B66" s="190"/>
      <c r="C66" s="190"/>
      <c r="D66" s="190"/>
      <c r="E66" s="190"/>
      <c r="F66" s="190">
        <f t="shared" si="5"/>
        <v>0</v>
      </c>
      <c r="G66" s="190">
        <f t="shared" si="6"/>
        <v>0</v>
      </c>
      <c r="H66" s="191">
        <f t="shared" si="7"/>
        <v>0</v>
      </c>
      <c r="I66" s="190"/>
      <c r="J66" s="192">
        <f t="shared" si="8"/>
        <v>0</v>
      </c>
      <c r="K66" s="139"/>
      <c r="L66" s="216"/>
      <c r="M66" s="258"/>
      <c r="N66" s="258"/>
      <c r="O66" s="139"/>
      <c r="P66" s="139"/>
      <c r="Q66" s="192"/>
      <c r="R66" s="141"/>
      <c r="S66" s="195">
        <f t="shared" si="9"/>
        <v>0</v>
      </c>
      <c r="T66" s="196" t="str">
        <f t="shared" si="10"/>
        <v/>
      </c>
      <c r="U66" s="196">
        <f t="shared" si="11"/>
        <v>0</v>
      </c>
      <c r="V66" s="197"/>
      <c r="W66" s="195">
        <f t="shared" ref="W66:X66" si="56">C66/100</f>
        <v>0</v>
      </c>
      <c r="X66" s="195">
        <f t="shared" si="56"/>
        <v>0</v>
      </c>
      <c r="Y66" s="195">
        <f t="shared" si="14"/>
        <v>0</v>
      </c>
      <c r="Z66" s="198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79.0</v>
      </c>
      <c r="B67" s="190"/>
      <c r="C67" s="190"/>
      <c r="D67" s="190"/>
      <c r="E67" s="190"/>
      <c r="F67" s="190">
        <f t="shared" si="5"/>
        <v>0</v>
      </c>
      <c r="G67" s="190">
        <f t="shared" si="6"/>
        <v>0</v>
      </c>
      <c r="H67" s="191">
        <f t="shared" si="7"/>
        <v>0</v>
      </c>
      <c r="I67" s="190"/>
      <c r="J67" s="192">
        <f t="shared" si="8"/>
        <v>0</v>
      </c>
      <c r="K67" s="139"/>
      <c r="L67" s="216"/>
      <c r="M67" s="258"/>
      <c r="N67" s="258"/>
      <c r="O67" s="139"/>
      <c r="P67" s="139"/>
      <c r="Q67" s="192"/>
      <c r="R67" s="141"/>
      <c r="S67" s="195">
        <f t="shared" si="9"/>
        <v>0</v>
      </c>
      <c r="T67" s="196" t="str">
        <f t="shared" si="10"/>
        <v/>
      </c>
      <c r="U67" s="196">
        <f t="shared" si="11"/>
        <v>0</v>
      </c>
      <c r="V67" s="197"/>
      <c r="W67" s="195">
        <f t="shared" ref="W67:X67" si="57">C67/100</f>
        <v>0</v>
      </c>
      <c r="X67" s="195">
        <f t="shared" si="57"/>
        <v>0</v>
      </c>
      <c r="Y67" s="195">
        <f t="shared" si="14"/>
        <v>0</v>
      </c>
      <c r="Z67" s="198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80.0</v>
      </c>
      <c r="B68" s="190"/>
      <c r="C68" s="190"/>
      <c r="D68" s="190"/>
      <c r="E68" s="190"/>
      <c r="F68" s="190">
        <f t="shared" si="5"/>
        <v>0</v>
      </c>
      <c r="G68" s="190">
        <f t="shared" si="6"/>
        <v>0</v>
      </c>
      <c r="H68" s="191">
        <f t="shared" si="7"/>
        <v>0</v>
      </c>
      <c r="I68" s="190"/>
      <c r="J68" s="192">
        <f t="shared" si="8"/>
        <v>0</v>
      </c>
      <c r="K68" s="139"/>
      <c r="L68" s="216"/>
      <c r="M68" s="258"/>
      <c r="N68" s="258"/>
      <c r="O68" s="139"/>
      <c r="P68" s="139"/>
      <c r="Q68" s="192"/>
      <c r="R68" s="141"/>
      <c r="S68" s="195">
        <f t="shared" si="9"/>
        <v>0</v>
      </c>
      <c r="T68" s="196" t="str">
        <f t="shared" si="10"/>
        <v/>
      </c>
      <c r="U68" s="196">
        <f t="shared" si="11"/>
        <v>0</v>
      </c>
      <c r="V68" s="197"/>
      <c r="W68" s="195">
        <f t="shared" ref="W68:X68" si="58">C68/100</f>
        <v>0</v>
      </c>
      <c r="X68" s="195">
        <f t="shared" si="58"/>
        <v>0</v>
      </c>
      <c r="Y68" s="195">
        <f t="shared" si="14"/>
        <v>0</v>
      </c>
      <c r="Z68" s="198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81.0</v>
      </c>
      <c r="B69" s="190"/>
      <c r="C69" s="190"/>
      <c r="D69" s="190"/>
      <c r="E69" s="190"/>
      <c r="F69" s="190">
        <f t="shared" si="5"/>
        <v>0</v>
      </c>
      <c r="G69" s="190">
        <f t="shared" si="6"/>
        <v>0</v>
      </c>
      <c r="H69" s="191">
        <f t="shared" si="7"/>
        <v>0</v>
      </c>
      <c r="I69" s="190"/>
      <c r="J69" s="192">
        <f t="shared" si="8"/>
        <v>0</v>
      </c>
      <c r="K69" s="139"/>
      <c r="L69" s="216"/>
      <c r="M69" s="258"/>
      <c r="N69" s="258"/>
      <c r="O69" s="139"/>
      <c r="P69" s="139"/>
      <c r="Q69" s="192"/>
      <c r="R69" s="141"/>
      <c r="S69" s="195">
        <f t="shared" si="9"/>
        <v>0</v>
      </c>
      <c r="T69" s="196" t="str">
        <f t="shared" si="10"/>
        <v/>
      </c>
      <c r="U69" s="196">
        <f t="shared" si="11"/>
        <v>0</v>
      </c>
      <c r="V69" s="197"/>
      <c r="W69" s="195">
        <f t="shared" ref="W69:X69" si="59">C69/100</f>
        <v>0</v>
      </c>
      <c r="X69" s="195">
        <f t="shared" si="59"/>
        <v>0</v>
      </c>
      <c r="Y69" s="195">
        <f t="shared" si="14"/>
        <v>0</v>
      </c>
      <c r="Z69" s="198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82.0</v>
      </c>
      <c r="B70" s="190"/>
      <c r="C70" s="190"/>
      <c r="D70" s="190"/>
      <c r="E70" s="190"/>
      <c r="F70" s="190">
        <f t="shared" si="5"/>
        <v>0</v>
      </c>
      <c r="G70" s="190">
        <f t="shared" si="6"/>
        <v>0</v>
      </c>
      <c r="H70" s="191">
        <f t="shared" si="7"/>
        <v>0</v>
      </c>
      <c r="I70" s="190"/>
      <c r="J70" s="192">
        <f t="shared" si="8"/>
        <v>0</v>
      </c>
      <c r="K70" s="139"/>
      <c r="L70" s="216"/>
      <c r="M70" s="258"/>
      <c r="N70" s="258"/>
      <c r="O70" s="139"/>
      <c r="P70" s="139"/>
      <c r="Q70" s="192"/>
      <c r="R70" s="141"/>
      <c r="S70" s="195">
        <f t="shared" si="9"/>
        <v>0</v>
      </c>
      <c r="T70" s="196" t="str">
        <f t="shared" si="10"/>
        <v/>
      </c>
      <c r="U70" s="196">
        <f t="shared" si="11"/>
        <v>0</v>
      </c>
      <c r="V70" s="197"/>
      <c r="W70" s="195">
        <f t="shared" ref="W70:X70" si="60">C70/100</f>
        <v>0</v>
      </c>
      <c r="X70" s="195">
        <f t="shared" si="60"/>
        <v>0</v>
      </c>
      <c r="Y70" s="195">
        <f t="shared" si="14"/>
        <v>0</v>
      </c>
      <c r="Z70" s="198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83.0</v>
      </c>
      <c r="B71" s="190"/>
      <c r="C71" s="190"/>
      <c r="D71" s="190"/>
      <c r="E71" s="190"/>
      <c r="F71" s="190">
        <f t="shared" si="5"/>
        <v>0</v>
      </c>
      <c r="G71" s="190">
        <f t="shared" si="6"/>
        <v>0</v>
      </c>
      <c r="H71" s="191">
        <f t="shared" si="7"/>
        <v>0</v>
      </c>
      <c r="I71" s="190"/>
      <c r="J71" s="192">
        <f t="shared" si="8"/>
        <v>0</v>
      </c>
      <c r="K71" s="139"/>
      <c r="L71" s="216"/>
      <c r="M71" s="258"/>
      <c r="N71" s="258"/>
      <c r="O71" s="139"/>
      <c r="P71" s="139"/>
      <c r="Q71" s="192"/>
      <c r="R71" s="141"/>
      <c r="S71" s="195">
        <f t="shared" si="9"/>
        <v>0</v>
      </c>
      <c r="T71" s="196" t="str">
        <f t="shared" si="10"/>
        <v/>
      </c>
      <c r="U71" s="196">
        <f t="shared" si="11"/>
        <v>0</v>
      </c>
      <c r="V71" s="197"/>
      <c r="W71" s="195">
        <f t="shared" ref="W71:X71" si="61">C71/100</f>
        <v>0</v>
      </c>
      <c r="X71" s="195">
        <f t="shared" si="61"/>
        <v>0</v>
      </c>
      <c r="Y71" s="195">
        <f t="shared" si="14"/>
        <v>0</v>
      </c>
      <c r="Z71" s="198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84.0</v>
      </c>
      <c r="B72" s="190"/>
      <c r="C72" s="190"/>
      <c r="D72" s="190"/>
      <c r="E72" s="190"/>
      <c r="F72" s="190">
        <f t="shared" si="5"/>
        <v>0</v>
      </c>
      <c r="G72" s="190">
        <f t="shared" si="6"/>
        <v>0</v>
      </c>
      <c r="H72" s="191">
        <f t="shared" si="7"/>
        <v>0</v>
      </c>
      <c r="I72" s="190"/>
      <c r="J72" s="192">
        <f t="shared" si="8"/>
        <v>0</v>
      </c>
      <c r="K72" s="139"/>
      <c r="L72" s="216"/>
      <c r="M72" s="258"/>
      <c r="N72" s="258"/>
      <c r="O72" s="139"/>
      <c r="P72" s="139"/>
      <c r="Q72" s="192"/>
      <c r="R72" s="141"/>
      <c r="S72" s="195">
        <f t="shared" si="9"/>
        <v>0</v>
      </c>
      <c r="T72" s="196" t="str">
        <f t="shared" si="10"/>
        <v/>
      </c>
      <c r="U72" s="196">
        <f t="shared" si="11"/>
        <v>0</v>
      </c>
      <c r="V72" s="197"/>
      <c r="W72" s="195">
        <f t="shared" ref="W72:X72" si="62">C72/100</f>
        <v>0</v>
      </c>
      <c r="X72" s="195">
        <f t="shared" si="62"/>
        <v>0</v>
      </c>
      <c r="Y72" s="195">
        <f t="shared" si="14"/>
        <v>0</v>
      </c>
      <c r="Z72" s="198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85.0</v>
      </c>
      <c r="B73" s="190"/>
      <c r="C73" s="190"/>
      <c r="D73" s="190"/>
      <c r="E73" s="190"/>
      <c r="F73" s="190">
        <f t="shared" si="5"/>
        <v>0</v>
      </c>
      <c r="G73" s="190">
        <f t="shared" si="6"/>
        <v>0</v>
      </c>
      <c r="H73" s="191">
        <f t="shared" si="7"/>
        <v>0</v>
      </c>
      <c r="I73" s="190"/>
      <c r="J73" s="192">
        <f t="shared" si="8"/>
        <v>0</v>
      </c>
      <c r="K73" s="139"/>
      <c r="L73" s="216"/>
      <c r="M73" s="258"/>
      <c r="N73" s="258"/>
      <c r="O73" s="139"/>
      <c r="P73" s="139"/>
      <c r="Q73" s="192"/>
      <c r="R73" s="141"/>
      <c r="S73" s="195">
        <f t="shared" si="9"/>
        <v>0</v>
      </c>
      <c r="T73" s="196" t="str">
        <f t="shared" si="10"/>
        <v/>
      </c>
      <c r="U73" s="196">
        <f t="shared" si="11"/>
        <v>0</v>
      </c>
      <c r="V73" s="197"/>
      <c r="W73" s="195">
        <f t="shared" ref="W73:X73" si="63">C73/100</f>
        <v>0</v>
      </c>
      <c r="X73" s="195">
        <f t="shared" si="63"/>
        <v>0</v>
      </c>
      <c r="Y73" s="195">
        <f t="shared" si="14"/>
        <v>0</v>
      </c>
      <c r="Z73" s="198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86.0</v>
      </c>
      <c r="B74" s="190"/>
      <c r="C74" s="190"/>
      <c r="D74" s="190"/>
      <c r="E74" s="190"/>
      <c r="F74" s="190">
        <f t="shared" si="5"/>
        <v>0</v>
      </c>
      <c r="G74" s="190">
        <f t="shared" si="6"/>
        <v>0</v>
      </c>
      <c r="H74" s="191">
        <f t="shared" si="7"/>
        <v>0</v>
      </c>
      <c r="I74" s="190"/>
      <c r="J74" s="192">
        <f t="shared" si="8"/>
        <v>0</v>
      </c>
      <c r="K74" s="139"/>
      <c r="L74" s="216"/>
      <c r="M74" s="258"/>
      <c r="N74" s="258"/>
      <c r="O74" s="139"/>
      <c r="P74" s="139"/>
      <c r="Q74" s="192"/>
      <c r="R74" s="141"/>
      <c r="S74" s="195">
        <f t="shared" si="9"/>
        <v>0</v>
      </c>
      <c r="T74" s="196" t="str">
        <f t="shared" si="10"/>
        <v/>
      </c>
      <c r="U74" s="196">
        <f t="shared" si="11"/>
        <v>0</v>
      </c>
      <c r="V74" s="197"/>
      <c r="W74" s="195">
        <f t="shared" ref="W74:X74" si="64">C74/100</f>
        <v>0</v>
      </c>
      <c r="X74" s="195">
        <f t="shared" si="64"/>
        <v>0</v>
      </c>
      <c r="Y74" s="195">
        <f t="shared" si="14"/>
        <v>0</v>
      </c>
      <c r="Z74" s="198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87.0</v>
      </c>
      <c r="B75" s="190"/>
      <c r="C75" s="190"/>
      <c r="D75" s="190"/>
      <c r="E75" s="190"/>
      <c r="F75" s="190">
        <f t="shared" si="5"/>
        <v>0</v>
      </c>
      <c r="G75" s="190">
        <f t="shared" si="6"/>
        <v>0</v>
      </c>
      <c r="H75" s="191">
        <f t="shared" si="7"/>
        <v>0</v>
      </c>
      <c r="I75" s="190"/>
      <c r="J75" s="192">
        <f t="shared" si="8"/>
        <v>0</v>
      </c>
      <c r="K75" s="139"/>
      <c r="L75" s="216"/>
      <c r="M75" s="258"/>
      <c r="N75" s="258"/>
      <c r="O75" s="139"/>
      <c r="P75" s="139"/>
      <c r="Q75" s="192"/>
      <c r="R75" s="141"/>
      <c r="S75" s="195">
        <f t="shared" si="9"/>
        <v>0</v>
      </c>
      <c r="T75" s="196" t="str">
        <f t="shared" si="10"/>
        <v/>
      </c>
      <c r="U75" s="196">
        <f t="shared" si="11"/>
        <v>0</v>
      </c>
      <c r="V75" s="197"/>
      <c r="W75" s="195">
        <f t="shared" ref="W75:X75" si="65">C75/100</f>
        <v>0</v>
      </c>
      <c r="X75" s="195">
        <f t="shared" si="65"/>
        <v>0</v>
      </c>
      <c r="Y75" s="195">
        <f t="shared" si="14"/>
        <v>0</v>
      </c>
      <c r="Z75" s="198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88.0</v>
      </c>
      <c r="B76" s="190"/>
      <c r="C76" s="190"/>
      <c r="D76" s="190"/>
      <c r="E76" s="190"/>
      <c r="F76" s="190">
        <f t="shared" si="5"/>
        <v>0</v>
      </c>
      <c r="G76" s="190">
        <f t="shared" si="6"/>
        <v>0</v>
      </c>
      <c r="H76" s="191">
        <f t="shared" si="7"/>
        <v>0</v>
      </c>
      <c r="I76" s="190"/>
      <c r="J76" s="192">
        <f t="shared" si="8"/>
        <v>0</v>
      </c>
      <c r="K76" s="139"/>
      <c r="L76" s="216"/>
      <c r="M76" s="258"/>
      <c r="N76" s="258"/>
      <c r="O76" s="139"/>
      <c r="P76" s="139"/>
      <c r="Q76" s="192"/>
      <c r="R76" s="141"/>
      <c r="S76" s="195">
        <f t="shared" si="9"/>
        <v>0</v>
      </c>
      <c r="T76" s="196" t="str">
        <f t="shared" si="10"/>
        <v/>
      </c>
      <c r="U76" s="196">
        <f t="shared" si="11"/>
        <v>0</v>
      </c>
      <c r="V76" s="197"/>
      <c r="W76" s="195">
        <f t="shared" ref="W76:X76" si="66">C76/100</f>
        <v>0</v>
      </c>
      <c r="X76" s="195">
        <f t="shared" si="66"/>
        <v>0</v>
      </c>
      <c r="Y76" s="195">
        <f t="shared" si="14"/>
        <v>0</v>
      </c>
      <c r="Z76" s="198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89.0</v>
      </c>
      <c r="B77" s="190"/>
      <c r="C77" s="190"/>
      <c r="D77" s="190"/>
      <c r="E77" s="190"/>
      <c r="F77" s="190">
        <f t="shared" si="5"/>
        <v>0</v>
      </c>
      <c r="G77" s="190">
        <f t="shared" si="6"/>
        <v>0</v>
      </c>
      <c r="H77" s="191">
        <f t="shared" si="7"/>
        <v>0</v>
      </c>
      <c r="I77" s="190"/>
      <c r="J77" s="192">
        <f t="shared" si="8"/>
        <v>0</v>
      </c>
      <c r="K77" s="139"/>
      <c r="L77" s="216"/>
      <c r="M77" s="258"/>
      <c r="N77" s="258"/>
      <c r="O77" s="139"/>
      <c r="P77" s="139"/>
      <c r="Q77" s="192"/>
      <c r="R77" s="141"/>
      <c r="S77" s="195">
        <f t="shared" si="9"/>
        <v>0</v>
      </c>
      <c r="T77" s="196" t="str">
        <f t="shared" si="10"/>
        <v/>
      </c>
      <c r="U77" s="196">
        <f t="shared" si="11"/>
        <v>0</v>
      </c>
      <c r="V77" s="197"/>
      <c r="W77" s="195">
        <f t="shared" ref="W77:X77" si="67">C77/100</f>
        <v>0</v>
      </c>
      <c r="X77" s="195">
        <f t="shared" si="67"/>
        <v>0</v>
      </c>
      <c r="Y77" s="195">
        <f t="shared" si="14"/>
        <v>0</v>
      </c>
      <c r="Z77" s="198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90.0</v>
      </c>
      <c r="B78" s="190"/>
      <c r="C78" s="190"/>
      <c r="D78" s="190"/>
      <c r="E78" s="190"/>
      <c r="F78" s="190">
        <f t="shared" si="5"/>
        <v>0</v>
      </c>
      <c r="G78" s="190">
        <f t="shared" si="6"/>
        <v>0</v>
      </c>
      <c r="H78" s="191">
        <f t="shared" si="7"/>
        <v>0</v>
      </c>
      <c r="I78" s="190"/>
      <c r="J78" s="192">
        <f t="shared" si="8"/>
        <v>0</v>
      </c>
      <c r="K78" s="139"/>
      <c r="L78" s="216"/>
      <c r="M78" s="258"/>
      <c r="N78" s="258"/>
      <c r="O78" s="139"/>
      <c r="P78" s="139"/>
      <c r="Q78" s="192"/>
      <c r="R78" s="141"/>
      <c r="S78" s="195">
        <f t="shared" si="9"/>
        <v>0</v>
      </c>
      <c r="T78" s="196" t="str">
        <f t="shared" si="10"/>
        <v/>
      </c>
      <c r="U78" s="196">
        <f t="shared" si="11"/>
        <v>0</v>
      </c>
      <c r="V78" s="197"/>
      <c r="W78" s="195">
        <f t="shared" ref="W78:X78" si="68">C78/100</f>
        <v>0</v>
      </c>
      <c r="X78" s="195">
        <f t="shared" si="68"/>
        <v>0</v>
      </c>
      <c r="Y78" s="195">
        <f t="shared" si="14"/>
        <v>0</v>
      </c>
      <c r="Z78" s="198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91.0</v>
      </c>
      <c r="B79" s="190"/>
      <c r="C79" s="190"/>
      <c r="D79" s="190"/>
      <c r="E79" s="190"/>
      <c r="F79" s="190">
        <f t="shared" si="5"/>
        <v>0</v>
      </c>
      <c r="G79" s="190">
        <f t="shared" si="6"/>
        <v>0</v>
      </c>
      <c r="H79" s="191">
        <f t="shared" si="7"/>
        <v>0</v>
      </c>
      <c r="I79" s="190"/>
      <c r="J79" s="192">
        <f t="shared" si="8"/>
        <v>0</v>
      </c>
      <c r="K79" s="139"/>
      <c r="L79" s="216"/>
      <c r="M79" s="258"/>
      <c r="N79" s="258"/>
      <c r="O79" s="139"/>
      <c r="P79" s="139"/>
      <c r="Q79" s="192"/>
      <c r="R79" s="141"/>
      <c r="S79" s="195">
        <f t="shared" si="9"/>
        <v>0</v>
      </c>
      <c r="T79" s="196" t="str">
        <f t="shared" si="10"/>
        <v/>
      </c>
      <c r="U79" s="196">
        <f t="shared" si="11"/>
        <v>0</v>
      </c>
      <c r="V79" s="197"/>
      <c r="W79" s="195">
        <f t="shared" ref="W79:X79" si="69">C79/100</f>
        <v>0</v>
      </c>
      <c r="X79" s="195">
        <f t="shared" si="69"/>
        <v>0</v>
      </c>
      <c r="Y79" s="195">
        <f t="shared" si="14"/>
        <v>0</v>
      </c>
      <c r="Z79" s="198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92.0</v>
      </c>
      <c r="B80" s="190"/>
      <c r="C80" s="190"/>
      <c r="D80" s="190"/>
      <c r="E80" s="190"/>
      <c r="F80" s="190">
        <f t="shared" si="5"/>
        <v>0</v>
      </c>
      <c r="G80" s="190">
        <f t="shared" si="6"/>
        <v>0</v>
      </c>
      <c r="H80" s="191">
        <f t="shared" si="7"/>
        <v>0</v>
      </c>
      <c r="I80" s="190"/>
      <c r="J80" s="192">
        <f t="shared" si="8"/>
        <v>0</v>
      </c>
      <c r="K80" s="139"/>
      <c r="L80" s="216"/>
      <c r="M80" s="258"/>
      <c r="N80" s="258"/>
      <c r="O80" s="139"/>
      <c r="P80" s="139"/>
      <c r="Q80" s="192"/>
      <c r="R80" s="141"/>
      <c r="S80" s="195">
        <f t="shared" si="9"/>
        <v>0</v>
      </c>
      <c r="T80" s="196" t="str">
        <f t="shared" si="10"/>
        <v/>
      </c>
      <c r="U80" s="196">
        <f t="shared" si="11"/>
        <v>0</v>
      </c>
      <c r="V80" s="197"/>
      <c r="W80" s="195">
        <f t="shared" ref="W80:X80" si="70">C80/100</f>
        <v>0</v>
      </c>
      <c r="X80" s="195">
        <f t="shared" si="70"/>
        <v>0</v>
      </c>
      <c r="Y80" s="195">
        <f t="shared" si="14"/>
        <v>0</v>
      </c>
      <c r="Z80" s="198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93.0</v>
      </c>
      <c r="B81" s="190"/>
      <c r="C81" s="190"/>
      <c r="D81" s="190"/>
      <c r="E81" s="190"/>
      <c r="F81" s="190">
        <f t="shared" si="5"/>
        <v>0</v>
      </c>
      <c r="G81" s="190">
        <f t="shared" si="6"/>
        <v>0</v>
      </c>
      <c r="H81" s="191">
        <f t="shared" si="7"/>
        <v>0</v>
      </c>
      <c r="I81" s="190"/>
      <c r="J81" s="192">
        <f t="shared" si="8"/>
        <v>0</v>
      </c>
      <c r="K81" s="139"/>
      <c r="L81" s="216"/>
      <c r="M81" s="258"/>
      <c r="N81" s="258"/>
      <c r="O81" s="139"/>
      <c r="P81" s="139"/>
      <c r="Q81" s="192"/>
      <c r="R81" s="141"/>
      <c r="S81" s="195">
        <f t="shared" si="9"/>
        <v>0</v>
      </c>
      <c r="T81" s="196" t="str">
        <f t="shared" si="10"/>
        <v/>
      </c>
      <c r="U81" s="196">
        <f t="shared" si="11"/>
        <v>0</v>
      </c>
      <c r="V81" s="197"/>
      <c r="W81" s="195">
        <f t="shared" ref="W81:X81" si="71">C81/100</f>
        <v>0</v>
      </c>
      <c r="X81" s="195">
        <f t="shared" si="71"/>
        <v>0</v>
      </c>
      <c r="Y81" s="195">
        <f t="shared" si="14"/>
        <v>0</v>
      </c>
      <c r="Z81" s="198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94.0</v>
      </c>
      <c r="B82" s="190"/>
      <c r="C82" s="190"/>
      <c r="D82" s="190"/>
      <c r="E82" s="190"/>
      <c r="F82" s="190">
        <f t="shared" si="5"/>
        <v>0</v>
      </c>
      <c r="G82" s="190">
        <f t="shared" si="6"/>
        <v>0</v>
      </c>
      <c r="H82" s="191">
        <f t="shared" si="7"/>
        <v>0</v>
      </c>
      <c r="I82" s="190"/>
      <c r="J82" s="192">
        <f t="shared" si="8"/>
        <v>0</v>
      </c>
      <c r="K82" s="139"/>
      <c r="L82" s="216"/>
      <c r="M82" s="258"/>
      <c r="N82" s="258"/>
      <c r="O82" s="139"/>
      <c r="P82" s="139"/>
      <c r="Q82" s="192"/>
      <c r="R82" s="141"/>
      <c r="S82" s="195">
        <f t="shared" si="9"/>
        <v>0</v>
      </c>
      <c r="T82" s="196" t="str">
        <f t="shared" si="10"/>
        <v/>
      </c>
      <c r="U82" s="196">
        <f t="shared" si="11"/>
        <v>0</v>
      </c>
      <c r="V82" s="197"/>
      <c r="W82" s="195">
        <f t="shared" ref="W82:X82" si="72">C82/100</f>
        <v>0</v>
      </c>
      <c r="X82" s="195">
        <f t="shared" si="72"/>
        <v>0</v>
      </c>
      <c r="Y82" s="195">
        <f t="shared" si="14"/>
        <v>0</v>
      </c>
      <c r="Z82" s="198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95.0</v>
      </c>
      <c r="B83" s="190"/>
      <c r="C83" s="190"/>
      <c r="D83" s="190"/>
      <c r="E83" s="190"/>
      <c r="F83" s="190">
        <f t="shared" si="5"/>
        <v>0</v>
      </c>
      <c r="G83" s="190">
        <f t="shared" si="6"/>
        <v>0</v>
      </c>
      <c r="H83" s="191">
        <f t="shared" si="7"/>
        <v>0</v>
      </c>
      <c r="I83" s="190"/>
      <c r="J83" s="192">
        <f t="shared" si="8"/>
        <v>0</v>
      </c>
      <c r="K83" s="139"/>
      <c r="L83" s="216"/>
      <c r="M83" s="258"/>
      <c r="N83" s="258"/>
      <c r="O83" s="139"/>
      <c r="P83" s="139"/>
      <c r="Q83" s="192"/>
      <c r="R83" s="141"/>
      <c r="S83" s="195">
        <f t="shared" si="9"/>
        <v>0</v>
      </c>
      <c r="T83" s="196" t="str">
        <f t="shared" si="10"/>
        <v/>
      </c>
      <c r="U83" s="196">
        <f t="shared" si="11"/>
        <v>0</v>
      </c>
      <c r="V83" s="197"/>
      <c r="W83" s="195">
        <f t="shared" ref="W83:X83" si="73">C83/100</f>
        <v>0</v>
      </c>
      <c r="X83" s="195">
        <f t="shared" si="73"/>
        <v>0</v>
      </c>
      <c r="Y83" s="195">
        <f t="shared" si="14"/>
        <v>0</v>
      </c>
      <c r="Z83" s="198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96.0</v>
      </c>
      <c r="B84" s="190"/>
      <c r="C84" s="190"/>
      <c r="D84" s="190"/>
      <c r="E84" s="190"/>
      <c r="F84" s="190">
        <f t="shared" si="5"/>
        <v>0</v>
      </c>
      <c r="G84" s="190">
        <f t="shared" si="6"/>
        <v>0</v>
      </c>
      <c r="H84" s="191">
        <f t="shared" si="7"/>
        <v>0</v>
      </c>
      <c r="I84" s="190"/>
      <c r="J84" s="192">
        <f t="shared" si="8"/>
        <v>0</v>
      </c>
      <c r="K84" s="139"/>
      <c r="L84" s="216"/>
      <c r="M84" s="258"/>
      <c r="N84" s="258"/>
      <c r="O84" s="139"/>
      <c r="P84" s="139"/>
      <c r="Q84" s="192"/>
      <c r="R84" s="141"/>
      <c r="S84" s="195">
        <f t="shared" si="9"/>
        <v>0</v>
      </c>
      <c r="T84" s="196" t="str">
        <f t="shared" si="10"/>
        <v/>
      </c>
      <c r="U84" s="196">
        <f t="shared" si="11"/>
        <v>0</v>
      </c>
      <c r="V84" s="197"/>
      <c r="W84" s="195">
        <f t="shared" ref="W84:X84" si="74">C84/100</f>
        <v>0</v>
      </c>
      <c r="X84" s="195">
        <f t="shared" si="74"/>
        <v>0</v>
      </c>
      <c r="Y84" s="195">
        <f t="shared" si="14"/>
        <v>0</v>
      </c>
      <c r="Z84" s="198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97.0</v>
      </c>
      <c r="B85" s="190"/>
      <c r="C85" s="190"/>
      <c r="D85" s="190"/>
      <c r="E85" s="190"/>
      <c r="F85" s="190">
        <f t="shared" si="5"/>
        <v>0</v>
      </c>
      <c r="G85" s="190">
        <f t="shared" si="6"/>
        <v>0</v>
      </c>
      <c r="H85" s="191">
        <f t="shared" si="7"/>
        <v>0</v>
      </c>
      <c r="I85" s="190"/>
      <c r="J85" s="192">
        <f t="shared" si="8"/>
        <v>0</v>
      </c>
      <c r="K85" s="139"/>
      <c r="L85" s="216"/>
      <c r="M85" s="258"/>
      <c r="N85" s="258"/>
      <c r="O85" s="139"/>
      <c r="P85" s="139"/>
      <c r="Q85" s="192"/>
      <c r="R85" s="141"/>
      <c r="S85" s="195">
        <f t="shared" si="9"/>
        <v>0</v>
      </c>
      <c r="T85" s="196" t="str">
        <f t="shared" si="10"/>
        <v/>
      </c>
      <c r="U85" s="196">
        <f t="shared" si="11"/>
        <v>0</v>
      </c>
      <c r="V85" s="197"/>
      <c r="W85" s="195">
        <f t="shared" ref="W85:X85" si="75">C85/100</f>
        <v>0</v>
      </c>
      <c r="X85" s="195">
        <f t="shared" si="75"/>
        <v>0</v>
      </c>
      <c r="Y85" s="195">
        <f t="shared" si="14"/>
        <v>0</v>
      </c>
      <c r="Z85" s="198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98.0</v>
      </c>
      <c r="B86" s="190"/>
      <c r="C86" s="190"/>
      <c r="D86" s="190"/>
      <c r="E86" s="190"/>
      <c r="F86" s="190">
        <f t="shared" si="5"/>
        <v>0</v>
      </c>
      <c r="G86" s="190">
        <f t="shared" si="6"/>
        <v>0</v>
      </c>
      <c r="H86" s="191">
        <f t="shared" si="7"/>
        <v>0</v>
      </c>
      <c r="I86" s="190"/>
      <c r="J86" s="192">
        <f t="shared" si="8"/>
        <v>0</v>
      </c>
      <c r="K86" s="139"/>
      <c r="L86" s="216"/>
      <c r="M86" s="258"/>
      <c r="N86" s="258"/>
      <c r="O86" s="139"/>
      <c r="P86" s="139"/>
      <c r="Q86" s="192"/>
      <c r="R86" s="141"/>
      <c r="S86" s="195">
        <f t="shared" si="9"/>
        <v>0</v>
      </c>
      <c r="T86" s="196" t="str">
        <f t="shared" si="10"/>
        <v/>
      </c>
      <c r="U86" s="196">
        <f t="shared" si="11"/>
        <v>0</v>
      </c>
      <c r="V86" s="197"/>
      <c r="W86" s="195">
        <f t="shared" ref="W86:X86" si="76">C86/100</f>
        <v>0</v>
      </c>
      <c r="X86" s="195">
        <f t="shared" si="76"/>
        <v>0</v>
      </c>
      <c r="Y86" s="195">
        <f t="shared" si="14"/>
        <v>0</v>
      </c>
      <c r="Z86" s="198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99.0</v>
      </c>
      <c r="B87" s="190"/>
      <c r="C87" s="190"/>
      <c r="D87" s="190"/>
      <c r="E87" s="190"/>
      <c r="F87" s="190">
        <f t="shared" si="5"/>
        <v>0</v>
      </c>
      <c r="G87" s="190">
        <f t="shared" si="6"/>
        <v>0</v>
      </c>
      <c r="H87" s="191">
        <f t="shared" si="7"/>
        <v>0</v>
      </c>
      <c r="I87" s="190"/>
      <c r="J87" s="192">
        <f t="shared" si="8"/>
        <v>0</v>
      </c>
      <c r="K87" s="139"/>
      <c r="L87" s="216"/>
      <c r="M87" s="258"/>
      <c r="N87" s="258"/>
      <c r="O87" s="139"/>
      <c r="P87" s="139"/>
      <c r="Q87" s="192"/>
      <c r="R87" s="141"/>
      <c r="S87" s="195">
        <f t="shared" si="9"/>
        <v>0</v>
      </c>
      <c r="T87" s="196" t="str">
        <f t="shared" si="10"/>
        <v/>
      </c>
      <c r="U87" s="196">
        <f t="shared" si="11"/>
        <v>0</v>
      </c>
      <c r="V87" s="197"/>
      <c r="W87" s="195">
        <f t="shared" ref="W87:X87" si="77">C87/100</f>
        <v>0</v>
      </c>
      <c r="X87" s="195">
        <f t="shared" si="77"/>
        <v>0</v>
      </c>
      <c r="Y87" s="195">
        <f t="shared" si="14"/>
        <v>0</v>
      </c>
      <c r="Z87" s="198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100.0</v>
      </c>
      <c r="B88" s="190"/>
      <c r="C88" s="190"/>
      <c r="D88" s="190"/>
      <c r="E88" s="190"/>
      <c r="F88" s="190">
        <f t="shared" si="5"/>
        <v>0</v>
      </c>
      <c r="G88" s="190">
        <f t="shared" si="6"/>
        <v>0</v>
      </c>
      <c r="H88" s="191">
        <f t="shared" si="7"/>
        <v>0</v>
      </c>
      <c r="I88" s="190"/>
      <c r="J88" s="192">
        <f t="shared" si="8"/>
        <v>0</v>
      </c>
      <c r="K88" s="139"/>
      <c r="L88" s="216"/>
      <c r="M88" s="258"/>
      <c r="N88" s="258"/>
      <c r="O88" s="139"/>
      <c r="P88" s="139"/>
      <c r="Q88" s="192"/>
      <c r="R88" s="141"/>
      <c r="S88" s="195">
        <f t="shared" si="9"/>
        <v>0</v>
      </c>
      <c r="T88" s="196" t="str">
        <f t="shared" si="10"/>
        <v/>
      </c>
      <c r="U88" s="196">
        <f t="shared" si="11"/>
        <v>0</v>
      </c>
      <c r="V88" s="197"/>
      <c r="W88" s="195">
        <f t="shared" ref="W88:X88" si="78">C88/100</f>
        <v>0</v>
      </c>
      <c r="X88" s="195">
        <f t="shared" si="78"/>
        <v>0</v>
      </c>
      <c r="Y88" s="195">
        <f t="shared" si="14"/>
        <v>0</v>
      </c>
      <c r="Z88" s="198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101.0</v>
      </c>
      <c r="B89" s="190"/>
      <c r="C89" s="190"/>
      <c r="D89" s="190"/>
      <c r="E89" s="190"/>
      <c r="F89" s="190">
        <f t="shared" si="5"/>
        <v>0</v>
      </c>
      <c r="G89" s="190">
        <f t="shared" si="6"/>
        <v>0</v>
      </c>
      <c r="H89" s="191">
        <f t="shared" si="7"/>
        <v>0</v>
      </c>
      <c r="I89" s="190"/>
      <c r="J89" s="192">
        <f t="shared" si="8"/>
        <v>0</v>
      </c>
      <c r="K89" s="139"/>
      <c r="L89" s="216"/>
      <c r="M89" s="258"/>
      <c r="N89" s="258"/>
      <c r="O89" s="139"/>
      <c r="P89" s="139"/>
      <c r="Q89" s="192"/>
      <c r="R89" s="141"/>
      <c r="S89" s="195">
        <f t="shared" si="9"/>
        <v>0</v>
      </c>
      <c r="T89" s="196" t="str">
        <f t="shared" si="10"/>
        <v/>
      </c>
      <c r="U89" s="196">
        <f t="shared" si="11"/>
        <v>0</v>
      </c>
      <c r="V89" s="197"/>
      <c r="W89" s="195">
        <f t="shared" ref="W89:X89" si="79">C89/100</f>
        <v>0</v>
      </c>
      <c r="X89" s="195">
        <f t="shared" si="79"/>
        <v>0</v>
      </c>
      <c r="Y89" s="195">
        <f t="shared" si="14"/>
        <v>0</v>
      </c>
      <c r="Z89" s="198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102.0</v>
      </c>
      <c r="B90" s="190"/>
      <c r="C90" s="190"/>
      <c r="D90" s="190"/>
      <c r="E90" s="190"/>
      <c r="F90" s="190">
        <f t="shared" si="5"/>
        <v>0</v>
      </c>
      <c r="G90" s="190">
        <f t="shared" si="6"/>
        <v>0</v>
      </c>
      <c r="H90" s="191">
        <f t="shared" si="7"/>
        <v>0</v>
      </c>
      <c r="I90" s="190"/>
      <c r="J90" s="192">
        <f t="shared" si="8"/>
        <v>0</v>
      </c>
      <c r="K90" s="139"/>
      <c r="L90" s="216"/>
      <c r="M90" s="258"/>
      <c r="N90" s="258"/>
      <c r="O90" s="139"/>
      <c r="P90" s="139"/>
      <c r="Q90" s="192"/>
      <c r="R90" s="141"/>
      <c r="S90" s="195">
        <f t="shared" si="9"/>
        <v>0</v>
      </c>
      <c r="T90" s="196" t="str">
        <f t="shared" si="10"/>
        <v/>
      </c>
      <c r="U90" s="196">
        <f t="shared" si="11"/>
        <v>0</v>
      </c>
      <c r="V90" s="197"/>
      <c r="W90" s="195">
        <f t="shared" ref="W90:X90" si="80">C90/100</f>
        <v>0</v>
      </c>
      <c r="X90" s="195">
        <f t="shared" si="80"/>
        <v>0</v>
      </c>
      <c r="Y90" s="195">
        <f t="shared" si="14"/>
        <v>0</v>
      </c>
      <c r="Z90" s="198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103.0</v>
      </c>
      <c r="B91" s="190"/>
      <c r="C91" s="190"/>
      <c r="D91" s="190"/>
      <c r="E91" s="190"/>
      <c r="F91" s="190">
        <f t="shared" si="5"/>
        <v>0</v>
      </c>
      <c r="G91" s="190">
        <f t="shared" si="6"/>
        <v>0</v>
      </c>
      <c r="H91" s="191">
        <f t="shared" si="7"/>
        <v>0</v>
      </c>
      <c r="I91" s="190"/>
      <c r="J91" s="192">
        <f t="shared" si="8"/>
        <v>0</v>
      </c>
      <c r="K91" s="139"/>
      <c r="L91" s="216"/>
      <c r="M91" s="258"/>
      <c r="N91" s="258"/>
      <c r="O91" s="139"/>
      <c r="P91" s="139"/>
      <c r="Q91" s="192"/>
      <c r="R91" s="141"/>
      <c r="S91" s="195">
        <f t="shared" si="9"/>
        <v>0</v>
      </c>
      <c r="T91" s="196" t="str">
        <f t="shared" si="10"/>
        <v/>
      </c>
      <c r="U91" s="196">
        <f t="shared" si="11"/>
        <v>0</v>
      </c>
      <c r="V91" s="197"/>
      <c r="W91" s="195">
        <f t="shared" ref="W91:X91" si="81">C91/100</f>
        <v>0</v>
      </c>
      <c r="X91" s="195">
        <f t="shared" si="81"/>
        <v>0</v>
      </c>
      <c r="Y91" s="195">
        <f t="shared" si="14"/>
        <v>0</v>
      </c>
      <c r="Z91" s="198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104.0</v>
      </c>
      <c r="B92" s="190"/>
      <c r="C92" s="190"/>
      <c r="D92" s="190"/>
      <c r="E92" s="190"/>
      <c r="F92" s="190">
        <f t="shared" si="5"/>
        <v>0</v>
      </c>
      <c r="G92" s="190">
        <f t="shared" si="6"/>
        <v>0</v>
      </c>
      <c r="H92" s="191">
        <f t="shared" si="7"/>
        <v>0</v>
      </c>
      <c r="I92" s="190"/>
      <c r="J92" s="192">
        <f t="shared" si="8"/>
        <v>0</v>
      </c>
      <c r="K92" s="139"/>
      <c r="L92" s="216"/>
      <c r="M92" s="258"/>
      <c r="N92" s="258"/>
      <c r="O92" s="139"/>
      <c r="P92" s="139"/>
      <c r="Q92" s="192"/>
      <c r="R92" s="141"/>
      <c r="S92" s="195">
        <f t="shared" si="9"/>
        <v>0</v>
      </c>
      <c r="T92" s="196" t="str">
        <f t="shared" si="10"/>
        <v/>
      </c>
      <c r="U92" s="196">
        <f t="shared" si="11"/>
        <v>0</v>
      </c>
      <c r="V92" s="197"/>
      <c r="W92" s="195">
        <f t="shared" ref="W92:X92" si="82">C92/100</f>
        <v>0</v>
      </c>
      <c r="X92" s="195">
        <f t="shared" si="82"/>
        <v>0</v>
      </c>
      <c r="Y92" s="195">
        <f t="shared" si="14"/>
        <v>0</v>
      </c>
      <c r="Z92" s="198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105.0</v>
      </c>
      <c r="B93" s="190"/>
      <c r="C93" s="190"/>
      <c r="D93" s="190"/>
      <c r="E93" s="190"/>
      <c r="F93" s="190">
        <f t="shared" si="5"/>
        <v>0</v>
      </c>
      <c r="G93" s="190">
        <f t="shared" si="6"/>
        <v>0</v>
      </c>
      <c r="H93" s="191">
        <f t="shared" si="7"/>
        <v>0</v>
      </c>
      <c r="I93" s="190"/>
      <c r="J93" s="192">
        <f t="shared" si="8"/>
        <v>0</v>
      </c>
      <c r="K93" s="139"/>
      <c r="L93" s="216"/>
      <c r="M93" s="258"/>
      <c r="N93" s="258"/>
      <c r="O93" s="139"/>
      <c r="P93" s="139"/>
      <c r="Q93" s="192"/>
      <c r="R93" s="141"/>
      <c r="S93" s="195">
        <f t="shared" si="9"/>
        <v>0</v>
      </c>
      <c r="T93" s="196" t="str">
        <f t="shared" si="10"/>
        <v/>
      </c>
      <c r="U93" s="196">
        <f t="shared" si="11"/>
        <v>0</v>
      </c>
      <c r="V93" s="197"/>
      <c r="W93" s="195">
        <f t="shared" ref="W93:X93" si="83">C93/100</f>
        <v>0</v>
      </c>
      <c r="X93" s="195">
        <f t="shared" si="83"/>
        <v>0</v>
      </c>
      <c r="Y93" s="195">
        <f t="shared" si="14"/>
        <v>0</v>
      </c>
      <c r="Z93" s="198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106.0</v>
      </c>
      <c r="B94" s="190"/>
      <c r="C94" s="190"/>
      <c r="D94" s="190"/>
      <c r="E94" s="190"/>
      <c r="F94" s="190">
        <f t="shared" si="5"/>
        <v>0</v>
      </c>
      <c r="G94" s="190">
        <f t="shared" si="6"/>
        <v>0</v>
      </c>
      <c r="H94" s="191">
        <f t="shared" si="7"/>
        <v>0</v>
      </c>
      <c r="I94" s="190"/>
      <c r="J94" s="192">
        <f t="shared" si="8"/>
        <v>0</v>
      </c>
      <c r="K94" s="139"/>
      <c r="L94" s="216"/>
      <c r="M94" s="258"/>
      <c r="N94" s="258"/>
      <c r="O94" s="139"/>
      <c r="P94" s="139"/>
      <c r="Q94" s="192"/>
      <c r="R94" s="141"/>
      <c r="S94" s="195">
        <f t="shared" si="9"/>
        <v>0</v>
      </c>
      <c r="T94" s="196" t="str">
        <f t="shared" si="10"/>
        <v/>
      </c>
      <c r="U94" s="196">
        <f t="shared" si="11"/>
        <v>0</v>
      </c>
      <c r="V94" s="197"/>
      <c r="W94" s="195">
        <f t="shared" ref="W94:X94" si="84">C94/100</f>
        <v>0</v>
      </c>
      <c r="X94" s="195">
        <f t="shared" si="84"/>
        <v>0</v>
      </c>
      <c r="Y94" s="195">
        <f t="shared" si="14"/>
        <v>0</v>
      </c>
      <c r="Z94" s="198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107.0</v>
      </c>
      <c r="B95" s="190"/>
      <c r="C95" s="190"/>
      <c r="D95" s="190"/>
      <c r="E95" s="190"/>
      <c r="F95" s="190">
        <f t="shared" si="5"/>
        <v>0</v>
      </c>
      <c r="G95" s="190">
        <f t="shared" si="6"/>
        <v>0</v>
      </c>
      <c r="H95" s="191">
        <f t="shared" si="7"/>
        <v>0</v>
      </c>
      <c r="I95" s="190"/>
      <c r="J95" s="192">
        <f t="shared" si="8"/>
        <v>0</v>
      </c>
      <c r="K95" s="139"/>
      <c r="L95" s="216"/>
      <c r="M95" s="258"/>
      <c r="N95" s="258"/>
      <c r="O95" s="139"/>
      <c r="P95" s="139"/>
      <c r="Q95" s="192"/>
      <c r="R95" s="141"/>
      <c r="S95" s="195">
        <f t="shared" si="9"/>
        <v>0</v>
      </c>
      <c r="T95" s="196" t="str">
        <f t="shared" si="10"/>
        <v/>
      </c>
      <c r="U95" s="196">
        <f t="shared" si="11"/>
        <v>0</v>
      </c>
      <c r="V95" s="197"/>
      <c r="W95" s="195">
        <f t="shared" ref="W95:X95" si="85">C95/100</f>
        <v>0</v>
      </c>
      <c r="X95" s="195">
        <f t="shared" si="85"/>
        <v>0</v>
      </c>
      <c r="Y95" s="195">
        <f t="shared" si="14"/>
        <v>0</v>
      </c>
      <c r="Z95" s="198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108.0</v>
      </c>
      <c r="B96" s="190"/>
      <c r="C96" s="190"/>
      <c r="D96" s="190"/>
      <c r="E96" s="190"/>
      <c r="F96" s="190">
        <f t="shared" si="5"/>
        <v>0</v>
      </c>
      <c r="G96" s="190">
        <f t="shared" si="6"/>
        <v>0</v>
      </c>
      <c r="H96" s="191">
        <f t="shared" si="7"/>
        <v>0</v>
      </c>
      <c r="I96" s="190"/>
      <c r="J96" s="192">
        <f t="shared" si="8"/>
        <v>0</v>
      </c>
      <c r="K96" s="139"/>
      <c r="L96" s="216"/>
      <c r="M96" s="258"/>
      <c r="N96" s="258"/>
      <c r="O96" s="139"/>
      <c r="P96" s="139"/>
      <c r="Q96" s="192"/>
      <c r="R96" s="141"/>
      <c r="S96" s="195">
        <f t="shared" si="9"/>
        <v>0</v>
      </c>
      <c r="T96" s="196" t="str">
        <f t="shared" si="10"/>
        <v/>
      </c>
      <c r="U96" s="196">
        <f t="shared" si="11"/>
        <v>0</v>
      </c>
      <c r="V96" s="197"/>
      <c r="W96" s="195">
        <f t="shared" ref="W96:X96" si="86">C96/100</f>
        <v>0</v>
      </c>
      <c r="X96" s="195">
        <f t="shared" si="86"/>
        <v>0</v>
      </c>
      <c r="Y96" s="195">
        <f t="shared" si="14"/>
        <v>0</v>
      </c>
      <c r="Z96" s="198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109.0</v>
      </c>
      <c r="B97" s="190"/>
      <c r="C97" s="190"/>
      <c r="D97" s="190"/>
      <c r="E97" s="190"/>
      <c r="F97" s="190">
        <f t="shared" si="5"/>
        <v>0</v>
      </c>
      <c r="G97" s="190">
        <f t="shared" si="6"/>
        <v>0</v>
      </c>
      <c r="H97" s="191">
        <f t="shared" si="7"/>
        <v>0</v>
      </c>
      <c r="I97" s="190"/>
      <c r="J97" s="192">
        <f t="shared" si="8"/>
        <v>0</v>
      </c>
      <c r="K97" s="139"/>
      <c r="L97" s="216"/>
      <c r="M97" s="258"/>
      <c r="N97" s="258"/>
      <c r="O97" s="139"/>
      <c r="P97" s="139"/>
      <c r="Q97" s="192"/>
      <c r="R97" s="141"/>
      <c r="S97" s="195">
        <f t="shared" si="9"/>
        <v>0</v>
      </c>
      <c r="T97" s="196" t="str">
        <f t="shared" si="10"/>
        <v/>
      </c>
      <c r="U97" s="196">
        <f t="shared" si="11"/>
        <v>0</v>
      </c>
      <c r="V97" s="197"/>
      <c r="W97" s="195">
        <f t="shared" ref="W97:X97" si="87">C97/100</f>
        <v>0</v>
      </c>
      <c r="X97" s="195">
        <f t="shared" si="87"/>
        <v>0</v>
      </c>
      <c r="Y97" s="195">
        <f t="shared" si="14"/>
        <v>0</v>
      </c>
      <c r="Z97" s="198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110.0</v>
      </c>
      <c r="B98" s="190"/>
      <c r="C98" s="190"/>
      <c r="D98" s="190"/>
      <c r="E98" s="190"/>
      <c r="F98" s="190">
        <f t="shared" si="5"/>
        <v>0</v>
      </c>
      <c r="G98" s="190">
        <f t="shared" si="6"/>
        <v>0</v>
      </c>
      <c r="H98" s="191">
        <f t="shared" si="7"/>
        <v>0</v>
      </c>
      <c r="I98" s="190"/>
      <c r="J98" s="192">
        <f t="shared" si="8"/>
        <v>0</v>
      </c>
      <c r="K98" s="139"/>
      <c r="L98" s="216"/>
      <c r="M98" s="258"/>
      <c r="N98" s="258"/>
      <c r="O98" s="139"/>
      <c r="P98" s="139"/>
      <c r="Q98" s="192"/>
      <c r="R98" s="141"/>
      <c r="S98" s="195">
        <f t="shared" si="9"/>
        <v>0</v>
      </c>
      <c r="T98" s="196" t="str">
        <f t="shared" si="10"/>
        <v/>
      </c>
      <c r="U98" s="196">
        <f t="shared" si="11"/>
        <v>0</v>
      </c>
      <c r="V98" s="197"/>
      <c r="W98" s="195">
        <f t="shared" ref="W98:X98" si="88">C98/100</f>
        <v>0</v>
      </c>
      <c r="X98" s="195">
        <f t="shared" si="88"/>
        <v>0</v>
      </c>
      <c r="Y98" s="195">
        <f t="shared" si="14"/>
        <v>0</v>
      </c>
      <c r="Z98" s="198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111.0</v>
      </c>
      <c r="B99" s="190"/>
      <c r="C99" s="190"/>
      <c r="D99" s="190"/>
      <c r="E99" s="190"/>
      <c r="F99" s="190">
        <f t="shared" si="5"/>
        <v>0</v>
      </c>
      <c r="G99" s="190">
        <f t="shared" si="6"/>
        <v>0</v>
      </c>
      <c r="H99" s="191">
        <f t="shared" si="7"/>
        <v>0</v>
      </c>
      <c r="I99" s="190"/>
      <c r="J99" s="192">
        <f t="shared" si="8"/>
        <v>0</v>
      </c>
      <c r="K99" s="139"/>
      <c r="L99" s="216"/>
      <c r="M99" s="258"/>
      <c r="N99" s="258"/>
      <c r="O99" s="139"/>
      <c r="P99" s="139"/>
      <c r="Q99" s="192"/>
      <c r="R99" s="141"/>
      <c r="S99" s="195">
        <f t="shared" si="9"/>
        <v>0</v>
      </c>
      <c r="T99" s="196" t="str">
        <f t="shared" si="10"/>
        <v/>
      </c>
      <c r="U99" s="196">
        <f t="shared" si="11"/>
        <v>0</v>
      </c>
      <c r="V99" s="197"/>
      <c r="W99" s="195">
        <f t="shared" ref="W99:X99" si="89">C99/100</f>
        <v>0</v>
      </c>
      <c r="X99" s="195">
        <f t="shared" si="89"/>
        <v>0</v>
      </c>
      <c r="Y99" s="195">
        <f t="shared" si="14"/>
        <v>0</v>
      </c>
      <c r="Z99" s="198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112.0</v>
      </c>
      <c r="B100" s="190"/>
      <c r="C100" s="190"/>
      <c r="D100" s="190"/>
      <c r="E100" s="190"/>
      <c r="F100" s="190">
        <f t="shared" si="5"/>
        <v>0</v>
      </c>
      <c r="G100" s="190">
        <f t="shared" si="6"/>
        <v>0</v>
      </c>
      <c r="H100" s="191">
        <f t="shared" si="7"/>
        <v>0</v>
      </c>
      <c r="I100" s="190"/>
      <c r="J100" s="192">
        <f t="shared" si="8"/>
        <v>0</v>
      </c>
      <c r="K100" s="139"/>
      <c r="L100" s="216"/>
      <c r="M100" s="258"/>
      <c r="N100" s="258"/>
      <c r="O100" s="139"/>
      <c r="P100" s="139"/>
      <c r="Q100" s="192"/>
      <c r="R100" s="141"/>
      <c r="S100" s="195">
        <f t="shared" si="9"/>
        <v>0</v>
      </c>
      <c r="T100" s="196" t="str">
        <f t="shared" si="10"/>
        <v/>
      </c>
      <c r="U100" s="196">
        <f t="shared" si="11"/>
        <v>0</v>
      </c>
      <c r="V100" s="197"/>
      <c r="W100" s="195">
        <f t="shared" ref="W100:X100" si="90">C100/100</f>
        <v>0</v>
      </c>
      <c r="X100" s="195">
        <f t="shared" si="90"/>
        <v>0</v>
      </c>
      <c r="Y100" s="195">
        <f t="shared" si="14"/>
        <v>0</v>
      </c>
      <c r="Z100" s="198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113.0</v>
      </c>
      <c r="B101" s="190"/>
      <c r="C101" s="190"/>
      <c r="D101" s="190"/>
      <c r="E101" s="190"/>
      <c r="F101" s="190">
        <f t="shared" si="5"/>
        <v>0</v>
      </c>
      <c r="G101" s="190">
        <f t="shared" si="6"/>
        <v>0</v>
      </c>
      <c r="H101" s="191">
        <f t="shared" si="7"/>
        <v>0</v>
      </c>
      <c r="I101" s="190"/>
      <c r="J101" s="192">
        <f t="shared" si="8"/>
        <v>0</v>
      </c>
      <c r="K101" s="139"/>
      <c r="L101" s="216"/>
      <c r="M101" s="258"/>
      <c r="N101" s="258"/>
      <c r="O101" s="139"/>
      <c r="P101" s="139"/>
      <c r="Q101" s="192"/>
      <c r="R101" s="141"/>
      <c r="S101" s="195">
        <f t="shared" si="9"/>
        <v>0</v>
      </c>
      <c r="T101" s="196" t="str">
        <f t="shared" si="10"/>
        <v/>
      </c>
      <c r="U101" s="196">
        <f t="shared" si="11"/>
        <v>0</v>
      </c>
      <c r="V101" s="197"/>
      <c r="W101" s="195">
        <f t="shared" ref="W101:X101" si="91">C101/100</f>
        <v>0</v>
      </c>
      <c r="X101" s="195">
        <f t="shared" si="91"/>
        <v>0</v>
      </c>
      <c r="Y101" s="195">
        <f t="shared" si="14"/>
        <v>0</v>
      </c>
      <c r="Z101" s="198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114.0</v>
      </c>
      <c r="B102" s="190"/>
      <c r="C102" s="190"/>
      <c r="D102" s="190"/>
      <c r="E102" s="190"/>
      <c r="F102" s="190">
        <f t="shared" si="5"/>
        <v>0</v>
      </c>
      <c r="G102" s="190">
        <f t="shared" si="6"/>
        <v>0</v>
      </c>
      <c r="H102" s="191">
        <f t="shared" si="7"/>
        <v>0</v>
      </c>
      <c r="I102" s="190"/>
      <c r="J102" s="192">
        <f t="shared" si="8"/>
        <v>0</v>
      </c>
      <c r="K102" s="139"/>
      <c r="L102" s="216"/>
      <c r="M102" s="258"/>
      <c r="N102" s="258"/>
      <c r="O102" s="139"/>
      <c r="P102" s="139"/>
      <c r="Q102" s="192"/>
      <c r="R102" s="141"/>
      <c r="S102" s="195">
        <f t="shared" si="9"/>
        <v>0</v>
      </c>
      <c r="T102" s="196" t="str">
        <f t="shared" si="10"/>
        <v/>
      </c>
      <c r="U102" s="196">
        <f t="shared" si="11"/>
        <v>0</v>
      </c>
      <c r="V102" s="197"/>
      <c r="W102" s="195">
        <f t="shared" ref="W102:X102" si="92">C102/100</f>
        <v>0</v>
      </c>
      <c r="X102" s="195">
        <f t="shared" si="92"/>
        <v>0</v>
      </c>
      <c r="Y102" s="195">
        <f t="shared" si="14"/>
        <v>0</v>
      </c>
      <c r="Z102" s="198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115.0</v>
      </c>
      <c r="B103" s="190"/>
      <c r="C103" s="190"/>
      <c r="D103" s="190"/>
      <c r="E103" s="190"/>
      <c r="F103" s="190">
        <f t="shared" si="5"/>
        <v>0</v>
      </c>
      <c r="G103" s="190">
        <f t="shared" si="6"/>
        <v>0</v>
      </c>
      <c r="H103" s="191">
        <f t="shared" si="7"/>
        <v>0</v>
      </c>
      <c r="I103" s="190"/>
      <c r="J103" s="192">
        <f t="shared" si="8"/>
        <v>0</v>
      </c>
      <c r="K103" s="139"/>
      <c r="L103" s="216"/>
      <c r="M103" s="258"/>
      <c r="N103" s="258"/>
      <c r="O103" s="139"/>
      <c r="P103" s="139"/>
      <c r="Q103" s="192"/>
      <c r="R103" s="141"/>
      <c r="S103" s="195">
        <f t="shared" si="9"/>
        <v>0</v>
      </c>
      <c r="T103" s="196" t="str">
        <f t="shared" si="10"/>
        <v/>
      </c>
      <c r="U103" s="196">
        <f t="shared" si="11"/>
        <v>0</v>
      </c>
      <c r="V103" s="197"/>
      <c r="W103" s="195">
        <f t="shared" ref="W103:X103" si="93">C103/100</f>
        <v>0</v>
      </c>
      <c r="X103" s="195">
        <f t="shared" si="93"/>
        <v>0</v>
      </c>
      <c r="Y103" s="195">
        <f t="shared" si="14"/>
        <v>0</v>
      </c>
      <c r="Z103" s="198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116.0</v>
      </c>
      <c r="B104" s="190"/>
      <c r="C104" s="190"/>
      <c r="D104" s="190"/>
      <c r="E104" s="190"/>
      <c r="F104" s="190">
        <f t="shared" si="5"/>
        <v>0</v>
      </c>
      <c r="G104" s="190">
        <f t="shared" si="6"/>
        <v>0</v>
      </c>
      <c r="H104" s="191">
        <f t="shared" si="7"/>
        <v>0</v>
      </c>
      <c r="I104" s="190"/>
      <c r="J104" s="192">
        <f t="shared" si="8"/>
        <v>0</v>
      </c>
      <c r="K104" s="139"/>
      <c r="L104" s="216"/>
      <c r="M104" s="258"/>
      <c r="N104" s="258"/>
      <c r="O104" s="139"/>
      <c r="P104" s="139"/>
      <c r="Q104" s="192"/>
      <c r="R104" s="141"/>
      <c r="S104" s="195">
        <f t="shared" si="9"/>
        <v>0</v>
      </c>
      <c r="T104" s="196" t="str">
        <f t="shared" si="10"/>
        <v/>
      </c>
      <c r="U104" s="196">
        <f t="shared" si="11"/>
        <v>0</v>
      </c>
      <c r="V104" s="197"/>
      <c r="W104" s="195">
        <f t="shared" ref="W104:X104" si="94">C104/100</f>
        <v>0</v>
      </c>
      <c r="X104" s="195">
        <f t="shared" si="94"/>
        <v>0</v>
      </c>
      <c r="Y104" s="195">
        <f t="shared" si="14"/>
        <v>0</v>
      </c>
      <c r="Z104" s="198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117.0</v>
      </c>
      <c r="B105" s="190"/>
      <c r="C105" s="190"/>
      <c r="D105" s="190"/>
      <c r="E105" s="190"/>
      <c r="F105" s="190">
        <f t="shared" si="5"/>
        <v>0</v>
      </c>
      <c r="G105" s="190">
        <f t="shared" si="6"/>
        <v>0</v>
      </c>
      <c r="H105" s="191">
        <f t="shared" si="7"/>
        <v>0</v>
      </c>
      <c r="I105" s="190"/>
      <c r="J105" s="192">
        <f t="shared" si="8"/>
        <v>0</v>
      </c>
      <c r="K105" s="139"/>
      <c r="L105" s="216"/>
      <c r="M105" s="258"/>
      <c r="N105" s="258"/>
      <c r="O105" s="139"/>
      <c r="P105" s="139"/>
      <c r="Q105" s="192"/>
      <c r="R105" s="141"/>
      <c r="S105" s="195">
        <f t="shared" si="9"/>
        <v>0</v>
      </c>
      <c r="T105" s="196" t="str">
        <f t="shared" si="10"/>
        <v/>
      </c>
      <c r="U105" s="196">
        <f t="shared" si="11"/>
        <v>0</v>
      </c>
      <c r="V105" s="197"/>
      <c r="W105" s="195">
        <f t="shared" ref="W105:X105" si="95">C105/100</f>
        <v>0</v>
      </c>
      <c r="X105" s="195">
        <f t="shared" si="95"/>
        <v>0</v>
      </c>
      <c r="Y105" s="195">
        <f t="shared" si="14"/>
        <v>0</v>
      </c>
      <c r="Z105" s="198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118.0</v>
      </c>
      <c r="B106" s="190"/>
      <c r="C106" s="190"/>
      <c r="D106" s="190"/>
      <c r="E106" s="190"/>
      <c r="F106" s="190">
        <f t="shared" si="5"/>
        <v>0</v>
      </c>
      <c r="G106" s="190">
        <f t="shared" si="6"/>
        <v>0</v>
      </c>
      <c r="H106" s="191">
        <f t="shared" si="7"/>
        <v>0</v>
      </c>
      <c r="I106" s="190"/>
      <c r="J106" s="192">
        <f t="shared" si="8"/>
        <v>0</v>
      </c>
      <c r="K106" s="139"/>
      <c r="L106" s="216"/>
      <c r="M106" s="258"/>
      <c r="N106" s="258"/>
      <c r="O106" s="139"/>
      <c r="P106" s="139"/>
      <c r="Q106" s="192"/>
      <c r="R106" s="141"/>
      <c r="S106" s="195">
        <f t="shared" si="9"/>
        <v>0</v>
      </c>
      <c r="T106" s="196" t="str">
        <f t="shared" si="10"/>
        <v/>
      </c>
      <c r="U106" s="196">
        <f t="shared" si="11"/>
        <v>0</v>
      </c>
      <c r="V106" s="197"/>
      <c r="W106" s="195">
        <f t="shared" ref="W106:X106" si="96">C106/100</f>
        <v>0</v>
      </c>
      <c r="X106" s="195">
        <f t="shared" si="96"/>
        <v>0</v>
      </c>
      <c r="Y106" s="195">
        <f t="shared" si="14"/>
        <v>0</v>
      </c>
      <c r="Z106" s="198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119.0</v>
      </c>
      <c r="B107" s="190"/>
      <c r="C107" s="190"/>
      <c r="D107" s="190"/>
      <c r="E107" s="190"/>
      <c r="F107" s="190">
        <f t="shared" si="5"/>
        <v>0</v>
      </c>
      <c r="G107" s="190">
        <f t="shared" si="6"/>
        <v>0</v>
      </c>
      <c r="H107" s="191">
        <f t="shared" si="7"/>
        <v>0</v>
      </c>
      <c r="I107" s="190"/>
      <c r="J107" s="192">
        <f t="shared" si="8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9"/>
        <v>0</v>
      </c>
      <c r="T107" s="196" t="str">
        <f t="shared" si="10"/>
        <v/>
      </c>
      <c r="U107" s="196">
        <f t="shared" si="11"/>
        <v>0</v>
      </c>
      <c r="V107" s="197"/>
      <c r="W107" s="195">
        <f t="shared" ref="W107:X107" si="97">C107/100</f>
        <v>0</v>
      </c>
      <c r="X107" s="195">
        <f t="shared" si="97"/>
        <v>0</v>
      </c>
      <c r="Y107" s="195">
        <f t="shared" si="14"/>
        <v>0</v>
      </c>
      <c r="Z107" s="198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120.0</v>
      </c>
      <c r="B108" s="190"/>
      <c r="C108" s="190"/>
      <c r="D108" s="190"/>
      <c r="E108" s="190"/>
      <c r="F108" s="190">
        <f t="shared" si="5"/>
        <v>0</v>
      </c>
      <c r="G108" s="190">
        <f t="shared" si="6"/>
        <v>0</v>
      </c>
      <c r="H108" s="191">
        <f t="shared" si="7"/>
        <v>0</v>
      </c>
      <c r="I108" s="190"/>
      <c r="J108" s="192">
        <f t="shared" si="8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9"/>
        <v>0</v>
      </c>
      <c r="T108" s="196" t="str">
        <f t="shared" si="10"/>
        <v/>
      </c>
      <c r="U108" s="196">
        <f t="shared" si="11"/>
        <v>0</v>
      </c>
      <c r="V108" s="197"/>
      <c r="W108" s="195">
        <f t="shared" ref="W108:X108" si="98">C108/100</f>
        <v>0</v>
      </c>
      <c r="X108" s="195">
        <f t="shared" si="98"/>
        <v>0</v>
      </c>
      <c r="Y108" s="195">
        <f t="shared" si="14"/>
        <v>0</v>
      </c>
      <c r="Z108" s="198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121.0</v>
      </c>
      <c r="B109" s="190"/>
      <c r="C109" s="190"/>
      <c r="D109" s="190"/>
      <c r="E109" s="190"/>
      <c r="F109" s="190">
        <f t="shared" si="5"/>
        <v>0</v>
      </c>
      <c r="G109" s="190">
        <f t="shared" si="6"/>
        <v>0</v>
      </c>
      <c r="H109" s="191">
        <f t="shared" si="7"/>
        <v>0</v>
      </c>
      <c r="I109" s="190"/>
      <c r="J109" s="192">
        <f t="shared" si="8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9"/>
        <v>0</v>
      </c>
      <c r="T109" s="196" t="str">
        <f t="shared" si="10"/>
        <v/>
      </c>
      <c r="U109" s="196">
        <f t="shared" si="11"/>
        <v>0</v>
      </c>
      <c r="V109" s="197"/>
      <c r="W109" s="195">
        <f t="shared" ref="W109:X109" si="99">C109/100</f>
        <v>0</v>
      </c>
      <c r="X109" s="195">
        <f t="shared" si="99"/>
        <v>0</v>
      </c>
      <c r="Y109" s="195">
        <f t="shared" si="14"/>
        <v>0</v>
      </c>
      <c r="Z109" s="198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122.0</v>
      </c>
      <c r="B110" s="190"/>
      <c r="C110" s="190"/>
      <c r="D110" s="190"/>
      <c r="E110" s="190"/>
      <c r="F110" s="190">
        <f t="shared" si="5"/>
        <v>0</v>
      </c>
      <c r="G110" s="190">
        <f t="shared" si="6"/>
        <v>0</v>
      </c>
      <c r="H110" s="191">
        <f t="shared" si="7"/>
        <v>0</v>
      </c>
      <c r="I110" s="190"/>
      <c r="J110" s="192">
        <f t="shared" si="8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9"/>
        <v>0</v>
      </c>
      <c r="T110" s="196" t="str">
        <f t="shared" si="10"/>
        <v/>
      </c>
      <c r="U110" s="196">
        <f t="shared" si="11"/>
        <v>0</v>
      </c>
      <c r="V110" s="197"/>
      <c r="W110" s="195">
        <f t="shared" ref="W110:X110" si="100">C110/100</f>
        <v>0</v>
      </c>
      <c r="X110" s="195">
        <f t="shared" si="100"/>
        <v>0</v>
      </c>
      <c r="Y110" s="195">
        <f t="shared" si="14"/>
        <v>0</v>
      </c>
      <c r="Z110" s="198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123.0</v>
      </c>
      <c r="B111" s="190"/>
      <c r="C111" s="190"/>
      <c r="D111" s="190"/>
      <c r="E111" s="190"/>
      <c r="F111" s="190">
        <f t="shared" si="5"/>
        <v>0</v>
      </c>
      <c r="G111" s="190">
        <f t="shared" si="6"/>
        <v>0</v>
      </c>
      <c r="H111" s="191">
        <f t="shared" si="7"/>
        <v>0</v>
      </c>
      <c r="I111" s="190"/>
      <c r="J111" s="192">
        <f t="shared" si="8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9"/>
        <v>0</v>
      </c>
      <c r="T111" s="196" t="str">
        <f t="shared" si="10"/>
        <v/>
      </c>
      <c r="U111" s="196">
        <f t="shared" si="11"/>
        <v>0</v>
      </c>
      <c r="V111" s="197"/>
      <c r="W111" s="195">
        <f t="shared" ref="W111:X111" si="101">C111/100</f>
        <v>0</v>
      </c>
      <c r="X111" s="195">
        <f t="shared" si="101"/>
        <v>0</v>
      </c>
      <c r="Y111" s="195">
        <f t="shared" si="14"/>
        <v>0</v>
      </c>
      <c r="Z111" s="198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124.0</v>
      </c>
      <c r="B112" s="190"/>
      <c r="C112" s="190"/>
      <c r="D112" s="190"/>
      <c r="E112" s="190"/>
      <c r="F112" s="190">
        <f t="shared" si="5"/>
        <v>0</v>
      </c>
      <c r="G112" s="190">
        <f t="shared" si="6"/>
        <v>0</v>
      </c>
      <c r="H112" s="191">
        <f t="shared" si="7"/>
        <v>0</v>
      </c>
      <c r="I112" s="190"/>
      <c r="J112" s="192">
        <f t="shared" si="8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9"/>
        <v>0</v>
      </c>
      <c r="T112" s="196" t="str">
        <f t="shared" si="10"/>
        <v/>
      </c>
      <c r="U112" s="196">
        <f t="shared" si="11"/>
        <v>0</v>
      </c>
      <c r="V112" s="197"/>
      <c r="W112" s="195">
        <f t="shared" ref="W112:X112" si="102">C112/100</f>
        <v>0</v>
      </c>
      <c r="X112" s="195">
        <f t="shared" si="102"/>
        <v>0</v>
      </c>
      <c r="Y112" s="195">
        <f t="shared" si="14"/>
        <v>0</v>
      </c>
      <c r="Z112" s="198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125.0</v>
      </c>
      <c r="B113" s="190"/>
      <c r="C113" s="190"/>
      <c r="D113" s="190"/>
      <c r="E113" s="190"/>
      <c r="F113" s="190">
        <f t="shared" si="5"/>
        <v>0</v>
      </c>
      <c r="G113" s="190">
        <f t="shared" si="6"/>
        <v>0</v>
      </c>
      <c r="H113" s="191">
        <f t="shared" si="7"/>
        <v>0</v>
      </c>
      <c r="I113" s="190"/>
      <c r="J113" s="192">
        <f t="shared" si="8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9"/>
        <v>0</v>
      </c>
      <c r="T113" s="196" t="str">
        <f t="shared" si="10"/>
        <v/>
      </c>
      <c r="U113" s="196">
        <f t="shared" si="11"/>
        <v>0</v>
      </c>
      <c r="V113" s="197"/>
      <c r="W113" s="195">
        <f t="shared" ref="W113:X113" si="103">C113/100</f>
        <v>0</v>
      </c>
      <c r="X113" s="195">
        <f t="shared" si="103"/>
        <v>0</v>
      </c>
      <c r="Y113" s="195">
        <f t="shared" si="14"/>
        <v>0</v>
      </c>
      <c r="Z113" s="198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126.0</v>
      </c>
      <c r="B114" s="190"/>
      <c r="C114" s="190"/>
      <c r="D114" s="190"/>
      <c r="E114" s="190"/>
      <c r="F114" s="190">
        <f t="shared" si="5"/>
        <v>0</v>
      </c>
      <c r="G114" s="190">
        <f t="shared" si="6"/>
        <v>0</v>
      </c>
      <c r="H114" s="191">
        <f t="shared" si="7"/>
        <v>0</v>
      </c>
      <c r="I114" s="190"/>
      <c r="J114" s="192">
        <f t="shared" si="8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9"/>
        <v>0</v>
      </c>
      <c r="T114" s="196" t="str">
        <f t="shared" si="10"/>
        <v/>
      </c>
      <c r="U114" s="196">
        <f t="shared" si="11"/>
        <v>0</v>
      </c>
      <c r="V114" s="197"/>
      <c r="W114" s="195">
        <f t="shared" ref="W114:X114" si="104">C114/100</f>
        <v>0</v>
      </c>
      <c r="X114" s="195">
        <f t="shared" si="104"/>
        <v>0</v>
      </c>
      <c r="Y114" s="195">
        <f t="shared" si="14"/>
        <v>0</v>
      </c>
      <c r="Z114" s="198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127.0</v>
      </c>
      <c r="B115" s="190"/>
      <c r="C115" s="190"/>
      <c r="D115" s="190"/>
      <c r="E115" s="190"/>
      <c r="F115" s="190">
        <f t="shared" si="5"/>
        <v>0</v>
      </c>
      <c r="G115" s="190">
        <f t="shared" si="6"/>
        <v>0</v>
      </c>
      <c r="H115" s="191">
        <f t="shared" si="7"/>
        <v>0</v>
      </c>
      <c r="I115" s="190"/>
      <c r="J115" s="192">
        <f t="shared" si="8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9"/>
        <v>0</v>
      </c>
      <c r="T115" s="196" t="str">
        <f t="shared" si="10"/>
        <v/>
      </c>
      <c r="U115" s="196">
        <f t="shared" si="11"/>
        <v>0</v>
      </c>
      <c r="V115" s="197"/>
      <c r="W115" s="195">
        <f t="shared" ref="W115:X115" si="105">C115/100</f>
        <v>0</v>
      </c>
      <c r="X115" s="195">
        <f t="shared" si="105"/>
        <v>0</v>
      </c>
      <c r="Y115" s="195">
        <f t="shared" si="14"/>
        <v>0</v>
      </c>
      <c r="Z115" s="198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128.0</v>
      </c>
      <c r="B116" s="190"/>
      <c r="C116" s="190"/>
      <c r="D116" s="190"/>
      <c r="E116" s="190"/>
      <c r="F116" s="190">
        <f t="shared" si="5"/>
        <v>0</v>
      </c>
      <c r="G116" s="190">
        <f t="shared" si="6"/>
        <v>0</v>
      </c>
      <c r="H116" s="191">
        <f t="shared" si="7"/>
        <v>0</v>
      </c>
      <c r="I116" s="190"/>
      <c r="J116" s="192">
        <f t="shared" si="8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9"/>
        <v>0</v>
      </c>
      <c r="T116" s="196" t="str">
        <f t="shared" si="10"/>
        <v/>
      </c>
      <c r="U116" s="196">
        <f t="shared" si="11"/>
        <v>0</v>
      </c>
      <c r="V116" s="197"/>
      <c r="W116" s="195">
        <f t="shared" ref="W116:X116" si="106">C116/100</f>
        <v>0</v>
      </c>
      <c r="X116" s="195">
        <f t="shared" si="106"/>
        <v>0</v>
      </c>
      <c r="Y116" s="195">
        <f t="shared" si="14"/>
        <v>0</v>
      </c>
      <c r="Z116" s="198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129.0</v>
      </c>
      <c r="B117" s="190"/>
      <c r="C117" s="190"/>
      <c r="D117" s="190"/>
      <c r="E117" s="190"/>
      <c r="F117" s="190">
        <f t="shared" si="5"/>
        <v>0</v>
      </c>
      <c r="G117" s="190">
        <f t="shared" si="6"/>
        <v>0</v>
      </c>
      <c r="H117" s="191">
        <f t="shared" si="7"/>
        <v>0</v>
      </c>
      <c r="I117" s="190"/>
      <c r="J117" s="192">
        <f t="shared" si="8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9"/>
        <v>0</v>
      </c>
      <c r="T117" s="196" t="str">
        <f t="shared" si="10"/>
        <v/>
      </c>
      <c r="U117" s="196">
        <f t="shared" si="11"/>
        <v>0</v>
      </c>
      <c r="V117" s="197"/>
      <c r="W117" s="195">
        <f t="shared" ref="W117:X117" si="107">C117/100</f>
        <v>0</v>
      </c>
      <c r="X117" s="195">
        <f t="shared" si="107"/>
        <v>0</v>
      </c>
      <c r="Y117" s="195">
        <f t="shared" si="14"/>
        <v>0</v>
      </c>
      <c r="Z117" s="198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130.0</v>
      </c>
      <c r="B118" s="190"/>
      <c r="C118" s="190"/>
      <c r="D118" s="190"/>
      <c r="E118" s="190"/>
      <c r="F118" s="190">
        <f t="shared" si="5"/>
        <v>0</v>
      </c>
      <c r="G118" s="190">
        <f t="shared" si="6"/>
        <v>0</v>
      </c>
      <c r="H118" s="191">
        <f t="shared" si="7"/>
        <v>0</v>
      </c>
      <c r="I118" s="190"/>
      <c r="J118" s="192">
        <f t="shared" si="8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9"/>
        <v>0</v>
      </c>
      <c r="T118" s="196" t="str">
        <f t="shared" si="10"/>
        <v/>
      </c>
      <c r="U118" s="196">
        <f t="shared" si="11"/>
        <v>0</v>
      </c>
      <c r="V118" s="197"/>
      <c r="W118" s="195">
        <f t="shared" ref="W118:X118" si="108">C118/100</f>
        <v>0</v>
      </c>
      <c r="X118" s="195">
        <f t="shared" si="108"/>
        <v>0</v>
      </c>
      <c r="Y118" s="195">
        <f t="shared" si="14"/>
        <v>0</v>
      </c>
      <c r="Z118" s="198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131.0</v>
      </c>
      <c r="B119" s="190"/>
      <c r="C119" s="190"/>
      <c r="D119" s="190"/>
      <c r="E119" s="190"/>
      <c r="F119" s="190">
        <f t="shared" si="5"/>
        <v>0</v>
      </c>
      <c r="G119" s="190">
        <f t="shared" si="6"/>
        <v>0</v>
      </c>
      <c r="H119" s="191">
        <f t="shared" si="7"/>
        <v>0</v>
      </c>
      <c r="I119" s="190"/>
      <c r="J119" s="192">
        <f t="shared" si="8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9"/>
        <v>0</v>
      </c>
      <c r="T119" s="196" t="str">
        <f t="shared" si="10"/>
        <v/>
      </c>
      <c r="U119" s="196">
        <f t="shared" si="11"/>
        <v>0</v>
      </c>
      <c r="V119" s="197"/>
      <c r="W119" s="195">
        <f t="shared" ref="W119:X119" si="109">C119/100</f>
        <v>0</v>
      </c>
      <c r="X119" s="195">
        <f t="shared" si="109"/>
        <v>0</v>
      </c>
      <c r="Y119" s="195">
        <f t="shared" si="14"/>
        <v>0</v>
      </c>
      <c r="Z119" s="198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132.0</v>
      </c>
      <c r="B120" s="190"/>
      <c r="C120" s="190"/>
      <c r="D120" s="190"/>
      <c r="E120" s="190"/>
      <c r="F120" s="190">
        <f t="shared" si="5"/>
        <v>0</v>
      </c>
      <c r="G120" s="190">
        <f t="shared" si="6"/>
        <v>0</v>
      </c>
      <c r="H120" s="191">
        <f t="shared" si="7"/>
        <v>0</v>
      </c>
      <c r="I120" s="190"/>
      <c r="J120" s="192">
        <f t="shared" si="8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9"/>
        <v>0</v>
      </c>
      <c r="T120" s="196" t="str">
        <f t="shared" si="10"/>
        <v/>
      </c>
      <c r="U120" s="196">
        <f t="shared" si="11"/>
        <v>0</v>
      </c>
      <c r="V120" s="197"/>
      <c r="W120" s="195">
        <f t="shared" ref="W120:X120" si="110">C120/100</f>
        <v>0</v>
      </c>
      <c r="X120" s="195">
        <f t="shared" si="110"/>
        <v>0</v>
      </c>
      <c r="Y120" s="195">
        <f t="shared" si="14"/>
        <v>0</v>
      </c>
      <c r="Z120" s="198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133.0</v>
      </c>
      <c r="B121" s="190"/>
      <c r="C121" s="190"/>
      <c r="D121" s="190"/>
      <c r="E121" s="190"/>
      <c r="F121" s="190">
        <f t="shared" si="5"/>
        <v>0</v>
      </c>
      <c r="G121" s="190">
        <f t="shared" si="6"/>
        <v>0</v>
      </c>
      <c r="H121" s="191">
        <f t="shared" si="7"/>
        <v>0</v>
      </c>
      <c r="I121" s="190"/>
      <c r="J121" s="192">
        <f t="shared" si="8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9"/>
        <v>0</v>
      </c>
      <c r="T121" s="196" t="str">
        <f t="shared" si="10"/>
        <v/>
      </c>
      <c r="U121" s="196">
        <f t="shared" si="11"/>
        <v>0</v>
      </c>
      <c r="V121" s="197"/>
      <c r="W121" s="195">
        <f t="shared" ref="W121:X121" si="111">C121/100</f>
        <v>0</v>
      </c>
      <c r="X121" s="195">
        <f t="shared" si="111"/>
        <v>0</v>
      </c>
      <c r="Y121" s="195">
        <f t="shared" si="14"/>
        <v>0</v>
      </c>
      <c r="Z121" s="198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134.0</v>
      </c>
      <c r="B122" s="190"/>
      <c r="C122" s="190"/>
      <c r="D122" s="190"/>
      <c r="E122" s="190"/>
      <c r="F122" s="190">
        <f t="shared" si="5"/>
        <v>0</v>
      </c>
      <c r="G122" s="190">
        <f t="shared" si="6"/>
        <v>0</v>
      </c>
      <c r="H122" s="191">
        <f t="shared" si="7"/>
        <v>0</v>
      </c>
      <c r="I122" s="190"/>
      <c r="J122" s="192">
        <f t="shared" si="8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9"/>
        <v>0</v>
      </c>
      <c r="T122" s="196" t="str">
        <f t="shared" si="10"/>
        <v/>
      </c>
      <c r="U122" s="196">
        <f t="shared" si="11"/>
        <v>0</v>
      </c>
      <c r="V122" s="197"/>
      <c r="W122" s="195">
        <f t="shared" ref="W122:X122" si="112">C122/100</f>
        <v>0</v>
      </c>
      <c r="X122" s="195">
        <f t="shared" si="112"/>
        <v>0</v>
      </c>
      <c r="Y122" s="195">
        <f t="shared" si="14"/>
        <v>0</v>
      </c>
      <c r="Z122" s="198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135.0</v>
      </c>
      <c r="B123" s="190"/>
      <c r="C123" s="190"/>
      <c r="D123" s="190"/>
      <c r="E123" s="190"/>
      <c r="F123" s="190">
        <f t="shared" si="5"/>
        <v>0</v>
      </c>
      <c r="G123" s="190">
        <f t="shared" si="6"/>
        <v>0</v>
      </c>
      <c r="H123" s="191">
        <f t="shared" si="7"/>
        <v>0</v>
      </c>
      <c r="I123" s="190"/>
      <c r="J123" s="192">
        <f t="shared" si="8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9"/>
        <v>0</v>
      </c>
      <c r="T123" s="196" t="str">
        <f t="shared" si="10"/>
        <v/>
      </c>
      <c r="U123" s="196">
        <f t="shared" si="11"/>
        <v>0</v>
      </c>
      <c r="V123" s="197"/>
      <c r="W123" s="195">
        <f t="shared" ref="W123:X123" si="113">C123/100</f>
        <v>0</v>
      </c>
      <c r="X123" s="195">
        <f t="shared" si="113"/>
        <v>0</v>
      </c>
      <c r="Y123" s="195">
        <f t="shared" si="14"/>
        <v>0</v>
      </c>
      <c r="Z123" s="198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136.0</v>
      </c>
      <c r="B124" s="190"/>
      <c r="C124" s="190"/>
      <c r="D124" s="190"/>
      <c r="E124" s="190"/>
      <c r="F124" s="190">
        <f t="shared" si="5"/>
        <v>0</v>
      </c>
      <c r="G124" s="190">
        <f t="shared" si="6"/>
        <v>0</v>
      </c>
      <c r="H124" s="191">
        <f t="shared" si="7"/>
        <v>0</v>
      </c>
      <c r="I124" s="190"/>
      <c r="J124" s="192">
        <f t="shared" si="8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9"/>
        <v>0</v>
      </c>
      <c r="T124" s="196" t="str">
        <f t="shared" si="10"/>
        <v/>
      </c>
      <c r="U124" s="196">
        <f t="shared" si="11"/>
        <v>0</v>
      </c>
      <c r="V124" s="197"/>
      <c r="W124" s="195">
        <f t="shared" ref="W124:X124" si="114">C124/100</f>
        <v>0</v>
      </c>
      <c r="X124" s="195">
        <f t="shared" si="114"/>
        <v>0</v>
      </c>
      <c r="Y124" s="195">
        <f t="shared" si="14"/>
        <v>0</v>
      </c>
      <c r="Z124" s="198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137.0</v>
      </c>
      <c r="B125" s="190"/>
      <c r="C125" s="190"/>
      <c r="D125" s="190"/>
      <c r="E125" s="190"/>
      <c r="F125" s="190">
        <f t="shared" si="5"/>
        <v>0</v>
      </c>
      <c r="G125" s="190">
        <f t="shared" si="6"/>
        <v>0</v>
      </c>
      <c r="H125" s="191">
        <f t="shared" si="7"/>
        <v>0</v>
      </c>
      <c r="I125" s="190"/>
      <c r="J125" s="192">
        <f t="shared" si="8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9"/>
        <v>0</v>
      </c>
      <c r="T125" s="196" t="str">
        <f t="shared" si="10"/>
        <v/>
      </c>
      <c r="U125" s="196">
        <f t="shared" si="11"/>
        <v>0</v>
      </c>
      <c r="V125" s="197"/>
      <c r="W125" s="195">
        <f t="shared" ref="W125:X125" si="115">C125/100</f>
        <v>0</v>
      </c>
      <c r="X125" s="195">
        <f t="shared" si="115"/>
        <v>0</v>
      </c>
      <c r="Y125" s="195">
        <f t="shared" si="14"/>
        <v>0</v>
      </c>
      <c r="Z125" s="198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138.0</v>
      </c>
      <c r="B126" s="190"/>
      <c r="C126" s="190"/>
      <c r="D126" s="190"/>
      <c r="E126" s="190"/>
      <c r="F126" s="190">
        <f t="shared" si="5"/>
        <v>0</v>
      </c>
      <c r="G126" s="190">
        <f t="shared" si="6"/>
        <v>0</v>
      </c>
      <c r="H126" s="191">
        <f t="shared" si="7"/>
        <v>0</v>
      </c>
      <c r="I126" s="190"/>
      <c r="J126" s="192">
        <f t="shared" si="8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9"/>
        <v>0</v>
      </c>
      <c r="T126" s="196" t="str">
        <f t="shared" si="10"/>
        <v/>
      </c>
      <c r="U126" s="196">
        <f t="shared" si="11"/>
        <v>0</v>
      </c>
      <c r="V126" s="197"/>
      <c r="W126" s="195">
        <f t="shared" ref="W126:X126" si="116">C126/100</f>
        <v>0</v>
      </c>
      <c r="X126" s="195">
        <f t="shared" si="116"/>
        <v>0</v>
      </c>
      <c r="Y126" s="195">
        <f t="shared" si="14"/>
        <v>0</v>
      </c>
      <c r="Z126" s="198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139.0</v>
      </c>
      <c r="B127" s="190"/>
      <c r="C127" s="190"/>
      <c r="D127" s="190"/>
      <c r="E127" s="190"/>
      <c r="F127" s="190">
        <f t="shared" si="5"/>
        <v>0</v>
      </c>
      <c r="G127" s="190">
        <f t="shared" si="6"/>
        <v>0</v>
      </c>
      <c r="H127" s="191">
        <f t="shared" si="7"/>
        <v>0</v>
      </c>
      <c r="I127" s="190"/>
      <c r="J127" s="192">
        <f t="shared" si="8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9"/>
        <v>0</v>
      </c>
      <c r="T127" s="196" t="str">
        <f t="shared" si="10"/>
        <v/>
      </c>
      <c r="U127" s="196">
        <f t="shared" si="11"/>
        <v>0</v>
      </c>
      <c r="V127" s="197"/>
      <c r="W127" s="195">
        <f t="shared" ref="W127:X127" si="117">C127/100</f>
        <v>0</v>
      </c>
      <c r="X127" s="195">
        <f t="shared" si="117"/>
        <v>0</v>
      </c>
      <c r="Y127" s="195">
        <f t="shared" si="14"/>
        <v>0</v>
      </c>
      <c r="Z127" s="198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140.0</v>
      </c>
      <c r="B128" s="190"/>
      <c r="C128" s="190"/>
      <c r="D128" s="190"/>
      <c r="E128" s="190"/>
      <c r="F128" s="190">
        <f t="shared" si="5"/>
        <v>0</v>
      </c>
      <c r="G128" s="190">
        <f t="shared" si="6"/>
        <v>0</v>
      </c>
      <c r="H128" s="191">
        <f t="shared" si="7"/>
        <v>0</v>
      </c>
      <c r="I128" s="190"/>
      <c r="J128" s="192">
        <f t="shared" si="8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9"/>
        <v>0</v>
      </c>
      <c r="T128" s="196" t="str">
        <f t="shared" si="10"/>
        <v/>
      </c>
      <c r="U128" s="196">
        <f t="shared" si="11"/>
        <v>0</v>
      </c>
      <c r="V128" s="197"/>
      <c r="W128" s="195">
        <f t="shared" ref="W128:X128" si="118">C128/100</f>
        <v>0</v>
      </c>
      <c r="X128" s="195">
        <f t="shared" si="118"/>
        <v>0</v>
      </c>
      <c r="Y128" s="195">
        <f t="shared" si="14"/>
        <v>0</v>
      </c>
      <c r="Z128" s="198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141.0</v>
      </c>
      <c r="B129" s="190"/>
      <c r="C129" s="190"/>
      <c r="D129" s="190"/>
      <c r="E129" s="190"/>
      <c r="F129" s="190">
        <f t="shared" si="5"/>
        <v>0</v>
      </c>
      <c r="G129" s="190">
        <f t="shared" si="6"/>
        <v>0</v>
      </c>
      <c r="H129" s="191">
        <f t="shared" si="7"/>
        <v>0</v>
      </c>
      <c r="I129" s="190"/>
      <c r="J129" s="192">
        <f t="shared" si="8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9"/>
        <v>0</v>
      </c>
      <c r="T129" s="196" t="str">
        <f t="shared" si="10"/>
        <v/>
      </c>
      <c r="U129" s="196">
        <f t="shared" si="11"/>
        <v>0</v>
      </c>
      <c r="V129" s="197"/>
      <c r="W129" s="195">
        <f t="shared" ref="W129:X129" si="119">C129/100</f>
        <v>0</v>
      </c>
      <c r="X129" s="195">
        <f t="shared" si="119"/>
        <v>0</v>
      </c>
      <c r="Y129" s="195">
        <f t="shared" si="14"/>
        <v>0</v>
      </c>
      <c r="Z129" s="198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142.0</v>
      </c>
      <c r="B130" s="190"/>
      <c r="C130" s="190"/>
      <c r="D130" s="190"/>
      <c r="E130" s="190"/>
      <c r="F130" s="190">
        <f t="shared" si="5"/>
        <v>0</v>
      </c>
      <c r="G130" s="190">
        <f t="shared" si="6"/>
        <v>0</v>
      </c>
      <c r="H130" s="191">
        <f t="shared" si="7"/>
        <v>0</v>
      </c>
      <c r="I130" s="190"/>
      <c r="J130" s="192">
        <f t="shared" si="8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9"/>
        <v>0</v>
      </c>
      <c r="T130" s="196" t="str">
        <f t="shared" si="10"/>
        <v/>
      </c>
      <c r="U130" s="196">
        <f t="shared" si="11"/>
        <v>0</v>
      </c>
      <c r="V130" s="197"/>
      <c r="W130" s="195">
        <f t="shared" ref="W130:X130" si="120">C130/100</f>
        <v>0</v>
      </c>
      <c r="X130" s="195">
        <f t="shared" si="120"/>
        <v>0</v>
      </c>
      <c r="Y130" s="195">
        <f t="shared" si="14"/>
        <v>0</v>
      </c>
      <c r="Z130" s="198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143.0</v>
      </c>
      <c r="B131" s="190"/>
      <c r="C131" s="190"/>
      <c r="D131" s="190"/>
      <c r="E131" s="190"/>
      <c r="F131" s="190">
        <f t="shared" si="5"/>
        <v>0</v>
      </c>
      <c r="G131" s="190">
        <f t="shared" si="6"/>
        <v>0</v>
      </c>
      <c r="H131" s="191">
        <f t="shared" si="7"/>
        <v>0</v>
      </c>
      <c r="I131" s="190"/>
      <c r="J131" s="192">
        <f t="shared" si="8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9"/>
        <v>0</v>
      </c>
      <c r="T131" s="196" t="str">
        <f t="shared" si="10"/>
        <v/>
      </c>
      <c r="U131" s="196">
        <f t="shared" si="11"/>
        <v>0</v>
      </c>
      <c r="V131" s="197"/>
      <c r="W131" s="195">
        <f t="shared" ref="W131:X131" si="121">C131/100</f>
        <v>0</v>
      </c>
      <c r="X131" s="195">
        <f t="shared" si="121"/>
        <v>0</v>
      </c>
      <c r="Y131" s="195">
        <f t="shared" si="14"/>
        <v>0</v>
      </c>
      <c r="Z131" s="198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144.0</v>
      </c>
      <c r="B132" s="190"/>
      <c r="C132" s="190"/>
      <c r="D132" s="190"/>
      <c r="E132" s="190"/>
      <c r="F132" s="190">
        <f t="shared" si="5"/>
        <v>0</v>
      </c>
      <c r="G132" s="190">
        <f t="shared" si="6"/>
        <v>0</v>
      </c>
      <c r="H132" s="191">
        <f t="shared" si="7"/>
        <v>0</v>
      </c>
      <c r="I132" s="190"/>
      <c r="J132" s="192">
        <f t="shared" si="8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9"/>
        <v>0</v>
      </c>
      <c r="T132" s="196" t="str">
        <f t="shared" si="10"/>
        <v/>
      </c>
      <c r="U132" s="196">
        <f t="shared" si="11"/>
        <v>0</v>
      </c>
      <c r="V132" s="197"/>
      <c r="W132" s="195">
        <f t="shared" ref="W132:X132" si="122">C132/100</f>
        <v>0</v>
      </c>
      <c r="X132" s="195">
        <f t="shared" si="122"/>
        <v>0</v>
      </c>
      <c r="Y132" s="195">
        <f t="shared" si="14"/>
        <v>0</v>
      </c>
      <c r="Z132" s="198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145.0</v>
      </c>
      <c r="B133" s="190"/>
      <c r="C133" s="190"/>
      <c r="D133" s="190"/>
      <c r="E133" s="190"/>
      <c r="F133" s="190">
        <f t="shared" si="5"/>
        <v>0</v>
      </c>
      <c r="G133" s="190">
        <f t="shared" si="6"/>
        <v>0</v>
      </c>
      <c r="H133" s="191">
        <f t="shared" si="7"/>
        <v>0</v>
      </c>
      <c r="I133" s="190"/>
      <c r="J133" s="192">
        <f t="shared" si="8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9"/>
        <v>0</v>
      </c>
      <c r="T133" s="196" t="str">
        <f t="shared" si="10"/>
        <v/>
      </c>
      <c r="U133" s="196">
        <f t="shared" si="11"/>
        <v>0</v>
      </c>
      <c r="V133" s="197"/>
      <c r="W133" s="195">
        <f t="shared" ref="W133:X133" si="123">C133/100</f>
        <v>0</v>
      </c>
      <c r="X133" s="195">
        <f t="shared" si="123"/>
        <v>0</v>
      </c>
      <c r="Y133" s="195">
        <f t="shared" si="14"/>
        <v>0</v>
      </c>
      <c r="Z133" s="198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146.0</v>
      </c>
      <c r="B134" s="190"/>
      <c r="C134" s="190"/>
      <c r="D134" s="190"/>
      <c r="E134" s="190"/>
      <c r="F134" s="190">
        <f t="shared" si="5"/>
        <v>0</v>
      </c>
      <c r="G134" s="190">
        <f t="shared" si="6"/>
        <v>0</v>
      </c>
      <c r="H134" s="191">
        <f t="shared" si="7"/>
        <v>0</v>
      </c>
      <c r="I134" s="190"/>
      <c r="J134" s="192">
        <f t="shared" si="8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9"/>
        <v>0</v>
      </c>
      <c r="T134" s="196" t="str">
        <f t="shared" si="10"/>
        <v/>
      </c>
      <c r="U134" s="196">
        <f t="shared" si="11"/>
        <v>0</v>
      </c>
      <c r="V134" s="197"/>
      <c r="W134" s="195">
        <f t="shared" ref="W134:X134" si="124">C134/100</f>
        <v>0</v>
      </c>
      <c r="X134" s="195">
        <f t="shared" si="124"/>
        <v>0</v>
      </c>
      <c r="Y134" s="195">
        <f t="shared" si="14"/>
        <v>0</v>
      </c>
      <c r="Z134" s="198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147.0</v>
      </c>
      <c r="B135" s="190"/>
      <c r="C135" s="190"/>
      <c r="D135" s="190"/>
      <c r="E135" s="190"/>
      <c r="F135" s="190">
        <f t="shared" si="5"/>
        <v>0</v>
      </c>
      <c r="G135" s="190">
        <f t="shared" si="6"/>
        <v>0</v>
      </c>
      <c r="H135" s="191">
        <f t="shared" si="7"/>
        <v>0</v>
      </c>
      <c r="I135" s="190"/>
      <c r="J135" s="192">
        <f t="shared" si="8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9"/>
        <v>0</v>
      </c>
      <c r="T135" s="196" t="str">
        <f t="shared" si="10"/>
        <v/>
      </c>
      <c r="U135" s="196">
        <f t="shared" si="11"/>
        <v>0</v>
      </c>
      <c r="V135" s="197"/>
      <c r="W135" s="195">
        <f t="shared" ref="W135:X135" si="125">C135/100</f>
        <v>0</v>
      </c>
      <c r="X135" s="195">
        <f t="shared" si="125"/>
        <v>0</v>
      </c>
      <c r="Y135" s="195">
        <f t="shared" si="14"/>
        <v>0</v>
      </c>
      <c r="Z135" s="198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148.0</v>
      </c>
      <c r="B136" s="190"/>
      <c r="C136" s="190"/>
      <c r="D136" s="190"/>
      <c r="E136" s="190"/>
      <c r="F136" s="190">
        <f t="shared" si="5"/>
        <v>0</v>
      </c>
      <c r="G136" s="190">
        <f t="shared" si="6"/>
        <v>0</v>
      </c>
      <c r="H136" s="191">
        <f t="shared" si="7"/>
        <v>0</v>
      </c>
      <c r="I136" s="190"/>
      <c r="J136" s="192">
        <f t="shared" si="8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9"/>
        <v>0</v>
      </c>
      <c r="T136" s="196" t="str">
        <f t="shared" si="10"/>
        <v/>
      </c>
      <c r="U136" s="196">
        <f t="shared" si="11"/>
        <v>0</v>
      </c>
      <c r="V136" s="197"/>
      <c r="W136" s="195">
        <f t="shared" ref="W136:X136" si="126">C136/100</f>
        <v>0</v>
      </c>
      <c r="X136" s="195">
        <f t="shared" si="126"/>
        <v>0</v>
      </c>
      <c r="Y136" s="195">
        <f t="shared" si="14"/>
        <v>0</v>
      </c>
      <c r="Z136" s="198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149.0</v>
      </c>
      <c r="B137" s="190"/>
      <c r="C137" s="190"/>
      <c r="D137" s="190"/>
      <c r="E137" s="190"/>
      <c r="F137" s="190">
        <f t="shared" si="5"/>
        <v>0</v>
      </c>
      <c r="G137" s="190">
        <f t="shared" si="6"/>
        <v>0</v>
      </c>
      <c r="H137" s="191">
        <f t="shared" si="7"/>
        <v>0</v>
      </c>
      <c r="I137" s="190"/>
      <c r="J137" s="192">
        <f t="shared" si="8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9"/>
        <v>0</v>
      </c>
      <c r="T137" s="196" t="str">
        <f t="shared" si="10"/>
        <v/>
      </c>
      <c r="U137" s="196">
        <f t="shared" si="11"/>
        <v>0</v>
      </c>
      <c r="V137" s="197"/>
      <c r="W137" s="195">
        <f t="shared" ref="W137:X137" si="127">C137/100</f>
        <v>0</v>
      </c>
      <c r="X137" s="195">
        <f t="shared" si="127"/>
        <v>0</v>
      </c>
      <c r="Y137" s="195">
        <f t="shared" si="14"/>
        <v>0</v>
      </c>
      <c r="Z137" s="198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150.0</v>
      </c>
      <c r="B138" s="190"/>
      <c r="C138" s="190"/>
      <c r="D138" s="190"/>
      <c r="E138" s="190"/>
      <c r="F138" s="190">
        <f t="shared" si="5"/>
        <v>0</v>
      </c>
      <c r="G138" s="190">
        <f t="shared" si="6"/>
        <v>0</v>
      </c>
      <c r="H138" s="191">
        <f t="shared" si="7"/>
        <v>0</v>
      </c>
      <c r="I138" s="190"/>
      <c r="J138" s="192">
        <f t="shared" si="8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9"/>
        <v>0</v>
      </c>
      <c r="T138" s="196" t="str">
        <f t="shared" si="10"/>
        <v/>
      </c>
      <c r="U138" s="196">
        <f t="shared" si="11"/>
        <v>0</v>
      </c>
      <c r="V138" s="197"/>
      <c r="W138" s="195">
        <f t="shared" ref="W138:X138" si="128">C138/100</f>
        <v>0</v>
      </c>
      <c r="X138" s="195">
        <f t="shared" si="128"/>
        <v>0</v>
      </c>
      <c r="Y138" s="195">
        <f t="shared" si="14"/>
        <v>0</v>
      </c>
      <c r="Z138" s="198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151.0</v>
      </c>
      <c r="B139" s="190"/>
      <c r="C139" s="190"/>
      <c r="D139" s="190"/>
      <c r="E139" s="190"/>
      <c r="F139" s="190">
        <f t="shared" si="5"/>
        <v>0</v>
      </c>
      <c r="G139" s="190">
        <f t="shared" si="6"/>
        <v>0</v>
      </c>
      <c r="H139" s="191">
        <f t="shared" si="7"/>
        <v>0</v>
      </c>
      <c r="I139" s="190"/>
      <c r="J139" s="192">
        <f t="shared" si="8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9"/>
        <v>0</v>
      </c>
      <c r="T139" s="196" t="str">
        <f t="shared" si="10"/>
        <v/>
      </c>
      <c r="U139" s="196">
        <f t="shared" si="11"/>
        <v>0</v>
      </c>
      <c r="V139" s="197"/>
      <c r="W139" s="195">
        <f t="shared" ref="W139:X139" si="129">C139/100</f>
        <v>0</v>
      </c>
      <c r="X139" s="195">
        <f t="shared" si="129"/>
        <v>0</v>
      </c>
      <c r="Y139" s="195">
        <f t="shared" si="14"/>
        <v>0</v>
      </c>
      <c r="Z139" s="198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152.0</v>
      </c>
      <c r="B140" s="190"/>
      <c r="C140" s="190"/>
      <c r="D140" s="190"/>
      <c r="E140" s="190"/>
      <c r="F140" s="190">
        <f t="shared" si="5"/>
        <v>0</v>
      </c>
      <c r="G140" s="190">
        <f t="shared" si="6"/>
        <v>0</v>
      </c>
      <c r="H140" s="191">
        <f t="shared" si="7"/>
        <v>0</v>
      </c>
      <c r="I140" s="190"/>
      <c r="J140" s="192">
        <f t="shared" si="8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9"/>
        <v>0</v>
      </c>
      <c r="T140" s="196" t="str">
        <f t="shared" si="10"/>
        <v/>
      </c>
      <c r="U140" s="196">
        <f t="shared" si="11"/>
        <v>0</v>
      </c>
      <c r="V140" s="197"/>
      <c r="W140" s="195">
        <f t="shared" ref="W140:X140" si="130">C140/100</f>
        <v>0</v>
      </c>
      <c r="X140" s="195">
        <f t="shared" si="130"/>
        <v>0</v>
      </c>
      <c r="Y140" s="195">
        <f t="shared" si="14"/>
        <v>0</v>
      </c>
      <c r="Z140" s="198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153.0</v>
      </c>
      <c r="B141" s="190"/>
      <c r="C141" s="190"/>
      <c r="D141" s="190"/>
      <c r="E141" s="190"/>
      <c r="F141" s="190">
        <f t="shared" si="5"/>
        <v>0</v>
      </c>
      <c r="G141" s="190">
        <f t="shared" si="6"/>
        <v>0</v>
      </c>
      <c r="H141" s="191">
        <f t="shared" si="7"/>
        <v>0</v>
      </c>
      <c r="I141" s="190"/>
      <c r="J141" s="192">
        <f t="shared" si="8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9"/>
        <v>0</v>
      </c>
      <c r="T141" s="196" t="str">
        <f t="shared" si="10"/>
        <v/>
      </c>
      <c r="U141" s="196">
        <f t="shared" si="11"/>
        <v>0</v>
      </c>
      <c r="V141" s="197"/>
      <c r="W141" s="195">
        <f t="shared" ref="W141:X141" si="131">C141/100</f>
        <v>0</v>
      </c>
      <c r="X141" s="195">
        <f t="shared" si="131"/>
        <v>0</v>
      </c>
      <c r="Y141" s="195">
        <f t="shared" si="14"/>
        <v>0</v>
      </c>
      <c r="Z141" s="198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154.0</v>
      </c>
      <c r="B142" s="190"/>
      <c r="C142" s="190"/>
      <c r="D142" s="190"/>
      <c r="E142" s="190"/>
      <c r="F142" s="190">
        <f t="shared" si="5"/>
        <v>0</v>
      </c>
      <c r="G142" s="190">
        <f t="shared" si="6"/>
        <v>0</v>
      </c>
      <c r="H142" s="191">
        <f t="shared" si="7"/>
        <v>0</v>
      </c>
      <c r="I142" s="190"/>
      <c r="J142" s="192">
        <f t="shared" si="8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9"/>
        <v>0</v>
      </c>
      <c r="T142" s="196" t="str">
        <f t="shared" si="10"/>
        <v/>
      </c>
      <c r="U142" s="196">
        <f t="shared" si="11"/>
        <v>0</v>
      </c>
      <c r="V142" s="197"/>
      <c r="W142" s="195">
        <f t="shared" ref="W142:X142" si="132">C142/100</f>
        <v>0</v>
      </c>
      <c r="X142" s="195">
        <f t="shared" si="132"/>
        <v>0</v>
      </c>
      <c r="Y142" s="195">
        <f t="shared" si="14"/>
        <v>0</v>
      </c>
      <c r="Z142" s="198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155.0</v>
      </c>
      <c r="B143" s="190"/>
      <c r="C143" s="190"/>
      <c r="D143" s="190"/>
      <c r="E143" s="190"/>
      <c r="F143" s="190">
        <f t="shared" si="5"/>
        <v>0</v>
      </c>
      <c r="G143" s="190">
        <f t="shared" si="6"/>
        <v>0</v>
      </c>
      <c r="H143" s="191">
        <f t="shared" si="7"/>
        <v>0</v>
      </c>
      <c r="I143" s="190"/>
      <c r="J143" s="192">
        <f t="shared" si="8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9"/>
        <v>0</v>
      </c>
      <c r="T143" s="196" t="str">
        <f t="shared" si="10"/>
        <v/>
      </c>
      <c r="U143" s="196">
        <f t="shared" si="11"/>
        <v>0</v>
      </c>
      <c r="V143" s="197"/>
      <c r="W143" s="195">
        <f t="shared" ref="W143:X143" si="133">C143/100</f>
        <v>0</v>
      </c>
      <c r="X143" s="195">
        <f t="shared" si="133"/>
        <v>0</v>
      </c>
      <c r="Y143" s="195">
        <f t="shared" si="14"/>
        <v>0</v>
      </c>
      <c r="Z143" s="198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156.0</v>
      </c>
      <c r="B144" s="190"/>
      <c r="C144" s="190"/>
      <c r="D144" s="190"/>
      <c r="E144" s="190"/>
      <c r="F144" s="190">
        <f t="shared" si="5"/>
        <v>0</v>
      </c>
      <c r="G144" s="190">
        <f t="shared" si="6"/>
        <v>0</v>
      </c>
      <c r="H144" s="191">
        <f t="shared" si="7"/>
        <v>0</v>
      </c>
      <c r="I144" s="190"/>
      <c r="J144" s="192">
        <f t="shared" si="8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9"/>
        <v>0</v>
      </c>
      <c r="T144" s="196" t="str">
        <f t="shared" si="10"/>
        <v/>
      </c>
      <c r="U144" s="196">
        <f t="shared" si="11"/>
        <v>0</v>
      </c>
      <c r="V144" s="197"/>
      <c r="W144" s="195">
        <f t="shared" ref="W144:X144" si="134">C144/100</f>
        <v>0</v>
      </c>
      <c r="X144" s="195">
        <f t="shared" si="134"/>
        <v>0</v>
      </c>
      <c r="Y144" s="195">
        <f t="shared" si="14"/>
        <v>0</v>
      </c>
      <c r="Z144" s="198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157.0</v>
      </c>
      <c r="B145" s="190"/>
      <c r="C145" s="190"/>
      <c r="D145" s="190"/>
      <c r="E145" s="190"/>
      <c r="F145" s="190">
        <f t="shared" si="5"/>
        <v>0</v>
      </c>
      <c r="G145" s="190">
        <f t="shared" si="6"/>
        <v>0</v>
      </c>
      <c r="H145" s="191">
        <f t="shared" si="7"/>
        <v>0</v>
      </c>
      <c r="I145" s="190"/>
      <c r="J145" s="192">
        <f t="shared" si="8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9"/>
        <v>0</v>
      </c>
      <c r="T145" s="196" t="str">
        <f t="shared" si="10"/>
        <v/>
      </c>
      <c r="U145" s="196">
        <f t="shared" si="11"/>
        <v>0</v>
      </c>
      <c r="V145" s="197"/>
      <c r="W145" s="195">
        <f t="shared" ref="W145:X145" si="135">C145/100</f>
        <v>0</v>
      </c>
      <c r="X145" s="195">
        <f t="shared" si="135"/>
        <v>0</v>
      </c>
      <c r="Y145" s="195">
        <f t="shared" si="14"/>
        <v>0</v>
      </c>
      <c r="Z145" s="198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158.0</v>
      </c>
      <c r="B146" s="190"/>
      <c r="C146" s="190"/>
      <c r="D146" s="190"/>
      <c r="E146" s="190"/>
      <c r="F146" s="190">
        <f t="shared" si="5"/>
        <v>0</v>
      </c>
      <c r="G146" s="190">
        <f t="shared" si="6"/>
        <v>0</v>
      </c>
      <c r="H146" s="191">
        <f t="shared" si="7"/>
        <v>0</v>
      </c>
      <c r="I146" s="190"/>
      <c r="J146" s="192">
        <f t="shared" si="8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9"/>
        <v>0</v>
      </c>
      <c r="T146" s="196" t="str">
        <f t="shared" si="10"/>
        <v/>
      </c>
      <c r="U146" s="196">
        <f t="shared" si="11"/>
        <v>0</v>
      </c>
      <c r="V146" s="197"/>
      <c r="W146" s="195">
        <f t="shared" ref="W146:X146" si="136">C146/100</f>
        <v>0</v>
      </c>
      <c r="X146" s="195">
        <f t="shared" si="136"/>
        <v>0</v>
      </c>
      <c r="Y146" s="195">
        <f t="shared" si="14"/>
        <v>0</v>
      </c>
      <c r="Z146" s="198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159.0</v>
      </c>
      <c r="B147" s="190"/>
      <c r="C147" s="190"/>
      <c r="D147" s="190"/>
      <c r="E147" s="190"/>
      <c r="F147" s="190">
        <f t="shared" si="5"/>
        <v>0</v>
      </c>
      <c r="G147" s="190">
        <f t="shared" si="6"/>
        <v>0</v>
      </c>
      <c r="H147" s="191">
        <f t="shared" si="7"/>
        <v>0</v>
      </c>
      <c r="I147" s="190"/>
      <c r="J147" s="192">
        <f t="shared" si="8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9"/>
        <v>0</v>
      </c>
      <c r="T147" s="196" t="str">
        <f t="shared" si="10"/>
        <v/>
      </c>
      <c r="U147" s="196">
        <f t="shared" si="11"/>
        <v>0</v>
      </c>
      <c r="V147" s="197"/>
      <c r="W147" s="195">
        <f t="shared" ref="W147:X147" si="137">C147/100</f>
        <v>0</v>
      </c>
      <c r="X147" s="195">
        <f t="shared" si="137"/>
        <v>0</v>
      </c>
      <c r="Y147" s="195">
        <f t="shared" si="14"/>
        <v>0</v>
      </c>
      <c r="Z147" s="198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160.0</v>
      </c>
      <c r="B148" s="190"/>
      <c r="C148" s="190"/>
      <c r="D148" s="190"/>
      <c r="E148" s="190"/>
      <c r="F148" s="190">
        <f t="shared" si="5"/>
        <v>0</v>
      </c>
      <c r="G148" s="190">
        <f t="shared" si="6"/>
        <v>0</v>
      </c>
      <c r="H148" s="191">
        <f t="shared" si="7"/>
        <v>0</v>
      </c>
      <c r="I148" s="190"/>
      <c r="J148" s="192">
        <f t="shared" si="8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9"/>
        <v>0</v>
      </c>
      <c r="T148" s="196" t="str">
        <f t="shared" si="10"/>
        <v/>
      </c>
      <c r="U148" s="196">
        <f t="shared" si="11"/>
        <v>0</v>
      </c>
      <c r="V148" s="197"/>
      <c r="W148" s="195">
        <f t="shared" ref="W148:X148" si="138">C148/100</f>
        <v>0</v>
      </c>
      <c r="X148" s="195">
        <f t="shared" si="138"/>
        <v>0</v>
      </c>
      <c r="Y148" s="195">
        <f t="shared" si="14"/>
        <v>0</v>
      </c>
      <c r="Z148" s="198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161.0</v>
      </c>
      <c r="B149" s="190"/>
      <c r="C149" s="190"/>
      <c r="D149" s="190"/>
      <c r="E149" s="190"/>
      <c r="F149" s="190">
        <f t="shared" si="5"/>
        <v>0</v>
      </c>
      <c r="G149" s="190">
        <f t="shared" si="6"/>
        <v>0</v>
      </c>
      <c r="H149" s="191">
        <f t="shared" si="7"/>
        <v>0</v>
      </c>
      <c r="I149" s="190"/>
      <c r="J149" s="192">
        <f t="shared" si="8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9"/>
        <v>0</v>
      </c>
      <c r="T149" s="196" t="str">
        <f t="shared" si="10"/>
        <v/>
      </c>
      <c r="U149" s="196">
        <f t="shared" si="11"/>
        <v>0</v>
      </c>
      <c r="V149" s="197"/>
      <c r="W149" s="195">
        <f t="shared" ref="W149:X149" si="139">C149/100</f>
        <v>0</v>
      </c>
      <c r="X149" s="195">
        <f t="shared" si="139"/>
        <v>0</v>
      </c>
      <c r="Y149" s="195">
        <f t="shared" si="14"/>
        <v>0</v>
      </c>
      <c r="Z149" s="198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162.0</v>
      </c>
      <c r="B150" s="190"/>
      <c r="C150" s="190"/>
      <c r="D150" s="190"/>
      <c r="E150" s="190"/>
      <c r="F150" s="190">
        <f t="shared" si="5"/>
        <v>0</v>
      </c>
      <c r="G150" s="190">
        <f t="shared" si="6"/>
        <v>0</v>
      </c>
      <c r="H150" s="191">
        <f t="shared" si="7"/>
        <v>0</v>
      </c>
      <c r="I150" s="190"/>
      <c r="J150" s="192">
        <f t="shared" si="8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9"/>
        <v>0</v>
      </c>
      <c r="T150" s="196" t="str">
        <f t="shared" si="10"/>
        <v/>
      </c>
      <c r="U150" s="196">
        <f t="shared" si="11"/>
        <v>0</v>
      </c>
      <c r="V150" s="197"/>
      <c r="W150" s="195">
        <f t="shared" ref="W150:X150" si="140">C150/100</f>
        <v>0</v>
      </c>
      <c r="X150" s="195">
        <f t="shared" si="140"/>
        <v>0</v>
      </c>
      <c r="Y150" s="195">
        <f t="shared" si="14"/>
        <v>0</v>
      </c>
      <c r="Z150" s="198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163.0</v>
      </c>
      <c r="B151" s="190"/>
      <c r="C151" s="190"/>
      <c r="D151" s="190"/>
      <c r="E151" s="190"/>
      <c r="F151" s="190">
        <f t="shared" si="5"/>
        <v>0</v>
      </c>
      <c r="G151" s="190">
        <f t="shared" si="6"/>
        <v>0</v>
      </c>
      <c r="H151" s="191">
        <f t="shared" si="7"/>
        <v>0</v>
      </c>
      <c r="I151" s="190"/>
      <c r="J151" s="192">
        <f t="shared" si="8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9"/>
        <v>0</v>
      </c>
      <c r="T151" s="196" t="str">
        <f t="shared" si="10"/>
        <v/>
      </c>
      <c r="U151" s="196">
        <f t="shared" si="11"/>
        <v>0</v>
      </c>
      <c r="V151" s="197"/>
      <c r="W151" s="195">
        <f t="shared" ref="W151:X151" si="141">C151/100</f>
        <v>0</v>
      </c>
      <c r="X151" s="195">
        <f t="shared" si="141"/>
        <v>0</v>
      </c>
      <c r="Y151" s="195">
        <f t="shared" si="14"/>
        <v>0</v>
      </c>
      <c r="Z151" s="198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164.0</v>
      </c>
      <c r="B152" s="190"/>
      <c r="C152" s="190"/>
      <c r="D152" s="190"/>
      <c r="E152" s="190"/>
      <c r="F152" s="190">
        <f t="shared" si="5"/>
        <v>0</v>
      </c>
      <c r="G152" s="190">
        <f t="shared" si="6"/>
        <v>0</v>
      </c>
      <c r="H152" s="191">
        <f t="shared" si="7"/>
        <v>0</v>
      </c>
      <c r="I152" s="190"/>
      <c r="J152" s="192">
        <f t="shared" si="8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9"/>
        <v>0</v>
      </c>
      <c r="T152" s="196" t="str">
        <f t="shared" si="10"/>
        <v/>
      </c>
      <c r="U152" s="196">
        <f t="shared" si="11"/>
        <v>0</v>
      </c>
      <c r="V152" s="197"/>
      <c r="W152" s="195">
        <f t="shared" ref="W152:X152" si="142">C152/100</f>
        <v>0</v>
      </c>
      <c r="X152" s="195">
        <f t="shared" si="142"/>
        <v>0</v>
      </c>
      <c r="Y152" s="195">
        <f t="shared" si="14"/>
        <v>0</v>
      </c>
      <c r="Z152" s="198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165.0</v>
      </c>
      <c r="B153" s="190"/>
      <c r="C153" s="190"/>
      <c r="D153" s="190"/>
      <c r="E153" s="190"/>
      <c r="F153" s="190">
        <f t="shared" si="5"/>
        <v>0</v>
      </c>
      <c r="G153" s="190">
        <f t="shared" si="6"/>
        <v>0</v>
      </c>
      <c r="H153" s="191">
        <f t="shared" si="7"/>
        <v>0</v>
      </c>
      <c r="I153" s="190"/>
      <c r="J153" s="192">
        <f t="shared" si="8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9"/>
        <v>0</v>
      </c>
      <c r="T153" s="196" t="str">
        <f t="shared" si="10"/>
        <v/>
      </c>
      <c r="U153" s="196">
        <f t="shared" si="11"/>
        <v>0</v>
      </c>
      <c r="V153" s="197"/>
      <c r="W153" s="195">
        <f t="shared" ref="W153:X153" si="143">C153/100</f>
        <v>0</v>
      </c>
      <c r="X153" s="195">
        <f t="shared" si="143"/>
        <v>0</v>
      </c>
      <c r="Y153" s="195">
        <f t="shared" si="14"/>
        <v>0</v>
      </c>
      <c r="Z153" s="198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166.0</v>
      </c>
      <c r="B154" s="190"/>
      <c r="C154" s="190"/>
      <c r="D154" s="190"/>
      <c r="E154" s="190"/>
      <c r="F154" s="190">
        <f t="shared" si="5"/>
        <v>0</v>
      </c>
      <c r="G154" s="190">
        <f t="shared" si="6"/>
        <v>0</v>
      </c>
      <c r="H154" s="191">
        <f t="shared" si="7"/>
        <v>0</v>
      </c>
      <c r="I154" s="190"/>
      <c r="J154" s="192">
        <f t="shared" si="8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9"/>
        <v>0</v>
      </c>
      <c r="T154" s="196" t="str">
        <f t="shared" si="10"/>
        <v/>
      </c>
      <c r="U154" s="196">
        <f t="shared" si="11"/>
        <v>0</v>
      </c>
      <c r="V154" s="197"/>
      <c r="W154" s="195">
        <f t="shared" ref="W154:X154" si="144">C154/100</f>
        <v>0</v>
      </c>
      <c r="X154" s="195">
        <f t="shared" si="144"/>
        <v>0</v>
      </c>
      <c r="Y154" s="195">
        <f t="shared" si="14"/>
        <v>0</v>
      </c>
      <c r="Z154" s="198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167.0</v>
      </c>
      <c r="B155" s="190"/>
      <c r="C155" s="190"/>
      <c r="D155" s="190"/>
      <c r="E155" s="190"/>
      <c r="F155" s="190">
        <f t="shared" si="5"/>
        <v>0</v>
      </c>
      <c r="G155" s="190">
        <f t="shared" si="6"/>
        <v>0</v>
      </c>
      <c r="H155" s="191">
        <f t="shared" si="7"/>
        <v>0</v>
      </c>
      <c r="I155" s="190"/>
      <c r="J155" s="192">
        <f t="shared" si="8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9"/>
        <v>0</v>
      </c>
      <c r="T155" s="196" t="str">
        <f t="shared" si="10"/>
        <v/>
      </c>
      <c r="U155" s="196">
        <f t="shared" si="11"/>
        <v>0</v>
      </c>
      <c r="V155" s="197"/>
      <c r="W155" s="195">
        <f t="shared" ref="W155:X155" si="145">C155/100</f>
        <v>0</v>
      </c>
      <c r="X155" s="195">
        <f t="shared" si="145"/>
        <v>0</v>
      </c>
      <c r="Y155" s="195">
        <f t="shared" si="14"/>
        <v>0</v>
      </c>
      <c r="Z155" s="198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168.0</v>
      </c>
      <c r="B156" s="190"/>
      <c r="C156" s="190"/>
      <c r="D156" s="190"/>
      <c r="E156" s="190"/>
      <c r="F156" s="190">
        <f t="shared" si="5"/>
        <v>0</v>
      </c>
      <c r="G156" s="190">
        <f t="shared" si="6"/>
        <v>0</v>
      </c>
      <c r="H156" s="191">
        <f t="shared" si="7"/>
        <v>0</v>
      </c>
      <c r="I156" s="190"/>
      <c r="J156" s="192">
        <f t="shared" si="8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9"/>
        <v>0</v>
      </c>
      <c r="T156" s="196" t="str">
        <f t="shared" si="10"/>
        <v/>
      </c>
      <c r="U156" s="196">
        <f t="shared" si="11"/>
        <v>0</v>
      </c>
      <c r="V156" s="197"/>
      <c r="W156" s="195">
        <f t="shared" ref="W156:X156" si="146">C156/100</f>
        <v>0</v>
      </c>
      <c r="X156" s="195">
        <f t="shared" si="146"/>
        <v>0</v>
      </c>
      <c r="Y156" s="195">
        <f t="shared" si="14"/>
        <v>0</v>
      </c>
      <c r="Z156" s="198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169.0</v>
      </c>
      <c r="B157" s="190"/>
      <c r="C157" s="190"/>
      <c r="D157" s="190"/>
      <c r="E157" s="190"/>
      <c r="F157" s="190">
        <f t="shared" si="5"/>
        <v>0</v>
      </c>
      <c r="G157" s="190">
        <f t="shared" si="6"/>
        <v>0</v>
      </c>
      <c r="H157" s="191">
        <f t="shared" si="7"/>
        <v>0</v>
      </c>
      <c r="I157" s="190"/>
      <c r="J157" s="192">
        <f t="shared" si="8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9"/>
        <v>0</v>
      </c>
      <c r="T157" s="196" t="str">
        <f t="shared" si="10"/>
        <v/>
      </c>
      <c r="U157" s="196">
        <f t="shared" si="11"/>
        <v>0</v>
      </c>
      <c r="V157" s="197"/>
      <c r="W157" s="195">
        <f t="shared" ref="W157:X157" si="147">C157/100</f>
        <v>0</v>
      </c>
      <c r="X157" s="195">
        <f t="shared" si="147"/>
        <v>0</v>
      </c>
      <c r="Y157" s="195">
        <f t="shared" si="14"/>
        <v>0</v>
      </c>
      <c r="Z157" s="198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170.0</v>
      </c>
      <c r="B158" s="190"/>
      <c r="C158" s="190"/>
      <c r="D158" s="190"/>
      <c r="E158" s="190"/>
      <c r="F158" s="190">
        <f t="shared" si="5"/>
        <v>0</v>
      </c>
      <c r="G158" s="190">
        <f t="shared" si="6"/>
        <v>0</v>
      </c>
      <c r="H158" s="191">
        <f t="shared" si="7"/>
        <v>0</v>
      </c>
      <c r="I158" s="190"/>
      <c r="J158" s="192">
        <f t="shared" si="8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9"/>
        <v>0</v>
      </c>
      <c r="T158" s="196" t="str">
        <f t="shared" si="10"/>
        <v/>
      </c>
      <c r="U158" s="196">
        <f t="shared" si="11"/>
        <v>0</v>
      </c>
      <c r="V158" s="197"/>
      <c r="W158" s="195">
        <f t="shared" ref="W158:X158" si="148">C158/100</f>
        <v>0</v>
      </c>
      <c r="X158" s="195">
        <f t="shared" si="148"/>
        <v>0</v>
      </c>
      <c r="Y158" s="195">
        <f t="shared" si="14"/>
        <v>0</v>
      </c>
      <c r="Z158" s="198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171.0</v>
      </c>
      <c r="B159" s="190"/>
      <c r="C159" s="190"/>
      <c r="D159" s="190"/>
      <c r="E159" s="190"/>
      <c r="F159" s="190">
        <f t="shared" si="5"/>
        <v>0</v>
      </c>
      <c r="G159" s="190">
        <f t="shared" si="6"/>
        <v>0</v>
      </c>
      <c r="H159" s="191">
        <f t="shared" si="7"/>
        <v>0</v>
      </c>
      <c r="I159" s="190"/>
      <c r="J159" s="192">
        <f t="shared" si="8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9"/>
        <v>0</v>
      </c>
      <c r="T159" s="196" t="str">
        <f t="shared" si="10"/>
        <v/>
      </c>
      <c r="U159" s="196">
        <f t="shared" si="11"/>
        <v>0</v>
      </c>
      <c r="V159" s="197"/>
      <c r="W159" s="195">
        <f t="shared" ref="W159:X159" si="149">C159/100</f>
        <v>0</v>
      </c>
      <c r="X159" s="195">
        <f t="shared" si="149"/>
        <v>0</v>
      </c>
      <c r="Y159" s="195">
        <f t="shared" si="14"/>
        <v>0</v>
      </c>
      <c r="Z159" s="198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172.0</v>
      </c>
      <c r="B160" s="190"/>
      <c r="C160" s="190"/>
      <c r="D160" s="190"/>
      <c r="E160" s="190"/>
      <c r="F160" s="190">
        <f t="shared" si="5"/>
        <v>0</v>
      </c>
      <c r="G160" s="190">
        <f t="shared" si="6"/>
        <v>0</v>
      </c>
      <c r="H160" s="191">
        <f t="shared" si="7"/>
        <v>0</v>
      </c>
      <c r="I160" s="190"/>
      <c r="J160" s="192">
        <f t="shared" si="8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9"/>
        <v>0</v>
      </c>
      <c r="T160" s="196" t="str">
        <f t="shared" si="10"/>
        <v/>
      </c>
      <c r="U160" s="196">
        <f t="shared" si="11"/>
        <v>0</v>
      </c>
      <c r="V160" s="197"/>
      <c r="W160" s="195">
        <f t="shared" ref="W160:X160" si="150">C160/100</f>
        <v>0</v>
      </c>
      <c r="X160" s="195">
        <f t="shared" si="150"/>
        <v>0</v>
      </c>
      <c r="Y160" s="195">
        <f t="shared" si="14"/>
        <v>0</v>
      </c>
      <c r="Z160" s="198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173.0</v>
      </c>
      <c r="B161" s="190"/>
      <c r="C161" s="190"/>
      <c r="D161" s="190"/>
      <c r="E161" s="190"/>
      <c r="F161" s="190">
        <f t="shared" si="5"/>
        <v>0</v>
      </c>
      <c r="G161" s="190">
        <f t="shared" si="6"/>
        <v>0</v>
      </c>
      <c r="H161" s="191">
        <f t="shared" si="7"/>
        <v>0</v>
      </c>
      <c r="I161" s="190"/>
      <c r="J161" s="192">
        <f t="shared" si="8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9"/>
        <v>0</v>
      </c>
      <c r="T161" s="196" t="str">
        <f t="shared" si="10"/>
        <v/>
      </c>
      <c r="U161" s="196">
        <f t="shared" si="11"/>
        <v>0</v>
      </c>
      <c r="V161" s="197"/>
      <c r="W161" s="195">
        <f t="shared" ref="W161:X161" si="151">C161/100</f>
        <v>0</v>
      </c>
      <c r="X161" s="195">
        <f t="shared" si="151"/>
        <v>0</v>
      </c>
      <c r="Y161" s="195">
        <f t="shared" si="14"/>
        <v>0</v>
      </c>
      <c r="Z161" s="198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174.0</v>
      </c>
      <c r="B162" s="190"/>
      <c r="C162" s="190"/>
      <c r="D162" s="190"/>
      <c r="E162" s="190"/>
      <c r="F162" s="190">
        <f t="shared" si="5"/>
        <v>0</v>
      </c>
      <c r="G162" s="190">
        <f t="shared" si="6"/>
        <v>0</v>
      </c>
      <c r="H162" s="191">
        <f t="shared" si="7"/>
        <v>0</v>
      </c>
      <c r="I162" s="190"/>
      <c r="J162" s="192">
        <f t="shared" si="8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9"/>
        <v>0</v>
      </c>
      <c r="T162" s="196" t="str">
        <f t="shared" si="10"/>
        <v/>
      </c>
      <c r="U162" s="196">
        <f t="shared" si="11"/>
        <v>0</v>
      </c>
      <c r="V162" s="197"/>
      <c r="W162" s="195">
        <f t="shared" ref="W162:X162" si="152">C162/100</f>
        <v>0</v>
      </c>
      <c r="X162" s="195">
        <f t="shared" si="152"/>
        <v>0</v>
      </c>
      <c r="Y162" s="195">
        <f t="shared" si="14"/>
        <v>0</v>
      </c>
      <c r="Z162" s="198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175.0</v>
      </c>
      <c r="B163" s="190"/>
      <c r="C163" s="190"/>
      <c r="D163" s="190"/>
      <c r="E163" s="190"/>
      <c r="F163" s="190">
        <f t="shared" si="5"/>
        <v>0</v>
      </c>
      <c r="G163" s="190">
        <f t="shared" si="6"/>
        <v>0</v>
      </c>
      <c r="H163" s="191">
        <f t="shared" si="7"/>
        <v>0</v>
      </c>
      <c r="I163" s="190"/>
      <c r="J163" s="192">
        <f t="shared" si="8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9"/>
        <v>0</v>
      </c>
      <c r="T163" s="196" t="str">
        <f t="shared" si="10"/>
        <v/>
      </c>
      <c r="U163" s="196">
        <f t="shared" si="11"/>
        <v>0</v>
      </c>
      <c r="V163" s="197"/>
      <c r="W163" s="195">
        <f t="shared" ref="W163:X163" si="153">C163/100</f>
        <v>0</v>
      </c>
      <c r="X163" s="195">
        <f t="shared" si="153"/>
        <v>0</v>
      </c>
      <c r="Y163" s="195">
        <f t="shared" si="14"/>
        <v>0</v>
      </c>
      <c r="Z163" s="198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176.0</v>
      </c>
      <c r="B164" s="190"/>
      <c r="C164" s="190"/>
      <c r="D164" s="190"/>
      <c r="E164" s="190"/>
      <c r="F164" s="190">
        <f t="shared" si="5"/>
        <v>0</v>
      </c>
      <c r="G164" s="190">
        <f t="shared" si="6"/>
        <v>0</v>
      </c>
      <c r="H164" s="191">
        <f t="shared" si="7"/>
        <v>0</v>
      </c>
      <c r="I164" s="190"/>
      <c r="J164" s="192">
        <f t="shared" si="8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9"/>
        <v>0</v>
      </c>
      <c r="T164" s="196" t="str">
        <f t="shared" si="10"/>
        <v/>
      </c>
      <c r="U164" s="196">
        <f t="shared" si="11"/>
        <v>0</v>
      </c>
      <c r="V164" s="197"/>
      <c r="W164" s="195">
        <f t="shared" ref="W164:X164" si="154">C164/100</f>
        <v>0</v>
      </c>
      <c r="X164" s="195">
        <f t="shared" si="154"/>
        <v>0</v>
      </c>
      <c r="Y164" s="195">
        <f t="shared" si="14"/>
        <v>0</v>
      </c>
      <c r="Z164" s="198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177.0</v>
      </c>
      <c r="B165" s="190"/>
      <c r="C165" s="190"/>
      <c r="D165" s="190"/>
      <c r="E165" s="190"/>
      <c r="F165" s="190">
        <f t="shared" si="5"/>
        <v>0</v>
      </c>
      <c r="G165" s="190">
        <f t="shared" si="6"/>
        <v>0</v>
      </c>
      <c r="H165" s="191">
        <f t="shared" si="7"/>
        <v>0</v>
      </c>
      <c r="I165" s="190"/>
      <c r="J165" s="192">
        <f t="shared" si="8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9"/>
        <v>0</v>
      </c>
      <c r="T165" s="196" t="str">
        <f t="shared" si="10"/>
        <v/>
      </c>
      <c r="U165" s="196">
        <f t="shared" si="11"/>
        <v>0</v>
      </c>
      <c r="V165" s="197"/>
      <c r="W165" s="195">
        <f t="shared" ref="W165:X165" si="155">C165/100</f>
        <v>0</v>
      </c>
      <c r="X165" s="195">
        <f t="shared" si="155"/>
        <v>0</v>
      </c>
      <c r="Y165" s="195">
        <f t="shared" si="14"/>
        <v>0</v>
      </c>
      <c r="Z165" s="198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178.0</v>
      </c>
      <c r="B166" s="190"/>
      <c r="C166" s="190"/>
      <c r="D166" s="190"/>
      <c r="E166" s="190"/>
      <c r="F166" s="190">
        <f t="shared" si="5"/>
        <v>0</v>
      </c>
      <c r="G166" s="190">
        <f t="shared" si="6"/>
        <v>0</v>
      </c>
      <c r="H166" s="191">
        <f t="shared" si="7"/>
        <v>0</v>
      </c>
      <c r="I166" s="190"/>
      <c r="J166" s="192">
        <f t="shared" si="8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9"/>
        <v>0</v>
      </c>
      <c r="T166" s="196" t="str">
        <f t="shared" si="10"/>
        <v/>
      </c>
      <c r="U166" s="196">
        <f t="shared" si="11"/>
        <v>0</v>
      </c>
      <c r="V166" s="197"/>
      <c r="W166" s="195">
        <f t="shared" ref="W166:X166" si="156">C166/100</f>
        <v>0</v>
      </c>
      <c r="X166" s="195">
        <f t="shared" si="156"/>
        <v>0</v>
      </c>
      <c r="Y166" s="195">
        <f t="shared" si="14"/>
        <v>0</v>
      </c>
      <c r="Z166" s="198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179.0</v>
      </c>
      <c r="B167" s="190"/>
      <c r="C167" s="190"/>
      <c r="D167" s="190"/>
      <c r="E167" s="190"/>
      <c r="F167" s="190">
        <f t="shared" si="5"/>
        <v>0</v>
      </c>
      <c r="G167" s="190">
        <f t="shared" si="6"/>
        <v>0</v>
      </c>
      <c r="H167" s="191">
        <f t="shared" si="7"/>
        <v>0</v>
      </c>
      <c r="I167" s="190"/>
      <c r="J167" s="192">
        <f t="shared" si="8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9"/>
        <v>0</v>
      </c>
      <c r="T167" s="196" t="str">
        <f t="shared" si="10"/>
        <v/>
      </c>
      <c r="U167" s="196">
        <f t="shared" si="11"/>
        <v>0</v>
      </c>
      <c r="V167" s="197"/>
      <c r="W167" s="195">
        <f t="shared" ref="W167:X167" si="157">C167/100</f>
        <v>0</v>
      </c>
      <c r="X167" s="195">
        <f t="shared" si="157"/>
        <v>0</v>
      </c>
      <c r="Y167" s="195">
        <f t="shared" si="14"/>
        <v>0</v>
      </c>
      <c r="Z167" s="198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180.0</v>
      </c>
      <c r="B168" s="190"/>
      <c r="C168" s="190"/>
      <c r="D168" s="190"/>
      <c r="E168" s="190"/>
      <c r="F168" s="190">
        <f t="shared" si="5"/>
        <v>0</v>
      </c>
      <c r="G168" s="190">
        <f t="shared" si="6"/>
        <v>0</v>
      </c>
      <c r="H168" s="191">
        <f t="shared" si="7"/>
        <v>0</v>
      </c>
      <c r="I168" s="190"/>
      <c r="J168" s="192">
        <f t="shared" si="8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9"/>
        <v>0</v>
      </c>
      <c r="T168" s="196" t="str">
        <f t="shared" si="10"/>
        <v/>
      </c>
      <c r="U168" s="196">
        <f t="shared" si="11"/>
        <v>0</v>
      </c>
      <c r="V168" s="197"/>
      <c r="W168" s="195">
        <f t="shared" ref="W168:X168" si="158">C168/100</f>
        <v>0</v>
      </c>
      <c r="X168" s="195">
        <f t="shared" si="158"/>
        <v>0</v>
      </c>
      <c r="Y168" s="195">
        <f t="shared" si="14"/>
        <v>0</v>
      </c>
      <c r="Z168" s="198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181.0</v>
      </c>
      <c r="B169" s="190"/>
      <c r="C169" s="190"/>
      <c r="D169" s="190"/>
      <c r="E169" s="190"/>
      <c r="F169" s="190">
        <f t="shared" si="5"/>
        <v>0</v>
      </c>
      <c r="G169" s="190">
        <f t="shared" si="6"/>
        <v>0</v>
      </c>
      <c r="H169" s="191">
        <f t="shared" si="7"/>
        <v>0</v>
      </c>
      <c r="I169" s="190"/>
      <c r="J169" s="192">
        <f t="shared" si="8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9"/>
        <v>0</v>
      </c>
      <c r="T169" s="196" t="str">
        <f t="shared" si="10"/>
        <v/>
      </c>
      <c r="U169" s="196">
        <f t="shared" si="11"/>
        <v>0</v>
      </c>
      <c r="V169" s="197"/>
      <c r="W169" s="195">
        <f t="shared" ref="W169:X169" si="159">C169/100</f>
        <v>0</v>
      </c>
      <c r="X169" s="195">
        <f t="shared" si="159"/>
        <v>0</v>
      </c>
      <c r="Y169" s="195">
        <f t="shared" si="14"/>
        <v>0</v>
      </c>
      <c r="Z169" s="198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182.0</v>
      </c>
      <c r="B170" s="190"/>
      <c r="C170" s="190"/>
      <c r="D170" s="190"/>
      <c r="E170" s="190"/>
      <c r="F170" s="190">
        <f t="shared" si="5"/>
        <v>0</v>
      </c>
      <c r="G170" s="190">
        <f t="shared" si="6"/>
        <v>0</v>
      </c>
      <c r="H170" s="191">
        <f t="shared" si="7"/>
        <v>0</v>
      </c>
      <c r="I170" s="190"/>
      <c r="J170" s="192">
        <f t="shared" si="8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9"/>
        <v>0</v>
      </c>
      <c r="T170" s="196" t="str">
        <f t="shared" si="10"/>
        <v/>
      </c>
      <c r="U170" s="196">
        <f t="shared" si="11"/>
        <v>0</v>
      </c>
      <c r="V170" s="197"/>
      <c r="W170" s="195">
        <f t="shared" ref="W170:X170" si="160">C170/100</f>
        <v>0</v>
      </c>
      <c r="X170" s="195">
        <f t="shared" si="160"/>
        <v>0</v>
      </c>
      <c r="Y170" s="195">
        <f t="shared" si="14"/>
        <v>0</v>
      </c>
      <c r="Z170" s="198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183.0</v>
      </c>
      <c r="B171" s="190"/>
      <c r="C171" s="190"/>
      <c r="D171" s="190"/>
      <c r="E171" s="190"/>
      <c r="F171" s="190">
        <f t="shared" si="5"/>
        <v>0</v>
      </c>
      <c r="G171" s="190">
        <f t="shared" si="6"/>
        <v>0</v>
      </c>
      <c r="H171" s="191">
        <f t="shared" si="7"/>
        <v>0</v>
      </c>
      <c r="I171" s="190"/>
      <c r="J171" s="192">
        <f t="shared" si="8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9"/>
        <v>0</v>
      </c>
      <c r="T171" s="196" t="str">
        <f t="shared" si="10"/>
        <v/>
      </c>
      <c r="U171" s="196">
        <f t="shared" si="11"/>
        <v>0</v>
      </c>
      <c r="V171" s="197"/>
      <c r="W171" s="195">
        <f t="shared" ref="W171:X171" si="161">C171/100</f>
        <v>0</v>
      </c>
      <c r="X171" s="195">
        <f t="shared" si="161"/>
        <v>0</v>
      </c>
      <c r="Y171" s="195">
        <f t="shared" si="14"/>
        <v>0</v>
      </c>
      <c r="Z171" s="198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184.0</v>
      </c>
      <c r="B172" s="190"/>
      <c r="C172" s="190"/>
      <c r="D172" s="190"/>
      <c r="E172" s="190"/>
      <c r="F172" s="190">
        <f t="shared" si="5"/>
        <v>0</v>
      </c>
      <c r="G172" s="190">
        <f t="shared" si="6"/>
        <v>0</v>
      </c>
      <c r="H172" s="191">
        <f t="shared" si="7"/>
        <v>0</v>
      </c>
      <c r="I172" s="190"/>
      <c r="J172" s="192">
        <f t="shared" si="8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9"/>
        <v>0</v>
      </c>
      <c r="T172" s="196" t="str">
        <f t="shared" si="10"/>
        <v/>
      </c>
      <c r="U172" s="196">
        <f t="shared" si="11"/>
        <v>0</v>
      </c>
      <c r="V172" s="197"/>
      <c r="W172" s="195">
        <f t="shared" ref="W172:X172" si="162">C172/100</f>
        <v>0</v>
      </c>
      <c r="X172" s="195">
        <f t="shared" si="162"/>
        <v>0</v>
      </c>
      <c r="Y172" s="195">
        <f t="shared" si="14"/>
        <v>0</v>
      </c>
      <c r="Z172" s="198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185.0</v>
      </c>
      <c r="B173" s="190"/>
      <c r="C173" s="190"/>
      <c r="D173" s="190"/>
      <c r="E173" s="190"/>
      <c r="F173" s="190">
        <f t="shared" si="5"/>
        <v>0</v>
      </c>
      <c r="G173" s="190">
        <f t="shared" si="6"/>
        <v>0</v>
      </c>
      <c r="H173" s="191">
        <f t="shared" si="7"/>
        <v>0</v>
      </c>
      <c r="I173" s="190"/>
      <c r="J173" s="192">
        <f t="shared" si="8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9"/>
        <v>0</v>
      </c>
      <c r="T173" s="196" t="str">
        <f t="shared" si="10"/>
        <v/>
      </c>
      <c r="U173" s="196">
        <f t="shared" si="11"/>
        <v>0</v>
      </c>
      <c r="V173" s="197"/>
      <c r="W173" s="195">
        <f t="shared" ref="W173:X173" si="163">C173/100</f>
        <v>0</v>
      </c>
      <c r="X173" s="195">
        <f t="shared" si="163"/>
        <v>0</v>
      </c>
      <c r="Y173" s="195">
        <f t="shared" si="14"/>
        <v>0</v>
      </c>
      <c r="Z173" s="198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186.0</v>
      </c>
      <c r="B174" s="190"/>
      <c r="C174" s="190"/>
      <c r="D174" s="190"/>
      <c r="E174" s="190"/>
      <c r="F174" s="190">
        <f t="shared" si="5"/>
        <v>0</v>
      </c>
      <c r="G174" s="190">
        <f t="shared" si="6"/>
        <v>0</v>
      </c>
      <c r="H174" s="191">
        <f t="shared" si="7"/>
        <v>0</v>
      </c>
      <c r="I174" s="190"/>
      <c r="J174" s="192">
        <f t="shared" si="8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9"/>
        <v>0</v>
      </c>
      <c r="T174" s="196" t="str">
        <f t="shared" si="10"/>
        <v/>
      </c>
      <c r="U174" s="196">
        <f t="shared" si="11"/>
        <v>0</v>
      </c>
      <c r="V174" s="197"/>
      <c r="W174" s="195">
        <f t="shared" ref="W174:X174" si="164">C174/100</f>
        <v>0</v>
      </c>
      <c r="X174" s="195">
        <f t="shared" si="164"/>
        <v>0</v>
      </c>
      <c r="Y174" s="195">
        <f t="shared" si="14"/>
        <v>0</v>
      </c>
      <c r="Z174" s="198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187.0</v>
      </c>
      <c r="B175" s="190"/>
      <c r="C175" s="190"/>
      <c r="D175" s="190"/>
      <c r="E175" s="190"/>
      <c r="F175" s="190">
        <f t="shared" si="5"/>
        <v>0</v>
      </c>
      <c r="G175" s="190">
        <f t="shared" si="6"/>
        <v>0</v>
      </c>
      <c r="H175" s="191">
        <f t="shared" si="7"/>
        <v>0</v>
      </c>
      <c r="I175" s="190"/>
      <c r="J175" s="192">
        <f t="shared" si="8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9"/>
        <v>0</v>
      </c>
      <c r="T175" s="196" t="str">
        <f t="shared" si="10"/>
        <v/>
      </c>
      <c r="U175" s="196">
        <f t="shared" si="11"/>
        <v>0</v>
      </c>
      <c r="V175" s="197"/>
      <c r="W175" s="195">
        <f t="shared" ref="W175:X175" si="165">C175/100</f>
        <v>0</v>
      </c>
      <c r="X175" s="195">
        <f t="shared" si="165"/>
        <v>0</v>
      </c>
      <c r="Y175" s="195">
        <f t="shared" si="14"/>
        <v>0</v>
      </c>
      <c r="Z175" s="198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188.0</v>
      </c>
      <c r="B176" s="190"/>
      <c r="C176" s="190"/>
      <c r="D176" s="190"/>
      <c r="E176" s="190"/>
      <c r="F176" s="190">
        <f t="shared" si="5"/>
        <v>0</v>
      </c>
      <c r="G176" s="190">
        <f t="shared" si="6"/>
        <v>0</v>
      </c>
      <c r="H176" s="191">
        <f t="shared" si="7"/>
        <v>0</v>
      </c>
      <c r="I176" s="190"/>
      <c r="J176" s="192">
        <f t="shared" si="8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9"/>
        <v>0</v>
      </c>
      <c r="T176" s="196" t="str">
        <f t="shared" si="10"/>
        <v/>
      </c>
      <c r="U176" s="196">
        <f t="shared" si="11"/>
        <v>0</v>
      </c>
      <c r="V176" s="197"/>
      <c r="W176" s="195">
        <f t="shared" ref="W176:X176" si="166">C176/100</f>
        <v>0</v>
      </c>
      <c r="X176" s="195">
        <f t="shared" si="166"/>
        <v>0</v>
      </c>
      <c r="Y176" s="195">
        <f t="shared" si="14"/>
        <v>0</v>
      </c>
      <c r="Z176" s="198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189.0</v>
      </c>
      <c r="B177" s="190"/>
      <c r="C177" s="190"/>
      <c r="D177" s="190"/>
      <c r="E177" s="190"/>
      <c r="F177" s="190">
        <f t="shared" si="5"/>
        <v>0</v>
      </c>
      <c r="G177" s="190">
        <f t="shared" si="6"/>
        <v>0</v>
      </c>
      <c r="H177" s="191">
        <f t="shared" si="7"/>
        <v>0</v>
      </c>
      <c r="I177" s="190"/>
      <c r="J177" s="192">
        <f t="shared" si="8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9"/>
        <v>0</v>
      </c>
      <c r="T177" s="196" t="str">
        <f t="shared" si="10"/>
        <v/>
      </c>
      <c r="U177" s="196">
        <f t="shared" si="11"/>
        <v>0</v>
      </c>
      <c r="V177" s="197"/>
      <c r="W177" s="195">
        <f t="shared" ref="W177:X177" si="167">C177/100</f>
        <v>0</v>
      </c>
      <c r="X177" s="195">
        <f t="shared" si="167"/>
        <v>0</v>
      </c>
      <c r="Y177" s="195">
        <f t="shared" si="14"/>
        <v>0</v>
      </c>
      <c r="Z177" s="198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190.0</v>
      </c>
      <c r="B178" s="190"/>
      <c r="C178" s="190"/>
      <c r="D178" s="190"/>
      <c r="E178" s="190"/>
      <c r="F178" s="190">
        <f t="shared" si="5"/>
        <v>0</v>
      </c>
      <c r="G178" s="190">
        <f t="shared" si="6"/>
        <v>0</v>
      </c>
      <c r="H178" s="191">
        <f t="shared" si="7"/>
        <v>0</v>
      </c>
      <c r="I178" s="190"/>
      <c r="J178" s="192">
        <f t="shared" si="8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9"/>
        <v>0</v>
      </c>
      <c r="T178" s="196" t="str">
        <f t="shared" si="10"/>
        <v/>
      </c>
      <c r="U178" s="196">
        <f t="shared" si="11"/>
        <v>0</v>
      </c>
      <c r="V178" s="197"/>
      <c r="W178" s="195">
        <f t="shared" ref="W178:X178" si="168">C178/100</f>
        <v>0</v>
      </c>
      <c r="X178" s="195">
        <f t="shared" si="168"/>
        <v>0</v>
      </c>
      <c r="Y178" s="195">
        <f t="shared" si="14"/>
        <v>0</v>
      </c>
      <c r="Z178" s="198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191.0</v>
      </c>
      <c r="B179" s="190"/>
      <c r="C179" s="190"/>
      <c r="D179" s="190"/>
      <c r="E179" s="190"/>
      <c r="F179" s="190">
        <f t="shared" si="5"/>
        <v>0</v>
      </c>
      <c r="G179" s="190">
        <f t="shared" si="6"/>
        <v>0</v>
      </c>
      <c r="H179" s="191">
        <f t="shared" si="7"/>
        <v>0</v>
      </c>
      <c r="I179" s="190"/>
      <c r="J179" s="192">
        <f t="shared" si="8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9"/>
        <v>0</v>
      </c>
      <c r="T179" s="196" t="str">
        <f t="shared" si="10"/>
        <v/>
      </c>
      <c r="U179" s="196">
        <f t="shared" si="11"/>
        <v>0</v>
      </c>
      <c r="V179" s="197"/>
      <c r="W179" s="195">
        <f t="shared" ref="W179:X179" si="169">C179/100</f>
        <v>0</v>
      </c>
      <c r="X179" s="195">
        <f t="shared" si="169"/>
        <v>0</v>
      </c>
      <c r="Y179" s="195">
        <f t="shared" si="14"/>
        <v>0</v>
      </c>
      <c r="Z179" s="198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192.0</v>
      </c>
      <c r="B180" s="190"/>
      <c r="C180" s="190"/>
      <c r="D180" s="190"/>
      <c r="E180" s="190"/>
      <c r="F180" s="190">
        <f t="shared" si="5"/>
        <v>0</v>
      </c>
      <c r="G180" s="190">
        <f t="shared" si="6"/>
        <v>0</v>
      </c>
      <c r="H180" s="191">
        <f t="shared" si="7"/>
        <v>0</v>
      </c>
      <c r="I180" s="190"/>
      <c r="J180" s="192">
        <f t="shared" si="8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9"/>
        <v>0</v>
      </c>
      <c r="T180" s="196" t="str">
        <f t="shared" si="10"/>
        <v/>
      </c>
      <c r="U180" s="196">
        <f t="shared" si="11"/>
        <v>0</v>
      </c>
      <c r="V180" s="197"/>
      <c r="W180" s="195">
        <f t="shared" ref="W180:X180" si="170">C180/100</f>
        <v>0</v>
      </c>
      <c r="X180" s="195">
        <f t="shared" si="170"/>
        <v>0</v>
      </c>
      <c r="Y180" s="195">
        <f t="shared" si="14"/>
        <v>0</v>
      </c>
      <c r="Z180" s="198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193.0</v>
      </c>
      <c r="B181" s="190"/>
      <c r="C181" s="190"/>
      <c r="D181" s="190"/>
      <c r="E181" s="190"/>
      <c r="F181" s="190">
        <f t="shared" si="5"/>
        <v>0</v>
      </c>
      <c r="G181" s="190">
        <f t="shared" si="6"/>
        <v>0</v>
      </c>
      <c r="H181" s="191">
        <f t="shared" si="7"/>
        <v>0</v>
      </c>
      <c r="I181" s="190"/>
      <c r="J181" s="192">
        <f t="shared" si="8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9"/>
        <v>0</v>
      </c>
      <c r="T181" s="196" t="str">
        <f t="shared" si="10"/>
        <v/>
      </c>
      <c r="U181" s="196">
        <f t="shared" si="11"/>
        <v>0</v>
      </c>
      <c r="V181" s="197"/>
      <c r="W181" s="195">
        <f t="shared" ref="W181:X181" si="171">C181/100</f>
        <v>0</v>
      </c>
      <c r="X181" s="195">
        <f t="shared" si="171"/>
        <v>0</v>
      </c>
      <c r="Y181" s="195">
        <f t="shared" si="14"/>
        <v>0</v>
      </c>
      <c r="Z181" s="198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194.0</v>
      </c>
      <c r="B182" s="190"/>
      <c r="C182" s="190"/>
      <c r="D182" s="190"/>
      <c r="E182" s="190"/>
      <c r="F182" s="190">
        <f t="shared" si="5"/>
        <v>0</v>
      </c>
      <c r="G182" s="190">
        <f t="shared" si="6"/>
        <v>0</v>
      </c>
      <c r="H182" s="191">
        <f t="shared" si="7"/>
        <v>0</v>
      </c>
      <c r="I182" s="190"/>
      <c r="J182" s="192">
        <f t="shared" si="8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9"/>
        <v>0</v>
      </c>
      <c r="T182" s="196" t="str">
        <f t="shared" si="10"/>
        <v/>
      </c>
      <c r="U182" s="196">
        <f t="shared" si="11"/>
        <v>0</v>
      </c>
      <c r="V182" s="197"/>
      <c r="W182" s="195">
        <f t="shared" ref="W182:X182" si="172">C182/100</f>
        <v>0</v>
      </c>
      <c r="X182" s="195">
        <f t="shared" si="172"/>
        <v>0</v>
      </c>
      <c r="Y182" s="195">
        <f t="shared" si="14"/>
        <v>0</v>
      </c>
      <c r="Z182" s="198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195.0</v>
      </c>
      <c r="B183" s="190"/>
      <c r="C183" s="190"/>
      <c r="D183" s="190"/>
      <c r="E183" s="190"/>
      <c r="F183" s="190">
        <f t="shared" si="5"/>
        <v>0</v>
      </c>
      <c r="G183" s="190">
        <f t="shared" si="6"/>
        <v>0</v>
      </c>
      <c r="H183" s="191">
        <f t="shared" si="7"/>
        <v>0</v>
      </c>
      <c r="I183" s="190"/>
      <c r="J183" s="192">
        <f t="shared" si="8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9"/>
        <v>0</v>
      </c>
      <c r="T183" s="196" t="str">
        <f t="shared" si="10"/>
        <v/>
      </c>
      <c r="U183" s="196">
        <f t="shared" si="11"/>
        <v>0</v>
      </c>
      <c r="V183" s="197"/>
      <c r="W183" s="195">
        <f t="shared" ref="W183:X183" si="173">C183/100</f>
        <v>0</v>
      </c>
      <c r="X183" s="195">
        <f t="shared" si="173"/>
        <v>0</v>
      </c>
      <c r="Y183" s="195">
        <f t="shared" si="14"/>
        <v>0</v>
      </c>
      <c r="Z183" s="198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196.0</v>
      </c>
      <c r="B184" s="190"/>
      <c r="C184" s="190"/>
      <c r="D184" s="190"/>
      <c r="E184" s="190"/>
      <c r="F184" s="190">
        <f t="shared" si="5"/>
        <v>0</v>
      </c>
      <c r="G184" s="190">
        <f t="shared" si="6"/>
        <v>0</v>
      </c>
      <c r="H184" s="191">
        <f t="shared" si="7"/>
        <v>0</v>
      </c>
      <c r="I184" s="190"/>
      <c r="J184" s="192">
        <f t="shared" si="8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9"/>
        <v>0</v>
      </c>
      <c r="T184" s="196" t="str">
        <f t="shared" si="10"/>
        <v/>
      </c>
      <c r="U184" s="196">
        <f t="shared" si="11"/>
        <v>0</v>
      </c>
      <c r="V184" s="197"/>
      <c r="W184" s="195">
        <f t="shared" ref="W184:X184" si="174">C184/100</f>
        <v>0</v>
      </c>
      <c r="X184" s="195">
        <f t="shared" si="174"/>
        <v>0</v>
      </c>
      <c r="Y184" s="195">
        <f t="shared" si="14"/>
        <v>0</v>
      </c>
      <c r="Z184" s="198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197.0</v>
      </c>
      <c r="B185" s="190"/>
      <c r="C185" s="190"/>
      <c r="D185" s="190"/>
      <c r="E185" s="190"/>
      <c r="F185" s="190">
        <f t="shared" si="5"/>
        <v>0</v>
      </c>
      <c r="G185" s="190">
        <f t="shared" si="6"/>
        <v>0</v>
      </c>
      <c r="H185" s="191">
        <f t="shared" si="7"/>
        <v>0</v>
      </c>
      <c r="I185" s="190"/>
      <c r="J185" s="192">
        <f t="shared" si="8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9"/>
        <v>0</v>
      </c>
      <c r="T185" s="196" t="str">
        <f t="shared" si="10"/>
        <v/>
      </c>
      <c r="U185" s="196">
        <f t="shared" si="11"/>
        <v>0</v>
      </c>
      <c r="V185" s="197"/>
      <c r="W185" s="195">
        <f t="shared" ref="W185:X185" si="175">C185/100</f>
        <v>0</v>
      </c>
      <c r="X185" s="195">
        <f t="shared" si="175"/>
        <v>0</v>
      </c>
      <c r="Y185" s="195">
        <f t="shared" si="14"/>
        <v>0</v>
      </c>
      <c r="Z185" s="198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198.0</v>
      </c>
      <c r="B186" s="190"/>
      <c r="C186" s="190"/>
      <c r="D186" s="190"/>
      <c r="E186" s="190"/>
      <c r="F186" s="190">
        <f t="shared" si="5"/>
        <v>0</v>
      </c>
      <c r="G186" s="190">
        <f t="shared" si="6"/>
        <v>0</v>
      </c>
      <c r="H186" s="191">
        <f t="shared" si="7"/>
        <v>0</v>
      </c>
      <c r="I186" s="190"/>
      <c r="J186" s="192">
        <f t="shared" si="8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9"/>
        <v>0</v>
      </c>
      <c r="T186" s="196" t="str">
        <f t="shared" si="10"/>
        <v/>
      </c>
      <c r="U186" s="196">
        <f t="shared" si="11"/>
        <v>0</v>
      </c>
      <c r="V186" s="197"/>
      <c r="W186" s="195">
        <f t="shared" ref="W186:X186" si="176">C186/100</f>
        <v>0</v>
      </c>
      <c r="X186" s="195">
        <f t="shared" si="176"/>
        <v>0</v>
      </c>
      <c r="Y186" s="195">
        <f t="shared" si="14"/>
        <v>0</v>
      </c>
      <c r="Z186" s="198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199.0</v>
      </c>
      <c r="B187" s="190"/>
      <c r="C187" s="190"/>
      <c r="D187" s="190"/>
      <c r="E187" s="190"/>
      <c r="F187" s="190">
        <f t="shared" si="5"/>
        <v>0</v>
      </c>
      <c r="G187" s="190">
        <f t="shared" si="6"/>
        <v>0</v>
      </c>
      <c r="H187" s="191">
        <f t="shared" si="7"/>
        <v>0</v>
      </c>
      <c r="I187" s="190"/>
      <c r="J187" s="192">
        <f t="shared" si="8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9"/>
        <v>0</v>
      </c>
      <c r="T187" s="196" t="str">
        <f t="shared" si="10"/>
        <v/>
      </c>
      <c r="U187" s="196">
        <f t="shared" si="11"/>
        <v>0</v>
      </c>
      <c r="V187" s="197"/>
      <c r="W187" s="195">
        <f t="shared" ref="W187:X187" si="177">C187/100</f>
        <v>0</v>
      </c>
      <c r="X187" s="195">
        <f t="shared" si="177"/>
        <v>0</v>
      </c>
      <c r="Y187" s="195">
        <f t="shared" si="14"/>
        <v>0</v>
      </c>
      <c r="Z187" s="198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200.0</v>
      </c>
      <c r="B188" s="190"/>
      <c r="C188" s="190"/>
      <c r="D188" s="190"/>
      <c r="E188" s="190"/>
      <c r="F188" s="190">
        <f t="shared" si="5"/>
        <v>0</v>
      </c>
      <c r="G188" s="190">
        <f t="shared" si="6"/>
        <v>0</v>
      </c>
      <c r="H188" s="191">
        <f t="shared" si="7"/>
        <v>0</v>
      </c>
      <c r="I188" s="190"/>
      <c r="J188" s="192">
        <f t="shared" si="8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9"/>
        <v>0</v>
      </c>
      <c r="T188" s="196" t="str">
        <f t="shared" si="10"/>
        <v/>
      </c>
      <c r="U188" s="196">
        <f t="shared" si="11"/>
        <v>0</v>
      </c>
      <c r="V188" s="197"/>
      <c r="W188" s="195">
        <f t="shared" ref="W188:X188" si="178">C188/100</f>
        <v>0</v>
      </c>
      <c r="X188" s="195">
        <f t="shared" si="178"/>
        <v>0</v>
      </c>
      <c r="Y188" s="195">
        <f t="shared" si="14"/>
        <v>0</v>
      </c>
      <c r="Z188" s="198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201.0</v>
      </c>
      <c r="B189" s="190"/>
      <c r="C189" s="190"/>
      <c r="D189" s="190"/>
      <c r="E189" s="190"/>
      <c r="F189" s="190">
        <f t="shared" si="5"/>
        <v>0</v>
      </c>
      <c r="G189" s="190">
        <f t="shared" si="6"/>
        <v>0</v>
      </c>
      <c r="H189" s="191">
        <f t="shared" si="7"/>
        <v>0</v>
      </c>
      <c r="I189" s="190"/>
      <c r="J189" s="192">
        <f t="shared" si="8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9"/>
        <v>0</v>
      </c>
      <c r="T189" s="196" t="str">
        <f t="shared" si="10"/>
        <v/>
      </c>
      <c r="U189" s="196">
        <f t="shared" si="11"/>
        <v>0</v>
      </c>
      <c r="V189" s="197"/>
      <c r="W189" s="195">
        <f t="shared" ref="W189:X189" si="179">C189/100</f>
        <v>0</v>
      </c>
      <c r="X189" s="195">
        <f t="shared" si="179"/>
        <v>0</v>
      </c>
      <c r="Y189" s="195">
        <f t="shared" si="14"/>
        <v>0</v>
      </c>
      <c r="Z189" s="198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202.0</v>
      </c>
      <c r="B190" s="190"/>
      <c r="C190" s="190"/>
      <c r="D190" s="190"/>
      <c r="E190" s="190"/>
      <c r="F190" s="190">
        <f t="shared" si="5"/>
        <v>0</v>
      </c>
      <c r="G190" s="190">
        <f t="shared" si="6"/>
        <v>0</v>
      </c>
      <c r="H190" s="191">
        <f t="shared" si="7"/>
        <v>0</v>
      </c>
      <c r="I190" s="190"/>
      <c r="J190" s="192">
        <f t="shared" si="8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9"/>
        <v>0</v>
      </c>
      <c r="T190" s="196" t="str">
        <f t="shared" si="10"/>
        <v/>
      </c>
      <c r="U190" s="196">
        <f t="shared" si="11"/>
        <v>0</v>
      </c>
      <c r="V190" s="197"/>
      <c r="W190" s="195">
        <f t="shared" ref="W190:X190" si="180">C190/100</f>
        <v>0</v>
      </c>
      <c r="X190" s="195">
        <f t="shared" si="180"/>
        <v>0</v>
      </c>
      <c r="Y190" s="195">
        <f t="shared" si="14"/>
        <v>0</v>
      </c>
      <c r="Z190" s="198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203.0</v>
      </c>
      <c r="B191" s="190"/>
      <c r="C191" s="190"/>
      <c r="D191" s="190"/>
      <c r="E191" s="190"/>
      <c r="F191" s="190">
        <f t="shared" si="5"/>
        <v>0</v>
      </c>
      <c r="G191" s="190">
        <f t="shared" si="6"/>
        <v>0</v>
      </c>
      <c r="H191" s="191">
        <f t="shared" si="7"/>
        <v>0</v>
      </c>
      <c r="I191" s="190"/>
      <c r="J191" s="192">
        <f t="shared" si="8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9"/>
        <v>0</v>
      </c>
      <c r="T191" s="196" t="str">
        <f t="shared" si="10"/>
        <v/>
      </c>
      <c r="U191" s="196">
        <f t="shared" si="11"/>
        <v>0</v>
      </c>
      <c r="V191" s="197"/>
      <c r="W191" s="195">
        <f t="shared" ref="W191:X191" si="181">C191/100</f>
        <v>0</v>
      </c>
      <c r="X191" s="195">
        <f t="shared" si="181"/>
        <v>0</v>
      </c>
      <c r="Y191" s="195">
        <f t="shared" si="14"/>
        <v>0</v>
      </c>
      <c r="Z191" s="198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204.0</v>
      </c>
      <c r="B192" s="190"/>
      <c r="C192" s="190"/>
      <c r="D192" s="190"/>
      <c r="E192" s="190"/>
      <c r="F192" s="190">
        <f t="shared" si="5"/>
        <v>0</v>
      </c>
      <c r="G192" s="190">
        <f t="shared" si="6"/>
        <v>0</v>
      </c>
      <c r="H192" s="191">
        <f t="shared" si="7"/>
        <v>0</v>
      </c>
      <c r="I192" s="190"/>
      <c r="J192" s="192">
        <f t="shared" si="8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9"/>
        <v>0</v>
      </c>
      <c r="T192" s="196" t="str">
        <f t="shared" si="10"/>
        <v/>
      </c>
      <c r="U192" s="196">
        <f t="shared" si="11"/>
        <v>0</v>
      </c>
      <c r="V192" s="197"/>
      <c r="W192" s="195">
        <f t="shared" ref="W192:X192" si="182">C192/100</f>
        <v>0</v>
      </c>
      <c r="X192" s="195">
        <f t="shared" si="182"/>
        <v>0</v>
      </c>
      <c r="Y192" s="195">
        <f t="shared" si="14"/>
        <v>0</v>
      </c>
      <c r="Z192" s="198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205.0</v>
      </c>
      <c r="B193" s="190"/>
      <c r="C193" s="190"/>
      <c r="D193" s="190"/>
      <c r="E193" s="190"/>
      <c r="F193" s="190">
        <f t="shared" si="5"/>
        <v>0</v>
      </c>
      <c r="G193" s="190">
        <f t="shared" si="6"/>
        <v>0</v>
      </c>
      <c r="H193" s="191">
        <f t="shared" si="7"/>
        <v>0</v>
      </c>
      <c r="I193" s="190"/>
      <c r="J193" s="192">
        <f t="shared" si="8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9"/>
        <v>0</v>
      </c>
      <c r="T193" s="196" t="str">
        <f t="shared" si="10"/>
        <v/>
      </c>
      <c r="U193" s="196">
        <f t="shared" si="11"/>
        <v>0</v>
      </c>
      <c r="V193" s="197"/>
      <c r="W193" s="195">
        <f t="shared" ref="W193:X193" si="183">C193/100</f>
        <v>0</v>
      </c>
      <c r="X193" s="195">
        <f t="shared" si="183"/>
        <v>0</v>
      </c>
      <c r="Y193" s="195">
        <f t="shared" si="14"/>
        <v>0</v>
      </c>
      <c r="Z193" s="198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206.0</v>
      </c>
      <c r="B194" s="190"/>
      <c r="C194" s="190"/>
      <c r="D194" s="190"/>
      <c r="E194" s="190"/>
      <c r="F194" s="190">
        <f t="shared" si="5"/>
        <v>0</v>
      </c>
      <c r="G194" s="190">
        <f t="shared" si="6"/>
        <v>0</v>
      </c>
      <c r="H194" s="191">
        <f t="shared" si="7"/>
        <v>0</v>
      </c>
      <c r="I194" s="190"/>
      <c r="J194" s="192">
        <f t="shared" si="8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9"/>
        <v>0</v>
      </c>
      <c r="T194" s="196" t="str">
        <f t="shared" si="10"/>
        <v/>
      </c>
      <c r="U194" s="196">
        <f t="shared" si="11"/>
        <v>0</v>
      </c>
      <c r="V194" s="197"/>
      <c r="W194" s="195">
        <f t="shared" ref="W194:X194" si="184">C194/100</f>
        <v>0</v>
      </c>
      <c r="X194" s="195">
        <f t="shared" si="184"/>
        <v>0</v>
      </c>
      <c r="Y194" s="195">
        <f t="shared" si="14"/>
        <v>0</v>
      </c>
      <c r="Z194" s="198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207.0</v>
      </c>
      <c r="B195" s="190"/>
      <c r="C195" s="190"/>
      <c r="D195" s="190"/>
      <c r="E195" s="190"/>
      <c r="F195" s="190">
        <f t="shared" si="5"/>
        <v>0</v>
      </c>
      <c r="G195" s="190">
        <f t="shared" si="6"/>
        <v>0</v>
      </c>
      <c r="H195" s="191">
        <f t="shared" si="7"/>
        <v>0</v>
      </c>
      <c r="I195" s="190"/>
      <c r="J195" s="192">
        <f t="shared" si="8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9"/>
        <v>0</v>
      </c>
      <c r="T195" s="196" t="str">
        <f t="shared" si="10"/>
        <v/>
      </c>
      <c r="U195" s="196">
        <f t="shared" si="11"/>
        <v>0</v>
      </c>
      <c r="V195" s="197"/>
      <c r="W195" s="195">
        <f t="shared" ref="W195:X195" si="185">C195/100</f>
        <v>0</v>
      </c>
      <c r="X195" s="195">
        <f t="shared" si="185"/>
        <v>0</v>
      </c>
      <c r="Y195" s="195">
        <f t="shared" si="14"/>
        <v>0</v>
      </c>
      <c r="Z195" s="198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208.0</v>
      </c>
      <c r="B196" s="190"/>
      <c r="C196" s="190"/>
      <c r="D196" s="190"/>
      <c r="E196" s="190"/>
      <c r="F196" s="190">
        <f t="shared" si="5"/>
        <v>0</v>
      </c>
      <c r="G196" s="190">
        <f t="shared" si="6"/>
        <v>0</v>
      </c>
      <c r="H196" s="191">
        <f t="shared" si="7"/>
        <v>0</v>
      </c>
      <c r="I196" s="190"/>
      <c r="J196" s="192">
        <f t="shared" si="8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9"/>
        <v>0</v>
      </c>
      <c r="T196" s="196" t="str">
        <f t="shared" si="10"/>
        <v/>
      </c>
      <c r="U196" s="196">
        <f t="shared" si="11"/>
        <v>0</v>
      </c>
      <c r="V196" s="197"/>
      <c r="W196" s="195">
        <f t="shared" ref="W196:X196" si="186">C196/100</f>
        <v>0</v>
      </c>
      <c r="X196" s="195">
        <f t="shared" si="186"/>
        <v>0</v>
      </c>
      <c r="Y196" s="195">
        <f t="shared" si="14"/>
        <v>0</v>
      </c>
      <c r="Z196" s="198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209.0</v>
      </c>
      <c r="B197" s="190"/>
      <c r="C197" s="190"/>
      <c r="D197" s="190"/>
      <c r="E197" s="190"/>
      <c r="F197" s="190">
        <f t="shared" si="5"/>
        <v>0</v>
      </c>
      <c r="G197" s="190">
        <f t="shared" si="6"/>
        <v>0</v>
      </c>
      <c r="H197" s="191">
        <f t="shared" si="7"/>
        <v>0</v>
      </c>
      <c r="I197" s="190"/>
      <c r="J197" s="192">
        <f t="shared" si="8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9"/>
        <v>0</v>
      </c>
      <c r="T197" s="196" t="str">
        <f t="shared" si="10"/>
        <v/>
      </c>
      <c r="U197" s="196">
        <f t="shared" si="11"/>
        <v>0</v>
      </c>
      <c r="V197" s="197"/>
      <c r="W197" s="195">
        <f t="shared" ref="W197:X197" si="187">C197/100</f>
        <v>0</v>
      </c>
      <c r="X197" s="195">
        <f t="shared" si="187"/>
        <v>0</v>
      </c>
      <c r="Y197" s="195">
        <f t="shared" si="14"/>
        <v>0</v>
      </c>
      <c r="Z197" s="198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210.0</v>
      </c>
      <c r="B198" s="190"/>
      <c r="C198" s="190"/>
      <c r="D198" s="190"/>
      <c r="E198" s="190"/>
      <c r="F198" s="190">
        <f t="shared" si="5"/>
        <v>0</v>
      </c>
      <c r="G198" s="190">
        <f t="shared" si="6"/>
        <v>0</v>
      </c>
      <c r="H198" s="191">
        <f t="shared" si="7"/>
        <v>0</v>
      </c>
      <c r="I198" s="190"/>
      <c r="J198" s="192">
        <f t="shared" si="8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9"/>
        <v>0</v>
      </c>
      <c r="T198" s="196" t="str">
        <f t="shared" si="10"/>
        <v/>
      </c>
      <c r="U198" s="196">
        <f t="shared" si="11"/>
        <v>0</v>
      </c>
      <c r="V198" s="197"/>
      <c r="W198" s="195">
        <f t="shared" ref="W198:X198" si="188">C198/100</f>
        <v>0</v>
      </c>
      <c r="X198" s="195">
        <f t="shared" si="188"/>
        <v>0</v>
      </c>
      <c r="Y198" s="195">
        <f t="shared" si="14"/>
        <v>0</v>
      </c>
      <c r="Z198" s="198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211.0</v>
      </c>
      <c r="B199" s="190"/>
      <c r="C199" s="190"/>
      <c r="D199" s="190"/>
      <c r="E199" s="190"/>
      <c r="F199" s="190">
        <f t="shared" si="5"/>
        <v>0</v>
      </c>
      <c r="G199" s="190">
        <f t="shared" si="6"/>
        <v>0</v>
      </c>
      <c r="H199" s="191">
        <f t="shared" si="7"/>
        <v>0</v>
      </c>
      <c r="I199" s="190"/>
      <c r="J199" s="192">
        <f t="shared" si="8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9"/>
        <v>0</v>
      </c>
      <c r="T199" s="196" t="str">
        <f t="shared" si="10"/>
        <v/>
      </c>
      <c r="U199" s="196">
        <f t="shared" si="11"/>
        <v>0</v>
      </c>
      <c r="V199" s="197"/>
      <c r="W199" s="195">
        <f t="shared" ref="W199:X199" si="189">C199/100</f>
        <v>0</v>
      </c>
      <c r="X199" s="195">
        <f t="shared" si="189"/>
        <v>0</v>
      </c>
      <c r="Y199" s="195">
        <f t="shared" si="14"/>
        <v>0</v>
      </c>
      <c r="Z199" s="198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212.0</v>
      </c>
      <c r="B200" s="190"/>
      <c r="C200" s="190"/>
      <c r="D200" s="190"/>
      <c r="E200" s="190"/>
      <c r="F200" s="190">
        <f t="shared" si="5"/>
        <v>0</v>
      </c>
      <c r="G200" s="190">
        <f t="shared" si="6"/>
        <v>0</v>
      </c>
      <c r="H200" s="191">
        <f t="shared" si="7"/>
        <v>0</v>
      </c>
      <c r="I200" s="190"/>
      <c r="J200" s="192">
        <f t="shared" si="8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9"/>
        <v>0</v>
      </c>
      <c r="T200" s="196" t="str">
        <f t="shared" si="10"/>
        <v/>
      </c>
      <c r="U200" s="196">
        <f t="shared" si="11"/>
        <v>0</v>
      </c>
      <c r="V200" s="197"/>
      <c r="W200" s="195">
        <f t="shared" ref="W200:X200" si="190">C200/100</f>
        <v>0</v>
      </c>
      <c r="X200" s="195">
        <f t="shared" si="190"/>
        <v>0</v>
      </c>
      <c r="Y200" s="195">
        <f t="shared" si="14"/>
        <v>0</v>
      </c>
      <c r="Z200" s="198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213.0</v>
      </c>
      <c r="B201" s="190"/>
      <c r="C201" s="190"/>
      <c r="D201" s="190"/>
      <c r="E201" s="190"/>
      <c r="F201" s="190">
        <f t="shared" si="5"/>
        <v>0</v>
      </c>
      <c r="G201" s="190">
        <f t="shared" si="6"/>
        <v>0</v>
      </c>
      <c r="H201" s="191">
        <f t="shared" si="7"/>
        <v>0</v>
      </c>
      <c r="I201" s="190"/>
      <c r="J201" s="192">
        <f t="shared" si="8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9"/>
        <v>0</v>
      </c>
      <c r="T201" s="196" t="str">
        <f t="shared" si="10"/>
        <v/>
      </c>
      <c r="U201" s="196">
        <f t="shared" si="11"/>
        <v>0</v>
      </c>
      <c r="V201" s="197"/>
      <c r="W201" s="195">
        <f t="shared" ref="W201:X201" si="191">C201/100</f>
        <v>0</v>
      </c>
      <c r="X201" s="195">
        <f t="shared" si="191"/>
        <v>0</v>
      </c>
      <c r="Y201" s="195">
        <f t="shared" si="14"/>
        <v>0</v>
      </c>
      <c r="Z201" s="198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214.0</v>
      </c>
      <c r="B202" s="190"/>
      <c r="C202" s="190"/>
      <c r="D202" s="190"/>
      <c r="E202" s="190"/>
      <c r="F202" s="190">
        <f t="shared" si="5"/>
        <v>0</v>
      </c>
      <c r="G202" s="190">
        <f t="shared" si="6"/>
        <v>0</v>
      </c>
      <c r="H202" s="191">
        <f t="shared" si="7"/>
        <v>0</v>
      </c>
      <c r="I202" s="190"/>
      <c r="J202" s="192">
        <f t="shared" si="8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9"/>
        <v>0</v>
      </c>
      <c r="T202" s="196" t="str">
        <f t="shared" si="10"/>
        <v/>
      </c>
      <c r="U202" s="196">
        <f t="shared" si="11"/>
        <v>0</v>
      </c>
      <c r="V202" s="197"/>
      <c r="W202" s="195">
        <f t="shared" ref="W202:X202" si="192">C202/100</f>
        <v>0</v>
      </c>
      <c r="X202" s="195">
        <f t="shared" si="192"/>
        <v>0</v>
      </c>
      <c r="Y202" s="195">
        <f t="shared" si="14"/>
        <v>0</v>
      </c>
      <c r="Z202" s="198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215.0</v>
      </c>
      <c r="B203" s="190"/>
      <c r="C203" s="190"/>
      <c r="D203" s="190"/>
      <c r="E203" s="190"/>
      <c r="F203" s="190">
        <f t="shared" si="5"/>
        <v>0</v>
      </c>
      <c r="G203" s="190">
        <f t="shared" si="6"/>
        <v>0</v>
      </c>
      <c r="H203" s="191">
        <f t="shared" si="7"/>
        <v>0</v>
      </c>
      <c r="I203" s="190"/>
      <c r="J203" s="192">
        <f t="shared" si="8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9"/>
        <v>0</v>
      </c>
      <c r="T203" s="196" t="str">
        <f t="shared" si="10"/>
        <v/>
      </c>
      <c r="U203" s="196">
        <f t="shared" si="11"/>
        <v>0</v>
      </c>
      <c r="V203" s="197"/>
      <c r="W203" s="195">
        <f t="shared" ref="W203:X203" si="193">C203/100</f>
        <v>0</v>
      </c>
      <c r="X203" s="195">
        <f t="shared" si="193"/>
        <v>0</v>
      </c>
      <c r="Y203" s="195">
        <f t="shared" si="14"/>
        <v>0</v>
      </c>
      <c r="Z203" s="198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216.0</v>
      </c>
      <c r="B204" s="190"/>
      <c r="C204" s="190"/>
      <c r="D204" s="190"/>
      <c r="E204" s="190"/>
      <c r="F204" s="190">
        <f t="shared" si="5"/>
        <v>0</v>
      </c>
      <c r="G204" s="190">
        <f t="shared" si="6"/>
        <v>0</v>
      </c>
      <c r="H204" s="191">
        <f t="shared" si="7"/>
        <v>0</v>
      </c>
      <c r="I204" s="190"/>
      <c r="J204" s="192">
        <f t="shared" si="8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9"/>
        <v>0</v>
      </c>
      <c r="T204" s="196" t="str">
        <f t="shared" si="10"/>
        <v/>
      </c>
      <c r="U204" s="196">
        <f t="shared" si="11"/>
        <v>0</v>
      </c>
      <c r="V204" s="197"/>
      <c r="W204" s="195">
        <f t="shared" ref="W204:X204" si="194">C204/100</f>
        <v>0</v>
      </c>
      <c r="X204" s="195">
        <f t="shared" si="194"/>
        <v>0</v>
      </c>
      <c r="Y204" s="195">
        <f t="shared" si="14"/>
        <v>0</v>
      </c>
      <c r="Z204" s="198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217.0</v>
      </c>
      <c r="B205" s="190"/>
      <c r="C205" s="190"/>
      <c r="D205" s="190"/>
      <c r="E205" s="190"/>
      <c r="F205" s="190">
        <f t="shared" si="5"/>
        <v>0</v>
      </c>
      <c r="G205" s="190">
        <f t="shared" si="6"/>
        <v>0</v>
      </c>
      <c r="H205" s="191">
        <f t="shared" si="7"/>
        <v>0</v>
      </c>
      <c r="I205" s="190"/>
      <c r="J205" s="192">
        <f t="shared" si="8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9"/>
        <v>0</v>
      </c>
      <c r="T205" s="196" t="str">
        <f t="shared" si="10"/>
        <v/>
      </c>
      <c r="U205" s="196">
        <f t="shared" si="11"/>
        <v>0</v>
      </c>
      <c r="V205" s="197"/>
      <c r="W205" s="195">
        <f t="shared" ref="W205:X205" si="195">C205/100</f>
        <v>0</v>
      </c>
      <c r="X205" s="195">
        <f t="shared" si="195"/>
        <v>0</v>
      </c>
      <c r="Y205" s="195">
        <f t="shared" si="14"/>
        <v>0</v>
      </c>
      <c r="Z205" s="198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customHeight="1">
      <c r="A206" s="160"/>
      <c r="B206" s="175"/>
      <c r="C206" s="175"/>
      <c r="D206" s="175"/>
      <c r="E206" s="175"/>
      <c r="F206" s="175"/>
      <c r="G206" s="175"/>
      <c r="H206" s="178"/>
      <c r="I206" s="160"/>
      <c r="J206" s="193">
        <f>+Q265</f>
        <v>64.2</v>
      </c>
      <c r="K206" s="139"/>
      <c r="L206" s="139"/>
      <c r="M206" s="139"/>
      <c r="N206" s="139"/>
      <c r="O206" s="139"/>
      <c r="P206" s="139"/>
      <c r="Q206" s="139"/>
      <c r="R206" s="194"/>
      <c r="S206" s="195">
        <f t="shared" si="9"/>
        <v>0</v>
      </c>
      <c r="T206" s="196" t="str">
        <f t="shared" si="10"/>
        <v/>
      </c>
      <c r="U206" s="196">
        <f t="shared" si="11"/>
        <v>0</v>
      </c>
      <c r="V206" s="197"/>
      <c r="W206" s="195">
        <f t="shared" ref="W206:X206" si="196">C206/100</f>
        <v>0</v>
      </c>
      <c r="X206" s="195">
        <f t="shared" si="196"/>
        <v>0</v>
      </c>
      <c r="Y206" s="195">
        <f t="shared" si="14"/>
        <v>0</v>
      </c>
      <c r="Z206" s="198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customHeight="1">
      <c r="A207" s="160"/>
      <c r="B207" s="199"/>
      <c r="C207" s="199"/>
      <c r="D207" s="199"/>
      <c r="E207" s="199"/>
      <c r="F207" s="199"/>
      <c r="G207" s="199"/>
      <c r="H207" s="200"/>
      <c r="I207" s="201">
        <f>SUM(I30:I205)</f>
        <v>9</v>
      </c>
      <c r="J207" s="202">
        <f>SUM(J30:J206)</f>
        <v>6624.168532</v>
      </c>
      <c r="K207" s="203"/>
      <c r="L207" s="203"/>
      <c r="M207" s="203"/>
      <c r="N207" s="203"/>
      <c r="O207" s="203"/>
      <c r="P207" s="203"/>
      <c r="Q207" s="203"/>
      <c r="R207" s="141"/>
      <c r="S207" s="203">
        <f>SUMIFS($T$30:$T$205,$S$30:$S$205,"&gt;=3")</f>
        <v>4</v>
      </c>
      <c r="T207" s="203">
        <f t="shared" ref="T207:U207" si="197">SUM(T30:T205)</f>
        <v>9</v>
      </c>
      <c r="U207" s="203">
        <f t="shared" si="197"/>
        <v>121.69</v>
      </c>
      <c r="V207" s="203"/>
      <c r="W207" s="203"/>
      <c r="X207" s="203"/>
      <c r="Y207" s="203"/>
      <c r="Z207" s="204">
        <f>SUM(Z30:Z206)</f>
        <v>259.755704</v>
      </c>
      <c r="AA207" s="203"/>
      <c r="AB207" s="203"/>
      <c r="AC207" s="203"/>
      <c r="AD207" s="203"/>
      <c r="AE207" s="203"/>
      <c r="AF207" s="203"/>
      <c r="AG207" s="203"/>
      <c r="AH207" s="203"/>
      <c r="AI207" s="203"/>
      <c r="AJ207" s="203"/>
      <c r="AK207" s="203"/>
      <c r="AL207" s="203"/>
      <c r="AM207" s="203"/>
      <c r="AN207" s="203"/>
      <c r="AO207" s="203"/>
      <c r="AP207" s="203"/>
      <c r="AQ207" s="203"/>
      <c r="AR207" s="203"/>
      <c r="AS207" s="203"/>
      <c r="AT207" s="203"/>
    </row>
    <row r="208" ht="29.25" customHeight="1">
      <c r="A208" s="139"/>
      <c r="B208" s="139"/>
      <c r="C208" s="139"/>
      <c r="D208" s="139"/>
      <c r="E208" s="139"/>
      <c r="F208" s="139"/>
      <c r="G208" s="139"/>
      <c r="H208" s="140"/>
      <c r="I208" s="139"/>
      <c r="J208" s="139"/>
      <c r="K208" s="139"/>
      <c r="L208" s="139"/>
      <c r="M208" s="139"/>
      <c r="N208" s="139"/>
      <c r="O208" s="139"/>
      <c r="P208" s="139"/>
      <c r="Q208" s="139"/>
      <c r="R208" s="141"/>
      <c r="S208" s="197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9.25" customHeight="1">
      <c r="A209" s="139"/>
      <c r="B209" s="139"/>
      <c r="C209" s="139"/>
      <c r="D209" s="139"/>
      <c r="E209" s="139"/>
      <c r="F209" s="139"/>
      <c r="G209" s="139"/>
      <c r="H209" s="140"/>
      <c r="I209" s="139"/>
      <c r="J209" s="139"/>
      <c r="K209" s="139"/>
      <c r="L209" s="139"/>
      <c r="M209" s="139"/>
      <c r="N209" s="139"/>
      <c r="O209" s="139"/>
      <c r="P209" s="139"/>
      <c r="Q209" s="139"/>
      <c r="R209" s="194"/>
      <c r="S209" s="139"/>
      <c r="T209" s="139" t="s">
        <v>48</v>
      </c>
      <c r="U209" s="139" t="s">
        <v>60</v>
      </c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9.25" customHeight="1">
      <c r="A210" s="139"/>
      <c r="B210" s="139"/>
      <c r="C210" s="139"/>
      <c r="D210" s="139"/>
      <c r="E210" s="139"/>
      <c r="F210" s="139"/>
      <c r="G210" s="139"/>
      <c r="H210" s="140"/>
      <c r="I210" s="139"/>
      <c r="J210" s="139"/>
      <c r="K210" s="139"/>
      <c r="L210" s="139"/>
      <c r="M210" s="139"/>
      <c r="N210" s="139"/>
      <c r="O210" s="139"/>
      <c r="P210" s="139"/>
      <c r="Q210" s="139"/>
      <c r="R210" s="141"/>
      <c r="S210" s="139" t="s">
        <v>31</v>
      </c>
      <c r="T210" s="205">
        <f>SUMIFS($J$30:$J$205,$S$30:$S$205,"&gt;=3")</f>
        <v>6164.6762</v>
      </c>
      <c r="U210" s="206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9.25" customHeight="1">
      <c r="A211" s="139" t="s">
        <v>32</v>
      </c>
      <c r="B211" s="139"/>
      <c r="C211" s="139"/>
      <c r="D211" s="139" t="s">
        <v>33</v>
      </c>
      <c r="E211" s="139"/>
      <c r="F211" s="139"/>
      <c r="G211" s="139"/>
      <c r="H211" s="140"/>
      <c r="I211" s="139"/>
      <c r="J211" s="139"/>
      <c r="K211" s="139"/>
      <c r="L211" s="139"/>
      <c r="M211" s="139"/>
      <c r="N211" s="139"/>
      <c r="O211" s="139"/>
      <c r="P211" s="139"/>
      <c r="Q211" s="139"/>
      <c r="R211" s="141"/>
      <c r="S211" s="139" t="s">
        <v>34</v>
      </c>
      <c r="T211" s="207">
        <f>J207-T210</f>
        <v>459.492332</v>
      </c>
      <c r="U211" s="206">
        <f>+SUMIFS($U$30:$U$205,$S$30:$S$205,"&gt;=3")</f>
        <v>113.62</v>
      </c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9.25" customHeight="1">
      <c r="A212" s="139"/>
      <c r="B212" s="139"/>
      <c r="C212" s="139"/>
      <c r="D212" s="139"/>
      <c r="E212" s="139"/>
      <c r="F212" s="139"/>
      <c r="G212" s="139"/>
      <c r="H212" s="140"/>
      <c r="I212" s="139"/>
      <c r="J212" s="139"/>
      <c r="K212" s="139"/>
      <c r="L212" s="139"/>
      <c r="M212" s="139"/>
      <c r="N212" s="139"/>
      <c r="O212" s="139"/>
      <c r="P212" s="139"/>
      <c r="Q212" s="139"/>
      <c r="R212" s="194"/>
      <c r="S212" s="139"/>
      <c r="T212" s="208">
        <f>+I207</f>
        <v>9</v>
      </c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39.0" customHeight="1">
      <c r="A213" s="175"/>
      <c r="B213" s="160" t="s">
        <v>12</v>
      </c>
      <c r="C213" s="176" t="s">
        <v>61</v>
      </c>
      <c r="D213" s="52"/>
      <c r="E213" s="53"/>
      <c r="F213" s="177"/>
      <c r="G213" s="177"/>
      <c r="H213" s="178" t="s">
        <v>14</v>
      </c>
      <c r="I213" s="160" t="s">
        <v>15</v>
      </c>
      <c r="J213" s="160" t="s">
        <v>16</v>
      </c>
      <c r="K213" s="139"/>
      <c r="L213" s="139"/>
      <c r="M213" s="139"/>
      <c r="N213" s="139"/>
      <c r="O213" s="139"/>
      <c r="P213" s="139"/>
      <c r="Q213" s="139"/>
      <c r="R213" s="141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customHeight="1">
      <c r="A214" s="154">
        <v>1.0</v>
      </c>
      <c r="B214" s="209"/>
      <c r="C214" s="209"/>
      <c r="D214" s="209"/>
      <c r="E214" s="209"/>
      <c r="F214" s="209">
        <f t="shared" ref="F214:F227" si="198">1-VALUE(IF(RIGHT(B214, 1)="%", RIGHT(B214, 3), 0))</f>
        <v>1</v>
      </c>
      <c r="G214" s="209">
        <f t="shared" ref="G214:G227" si="199">+Q214*C214/100*D214/100*E214/100</f>
        <v>0</v>
      </c>
      <c r="H214" s="210">
        <f t="shared" ref="H214:H227" si="200">IF(F214=0, G214, F214*G214)</f>
        <v>0</v>
      </c>
      <c r="I214" s="209"/>
      <c r="J214" s="211"/>
      <c r="K214" s="139"/>
      <c r="L214" s="175">
        <f t="shared" ref="L214:L222" si="201">D214*25.4/1000</f>
        <v>0</v>
      </c>
      <c r="M214" s="160" t="str">
        <f t="shared" ref="M214:M218" si="202">+I214</f>
        <v/>
      </c>
      <c r="N214" s="160">
        <f t="shared" ref="N214:N218" si="203">M214*L214</f>
        <v>0</v>
      </c>
      <c r="O214" s="139"/>
      <c r="P214" s="139"/>
      <c r="Q214" s="139"/>
      <c r="R214" s="141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customHeight="1">
      <c r="A215" s="154">
        <v>2.0</v>
      </c>
      <c r="B215" s="209"/>
      <c r="C215" s="209"/>
      <c r="D215" s="209"/>
      <c r="E215" s="209"/>
      <c r="F215" s="209">
        <f t="shared" si="198"/>
        <v>1</v>
      </c>
      <c r="G215" s="209">
        <f t="shared" si="199"/>
        <v>0</v>
      </c>
      <c r="H215" s="210">
        <f t="shared" si="200"/>
        <v>0</v>
      </c>
      <c r="I215" s="209"/>
      <c r="J215" s="211">
        <f t="shared" ref="J215:J227" si="204">+I215*H215</f>
        <v>0</v>
      </c>
      <c r="K215" s="139"/>
      <c r="L215" s="175">
        <f t="shared" si="201"/>
        <v>0</v>
      </c>
      <c r="M215" s="160" t="str">
        <f t="shared" si="202"/>
        <v/>
      </c>
      <c r="N215" s="160">
        <f t="shared" si="203"/>
        <v>0</v>
      </c>
      <c r="O215" s="139"/>
      <c r="P215" s="139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customHeight="1">
      <c r="A216" s="154">
        <v>3.0</v>
      </c>
      <c r="B216" s="212"/>
      <c r="C216" s="212"/>
      <c r="D216" s="212"/>
      <c r="E216" s="212"/>
      <c r="F216" s="212">
        <f t="shared" si="198"/>
        <v>1</v>
      </c>
      <c r="G216" s="212">
        <f t="shared" si="199"/>
        <v>0</v>
      </c>
      <c r="H216" s="213">
        <f t="shared" si="200"/>
        <v>0</v>
      </c>
      <c r="I216" s="212"/>
      <c r="J216" s="192">
        <f t="shared" si="204"/>
        <v>0</v>
      </c>
      <c r="K216" s="139"/>
      <c r="L216" s="175">
        <f t="shared" si="201"/>
        <v>0</v>
      </c>
      <c r="M216" s="160" t="str">
        <f t="shared" si="202"/>
        <v/>
      </c>
      <c r="N216" s="160">
        <f t="shared" si="203"/>
        <v>0</v>
      </c>
      <c r="O216" s="139"/>
      <c r="P216" s="139"/>
      <c r="Q216" s="139"/>
      <c r="R216" s="139"/>
      <c r="S216" s="214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customHeight="1">
      <c r="A217" s="154">
        <v>4.0</v>
      </c>
      <c r="B217" s="212"/>
      <c r="C217" s="212"/>
      <c r="D217" s="212"/>
      <c r="E217" s="212"/>
      <c r="F217" s="212">
        <f t="shared" si="198"/>
        <v>1</v>
      </c>
      <c r="G217" s="212">
        <f t="shared" si="199"/>
        <v>0</v>
      </c>
      <c r="H217" s="213">
        <f t="shared" si="200"/>
        <v>0</v>
      </c>
      <c r="I217" s="212"/>
      <c r="J217" s="192">
        <f t="shared" si="204"/>
        <v>0</v>
      </c>
      <c r="K217" s="139"/>
      <c r="L217" s="175">
        <f t="shared" si="201"/>
        <v>0</v>
      </c>
      <c r="M217" s="160" t="str">
        <f t="shared" si="202"/>
        <v/>
      </c>
      <c r="N217" s="160">
        <f t="shared" si="203"/>
        <v>0</v>
      </c>
      <c r="O217" s="139"/>
      <c r="P217" s="139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customHeight="1">
      <c r="A218" s="154">
        <v>5.0</v>
      </c>
      <c r="B218" s="212"/>
      <c r="C218" s="212"/>
      <c r="D218" s="212"/>
      <c r="E218" s="212"/>
      <c r="F218" s="212">
        <f t="shared" si="198"/>
        <v>1</v>
      </c>
      <c r="G218" s="212">
        <f t="shared" si="199"/>
        <v>0</v>
      </c>
      <c r="H218" s="213">
        <f t="shared" si="200"/>
        <v>0</v>
      </c>
      <c r="I218" s="212"/>
      <c r="J218" s="192">
        <f t="shared" si="204"/>
        <v>0</v>
      </c>
      <c r="K218" s="139"/>
      <c r="L218" s="175">
        <f t="shared" si="201"/>
        <v>0</v>
      </c>
      <c r="M218" s="160" t="str">
        <f t="shared" si="202"/>
        <v/>
      </c>
      <c r="N218" s="160">
        <f t="shared" si="203"/>
        <v>0</v>
      </c>
      <c r="O218" s="139"/>
      <c r="P218" s="139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54">
        <v>6.0</v>
      </c>
      <c r="B219" s="212"/>
      <c r="C219" s="212"/>
      <c r="D219" s="212"/>
      <c r="E219" s="212"/>
      <c r="F219" s="212">
        <f t="shared" si="198"/>
        <v>1</v>
      </c>
      <c r="G219" s="212">
        <f t="shared" si="199"/>
        <v>0</v>
      </c>
      <c r="H219" s="213">
        <f t="shared" si="200"/>
        <v>0</v>
      </c>
      <c r="I219" s="212"/>
      <c r="J219" s="192">
        <f t="shared" si="204"/>
        <v>0</v>
      </c>
      <c r="K219" s="139"/>
      <c r="L219" s="139">
        <f t="shared" si="201"/>
        <v>0</v>
      </c>
      <c r="M219" s="215"/>
      <c r="N219" s="215"/>
      <c r="O219" s="139"/>
      <c r="P219" s="139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54">
        <v>7.0</v>
      </c>
      <c r="B220" s="212"/>
      <c r="C220" s="212"/>
      <c r="D220" s="212"/>
      <c r="E220" s="212"/>
      <c r="F220" s="212">
        <f t="shared" si="198"/>
        <v>1</v>
      </c>
      <c r="G220" s="212">
        <f t="shared" si="199"/>
        <v>0</v>
      </c>
      <c r="H220" s="213">
        <f t="shared" si="200"/>
        <v>0</v>
      </c>
      <c r="I220" s="212"/>
      <c r="J220" s="192">
        <f t="shared" si="204"/>
        <v>0</v>
      </c>
      <c r="K220" s="139"/>
      <c r="L220" s="139">
        <f t="shared" si="201"/>
        <v>0</v>
      </c>
      <c r="M220" s="215"/>
      <c r="N220" s="215"/>
      <c r="O220" s="139"/>
      <c r="P220" s="139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54">
        <v>8.0</v>
      </c>
      <c r="B221" s="212"/>
      <c r="C221" s="212"/>
      <c r="D221" s="212"/>
      <c r="E221" s="212"/>
      <c r="F221" s="212">
        <f t="shared" si="198"/>
        <v>1</v>
      </c>
      <c r="G221" s="212">
        <f t="shared" si="199"/>
        <v>0</v>
      </c>
      <c r="H221" s="213">
        <f t="shared" si="200"/>
        <v>0</v>
      </c>
      <c r="I221" s="212"/>
      <c r="J221" s="192">
        <f t="shared" si="204"/>
        <v>0</v>
      </c>
      <c r="K221" s="139"/>
      <c r="L221" s="139">
        <f t="shared" si="201"/>
        <v>0</v>
      </c>
      <c r="M221" s="215"/>
      <c r="N221" s="215"/>
      <c r="O221" s="139"/>
      <c r="P221" s="139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54">
        <v>9.0</v>
      </c>
      <c r="B222" s="212"/>
      <c r="C222" s="212"/>
      <c r="D222" s="212"/>
      <c r="E222" s="212"/>
      <c r="F222" s="212">
        <f t="shared" si="198"/>
        <v>1</v>
      </c>
      <c r="G222" s="212">
        <f t="shared" si="199"/>
        <v>0</v>
      </c>
      <c r="H222" s="213">
        <f t="shared" si="200"/>
        <v>0</v>
      </c>
      <c r="I222" s="212"/>
      <c r="J222" s="192">
        <f t="shared" si="204"/>
        <v>0</v>
      </c>
      <c r="K222" s="139"/>
      <c r="L222" s="139">
        <f t="shared" si="201"/>
        <v>0</v>
      </c>
      <c r="M222" s="215"/>
      <c r="N222" s="215"/>
      <c r="O222" s="139"/>
      <c r="P222" s="139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hidden="1" customHeight="1">
      <c r="A223" s="154">
        <v>10.0</v>
      </c>
      <c r="B223" s="190"/>
      <c r="C223" s="190"/>
      <c r="D223" s="190"/>
      <c r="E223" s="190"/>
      <c r="F223" s="190">
        <f t="shared" si="198"/>
        <v>1</v>
      </c>
      <c r="G223" s="190">
        <f t="shared" si="199"/>
        <v>0</v>
      </c>
      <c r="H223" s="191">
        <f t="shared" si="200"/>
        <v>0</v>
      </c>
      <c r="I223" s="190"/>
      <c r="J223" s="192">
        <f t="shared" si="204"/>
        <v>0</v>
      </c>
      <c r="K223" s="139"/>
      <c r="L223" s="139"/>
      <c r="M223" s="215"/>
      <c r="N223" s="215"/>
      <c r="O223" s="139"/>
      <c r="P223" s="139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hidden="1" customHeight="1">
      <c r="A224" s="154">
        <v>11.0</v>
      </c>
      <c r="B224" s="190"/>
      <c r="C224" s="190"/>
      <c r="D224" s="190"/>
      <c r="E224" s="190"/>
      <c r="F224" s="190">
        <f t="shared" si="198"/>
        <v>1</v>
      </c>
      <c r="G224" s="190">
        <f t="shared" si="199"/>
        <v>0</v>
      </c>
      <c r="H224" s="191">
        <f t="shared" si="200"/>
        <v>0</v>
      </c>
      <c r="I224" s="190"/>
      <c r="J224" s="192">
        <f t="shared" si="204"/>
        <v>0</v>
      </c>
      <c r="K224" s="139"/>
      <c r="L224" s="139"/>
      <c r="M224" s="215"/>
      <c r="N224" s="215"/>
      <c r="O224" s="139"/>
      <c r="P224" s="139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hidden="1" customHeight="1">
      <c r="A225" s="154">
        <v>12.0</v>
      </c>
      <c r="B225" s="190"/>
      <c r="C225" s="190"/>
      <c r="D225" s="190"/>
      <c r="E225" s="190"/>
      <c r="F225" s="190">
        <f t="shared" si="198"/>
        <v>1</v>
      </c>
      <c r="G225" s="190">
        <f t="shared" si="199"/>
        <v>0</v>
      </c>
      <c r="H225" s="191">
        <f t="shared" si="200"/>
        <v>0</v>
      </c>
      <c r="I225" s="190"/>
      <c r="J225" s="192">
        <f t="shared" si="204"/>
        <v>0</v>
      </c>
      <c r="K225" s="139"/>
      <c r="L225" s="139"/>
      <c r="M225" s="215"/>
      <c r="N225" s="215"/>
      <c r="O225" s="139"/>
      <c r="P225" s="139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hidden="1" customHeight="1">
      <c r="A226" s="154">
        <v>13.0</v>
      </c>
      <c r="B226" s="190"/>
      <c r="C226" s="190"/>
      <c r="D226" s="190"/>
      <c r="E226" s="190"/>
      <c r="F226" s="190">
        <f t="shared" si="198"/>
        <v>1</v>
      </c>
      <c r="G226" s="190">
        <f t="shared" si="199"/>
        <v>0</v>
      </c>
      <c r="H226" s="191">
        <f t="shared" si="200"/>
        <v>0</v>
      </c>
      <c r="I226" s="190"/>
      <c r="J226" s="192">
        <f t="shared" si="204"/>
        <v>0</v>
      </c>
      <c r="K226" s="139"/>
      <c r="L226" s="139"/>
      <c r="M226" s="215"/>
      <c r="N226" s="215"/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54">
        <v>14.0</v>
      </c>
      <c r="B227" s="190"/>
      <c r="C227" s="190"/>
      <c r="D227" s="190"/>
      <c r="E227" s="190"/>
      <c r="F227" s="190">
        <f t="shared" si="198"/>
        <v>1</v>
      </c>
      <c r="G227" s="190">
        <f t="shared" si="199"/>
        <v>0</v>
      </c>
      <c r="H227" s="191">
        <f t="shared" si="200"/>
        <v>0</v>
      </c>
      <c r="I227" s="190"/>
      <c r="J227" s="192">
        <f t="shared" si="204"/>
        <v>0</v>
      </c>
      <c r="K227" s="139"/>
      <c r="L227" s="139"/>
      <c r="M227" s="215"/>
      <c r="N227" s="215"/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4.75" customHeight="1">
      <c r="A228" s="160"/>
      <c r="B228" s="216"/>
      <c r="C228" s="216"/>
      <c r="D228" s="216"/>
      <c r="E228" s="216"/>
      <c r="F228" s="216"/>
      <c r="G228" s="216"/>
      <c r="H228" s="217" t="s">
        <v>38</v>
      </c>
      <c r="I228" s="216"/>
      <c r="J228" s="218">
        <f>SUM(J214:J227)</f>
        <v>0</v>
      </c>
      <c r="K228" s="139"/>
      <c r="L228" s="139"/>
      <c r="M228" s="139"/>
      <c r="N228" s="139"/>
      <c r="O228" s="139"/>
      <c r="P228" s="139"/>
      <c r="Q228" s="139"/>
      <c r="R228" s="141"/>
      <c r="S228" s="21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18.75" customHeight="1">
      <c r="A229" s="173"/>
      <c r="B229" s="144"/>
      <c r="C229" s="144"/>
      <c r="D229" s="144"/>
      <c r="E229" s="144"/>
      <c r="F229" s="144"/>
      <c r="G229" s="144"/>
      <c r="H229" s="145"/>
      <c r="I229" s="144"/>
      <c r="J229" s="174"/>
      <c r="K229" s="139"/>
      <c r="L229" s="139"/>
      <c r="M229" s="139"/>
      <c r="N229" s="139"/>
      <c r="O229" s="139"/>
      <c r="P229" s="139"/>
      <c r="Q229" s="139"/>
      <c r="R229" s="141"/>
      <c r="S229" s="21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18.75" customHeight="1">
      <c r="A230" s="139"/>
      <c r="B230" s="139"/>
      <c r="C230" s="139"/>
      <c r="D230" s="139"/>
      <c r="E230" s="139"/>
      <c r="F230" s="139"/>
      <c r="G230" s="139"/>
      <c r="H230" s="140"/>
      <c r="I230" s="139"/>
      <c r="J230" s="139"/>
      <c r="K230" s="139"/>
      <c r="L230" s="139"/>
      <c r="M230" s="139"/>
      <c r="N230" s="139"/>
      <c r="O230" s="139"/>
      <c r="P230" s="139"/>
      <c r="Q230" s="139"/>
      <c r="R230" s="141"/>
      <c r="S230" s="21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18.75" customHeight="1">
      <c r="A231" s="139"/>
      <c r="B231" s="139"/>
      <c r="C231" s="139"/>
      <c r="D231" s="139"/>
      <c r="E231" s="139"/>
      <c r="F231" s="139"/>
      <c r="G231" s="139"/>
      <c r="H231" s="140"/>
      <c r="I231" s="139"/>
      <c r="J231" s="139"/>
      <c r="K231" s="139"/>
      <c r="L231" s="139"/>
      <c r="M231" s="139"/>
      <c r="N231" s="139"/>
      <c r="O231" s="139"/>
      <c r="P231" s="139"/>
      <c r="Q231" s="139"/>
      <c r="R231" s="219"/>
      <c r="S231" s="21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18.75" customHeight="1">
      <c r="A232" s="139" t="s">
        <v>39</v>
      </c>
      <c r="B232" s="139"/>
      <c r="C232" s="139"/>
      <c r="D232" s="139"/>
      <c r="E232" s="139"/>
      <c r="F232" s="139"/>
      <c r="G232" s="139"/>
      <c r="H232" s="140"/>
      <c r="I232" s="139"/>
      <c r="J232" s="139"/>
      <c r="K232" s="139"/>
      <c r="L232" s="139"/>
      <c r="M232" s="139"/>
      <c r="N232" s="139"/>
      <c r="O232" s="139"/>
      <c r="P232" s="139"/>
      <c r="Q232" s="139"/>
      <c r="R232" s="219"/>
      <c r="S232" s="21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18.75" customHeight="1">
      <c r="A233" s="139"/>
      <c r="B233" s="139"/>
      <c r="C233" s="139"/>
      <c r="D233" s="139"/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39"/>
      <c r="R233" s="219"/>
      <c r="S233" s="21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42.0" customHeight="1">
      <c r="A234" s="175"/>
      <c r="B234" s="160" t="s">
        <v>12</v>
      </c>
      <c r="C234" s="176" t="s">
        <v>62</v>
      </c>
      <c r="D234" s="52"/>
      <c r="E234" s="53"/>
      <c r="F234" s="220"/>
      <c r="G234" s="220"/>
      <c r="H234" s="178" t="s">
        <v>14</v>
      </c>
      <c r="I234" s="221" t="s">
        <v>15</v>
      </c>
      <c r="J234" s="160" t="s">
        <v>16</v>
      </c>
      <c r="K234" s="139"/>
      <c r="L234" s="139"/>
      <c r="M234" s="139"/>
      <c r="N234" s="139"/>
      <c r="O234" s="139"/>
      <c r="P234" s="139"/>
      <c r="Q234" s="139"/>
      <c r="R234" s="219"/>
      <c r="S234" s="21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4.75" customHeight="1">
      <c r="A235" s="160">
        <v>1.0</v>
      </c>
      <c r="B235" s="180" t="s">
        <v>82</v>
      </c>
      <c r="C235" s="196"/>
      <c r="D235" s="196"/>
      <c r="E235" s="196"/>
      <c r="F235" s="196"/>
      <c r="G235" s="196"/>
      <c r="H235" s="222">
        <v>39.0</v>
      </c>
      <c r="I235" s="196">
        <v>1.0</v>
      </c>
      <c r="J235" s="192">
        <f t="shared" ref="J235:J263" si="205">+I235*H235</f>
        <v>39</v>
      </c>
      <c r="K235" s="175"/>
      <c r="L235" s="175"/>
      <c r="M235" s="175"/>
      <c r="N235" s="175"/>
      <c r="O235" s="175"/>
      <c r="P235" s="175"/>
      <c r="Q235" s="223"/>
      <c r="R235" s="219"/>
      <c r="S235" s="21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4.75" customHeight="1">
      <c r="A236" s="160">
        <v>2.0</v>
      </c>
      <c r="B236" s="190" t="s">
        <v>82</v>
      </c>
      <c r="C236" s="196"/>
      <c r="D236" s="196"/>
      <c r="E236" s="196"/>
      <c r="F236" s="196"/>
      <c r="G236" s="196"/>
      <c r="H236" s="222">
        <v>21.0</v>
      </c>
      <c r="I236" s="196">
        <v>1.0</v>
      </c>
      <c r="J236" s="192">
        <f t="shared" si="205"/>
        <v>21</v>
      </c>
      <c r="K236" s="175"/>
      <c r="L236" s="175"/>
      <c r="M236" s="175"/>
      <c r="N236" s="175"/>
      <c r="O236" s="175"/>
      <c r="P236" s="175"/>
      <c r="Q236" s="223"/>
      <c r="R236" s="21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4.75" customHeight="1">
      <c r="A237" s="160">
        <v>3.0</v>
      </c>
      <c r="B237" s="180" t="s">
        <v>78</v>
      </c>
      <c r="C237" s="196"/>
      <c r="D237" s="196"/>
      <c r="E237" s="196"/>
      <c r="F237" s="196"/>
      <c r="G237" s="196"/>
      <c r="H237" s="222">
        <v>69.5</v>
      </c>
      <c r="I237" s="196">
        <v>1.0</v>
      </c>
      <c r="J237" s="192">
        <f t="shared" si="205"/>
        <v>69.5</v>
      </c>
      <c r="K237" s="175"/>
      <c r="L237" s="175"/>
      <c r="M237" s="175"/>
      <c r="N237" s="175"/>
      <c r="O237" s="175"/>
      <c r="P237" s="175"/>
      <c r="Q237" s="223"/>
      <c r="R237" s="21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4.75" customHeight="1">
      <c r="A238" s="160">
        <v>4.0</v>
      </c>
      <c r="B238" s="190" t="s">
        <v>78</v>
      </c>
      <c r="C238" s="196"/>
      <c r="D238" s="196"/>
      <c r="E238" s="196"/>
      <c r="F238" s="196"/>
      <c r="G238" s="196"/>
      <c r="H238" s="222">
        <v>31.0</v>
      </c>
      <c r="I238" s="196">
        <v>1.0</v>
      </c>
      <c r="J238" s="192">
        <f t="shared" si="205"/>
        <v>31</v>
      </c>
      <c r="K238" s="175"/>
      <c r="L238" s="175"/>
      <c r="M238" s="175"/>
      <c r="N238" s="175"/>
      <c r="O238" s="175"/>
      <c r="P238" s="175"/>
      <c r="Q238" s="223"/>
      <c r="R238" s="21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4.75" hidden="1" customHeight="1">
      <c r="A239" s="160">
        <v>11.0</v>
      </c>
      <c r="B239" s="261"/>
      <c r="C239" s="196"/>
      <c r="D239" s="196"/>
      <c r="E239" s="196"/>
      <c r="F239" s="196"/>
      <c r="G239" s="196"/>
      <c r="H239" s="222"/>
      <c r="I239" s="196"/>
      <c r="J239" s="192">
        <f t="shared" si="205"/>
        <v>0</v>
      </c>
      <c r="K239" s="175"/>
      <c r="L239" s="175"/>
      <c r="M239" s="175"/>
      <c r="N239" s="175"/>
      <c r="O239" s="175"/>
      <c r="P239" s="175"/>
      <c r="Q239" s="223"/>
      <c r="R239" s="21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4.75" hidden="1" customHeight="1">
      <c r="A240" s="160">
        <v>12.0</v>
      </c>
      <c r="B240" s="261"/>
      <c r="C240" s="196"/>
      <c r="D240" s="196"/>
      <c r="E240" s="196"/>
      <c r="F240" s="196"/>
      <c r="G240" s="196"/>
      <c r="H240" s="222"/>
      <c r="I240" s="196"/>
      <c r="J240" s="192">
        <f t="shared" si="205"/>
        <v>0</v>
      </c>
      <c r="K240" s="175"/>
      <c r="L240" s="175"/>
      <c r="M240" s="175"/>
      <c r="N240" s="175"/>
      <c r="O240" s="175"/>
      <c r="P240" s="175"/>
      <c r="Q240" s="223"/>
      <c r="R240" s="21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4.75" hidden="1" customHeight="1">
      <c r="A241" s="160">
        <v>13.0</v>
      </c>
      <c r="B241" s="261"/>
      <c r="C241" s="196"/>
      <c r="D241" s="196"/>
      <c r="E241" s="196"/>
      <c r="F241" s="196"/>
      <c r="G241" s="196"/>
      <c r="H241" s="222"/>
      <c r="I241" s="196"/>
      <c r="J241" s="192">
        <f t="shared" si="205"/>
        <v>0</v>
      </c>
      <c r="K241" s="175"/>
      <c r="L241" s="175"/>
      <c r="M241" s="175"/>
      <c r="N241" s="175"/>
      <c r="O241" s="175"/>
      <c r="P241" s="175"/>
      <c r="Q241" s="223"/>
      <c r="R241" s="21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hidden="1" customHeight="1">
      <c r="A242" s="160">
        <v>14.0</v>
      </c>
      <c r="B242" s="261"/>
      <c r="C242" s="196"/>
      <c r="D242" s="196"/>
      <c r="E242" s="196"/>
      <c r="F242" s="196"/>
      <c r="G242" s="196"/>
      <c r="H242" s="222"/>
      <c r="I242" s="196"/>
      <c r="J242" s="192">
        <f t="shared" si="205"/>
        <v>0</v>
      </c>
      <c r="K242" s="175"/>
      <c r="L242" s="175"/>
      <c r="M242" s="175"/>
      <c r="N242" s="175"/>
      <c r="O242" s="175"/>
      <c r="P242" s="175"/>
      <c r="Q242" s="223"/>
      <c r="R242" s="21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4.75" hidden="1" customHeight="1">
      <c r="A243" s="160">
        <v>15.0</v>
      </c>
      <c r="B243" s="261"/>
      <c r="C243" s="196"/>
      <c r="D243" s="196"/>
      <c r="E243" s="196"/>
      <c r="F243" s="196"/>
      <c r="G243" s="196"/>
      <c r="H243" s="222"/>
      <c r="I243" s="196"/>
      <c r="J243" s="192">
        <f t="shared" si="205"/>
        <v>0</v>
      </c>
      <c r="K243" s="175"/>
      <c r="L243" s="175"/>
      <c r="M243" s="175"/>
      <c r="N243" s="175"/>
      <c r="O243" s="175"/>
      <c r="P243" s="175"/>
      <c r="Q243" s="223"/>
      <c r="R243" s="21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hidden="1" customHeight="1">
      <c r="A244" s="160">
        <v>16.0</v>
      </c>
      <c r="B244" s="261"/>
      <c r="C244" s="196"/>
      <c r="D244" s="196"/>
      <c r="E244" s="196"/>
      <c r="F244" s="196"/>
      <c r="G244" s="196"/>
      <c r="H244" s="222"/>
      <c r="I244" s="196"/>
      <c r="J244" s="192">
        <f t="shared" si="205"/>
        <v>0</v>
      </c>
      <c r="K244" s="175"/>
      <c r="L244" s="175"/>
      <c r="M244" s="175"/>
      <c r="N244" s="175"/>
      <c r="O244" s="175"/>
      <c r="P244" s="175"/>
      <c r="Q244" s="223"/>
      <c r="R244" s="21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hidden="1" customHeight="1">
      <c r="A245" s="160">
        <v>17.0</v>
      </c>
      <c r="B245" s="261"/>
      <c r="C245" s="196"/>
      <c r="D245" s="196"/>
      <c r="E245" s="196"/>
      <c r="F245" s="196"/>
      <c r="G245" s="196"/>
      <c r="H245" s="222"/>
      <c r="I245" s="196"/>
      <c r="J245" s="192">
        <f t="shared" si="205"/>
        <v>0</v>
      </c>
      <c r="K245" s="175"/>
      <c r="L245" s="175"/>
      <c r="M245" s="175"/>
      <c r="N245" s="175"/>
      <c r="O245" s="175"/>
      <c r="P245" s="175"/>
      <c r="Q245" s="223"/>
      <c r="R245" s="21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hidden="1" customHeight="1">
      <c r="A246" s="160">
        <v>18.0</v>
      </c>
      <c r="B246" s="261"/>
      <c r="C246" s="196"/>
      <c r="D246" s="196"/>
      <c r="E246" s="196"/>
      <c r="F246" s="196"/>
      <c r="G246" s="196"/>
      <c r="H246" s="222"/>
      <c r="I246" s="196"/>
      <c r="J246" s="192">
        <f t="shared" si="205"/>
        <v>0</v>
      </c>
      <c r="K246" s="175"/>
      <c r="L246" s="175"/>
      <c r="M246" s="175"/>
      <c r="N246" s="175"/>
      <c r="O246" s="175"/>
      <c r="P246" s="175"/>
      <c r="Q246" s="223"/>
      <c r="R246" s="21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hidden="1" customHeight="1">
      <c r="A247" s="160">
        <v>19.0</v>
      </c>
      <c r="B247" s="261"/>
      <c r="C247" s="196"/>
      <c r="D247" s="196"/>
      <c r="E247" s="196"/>
      <c r="F247" s="196"/>
      <c r="G247" s="196"/>
      <c r="H247" s="222"/>
      <c r="I247" s="196"/>
      <c r="J247" s="192">
        <f t="shared" si="205"/>
        <v>0</v>
      </c>
      <c r="K247" s="175"/>
      <c r="L247" s="175"/>
      <c r="M247" s="175"/>
      <c r="N247" s="175"/>
      <c r="O247" s="175"/>
      <c r="P247" s="175"/>
      <c r="Q247" s="223"/>
      <c r="R247" s="140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hidden="1" customHeight="1">
      <c r="A248" s="160">
        <v>20.0</v>
      </c>
      <c r="B248" s="261"/>
      <c r="C248" s="196"/>
      <c r="D248" s="196"/>
      <c r="E248" s="196"/>
      <c r="F248" s="196"/>
      <c r="G248" s="196"/>
      <c r="H248" s="222"/>
      <c r="I248" s="196"/>
      <c r="J248" s="192">
        <f t="shared" si="205"/>
        <v>0</v>
      </c>
      <c r="K248" s="175"/>
      <c r="L248" s="175"/>
      <c r="M248" s="175"/>
      <c r="N248" s="175"/>
      <c r="O248" s="175"/>
      <c r="P248" s="175"/>
      <c r="Q248" s="223"/>
      <c r="R248" s="21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hidden="1" customHeight="1">
      <c r="A249" s="160">
        <v>21.0</v>
      </c>
      <c r="B249" s="261"/>
      <c r="C249" s="196"/>
      <c r="D249" s="196"/>
      <c r="E249" s="196"/>
      <c r="F249" s="196"/>
      <c r="G249" s="196"/>
      <c r="H249" s="222"/>
      <c r="I249" s="196"/>
      <c r="J249" s="192">
        <f t="shared" si="205"/>
        <v>0</v>
      </c>
      <c r="K249" s="175"/>
      <c r="L249" s="175"/>
      <c r="M249" s="175"/>
      <c r="N249" s="175"/>
      <c r="O249" s="175"/>
      <c r="P249" s="175"/>
      <c r="Q249" s="223"/>
      <c r="R249" s="21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0">
        <v>22.0</v>
      </c>
      <c r="B250" s="261"/>
      <c r="C250" s="196"/>
      <c r="D250" s="196"/>
      <c r="E250" s="196"/>
      <c r="F250" s="196"/>
      <c r="G250" s="196"/>
      <c r="H250" s="222"/>
      <c r="I250" s="196"/>
      <c r="J250" s="192">
        <f t="shared" si="205"/>
        <v>0</v>
      </c>
      <c r="K250" s="175"/>
      <c r="L250" s="175"/>
      <c r="M250" s="175"/>
      <c r="N250" s="175"/>
      <c r="O250" s="175"/>
      <c r="P250" s="175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hidden="1" customHeight="1">
      <c r="A251" s="160">
        <v>23.0</v>
      </c>
      <c r="B251" s="261"/>
      <c r="C251" s="196"/>
      <c r="D251" s="196"/>
      <c r="E251" s="196"/>
      <c r="F251" s="196"/>
      <c r="G251" s="196"/>
      <c r="H251" s="222"/>
      <c r="I251" s="196"/>
      <c r="J251" s="192">
        <f t="shared" si="205"/>
        <v>0</v>
      </c>
      <c r="K251" s="175"/>
      <c r="L251" s="175"/>
      <c r="M251" s="175"/>
      <c r="N251" s="175"/>
      <c r="O251" s="175"/>
      <c r="P251" s="175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0">
        <v>24.0</v>
      </c>
      <c r="B252" s="261"/>
      <c r="C252" s="196"/>
      <c r="D252" s="196"/>
      <c r="E252" s="196"/>
      <c r="F252" s="196"/>
      <c r="G252" s="196"/>
      <c r="H252" s="222"/>
      <c r="I252" s="196"/>
      <c r="J252" s="192">
        <f t="shared" si="205"/>
        <v>0</v>
      </c>
      <c r="K252" s="175"/>
      <c r="L252" s="175"/>
      <c r="M252" s="175"/>
      <c r="N252" s="175"/>
      <c r="O252" s="175"/>
      <c r="P252" s="175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0">
        <v>25.0</v>
      </c>
      <c r="B253" s="261"/>
      <c r="C253" s="196"/>
      <c r="D253" s="196"/>
      <c r="E253" s="196"/>
      <c r="F253" s="196"/>
      <c r="G253" s="196"/>
      <c r="H253" s="222"/>
      <c r="I253" s="196"/>
      <c r="J253" s="192">
        <f t="shared" si="205"/>
        <v>0</v>
      </c>
      <c r="K253" s="175"/>
      <c r="L253" s="175"/>
      <c r="M253" s="175"/>
      <c r="N253" s="175"/>
      <c r="O253" s="175"/>
      <c r="P253" s="175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0">
        <v>26.0</v>
      </c>
      <c r="B254" s="261"/>
      <c r="C254" s="196"/>
      <c r="D254" s="196"/>
      <c r="E254" s="196"/>
      <c r="F254" s="196"/>
      <c r="G254" s="196"/>
      <c r="H254" s="222"/>
      <c r="I254" s="196"/>
      <c r="J254" s="192">
        <f t="shared" si="205"/>
        <v>0</v>
      </c>
      <c r="K254" s="175"/>
      <c r="L254" s="175"/>
      <c r="M254" s="175"/>
      <c r="N254" s="175"/>
      <c r="O254" s="175"/>
      <c r="P254" s="175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0">
        <v>27.0</v>
      </c>
      <c r="B255" s="261"/>
      <c r="C255" s="196"/>
      <c r="D255" s="196"/>
      <c r="E255" s="196"/>
      <c r="F255" s="196"/>
      <c r="G255" s="196"/>
      <c r="H255" s="196"/>
      <c r="I255" s="196"/>
      <c r="J255" s="192">
        <f t="shared" si="205"/>
        <v>0</v>
      </c>
      <c r="K255" s="175"/>
      <c r="L255" s="175"/>
      <c r="M255" s="175"/>
      <c r="N255" s="175"/>
      <c r="O255" s="175"/>
      <c r="P255" s="175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0">
        <v>28.0</v>
      </c>
      <c r="B256" s="261"/>
      <c r="C256" s="196"/>
      <c r="D256" s="196"/>
      <c r="E256" s="196"/>
      <c r="F256" s="196"/>
      <c r="G256" s="196"/>
      <c r="H256" s="196"/>
      <c r="I256" s="196"/>
      <c r="J256" s="192">
        <f t="shared" si="205"/>
        <v>0</v>
      </c>
      <c r="K256" s="175"/>
      <c r="L256" s="175"/>
      <c r="M256" s="175"/>
      <c r="N256" s="175"/>
      <c r="O256" s="175"/>
      <c r="P256" s="175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29.0</v>
      </c>
      <c r="B257" s="262"/>
      <c r="C257" s="196"/>
      <c r="D257" s="196"/>
      <c r="E257" s="196"/>
      <c r="F257" s="196"/>
      <c r="G257" s="196"/>
      <c r="H257" s="196"/>
      <c r="I257" s="196"/>
      <c r="J257" s="192">
        <f t="shared" si="205"/>
        <v>0</v>
      </c>
      <c r="K257" s="175"/>
      <c r="L257" s="175"/>
      <c r="M257" s="175"/>
      <c r="N257" s="175"/>
      <c r="O257" s="175"/>
      <c r="P257" s="175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30.0</v>
      </c>
      <c r="B258" s="262"/>
      <c r="C258" s="196"/>
      <c r="D258" s="196"/>
      <c r="E258" s="196"/>
      <c r="F258" s="196"/>
      <c r="G258" s="196"/>
      <c r="H258" s="222"/>
      <c r="I258" s="196"/>
      <c r="J258" s="192">
        <f t="shared" si="205"/>
        <v>0</v>
      </c>
      <c r="K258" s="175"/>
      <c r="L258" s="175"/>
      <c r="M258" s="175"/>
      <c r="N258" s="175"/>
      <c r="O258" s="175"/>
      <c r="P258" s="175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31.0</v>
      </c>
      <c r="B259" s="212"/>
      <c r="C259" s="196"/>
      <c r="D259" s="196"/>
      <c r="E259" s="196"/>
      <c r="F259" s="196"/>
      <c r="G259" s="196"/>
      <c r="H259" s="222"/>
      <c r="I259" s="196"/>
      <c r="J259" s="192">
        <f t="shared" si="205"/>
        <v>0</v>
      </c>
      <c r="K259" s="175"/>
      <c r="L259" s="175"/>
      <c r="M259" s="175"/>
      <c r="N259" s="175"/>
      <c r="O259" s="175"/>
      <c r="P259" s="175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32.0</v>
      </c>
      <c r="B260" s="212"/>
      <c r="C260" s="160"/>
      <c r="D260" s="160"/>
      <c r="E260" s="160"/>
      <c r="F260" s="160"/>
      <c r="G260" s="160"/>
      <c r="H260" s="160"/>
      <c r="I260" s="160"/>
      <c r="J260" s="192">
        <f t="shared" si="205"/>
        <v>0</v>
      </c>
      <c r="K260" s="175"/>
      <c r="L260" s="175"/>
      <c r="M260" s="175"/>
      <c r="N260" s="175"/>
      <c r="O260" s="175"/>
      <c r="P260" s="175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33.0</v>
      </c>
      <c r="B261" s="262"/>
      <c r="C261" s="160"/>
      <c r="D261" s="160"/>
      <c r="E261" s="160"/>
      <c r="F261" s="160"/>
      <c r="G261" s="160"/>
      <c r="H261" s="160"/>
      <c r="I261" s="160"/>
      <c r="J261" s="192">
        <f t="shared" si="205"/>
        <v>0</v>
      </c>
      <c r="K261" s="175"/>
      <c r="L261" s="175"/>
      <c r="M261" s="175"/>
      <c r="N261" s="175"/>
      <c r="O261" s="175"/>
      <c r="P261" s="175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34.0</v>
      </c>
      <c r="B262" s="263"/>
      <c r="C262" s="160"/>
      <c r="D262" s="160"/>
      <c r="E262" s="160"/>
      <c r="F262" s="160"/>
      <c r="G262" s="160"/>
      <c r="H262" s="160"/>
      <c r="I262" s="160"/>
      <c r="J262" s="192">
        <f t="shared" si="205"/>
        <v>0</v>
      </c>
      <c r="K262" s="175"/>
      <c r="L262" s="175"/>
      <c r="M262" s="175"/>
      <c r="N262" s="175"/>
      <c r="O262" s="175"/>
      <c r="P262" s="175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35.0</v>
      </c>
      <c r="B263" s="264"/>
      <c r="C263" s="160"/>
      <c r="D263" s="160"/>
      <c r="E263" s="160"/>
      <c r="F263" s="160"/>
      <c r="G263" s="160"/>
      <c r="H263" s="160"/>
      <c r="I263" s="160"/>
      <c r="J263" s="192">
        <f t="shared" si="205"/>
        <v>0</v>
      </c>
      <c r="K263" s="175"/>
      <c r="L263" s="175"/>
      <c r="M263" s="175"/>
      <c r="N263" s="175"/>
      <c r="O263" s="175"/>
      <c r="P263" s="175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18.75" customHeight="1">
      <c r="A264" s="139"/>
      <c r="B264" s="139"/>
      <c r="C264" s="139"/>
      <c r="D264" s="139"/>
      <c r="E264" s="139"/>
      <c r="F264" s="139"/>
      <c r="G264" s="139"/>
      <c r="H264" s="140" t="s">
        <v>38</v>
      </c>
      <c r="I264" s="139"/>
      <c r="J264" s="224">
        <f>SUM(J235:J263)</f>
        <v>160.5</v>
      </c>
      <c r="K264" s="225"/>
      <c r="L264" s="225"/>
      <c r="M264" s="225"/>
      <c r="N264" s="225"/>
      <c r="O264" s="225"/>
      <c r="P264" s="225"/>
      <c r="Q264" s="225"/>
      <c r="R264" s="139"/>
      <c r="S264" s="21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18.75" customHeight="1">
      <c r="A265" s="144"/>
      <c r="B265" s="144"/>
      <c r="C265" s="144"/>
      <c r="D265" s="144"/>
      <c r="E265" s="144"/>
      <c r="F265" s="144"/>
      <c r="G265" s="144"/>
      <c r="H265" s="145"/>
      <c r="I265" s="172"/>
      <c r="J265" s="199">
        <f>+J264*60%</f>
        <v>96.3</v>
      </c>
      <c r="K265" s="199"/>
      <c r="L265" s="199"/>
      <c r="M265" s="199"/>
      <c r="N265" s="199"/>
      <c r="O265" s="199"/>
      <c r="P265" s="199"/>
      <c r="Q265" s="199">
        <f>+J264*40%</f>
        <v>64.2</v>
      </c>
      <c r="R265" s="139"/>
      <c r="S265" s="21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18.75" customHeight="1">
      <c r="A266" s="139"/>
      <c r="B266" s="139"/>
      <c r="C266" s="139"/>
      <c r="D266" s="139"/>
      <c r="E266" s="139"/>
      <c r="F266" s="139"/>
      <c r="G266" s="139"/>
      <c r="H266" s="140"/>
      <c r="I266" s="139"/>
      <c r="J266" s="139"/>
      <c r="K266" s="139"/>
      <c r="L266" s="139"/>
      <c r="M266" s="139"/>
      <c r="N266" s="139"/>
      <c r="O266" s="139"/>
      <c r="P266" s="139"/>
      <c r="Q266" s="139"/>
      <c r="R266" s="139"/>
      <c r="S266" s="21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18.75" customHeight="1">
      <c r="A267" s="139"/>
      <c r="B267" s="139"/>
      <c r="C267" s="139"/>
      <c r="D267" s="139"/>
      <c r="E267" s="139"/>
      <c r="F267" s="139"/>
      <c r="G267" s="139"/>
      <c r="H267" s="140"/>
      <c r="I267" s="139"/>
      <c r="J267" s="139"/>
      <c r="K267" s="139"/>
      <c r="L267" s="139"/>
      <c r="M267" s="139"/>
      <c r="N267" s="139"/>
      <c r="O267" s="139"/>
      <c r="P267" s="139"/>
      <c r="Q267" s="139"/>
      <c r="R267" s="139"/>
      <c r="S267" s="21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19.5" customHeight="1">
      <c r="A268" s="226" t="s">
        <v>41</v>
      </c>
      <c r="B268" s="139"/>
      <c r="C268" s="139"/>
      <c r="D268" s="139"/>
      <c r="E268" s="139"/>
      <c r="F268" s="139"/>
      <c r="G268" s="139"/>
      <c r="H268" s="140"/>
      <c r="I268" s="139"/>
      <c r="J268" s="139"/>
      <c r="K268" s="139"/>
      <c r="L268" s="139"/>
      <c r="M268" s="139"/>
      <c r="N268" s="139"/>
      <c r="O268" s="139"/>
      <c r="P268" s="139"/>
      <c r="Q268" s="139"/>
      <c r="R268" s="139"/>
      <c r="S268" s="21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57.0" customHeight="1">
      <c r="A269" s="227"/>
      <c r="B269" s="228" t="s">
        <v>42</v>
      </c>
      <c r="C269" s="228" t="s">
        <v>43</v>
      </c>
      <c r="D269" s="228" t="s">
        <v>44</v>
      </c>
      <c r="E269" s="228" t="s">
        <v>45</v>
      </c>
      <c r="F269" s="228"/>
      <c r="G269" s="228"/>
      <c r="H269" s="229" t="s">
        <v>46</v>
      </c>
      <c r="I269" s="230" t="s">
        <v>47</v>
      </c>
      <c r="J269" s="139"/>
      <c r="K269" s="139"/>
      <c r="L269" s="139"/>
      <c r="M269" s="139"/>
      <c r="N269" s="139"/>
      <c r="O269" s="139"/>
      <c r="P269" s="139"/>
      <c r="Q269" s="139"/>
      <c r="R269" s="141"/>
      <c r="S269" s="21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18.75" customHeight="1">
      <c r="A270" s="231" t="s">
        <v>48</v>
      </c>
      <c r="B270" s="232">
        <f>+E23</f>
        <v>8064.7032</v>
      </c>
      <c r="C270" s="233">
        <f>+J207</f>
        <v>6624.168532</v>
      </c>
      <c r="D270" s="233">
        <f>+J228</f>
        <v>0</v>
      </c>
      <c r="E270" s="234">
        <f>J265</f>
        <v>96.3</v>
      </c>
      <c r="F270" s="234"/>
      <c r="G270" s="234"/>
      <c r="H270" s="235">
        <f>+I23</f>
        <v>527.0542708</v>
      </c>
      <c r="I270" s="236">
        <f>+B270-C270-D270-E270-H270</f>
        <v>817.1803972</v>
      </c>
      <c r="J270" s="139"/>
      <c r="K270" s="139"/>
      <c r="L270" s="139"/>
      <c r="M270" s="139"/>
      <c r="N270" s="139"/>
      <c r="O270" s="139"/>
      <c r="P270" s="139"/>
      <c r="Q270" s="139"/>
      <c r="R270" s="141"/>
      <c r="S270" s="21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19.5" customHeight="1">
      <c r="A271" s="237" t="s">
        <v>49</v>
      </c>
      <c r="B271" s="238"/>
      <c r="C271" s="239">
        <f>+C270/B270</f>
        <v>0.8213778446</v>
      </c>
      <c r="D271" s="239">
        <f>+D270/B270</f>
        <v>0</v>
      </c>
      <c r="E271" s="239">
        <f>+E270/B270</f>
        <v>0.01194092301</v>
      </c>
      <c r="F271" s="239"/>
      <c r="G271" s="239"/>
      <c r="H271" s="240">
        <f>+H270/B270</f>
        <v>0.06535321359</v>
      </c>
      <c r="I271" s="241">
        <f>+I270/B270</f>
        <v>0.1013280188</v>
      </c>
      <c r="J271" s="139"/>
      <c r="K271" s="139"/>
      <c r="L271" s="139"/>
      <c r="M271" s="139"/>
      <c r="N271" s="139"/>
      <c r="O271" s="139"/>
      <c r="P271" s="139"/>
      <c r="Q271" s="139"/>
      <c r="R271" s="141"/>
      <c r="S271" s="21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19.5" customHeight="1">
      <c r="A272" s="162"/>
      <c r="B272" s="215"/>
      <c r="C272" s="242"/>
      <c r="D272" s="242"/>
      <c r="E272" s="242"/>
      <c r="F272" s="242"/>
      <c r="G272" s="242"/>
      <c r="H272" s="243"/>
      <c r="I272" s="244"/>
      <c r="J272" s="139"/>
      <c r="K272" s="139"/>
      <c r="L272" s="139"/>
      <c r="M272" s="139"/>
      <c r="N272" s="139"/>
      <c r="O272" s="139"/>
      <c r="P272" s="139"/>
      <c r="Q272" s="139"/>
      <c r="R272" s="141"/>
      <c r="S272" s="21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18.75" customHeight="1">
      <c r="A273" s="245"/>
      <c r="B273" s="246"/>
      <c r="C273" s="246"/>
      <c r="D273" s="246" t="s">
        <v>50</v>
      </c>
      <c r="E273" s="246" t="s">
        <v>48</v>
      </c>
      <c r="F273" s="246"/>
      <c r="G273" s="246"/>
      <c r="H273" s="247">
        <f>+D270+E270+H270+I270</f>
        <v>1440.534668</v>
      </c>
      <c r="I273" s="248"/>
      <c r="J273" s="139"/>
      <c r="K273" s="139"/>
      <c r="L273" s="139"/>
      <c r="M273" s="139"/>
      <c r="N273" s="139"/>
      <c r="O273" s="139"/>
      <c r="P273" s="139"/>
      <c r="Q273" s="139"/>
      <c r="R273" s="141"/>
      <c r="S273" s="140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18.75" customHeight="1">
      <c r="A274" s="249"/>
      <c r="B274" s="139"/>
      <c r="C274" s="139"/>
      <c r="D274" s="139"/>
      <c r="E274" s="139" t="s">
        <v>49</v>
      </c>
      <c r="F274" s="139"/>
      <c r="G274" s="139"/>
      <c r="H274" s="243">
        <f>+H273/B270</f>
        <v>0.1786221554</v>
      </c>
      <c r="I274" s="250"/>
      <c r="J274" s="139"/>
      <c r="K274" s="139"/>
      <c r="L274" s="139"/>
      <c r="M274" s="139"/>
      <c r="N274" s="139"/>
      <c r="O274" s="139"/>
      <c r="P274" s="139"/>
      <c r="Q274" s="139"/>
      <c r="R274" s="141"/>
      <c r="S274" s="140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18.75" customHeight="1">
      <c r="A275" s="249"/>
      <c r="B275" s="139"/>
      <c r="C275" s="139" t="s">
        <v>51</v>
      </c>
      <c r="D275" s="139"/>
      <c r="E275" s="139"/>
      <c r="F275" s="139"/>
      <c r="G275" s="139"/>
      <c r="H275" s="140"/>
      <c r="I275" s="250"/>
      <c r="J275" s="139"/>
      <c r="K275" s="139"/>
      <c r="L275" s="139"/>
      <c r="M275" s="139"/>
      <c r="N275" s="139"/>
      <c r="O275" s="139"/>
      <c r="P275" s="139"/>
      <c r="Q275" s="139"/>
      <c r="R275" s="141"/>
      <c r="S275" s="140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18.75" customHeight="1">
      <c r="A276" s="249"/>
      <c r="B276" s="139"/>
      <c r="C276" s="139"/>
      <c r="D276" s="139" t="s">
        <v>52</v>
      </c>
      <c r="E276" s="139"/>
      <c r="F276" s="139"/>
      <c r="G276" s="139"/>
      <c r="H276" s="140">
        <f>+H275*(H273-H270)</f>
        <v>0</v>
      </c>
      <c r="I276" s="250"/>
      <c r="J276" s="139"/>
      <c r="K276" s="139"/>
      <c r="L276" s="139"/>
      <c r="M276" s="139"/>
      <c r="N276" s="139"/>
      <c r="O276" s="139"/>
      <c r="P276" s="139"/>
      <c r="Q276" s="139"/>
      <c r="R276" s="141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19.5" customHeight="1">
      <c r="A277" s="251"/>
      <c r="B277" s="252"/>
      <c r="C277" s="252"/>
      <c r="D277" s="252"/>
      <c r="E277" s="252"/>
      <c r="F277" s="252"/>
      <c r="G277" s="252"/>
      <c r="H277" s="253"/>
      <c r="I277" s="254"/>
      <c r="J277" s="139"/>
      <c r="K277" s="139"/>
      <c r="L277" s="139"/>
      <c r="M277" s="139"/>
      <c r="N277" s="139"/>
      <c r="O277" s="139"/>
      <c r="P277" s="139"/>
      <c r="Q277" s="139"/>
      <c r="R277" s="141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18.75" customHeight="1">
      <c r="A278" s="139"/>
      <c r="B278" s="139"/>
      <c r="C278" s="139"/>
      <c r="D278" s="139"/>
      <c r="E278" s="139"/>
      <c r="F278" s="139"/>
      <c r="G278" s="139"/>
      <c r="H278" s="140"/>
      <c r="I278" s="139"/>
      <c r="J278" s="139"/>
      <c r="K278" s="139"/>
      <c r="L278" s="139"/>
      <c r="M278" s="139"/>
      <c r="N278" s="139"/>
      <c r="O278" s="139"/>
      <c r="P278" s="139"/>
      <c r="Q278" s="139"/>
      <c r="R278" s="141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8.75" customHeight="1">
      <c r="A279" s="139"/>
      <c r="B279" s="139"/>
      <c r="C279" s="139"/>
      <c r="D279" s="139"/>
      <c r="E279" s="139"/>
      <c r="F279" s="139"/>
      <c r="G279" s="139"/>
      <c r="H279" s="140"/>
      <c r="I279" s="139"/>
      <c r="J279" s="139"/>
      <c r="K279" s="139"/>
      <c r="L279" s="139"/>
      <c r="M279" s="139"/>
      <c r="N279" s="139"/>
      <c r="O279" s="139"/>
      <c r="P279" s="139"/>
      <c r="Q279" s="139"/>
      <c r="R279" s="141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8.75" customHeight="1">
      <c r="A280" s="139"/>
      <c r="B280" s="139"/>
      <c r="C280" s="139"/>
      <c r="D280" s="139"/>
      <c r="E280" s="139"/>
      <c r="F280" s="139"/>
      <c r="G280" s="139"/>
      <c r="H280" s="140"/>
      <c r="I280" s="139"/>
      <c r="J280" s="139"/>
      <c r="K280" s="139"/>
      <c r="L280" s="139"/>
      <c r="M280" s="139"/>
      <c r="N280" s="139"/>
      <c r="O280" s="139"/>
      <c r="P280" s="139"/>
      <c r="Q280" s="139"/>
      <c r="R280" s="141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0" customHeight="1">
      <c r="A281" s="7"/>
      <c r="B281" s="7"/>
      <c r="C281" s="7"/>
      <c r="D281" s="7"/>
      <c r="E281" s="7"/>
      <c r="F281" s="7"/>
      <c r="G281" s="7"/>
      <c r="H281" s="255"/>
      <c r="I281" s="7"/>
      <c r="J281" s="7"/>
      <c r="K281" s="7"/>
      <c r="L281" s="7"/>
      <c r="M281" s="7"/>
      <c r="N281" s="7"/>
      <c r="O281" s="7"/>
      <c r="P281" s="7"/>
      <c r="Q281" s="7"/>
      <c r="R281" s="256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55"/>
      <c r="I282" s="7"/>
      <c r="J282" s="7"/>
      <c r="K282" s="7"/>
      <c r="L282" s="7"/>
      <c r="M282" s="7"/>
      <c r="N282" s="7"/>
      <c r="O282" s="7"/>
      <c r="P282" s="7"/>
      <c r="Q282" s="7"/>
      <c r="R282" s="256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55"/>
      <c r="I283" s="7"/>
      <c r="J283" s="7"/>
      <c r="K283" s="7"/>
      <c r="L283" s="7"/>
      <c r="M283" s="7"/>
      <c r="N283" s="7"/>
      <c r="O283" s="7"/>
      <c r="P283" s="7"/>
      <c r="Q283" s="7"/>
      <c r="R283" s="256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55"/>
      <c r="I284" s="7"/>
      <c r="J284" s="7"/>
      <c r="K284" s="7"/>
      <c r="L284" s="7"/>
      <c r="M284" s="7"/>
      <c r="N284" s="7"/>
      <c r="O284" s="7"/>
      <c r="P284" s="7"/>
      <c r="Q284" s="7"/>
      <c r="R284" s="256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55"/>
      <c r="I285" s="7"/>
      <c r="J285" s="7"/>
      <c r="K285" s="7"/>
      <c r="L285" s="7"/>
      <c r="M285" s="7"/>
      <c r="N285" s="7"/>
      <c r="O285" s="7"/>
      <c r="P285" s="7"/>
      <c r="Q285" s="7"/>
      <c r="R285" s="256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55"/>
      <c r="I286" s="7"/>
      <c r="J286" s="7"/>
      <c r="K286" s="7"/>
      <c r="L286" s="7"/>
      <c r="M286" s="7"/>
      <c r="N286" s="7"/>
      <c r="O286" s="7"/>
      <c r="P286" s="7"/>
      <c r="Q286" s="7"/>
      <c r="R286" s="256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55"/>
      <c r="I287" s="7"/>
      <c r="J287" s="7"/>
      <c r="K287" s="7"/>
      <c r="L287" s="7"/>
      <c r="M287" s="7"/>
      <c r="N287" s="7"/>
      <c r="O287" s="7"/>
      <c r="P287" s="7"/>
      <c r="Q287" s="7"/>
      <c r="R287" s="256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55"/>
      <c r="I288" s="7"/>
      <c r="J288" s="7"/>
      <c r="K288" s="7"/>
      <c r="L288" s="7"/>
      <c r="M288" s="7"/>
      <c r="N288" s="7"/>
      <c r="O288" s="7"/>
      <c r="P288" s="7"/>
      <c r="Q288" s="7"/>
      <c r="R288" s="25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55"/>
      <c r="I289" s="7"/>
      <c r="J289" s="7"/>
      <c r="K289" s="7"/>
      <c r="L289" s="7"/>
      <c r="M289" s="7"/>
      <c r="N289" s="7"/>
      <c r="O289" s="7"/>
      <c r="P289" s="7"/>
      <c r="Q289" s="7"/>
      <c r="R289" s="25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55"/>
      <c r="I290" s="7"/>
      <c r="J290" s="7"/>
      <c r="K290" s="7"/>
      <c r="L290" s="7"/>
      <c r="M290" s="7"/>
      <c r="N290" s="7"/>
      <c r="O290" s="7"/>
      <c r="P290" s="7"/>
      <c r="Q290" s="7"/>
      <c r="R290" s="25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55"/>
      <c r="I291" s="7"/>
      <c r="J291" s="7"/>
      <c r="K291" s="7"/>
      <c r="L291" s="7"/>
      <c r="M291" s="7"/>
      <c r="N291" s="7"/>
      <c r="O291" s="7"/>
      <c r="P291" s="7"/>
      <c r="Q291" s="7"/>
      <c r="R291" s="25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55"/>
      <c r="I292" s="7"/>
      <c r="J292" s="7"/>
      <c r="K292" s="7"/>
      <c r="L292" s="7"/>
      <c r="M292" s="7"/>
      <c r="N292" s="7"/>
      <c r="O292" s="7"/>
      <c r="P292" s="7"/>
      <c r="Q292" s="7"/>
      <c r="R292" s="25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55"/>
      <c r="I293" s="7"/>
      <c r="J293" s="7"/>
      <c r="K293" s="7"/>
      <c r="L293" s="7"/>
      <c r="M293" s="7"/>
      <c r="N293" s="7"/>
      <c r="O293" s="7"/>
      <c r="P293" s="7"/>
      <c r="Q293" s="7"/>
      <c r="R293" s="25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55"/>
      <c r="I294" s="7"/>
      <c r="J294" s="7"/>
      <c r="K294" s="7"/>
      <c r="L294" s="7"/>
      <c r="M294" s="7"/>
      <c r="N294" s="7"/>
      <c r="O294" s="7"/>
      <c r="P294" s="7"/>
      <c r="Q294" s="7"/>
      <c r="R294" s="25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55"/>
      <c r="I295" s="7"/>
      <c r="J295" s="7"/>
      <c r="K295" s="7"/>
      <c r="L295" s="7"/>
      <c r="M295" s="7"/>
      <c r="N295" s="7"/>
      <c r="O295" s="7"/>
      <c r="P295" s="7"/>
      <c r="Q295" s="7"/>
      <c r="R295" s="25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55"/>
      <c r="I296" s="7"/>
      <c r="J296" s="7"/>
      <c r="K296" s="7"/>
      <c r="L296" s="7"/>
      <c r="M296" s="7"/>
      <c r="N296" s="7"/>
      <c r="O296" s="7"/>
      <c r="P296" s="7"/>
      <c r="Q296" s="7"/>
      <c r="R296" s="25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55"/>
      <c r="I297" s="7"/>
      <c r="J297" s="7"/>
      <c r="K297" s="7"/>
      <c r="L297" s="7"/>
      <c r="M297" s="7"/>
      <c r="N297" s="7"/>
      <c r="O297" s="7"/>
      <c r="P297" s="7"/>
      <c r="Q297" s="7"/>
      <c r="R297" s="25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55"/>
      <c r="I298" s="7"/>
      <c r="J298" s="7"/>
      <c r="K298" s="7"/>
      <c r="L298" s="7"/>
      <c r="M298" s="7"/>
      <c r="N298" s="7"/>
      <c r="O298" s="7"/>
      <c r="P298" s="7"/>
      <c r="Q298" s="7"/>
      <c r="R298" s="25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55"/>
      <c r="I299" s="7"/>
      <c r="J299" s="7"/>
      <c r="K299" s="7"/>
      <c r="L299" s="7"/>
      <c r="M299" s="7"/>
      <c r="N299" s="7"/>
      <c r="O299" s="7"/>
      <c r="P299" s="7"/>
      <c r="Q299" s="7"/>
      <c r="R299" s="25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55"/>
      <c r="I300" s="7"/>
      <c r="J300" s="7"/>
      <c r="K300" s="7"/>
      <c r="L300" s="7"/>
      <c r="M300" s="7"/>
      <c r="N300" s="7"/>
      <c r="O300" s="7"/>
      <c r="P300" s="7"/>
      <c r="Q300" s="7"/>
      <c r="R300" s="25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55"/>
      <c r="I301" s="7"/>
      <c r="J301" s="7"/>
      <c r="K301" s="7"/>
      <c r="L301" s="7"/>
      <c r="M301" s="7"/>
      <c r="N301" s="7"/>
      <c r="O301" s="7"/>
      <c r="P301" s="7"/>
      <c r="Q301" s="7"/>
      <c r="R301" s="25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55"/>
      <c r="I302" s="7"/>
      <c r="J302" s="7"/>
      <c r="K302" s="7"/>
      <c r="L302" s="7"/>
      <c r="M302" s="7"/>
      <c r="N302" s="7"/>
      <c r="O302" s="7"/>
      <c r="P302" s="7"/>
      <c r="Q302" s="7"/>
      <c r="R302" s="25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55"/>
      <c r="I303" s="7"/>
      <c r="J303" s="7"/>
      <c r="K303" s="7"/>
      <c r="L303" s="7"/>
      <c r="M303" s="7"/>
      <c r="N303" s="7"/>
      <c r="O303" s="7"/>
      <c r="P303" s="7"/>
      <c r="Q303" s="7"/>
      <c r="R303" s="25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55"/>
      <c r="I304" s="7"/>
      <c r="J304" s="7"/>
      <c r="K304" s="7"/>
      <c r="L304" s="7"/>
      <c r="M304" s="7"/>
      <c r="N304" s="7"/>
      <c r="O304" s="7"/>
      <c r="P304" s="7"/>
      <c r="Q304" s="7"/>
      <c r="R304" s="25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55"/>
      <c r="I305" s="7"/>
      <c r="J305" s="7"/>
      <c r="K305" s="7"/>
      <c r="L305" s="7"/>
      <c r="M305" s="7"/>
      <c r="N305" s="7"/>
      <c r="O305" s="7"/>
      <c r="P305" s="7"/>
      <c r="Q305" s="7"/>
      <c r="R305" s="25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55"/>
      <c r="I306" s="7"/>
      <c r="J306" s="7"/>
      <c r="K306" s="7"/>
      <c r="L306" s="7"/>
      <c r="M306" s="7"/>
      <c r="N306" s="7"/>
      <c r="O306" s="7"/>
      <c r="P306" s="7"/>
      <c r="Q306" s="7"/>
      <c r="R306" s="25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55"/>
      <c r="I307" s="7"/>
      <c r="J307" s="7"/>
      <c r="K307" s="7"/>
      <c r="L307" s="7"/>
      <c r="M307" s="7"/>
      <c r="N307" s="7"/>
      <c r="O307" s="7"/>
      <c r="P307" s="7"/>
      <c r="Q307" s="7"/>
      <c r="R307" s="25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55"/>
      <c r="I308" s="7"/>
      <c r="J308" s="7"/>
      <c r="K308" s="7"/>
      <c r="L308" s="7"/>
      <c r="M308" s="7"/>
      <c r="N308" s="7"/>
      <c r="O308" s="7"/>
      <c r="P308" s="7"/>
      <c r="Q308" s="7"/>
      <c r="R308" s="25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55"/>
      <c r="I309" s="7"/>
      <c r="J309" s="7"/>
      <c r="K309" s="7"/>
      <c r="L309" s="7"/>
      <c r="M309" s="7"/>
      <c r="N309" s="7"/>
      <c r="O309" s="7"/>
      <c r="P309" s="7"/>
      <c r="Q309" s="7"/>
      <c r="R309" s="25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55"/>
      <c r="I310" s="7"/>
      <c r="J310" s="7"/>
      <c r="K310" s="7"/>
      <c r="L310" s="7"/>
      <c r="M310" s="7"/>
      <c r="N310" s="7"/>
      <c r="O310" s="7"/>
      <c r="P310" s="7"/>
      <c r="Q310" s="7"/>
      <c r="R310" s="25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55"/>
      <c r="I311" s="7"/>
      <c r="J311" s="7"/>
      <c r="K311" s="7"/>
      <c r="L311" s="7"/>
      <c r="M311" s="7"/>
      <c r="N311" s="7"/>
      <c r="O311" s="7"/>
      <c r="P311" s="7"/>
      <c r="Q311" s="7"/>
      <c r="R311" s="25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55"/>
      <c r="I312" s="7"/>
      <c r="J312" s="7"/>
      <c r="K312" s="7"/>
      <c r="L312" s="7"/>
      <c r="M312" s="7"/>
      <c r="N312" s="7"/>
      <c r="O312" s="7"/>
      <c r="P312" s="7"/>
      <c r="Q312" s="7"/>
      <c r="R312" s="25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55"/>
      <c r="I313" s="7"/>
      <c r="J313" s="7"/>
      <c r="K313" s="7"/>
      <c r="L313" s="7"/>
      <c r="M313" s="7"/>
      <c r="N313" s="7"/>
      <c r="O313" s="7"/>
      <c r="P313" s="7"/>
      <c r="Q313" s="7"/>
      <c r="R313" s="25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55"/>
      <c r="I314" s="7"/>
      <c r="J314" s="7"/>
      <c r="K314" s="7"/>
      <c r="L314" s="7"/>
      <c r="M314" s="7"/>
      <c r="N314" s="7"/>
      <c r="O314" s="7"/>
      <c r="P314" s="7"/>
      <c r="Q314" s="7"/>
      <c r="R314" s="25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55"/>
      <c r="I315" s="7"/>
      <c r="J315" s="7"/>
      <c r="K315" s="7"/>
      <c r="L315" s="7"/>
      <c r="M315" s="7"/>
      <c r="N315" s="7"/>
      <c r="O315" s="7"/>
      <c r="P315" s="7"/>
      <c r="Q315" s="7"/>
      <c r="R315" s="25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55"/>
      <c r="I316" s="7"/>
      <c r="J316" s="7"/>
      <c r="K316" s="7"/>
      <c r="L316" s="7"/>
      <c r="M316" s="7"/>
      <c r="N316" s="7"/>
      <c r="O316" s="7"/>
      <c r="P316" s="7"/>
      <c r="Q316" s="7"/>
      <c r="R316" s="25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55"/>
      <c r="I317" s="7"/>
      <c r="J317" s="7"/>
      <c r="K317" s="7"/>
      <c r="L317" s="7"/>
      <c r="M317" s="7"/>
      <c r="N317" s="7"/>
      <c r="O317" s="7"/>
      <c r="P317" s="7"/>
      <c r="Q317" s="7"/>
      <c r="R317" s="25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55"/>
      <c r="I318" s="7"/>
      <c r="J318" s="7"/>
      <c r="K318" s="7"/>
      <c r="L318" s="7"/>
      <c r="M318" s="7"/>
      <c r="N318" s="7"/>
      <c r="O318" s="7"/>
      <c r="P318" s="7"/>
      <c r="Q318" s="7"/>
      <c r="R318" s="25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55"/>
      <c r="I319" s="7"/>
      <c r="J319" s="7"/>
      <c r="K319" s="7"/>
      <c r="L319" s="7"/>
      <c r="M319" s="7"/>
      <c r="N319" s="7"/>
      <c r="O319" s="7"/>
      <c r="P319" s="7"/>
      <c r="Q319" s="7"/>
      <c r="R319" s="25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55"/>
      <c r="I320" s="7"/>
      <c r="J320" s="7"/>
      <c r="K320" s="7"/>
      <c r="L320" s="7"/>
      <c r="M320" s="7"/>
      <c r="N320" s="7"/>
      <c r="O320" s="7"/>
      <c r="P320" s="7"/>
      <c r="Q320" s="7"/>
      <c r="R320" s="25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55"/>
      <c r="I321" s="7"/>
      <c r="J321" s="7"/>
      <c r="K321" s="7"/>
      <c r="L321" s="7"/>
      <c r="M321" s="7"/>
      <c r="N321" s="7"/>
      <c r="O321" s="7"/>
      <c r="P321" s="7"/>
      <c r="Q321" s="7"/>
      <c r="R321" s="25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55"/>
      <c r="I322" s="7"/>
      <c r="J322" s="7"/>
      <c r="K322" s="7"/>
      <c r="L322" s="7"/>
      <c r="M322" s="7"/>
      <c r="N322" s="7"/>
      <c r="O322" s="7"/>
      <c r="P322" s="7"/>
      <c r="Q322" s="7"/>
      <c r="R322" s="25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55"/>
      <c r="I323" s="7"/>
      <c r="J323" s="7"/>
      <c r="K323" s="7"/>
      <c r="L323" s="7"/>
      <c r="M323" s="7"/>
      <c r="N323" s="7"/>
      <c r="O323" s="7"/>
      <c r="P323" s="7"/>
      <c r="Q323" s="7"/>
      <c r="R323" s="25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55"/>
      <c r="I324" s="7"/>
      <c r="J324" s="7"/>
      <c r="K324" s="7"/>
      <c r="L324" s="7"/>
      <c r="M324" s="7"/>
      <c r="N324" s="7"/>
      <c r="O324" s="7"/>
      <c r="P324" s="7"/>
      <c r="Q324" s="7"/>
      <c r="R324" s="25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55"/>
      <c r="I325" s="7"/>
      <c r="J325" s="7"/>
      <c r="K325" s="7"/>
      <c r="L325" s="7"/>
      <c r="M325" s="7"/>
      <c r="N325" s="7"/>
      <c r="O325" s="7"/>
      <c r="P325" s="7"/>
      <c r="Q325" s="7"/>
      <c r="R325" s="25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55"/>
      <c r="I326" s="7"/>
      <c r="J326" s="7"/>
      <c r="K326" s="7"/>
      <c r="L326" s="7"/>
      <c r="M326" s="7"/>
      <c r="N326" s="7"/>
      <c r="O326" s="7"/>
      <c r="P326" s="7"/>
      <c r="Q326" s="7"/>
      <c r="R326" s="25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55"/>
      <c r="I327" s="7"/>
      <c r="J327" s="7"/>
      <c r="K327" s="7"/>
      <c r="L327" s="7"/>
      <c r="M327" s="7"/>
      <c r="N327" s="7"/>
      <c r="O327" s="7"/>
      <c r="P327" s="7"/>
      <c r="Q327" s="7"/>
      <c r="R327" s="25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55"/>
      <c r="I328" s="7"/>
      <c r="J328" s="7"/>
      <c r="K328" s="7"/>
      <c r="L328" s="7"/>
      <c r="M328" s="7"/>
      <c r="N328" s="7"/>
      <c r="O328" s="7"/>
      <c r="P328" s="7"/>
      <c r="Q328" s="7"/>
      <c r="R328" s="25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55"/>
      <c r="I329" s="7"/>
      <c r="J329" s="7"/>
      <c r="K329" s="7"/>
      <c r="L329" s="7"/>
      <c r="M329" s="7"/>
      <c r="N329" s="7"/>
      <c r="O329" s="7"/>
      <c r="P329" s="7"/>
      <c r="Q329" s="7"/>
      <c r="R329" s="25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3:D23"/>
    <mergeCell ref="E24:H24"/>
    <mergeCell ref="C29:E29"/>
    <mergeCell ref="C213:E213"/>
    <mergeCell ref="C234:E234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44419.0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84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26</v>
      </c>
      <c r="C8" s="154">
        <v>18.5</v>
      </c>
      <c r="D8" s="155">
        <v>0.0846</v>
      </c>
      <c r="E8" s="156">
        <f>220.101*20</f>
        <v>4402.02</v>
      </c>
      <c r="F8" s="156"/>
      <c r="G8" s="156"/>
      <c r="H8" s="157">
        <v>20.0</v>
      </c>
      <c r="I8" s="158">
        <f t="shared" ref="I8:I24" si="1">+D8*E8</f>
        <v>372.410892</v>
      </c>
      <c r="J8" s="159">
        <f t="shared" ref="J8:J24" si="2">E8-I8</f>
        <v>4029.609108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26</v>
      </c>
      <c r="C9" s="154">
        <v>18.5</v>
      </c>
      <c r="D9" s="155">
        <v>0.0846</v>
      </c>
      <c r="E9" s="156">
        <f>220.101*19.8</f>
        <v>4357.9998</v>
      </c>
      <c r="F9" s="156"/>
      <c r="G9" s="156"/>
      <c r="H9" s="157">
        <v>19.8</v>
      </c>
      <c r="I9" s="158">
        <f t="shared" si="1"/>
        <v>368.6867831</v>
      </c>
      <c r="J9" s="159">
        <f t="shared" si="2"/>
        <v>3989.313017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85</v>
      </c>
      <c r="C10" s="154">
        <v>25.5</v>
      </c>
      <c r="D10" s="155">
        <v>0.0751</v>
      </c>
      <c r="E10" s="156">
        <f>223.021*1.3</f>
        <v>289.9273</v>
      </c>
      <c r="F10" s="156"/>
      <c r="G10" s="156"/>
      <c r="H10" s="157">
        <v>1.3</v>
      </c>
      <c r="I10" s="158">
        <f t="shared" si="1"/>
        <v>21.77354023</v>
      </c>
      <c r="J10" s="159">
        <f t="shared" si="2"/>
        <v>268.1537598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86</v>
      </c>
      <c r="C11" s="154">
        <v>28.5</v>
      </c>
      <c r="D11" s="161">
        <v>0.0608</v>
      </c>
      <c r="E11" s="259">
        <f>237.786*1.2</f>
        <v>285.3432</v>
      </c>
      <c r="F11" s="259"/>
      <c r="G11" s="259"/>
      <c r="H11" s="157">
        <v>1.2</v>
      </c>
      <c r="I11" s="158">
        <f t="shared" si="1"/>
        <v>17.34886656</v>
      </c>
      <c r="J11" s="159">
        <f t="shared" si="2"/>
        <v>267.9943334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/>
      <c r="C12" s="160"/>
      <c r="D12" s="161"/>
      <c r="E12" s="259"/>
      <c r="F12" s="259"/>
      <c r="G12" s="259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6.0</v>
      </c>
      <c r="B13" s="160"/>
      <c r="C13" s="160"/>
      <c r="D13" s="161"/>
      <c r="E13" s="259"/>
      <c r="F13" s="259"/>
      <c r="G13" s="259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259"/>
      <c r="F14" s="259"/>
      <c r="G14" s="259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259"/>
      <c r="F22" s="259"/>
      <c r="G22" s="259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259"/>
      <c r="F23" s="259"/>
      <c r="G23" s="259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6.25" hidden="1" customHeight="1">
      <c r="A24" s="153">
        <v>17.0</v>
      </c>
      <c r="B24" s="160"/>
      <c r="C24" s="160"/>
      <c r="D24" s="161"/>
      <c r="E24" s="259"/>
      <c r="F24" s="259"/>
      <c r="G24" s="259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62"/>
      <c r="B25" s="163"/>
      <c r="C25" s="164"/>
      <c r="D25" s="165"/>
      <c r="E25" s="166">
        <f>SUM(E8:E24)</f>
        <v>9335.2903</v>
      </c>
      <c r="F25" s="167"/>
      <c r="G25" s="167"/>
      <c r="H25" s="168"/>
      <c r="I25" s="169">
        <f t="shared" ref="I25:J25" si="3">SUM(I8:I24)</f>
        <v>780.2200819</v>
      </c>
      <c r="J25" s="170">
        <f t="shared" si="3"/>
        <v>8555.070218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71"/>
      <c r="B26" s="144"/>
      <c r="C26" s="144"/>
      <c r="D26" s="172"/>
      <c r="E26" s="173"/>
      <c r="F26" s="151"/>
      <c r="G26" s="151"/>
      <c r="H26" s="147"/>
      <c r="I26" s="174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40.5" customHeight="1">
      <c r="A31" s="175"/>
      <c r="B31" s="160" t="s">
        <v>12</v>
      </c>
      <c r="C31" s="176" t="s">
        <v>57</v>
      </c>
      <c r="D31" s="52"/>
      <c r="E31" s="53"/>
      <c r="F31" s="177"/>
      <c r="G31" s="177"/>
      <c r="H31" s="178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5" t="s">
        <v>18</v>
      </c>
      <c r="O31" s="139"/>
      <c r="P31" s="139"/>
      <c r="Q31" s="175" t="s">
        <v>58</v>
      </c>
      <c r="R31" s="179"/>
      <c r="S31" s="160" t="s">
        <v>17</v>
      </c>
      <c r="T31" s="160" t="s">
        <v>15</v>
      </c>
      <c r="U31" s="175" t="s">
        <v>18</v>
      </c>
      <c r="V31" s="139"/>
      <c r="W31" s="175" t="s">
        <v>19</v>
      </c>
      <c r="X31" s="175" t="s">
        <v>20</v>
      </c>
      <c r="Y31" s="175" t="s">
        <v>21</v>
      </c>
      <c r="Z31" s="175" t="s">
        <v>87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1.0</v>
      </c>
      <c r="B32" s="180" t="s">
        <v>26</v>
      </c>
      <c r="C32" s="181">
        <v>84.0</v>
      </c>
      <c r="D32" s="181">
        <v>205.0</v>
      </c>
      <c r="E32" s="181">
        <v>182.0</v>
      </c>
      <c r="F32" s="181">
        <f t="shared" ref="F32:F214" si="5">VALUE(IF(RIGHT(B32, 1)="%", RIGHT(B32, 3), 0))</f>
        <v>0</v>
      </c>
      <c r="G32" s="181">
        <f t="shared" ref="G32:G214" si="6">+R32*C32/100*D32/100*E32/100</f>
        <v>61.89729</v>
      </c>
      <c r="H32" s="182">
        <f t="shared" ref="H32:H214" si="7">IF(F32=0, G32, F32*G32)</f>
        <v>61.89729</v>
      </c>
      <c r="I32" s="181">
        <v>1.0</v>
      </c>
      <c r="J32" s="183">
        <f t="shared" ref="J32:J214" si="8">+I32*H32</f>
        <v>61.89729</v>
      </c>
      <c r="K32" s="184"/>
      <c r="L32" s="185">
        <f>D32*25.4/1000</f>
        <v>5.207</v>
      </c>
      <c r="M32" s="186">
        <f>+I32</f>
        <v>1</v>
      </c>
      <c r="N32" s="186">
        <f>M32*L32</f>
        <v>5.207</v>
      </c>
      <c r="O32" s="184"/>
      <c r="P32" s="184"/>
      <c r="Q32" s="185"/>
      <c r="R32" s="187">
        <v>19.75</v>
      </c>
      <c r="S32" s="175">
        <f t="shared" ref="S32:S215" si="9">E32/100</f>
        <v>1.82</v>
      </c>
      <c r="T32" s="160">
        <f t="shared" ref="T32:T215" si="10">I32</f>
        <v>1</v>
      </c>
      <c r="U32" s="160">
        <f t="shared" ref="U32:U215" si="11">T32*S32</f>
        <v>1.82</v>
      </c>
      <c r="V32" s="188">
        <f t="shared" ref="V32:V72" si="12">R32*C32/100*D32/100*E32/100</f>
        <v>61.89729</v>
      </c>
      <c r="W32" s="175">
        <f t="shared" ref="W32:X32" si="4">C32/100</f>
        <v>0.84</v>
      </c>
      <c r="X32" s="175">
        <f t="shared" si="4"/>
        <v>2.05</v>
      </c>
      <c r="Y32" s="175">
        <f t="shared" ref="Y32:Y215" si="14">U32</f>
        <v>1.82</v>
      </c>
      <c r="Z32" s="189">
        <f t="shared" ref="Z32:Z215" si="15">W32*X32*Y32</f>
        <v>3.13404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2.0</v>
      </c>
      <c r="B33" s="190" t="s">
        <v>26</v>
      </c>
      <c r="C33" s="190">
        <v>108.0</v>
      </c>
      <c r="D33" s="190">
        <v>205.0</v>
      </c>
      <c r="E33" s="190">
        <v>190.0</v>
      </c>
      <c r="F33" s="190">
        <f t="shared" si="5"/>
        <v>0</v>
      </c>
      <c r="G33" s="190">
        <f t="shared" si="6"/>
        <v>83.08035</v>
      </c>
      <c r="H33" s="191">
        <f t="shared" si="7"/>
        <v>83.08035</v>
      </c>
      <c r="I33" s="190">
        <v>1.0</v>
      </c>
      <c r="J33" s="192">
        <f t="shared" si="8"/>
        <v>83.08035</v>
      </c>
      <c r="K33" s="139"/>
      <c r="L33" s="175"/>
      <c r="M33" s="160"/>
      <c r="N33" s="160"/>
      <c r="O33" s="139"/>
      <c r="P33" s="139"/>
      <c r="Q33" s="175"/>
      <c r="R33" s="187">
        <v>19.75</v>
      </c>
      <c r="S33" s="175">
        <f t="shared" si="9"/>
        <v>1.9</v>
      </c>
      <c r="T33" s="160">
        <f t="shared" si="10"/>
        <v>1</v>
      </c>
      <c r="U33" s="160">
        <f t="shared" si="11"/>
        <v>1.9</v>
      </c>
      <c r="V33" s="188">
        <f t="shared" si="12"/>
        <v>83.08035</v>
      </c>
      <c r="W33" s="175">
        <f t="shared" ref="W33:X33" si="13">C33/100</f>
        <v>1.08</v>
      </c>
      <c r="X33" s="175">
        <f t="shared" si="13"/>
        <v>2.05</v>
      </c>
      <c r="Y33" s="175">
        <f t="shared" si="14"/>
        <v>1.9</v>
      </c>
      <c r="Z33" s="189">
        <f t="shared" si="15"/>
        <v>4.2066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3.0</v>
      </c>
      <c r="B34" s="190" t="s">
        <v>26</v>
      </c>
      <c r="C34" s="190">
        <v>104.0</v>
      </c>
      <c r="D34" s="190">
        <v>205.0</v>
      </c>
      <c r="E34" s="190">
        <v>79.0</v>
      </c>
      <c r="F34" s="190">
        <f t="shared" si="5"/>
        <v>0</v>
      </c>
      <c r="G34" s="190">
        <f t="shared" si="6"/>
        <v>33.26453</v>
      </c>
      <c r="H34" s="191">
        <f t="shared" si="7"/>
        <v>33.26453</v>
      </c>
      <c r="I34" s="190">
        <v>1.0</v>
      </c>
      <c r="J34" s="192">
        <f t="shared" si="8"/>
        <v>33.26453</v>
      </c>
      <c r="K34" s="139"/>
      <c r="L34" s="175">
        <f t="shared" ref="L34:L47" si="17">D34*25.4/1000</f>
        <v>5.207</v>
      </c>
      <c r="M34" s="160">
        <f t="shared" ref="M34:M47" si="18">+I34</f>
        <v>1</v>
      </c>
      <c r="N34" s="160">
        <f t="shared" ref="N34:N47" si="19">M34*L34</f>
        <v>5.207</v>
      </c>
      <c r="O34" s="139"/>
      <c r="P34" s="139"/>
      <c r="Q34" s="175"/>
      <c r="R34" s="187">
        <v>19.75</v>
      </c>
      <c r="S34" s="175">
        <f t="shared" si="9"/>
        <v>0.79</v>
      </c>
      <c r="T34" s="160">
        <f t="shared" si="10"/>
        <v>1</v>
      </c>
      <c r="U34" s="160">
        <f t="shared" si="11"/>
        <v>0.79</v>
      </c>
      <c r="V34" s="188">
        <f t="shared" si="12"/>
        <v>33.26453</v>
      </c>
      <c r="W34" s="175">
        <f t="shared" ref="W34:X34" si="16">C34/100</f>
        <v>1.04</v>
      </c>
      <c r="X34" s="175">
        <f t="shared" si="16"/>
        <v>2.05</v>
      </c>
      <c r="Y34" s="175">
        <f t="shared" si="14"/>
        <v>0.79</v>
      </c>
      <c r="Z34" s="189">
        <f t="shared" si="15"/>
        <v>1.68428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4.0</v>
      </c>
      <c r="B35" s="190" t="s">
        <v>26</v>
      </c>
      <c r="C35" s="190">
        <v>108.0</v>
      </c>
      <c r="D35" s="190">
        <v>205.0</v>
      </c>
      <c r="E35" s="190">
        <v>2836.0</v>
      </c>
      <c r="F35" s="190">
        <f t="shared" si="5"/>
        <v>0</v>
      </c>
      <c r="G35" s="190">
        <f t="shared" si="6"/>
        <v>1240.08354</v>
      </c>
      <c r="H35" s="191">
        <f t="shared" si="7"/>
        <v>1240.08354</v>
      </c>
      <c r="I35" s="190">
        <v>1.0</v>
      </c>
      <c r="J35" s="192">
        <f t="shared" si="8"/>
        <v>1240.08354</v>
      </c>
      <c r="K35" s="139"/>
      <c r="L35" s="175">
        <f t="shared" si="17"/>
        <v>5.207</v>
      </c>
      <c r="M35" s="160">
        <f t="shared" si="18"/>
        <v>1</v>
      </c>
      <c r="N35" s="160">
        <f t="shared" si="19"/>
        <v>5.207</v>
      </c>
      <c r="O35" s="139"/>
      <c r="P35" s="139"/>
      <c r="Q35" s="175">
        <v>1270.0</v>
      </c>
      <c r="R35" s="187">
        <v>19.75</v>
      </c>
      <c r="S35" s="175">
        <f t="shared" si="9"/>
        <v>28.36</v>
      </c>
      <c r="T35" s="160">
        <f t="shared" si="10"/>
        <v>1</v>
      </c>
      <c r="U35" s="160">
        <f t="shared" si="11"/>
        <v>28.36</v>
      </c>
      <c r="V35" s="188">
        <f t="shared" si="12"/>
        <v>1240.08354</v>
      </c>
      <c r="W35" s="175">
        <f t="shared" ref="W35:X35" si="20">C35/100</f>
        <v>1.08</v>
      </c>
      <c r="X35" s="175">
        <f t="shared" si="20"/>
        <v>2.05</v>
      </c>
      <c r="Y35" s="175">
        <f t="shared" si="14"/>
        <v>28.36</v>
      </c>
      <c r="Z35" s="189">
        <f t="shared" si="15"/>
        <v>62.78904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5.0</v>
      </c>
      <c r="B36" s="190" t="s">
        <v>26</v>
      </c>
      <c r="C36" s="190">
        <v>107.0</v>
      </c>
      <c r="D36" s="190">
        <v>205.0</v>
      </c>
      <c r="E36" s="190">
        <v>2836.0</v>
      </c>
      <c r="F36" s="190">
        <f t="shared" si="5"/>
        <v>0</v>
      </c>
      <c r="G36" s="190">
        <f t="shared" si="6"/>
        <v>1228.601285</v>
      </c>
      <c r="H36" s="191">
        <f t="shared" si="7"/>
        <v>1228.601285</v>
      </c>
      <c r="I36" s="190">
        <v>1.0</v>
      </c>
      <c r="J36" s="192">
        <f t="shared" si="8"/>
        <v>1228.601285</v>
      </c>
      <c r="K36" s="139"/>
      <c r="L36" s="175">
        <f t="shared" si="17"/>
        <v>5.207</v>
      </c>
      <c r="M36" s="160">
        <f t="shared" si="18"/>
        <v>1</v>
      </c>
      <c r="N36" s="160">
        <f t="shared" si="19"/>
        <v>5.207</v>
      </c>
      <c r="O36" s="139"/>
      <c r="P36" s="139"/>
      <c r="Q36" s="175">
        <v>1260.0</v>
      </c>
      <c r="R36" s="187">
        <v>19.75</v>
      </c>
      <c r="S36" s="175">
        <f t="shared" si="9"/>
        <v>28.36</v>
      </c>
      <c r="T36" s="160">
        <f t="shared" si="10"/>
        <v>1</v>
      </c>
      <c r="U36" s="160">
        <f t="shared" si="11"/>
        <v>28.36</v>
      </c>
      <c r="V36" s="188">
        <f t="shared" si="12"/>
        <v>1228.601285</v>
      </c>
      <c r="W36" s="175">
        <f t="shared" ref="W36:X36" si="21">C36/100</f>
        <v>1.07</v>
      </c>
      <c r="X36" s="175">
        <f t="shared" si="21"/>
        <v>2.05</v>
      </c>
      <c r="Y36" s="175">
        <f t="shared" si="14"/>
        <v>28.36</v>
      </c>
      <c r="Z36" s="189">
        <f t="shared" si="15"/>
        <v>62.20766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6.0</v>
      </c>
      <c r="B37" s="190" t="s">
        <v>26</v>
      </c>
      <c r="C37" s="190">
        <v>108.0</v>
      </c>
      <c r="D37" s="190">
        <v>205.0</v>
      </c>
      <c r="E37" s="190">
        <v>2860.0</v>
      </c>
      <c r="F37" s="190">
        <f t="shared" si="5"/>
        <v>0</v>
      </c>
      <c r="G37" s="190">
        <f t="shared" si="6"/>
        <v>1250.5779</v>
      </c>
      <c r="H37" s="191">
        <f t="shared" si="7"/>
        <v>1250.5779</v>
      </c>
      <c r="I37" s="190">
        <v>1.0</v>
      </c>
      <c r="J37" s="192">
        <f t="shared" si="8"/>
        <v>1250.5779</v>
      </c>
      <c r="K37" s="139"/>
      <c r="L37" s="175">
        <f t="shared" si="17"/>
        <v>5.207</v>
      </c>
      <c r="M37" s="160">
        <f t="shared" si="18"/>
        <v>1</v>
      </c>
      <c r="N37" s="160">
        <f t="shared" si="19"/>
        <v>5.207</v>
      </c>
      <c r="O37" s="139"/>
      <c r="P37" s="139"/>
      <c r="Q37" s="175">
        <v>1260.0</v>
      </c>
      <c r="R37" s="187">
        <v>19.75</v>
      </c>
      <c r="S37" s="175">
        <f t="shared" si="9"/>
        <v>28.6</v>
      </c>
      <c r="T37" s="160">
        <f t="shared" si="10"/>
        <v>1</v>
      </c>
      <c r="U37" s="160">
        <f t="shared" si="11"/>
        <v>28.6</v>
      </c>
      <c r="V37" s="188">
        <f t="shared" si="12"/>
        <v>1250.5779</v>
      </c>
      <c r="W37" s="175">
        <f t="shared" ref="W37:X37" si="22">C37/100</f>
        <v>1.08</v>
      </c>
      <c r="X37" s="175">
        <f t="shared" si="22"/>
        <v>2.05</v>
      </c>
      <c r="Y37" s="175">
        <f t="shared" si="14"/>
        <v>28.6</v>
      </c>
      <c r="Z37" s="189">
        <f t="shared" si="15"/>
        <v>63.3204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7.0</v>
      </c>
      <c r="B38" s="180" t="s">
        <v>26</v>
      </c>
      <c r="C38" s="181">
        <v>83.0</v>
      </c>
      <c r="D38" s="181">
        <v>205.0</v>
      </c>
      <c r="E38" s="181">
        <v>185.0</v>
      </c>
      <c r="F38" s="181">
        <f t="shared" si="5"/>
        <v>0</v>
      </c>
      <c r="G38" s="181">
        <f t="shared" si="6"/>
        <v>62.16855625</v>
      </c>
      <c r="H38" s="182">
        <f t="shared" si="7"/>
        <v>62.16855625</v>
      </c>
      <c r="I38" s="181">
        <v>1.0</v>
      </c>
      <c r="J38" s="183">
        <f t="shared" si="8"/>
        <v>62.16855625</v>
      </c>
      <c r="K38" s="184"/>
      <c r="L38" s="185">
        <f t="shared" si="17"/>
        <v>5.207</v>
      </c>
      <c r="M38" s="186">
        <f t="shared" si="18"/>
        <v>1</v>
      </c>
      <c r="N38" s="186">
        <f t="shared" si="19"/>
        <v>5.207</v>
      </c>
      <c r="O38" s="184"/>
      <c r="P38" s="184"/>
      <c r="Q38" s="185"/>
      <c r="R38" s="187">
        <v>19.75</v>
      </c>
      <c r="S38" s="175">
        <f t="shared" si="9"/>
        <v>1.85</v>
      </c>
      <c r="T38" s="160">
        <f t="shared" si="10"/>
        <v>1</v>
      </c>
      <c r="U38" s="160">
        <f t="shared" si="11"/>
        <v>1.85</v>
      </c>
      <c r="V38" s="188">
        <f t="shared" si="12"/>
        <v>62.16855625</v>
      </c>
      <c r="W38" s="175">
        <f t="shared" ref="W38:X38" si="23">C38/100</f>
        <v>0.83</v>
      </c>
      <c r="X38" s="175">
        <f t="shared" si="23"/>
        <v>2.05</v>
      </c>
      <c r="Y38" s="175">
        <f t="shared" si="14"/>
        <v>1.85</v>
      </c>
      <c r="Z38" s="189">
        <f t="shared" si="15"/>
        <v>3.147775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8.0</v>
      </c>
      <c r="B39" s="190" t="s">
        <v>26</v>
      </c>
      <c r="C39" s="190">
        <v>104.0</v>
      </c>
      <c r="D39" s="190">
        <v>205.0</v>
      </c>
      <c r="E39" s="190">
        <v>233.0</v>
      </c>
      <c r="F39" s="190">
        <f t="shared" si="5"/>
        <v>0</v>
      </c>
      <c r="G39" s="190">
        <f t="shared" si="6"/>
        <v>98.10931</v>
      </c>
      <c r="H39" s="191">
        <f t="shared" si="7"/>
        <v>98.10931</v>
      </c>
      <c r="I39" s="190">
        <v>1.0</v>
      </c>
      <c r="J39" s="192">
        <f t="shared" si="8"/>
        <v>98.10931</v>
      </c>
      <c r="K39" s="139"/>
      <c r="L39" s="175">
        <f t="shared" si="17"/>
        <v>5.207</v>
      </c>
      <c r="M39" s="160">
        <f t="shared" si="18"/>
        <v>1</v>
      </c>
      <c r="N39" s="160">
        <f t="shared" si="19"/>
        <v>5.207</v>
      </c>
      <c r="O39" s="139"/>
      <c r="P39" s="139"/>
      <c r="Q39" s="175"/>
      <c r="R39" s="187">
        <v>19.75</v>
      </c>
      <c r="S39" s="175">
        <f t="shared" si="9"/>
        <v>2.33</v>
      </c>
      <c r="T39" s="160">
        <f t="shared" si="10"/>
        <v>1</v>
      </c>
      <c r="U39" s="160">
        <f t="shared" si="11"/>
        <v>2.33</v>
      </c>
      <c r="V39" s="188">
        <f t="shared" si="12"/>
        <v>98.10931</v>
      </c>
      <c r="W39" s="175">
        <f t="shared" ref="W39:X39" si="24">C39/100</f>
        <v>1.04</v>
      </c>
      <c r="X39" s="175">
        <f t="shared" si="24"/>
        <v>2.05</v>
      </c>
      <c r="Y39" s="175">
        <f t="shared" si="14"/>
        <v>2.33</v>
      </c>
      <c r="Z39" s="189">
        <f t="shared" si="15"/>
        <v>4.96756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9.0</v>
      </c>
      <c r="B40" s="190" t="s">
        <v>26</v>
      </c>
      <c r="C40" s="190">
        <v>105.0</v>
      </c>
      <c r="D40" s="190">
        <v>205.0</v>
      </c>
      <c r="E40" s="190">
        <v>200.0</v>
      </c>
      <c r="F40" s="190">
        <f t="shared" si="5"/>
        <v>0</v>
      </c>
      <c r="G40" s="190">
        <f t="shared" si="6"/>
        <v>85.02375</v>
      </c>
      <c r="H40" s="191">
        <f t="shared" si="7"/>
        <v>85.02375</v>
      </c>
      <c r="I40" s="190">
        <v>1.0</v>
      </c>
      <c r="J40" s="192">
        <f t="shared" si="8"/>
        <v>85.02375</v>
      </c>
      <c r="K40" s="139"/>
      <c r="L40" s="175">
        <f t="shared" si="17"/>
        <v>5.207</v>
      </c>
      <c r="M40" s="160">
        <f t="shared" si="18"/>
        <v>1</v>
      </c>
      <c r="N40" s="160">
        <f t="shared" si="19"/>
        <v>5.207</v>
      </c>
      <c r="O40" s="139"/>
      <c r="P40" s="139"/>
      <c r="Q40" s="175"/>
      <c r="R40" s="187">
        <v>19.75</v>
      </c>
      <c r="S40" s="175">
        <f t="shared" si="9"/>
        <v>2</v>
      </c>
      <c r="T40" s="160">
        <f t="shared" si="10"/>
        <v>1</v>
      </c>
      <c r="U40" s="160">
        <f t="shared" si="11"/>
        <v>2</v>
      </c>
      <c r="V40" s="188">
        <f t="shared" si="12"/>
        <v>85.02375</v>
      </c>
      <c r="W40" s="175">
        <f t="shared" ref="W40:X40" si="25">C40/100</f>
        <v>1.05</v>
      </c>
      <c r="X40" s="175">
        <f t="shared" si="25"/>
        <v>2.05</v>
      </c>
      <c r="Y40" s="175">
        <f t="shared" si="14"/>
        <v>2</v>
      </c>
      <c r="Z40" s="189">
        <f t="shared" si="15"/>
        <v>4.305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10.0</v>
      </c>
      <c r="B41" s="190" t="s">
        <v>26</v>
      </c>
      <c r="C41" s="190">
        <v>104.0</v>
      </c>
      <c r="D41" s="190">
        <v>205.0</v>
      </c>
      <c r="E41" s="190">
        <v>2836.0</v>
      </c>
      <c r="F41" s="190">
        <f t="shared" si="5"/>
        <v>0</v>
      </c>
      <c r="G41" s="190">
        <f t="shared" si="6"/>
        <v>1194.15452</v>
      </c>
      <c r="H41" s="191">
        <f t="shared" si="7"/>
        <v>1194.15452</v>
      </c>
      <c r="I41" s="190">
        <v>1.0</v>
      </c>
      <c r="J41" s="192">
        <f t="shared" si="8"/>
        <v>1194.15452</v>
      </c>
      <c r="K41" s="139"/>
      <c r="L41" s="175">
        <f t="shared" si="17"/>
        <v>5.207</v>
      </c>
      <c r="M41" s="160">
        <f t="shared" si="18"/>
        <v>1</v>
      </c>
      <c r="N41" s="160">
        <f t="shared" si="19"/>
        <v>5.207</v>
      </c>
      <c r="O41" s="139"/>
      <c r="P41" s="139"/>
      <c r="Q41" s="175">
        <v>1195.0</v>
      </c>
      <c r="R41" s="187">
        <v>19.75</v>
      </c>
      <c r="S41" s="175">
        <f t="shared" si="9"/>
        <v>28.36</v>
      </c>
      <c r="T41" s="160">
        <f t="shared" si="10"/>
        <v>1</v>
      </c>
      <c r="U41" s="160">
        <f t="shared" si="11"/>
        <v>28.36</v>
      </c>
      <c r="V41" s="188">
        <f t="shared" si="12"/>
        <v>1194.15452</v>
      </c>
      <c r="W41" s="175">
        <f t="shared" ref="W41:X41" si="26">C41/100</f>
        <v>1.04</v>
      </c>
      <c r="X41" s="175">
        <f t="shared" si="26"/>
        <v>2.05</v>
      </c>
      <c r="Y41" s="175">
        <f t="shared" si="14"/>
        <v>28.36</v>
      </c>
      <c r="Z41" s="189">
        <f t="shared" si="15"/>
        <v>60.46352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11.0</v>
      </c>
      <c r="B42" s="190" t="s">
        <v>26</v>
      </c>
      <c r="C42" s="190">
        <v>103.0</v>
      </c>
      <c r="D42" s="190">
        <v>205.0</v>
      </c>
      <c r="E42" s="190">
        <v>2840.0</v>
      </c>
      <c r="F42" s="190">
        <f t="shared" si="5"/>
        <v>0</v>
      </c>
      <c r="G42" s="190">
        <f t="shared" si="6"/>
        <v>1184.34035</v>
      </c>
      <c r="H42" s="191">
        <f t="shared" si="7"/>
        <v>1184.34035</v>
      </c>
      <c r="I42" s="190">
        <v>1.0</v>
      </c>
      <c r="J42" s="192">
        <f t="shared" si="8"/>
        <v>1184.34035</v>
      </c>
      <c r="K42" s="139"/>
      <c r="L42" s="175">
        <f t="shared" si="17"/>
        <v>5.207</v>
      </c>
      <c r="M42" s="160">
        <f t="shared" si="18"/>
        <v>1</v>
      </c>
      <c r="N42" s="160">
        <f t="shared" si="19"/>
        <v>5.207</v>
      </c>
      <c r="O42" s="139"/>
      <c r="P42" s="139"/>
      <c r="Q42" s="175">
        <v>1195.0</v>
      </c>
      <c r="R42" s="187">
        <v>19.75</v>
      </c>
      <c r="S42" s="175">
        <f t="shared" si="9"/>
        <v>28.4</v>
      </c>
      <c r="T42" s="160">
        <f t="shared" si="10"/>
        <v>1</v>
      </c>
      <c r="U42" s="160">
        <f t="shared" si="11"/>
        <v>28.4</v>
      </c>
      <c r="V42" s="188">
        <f t="shared" si="12"/>
        <v>1184.34035</v>
      </c>
      <c r="W42" s="175">
        <f t="shared" ref="W42:X42" si="27">C42/100</f>
        <v>1.03</v>
      </c>
      <c r="X42" s="175">
        <f t="shared" si="27"/>
        <v>2.05</v>
      </c>
      <c r="Y42" s="175">
        <f t="shared" si="14"/>
        <v>28.4</v>
      </c>
      <c r="Z42" s="189">
        <f t="shared" si="15"/>
        <v>59.9666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12.0</v>
      </c>
      <c r="B43" s="190" t="s">
        <v>26</v>
      </c>
      <c r="C43" s="190">
        <v>105.0</v>
      </c>
      <c r="D43" s="190">
        <v>205.0</v>
      </c>
      <c r="E43" s="190">
        <v>2855.0</v>
      </c>
      <c r="F43" s="190">
        <f t="shared" si="5"/>
        <v>0</v>
      </c>
      <c r="G43" s="190">
        <f t="shared" si="6"/>
        <v>1213.714031</v>
      </c>
      <c r="H43" s="191">
        <f t="shared" si="7"/>
        <v>1213.714031</v>
      </c>
      <c r="I43" s="190">
        <v>1.0</v>
      </c>
      <c r="J43" s="192">
        <f t="shared" si="8"/>
        <v>1213.714031</v>
      </c>
      <c r="K43" s="139"/>
      <c r="L43" s="175">
        <f t="shared" si="17"/>
        <v>5.207</v>
      </c>
      <c r="M43" s="160">
        <f t="shared" si="18"/>
        <v>1</v>
      </c>
      <c r="N43" s="160">
        <f t="shared" si="19"/>
        <v>5.207</v>
      </c>
      <c r="O43" s="139"/>
      <c r="P43" s="139"/>
      <c r="Q43" s="175">
        <v>1210.0</v>
      </c>
      <c r="R43" s="187">
        <v>19.75</v>
      </c>
      <c r="S43" s="175">
        <f t="shared" si="9"/>
        <v>28.55</v>
      </c>
      <c r="T43" s="160">
        <f t="shared" si="10"/>
        <v>1</v>
      </c>
      <c r="U43" s="160">
        <f t="shared" si="11"/>
        <v>28.55</v>
      </c>
      <c r="V43" s="188">
        <f t="shared" si="12"/>
        <v>1213.714031</v>
      </c>
      <c r="W43" s="175">
        <f t="shared" ref="W43:X43" si="28">C43/100</f>
        <v>1.05</v>
      </c>
      <c r="X43" s="175">
        <f t="shared" si="28"/>
        <v>2.05</v>
      </c>
      <c r="Y43" s="175">
        <f t="shared" si="14"/>
        <v>28.55</v>
      </c>
      <c r="Z43" s="189">
        <f t="shared" si="15"/>
        <v>61.453875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13.0</v>
      </c>
      <c r="B44" s="180" t="s">
        <v>88</v>
      </c>
      <c r="C44" s="181">
        <v>88.0</v>
      </c>
      <c r="D44" s="181">
        <v>205.0</v>
      </c>
      <c r="E44" s="181">
        <v>165.0</v>
      </c>
      <c r="F44" s="181">
        <f t="shared" si="5"/>
        <v>0</v>
      </c>
      <c r="G44" s="181">
        <f t="shared" si="6"/>
        <v>77.3916</v>
      </c>
      <c r="H44" s="182">
        <f t="shared" si="7"/>
        <v>77.3916</v>
      </c>
      <c r="I44" s="181">
        <v>1.0</v>
      </c>
      <c r="J44" s="183">
        <f t="shared" si="8"/>
        <v>77.3916</v>
      </c>
      <c r="K44" s="184"/>
      <c r="L44" s="185">
        <f t="shared" si="17"/>
        <v>5.207</v>
      </c>
      <c r="M44" s="186">
        <f t="shared" si="18"/>
        <v>1</v>
      </c>
      <c r="N44" s="186">
        <f t="shared" si="19"/>
        <v>5.207</v>
      </c>
      <c r="O44" s="184"/>
      <c r="P44" s="184"/>
      <c r="Q44" s="185"/>
      <c r="R44" s="187">
        <v>26.0</v>
      </c>
      <c r="S44" s="175">
        <f t="shared" si="9"/>
        <v>1.65</v>
      </c>
      <c r="T44" s="160">
        <f t="shared" si="10"/>
        <v>1</v>
      </c>
      <c r="U44" s="160">
        <f t="shared" si="11"/>
        <v>1.65</v>
      </c>
      <c r="V44" s="188">
        <f t="shared" si="12"/>
        <v>77.3916</v>
      </c>
      <c r="W44" s="175">
        <f t="shared" ref="W44:X44" si="29">C44/100</f>
        <v>0.88</v>
      </c>
      <c r="X44" s="175">
        <f t="shared" si="29"/>
        <v>2.05</v>
      </c>
      <c r="Y44" s="175">
        <f t="shared" si="14"/>
        <v>1.65</v>
      </c>
      <c r="Z44" s="189">
        <f t="shared" si="15"/>
        <v>2.9766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14.0</v>
      </c>
      <c r="B45" s="190" t="s">
        <v>88</v>
      </c>
      <c r="C45" s="190">
        <v>85.0</v>
      </c>
      <c r="D45" s="190">
        <v>205.0</v>
      </c>
      <c r="E45" s="190">
        <v>175.0</v>
      </c>
      <c r="F45" s="190">
        <f t="shared" si="5"/>
        <v>0</v>
      </c>
      <c r="G45" s="190">
        <f t="shared" si="6"/>
        <v>79.28375</v>
      </c>
      <c r="H45" s="191">
        <f t="shared" si="7"/>
        <v>79.28375</v>
      </c>
      <c r="I45" s="190">
        <v>1.0</v>
      </c>
      <c r="J45" s="192">
        <f t="shared" si="8"/>
        <v>79.28375</v>
      </c>
      <c r="K45" s="139"/>
      <c r="L45" s="175">
        <f t="shared" si="17"/>
        <v>5.207</v>
      </c>
      <c r="M45" s="160">
        <f t="shared" si="18"/>
        <v>1</v>
      </c>
      <c r="N45" s="160">
        <f t="shared" si="19"/>
        <v>5.207</v>
      </c>
      <c r="O45" s="139"/>
      <c r="P45" s="139"/>
      <c r="Q45" s="175"/>
      <c r="R45" s="187">
        <v>26.0</v>
      </c>
      <c r="S45" s="175">
        <f t="shared" si="9"/>
        <v>1.75</v>
      </c>
      <c r="T45" s="160">
        <f t="shared" si="10"/>
        <v>1</v>
      </c>
      <c r="U45" s="160">
        <f t="shared" si="11"/>
        <v>1.75</v>
      </c>
      <c r="V45" s="188">
        <f t="shared" si="12"/>
        <v>79.28375</v>
      </c>
      <c r="W45" s="175">
        <f t="shared" ref="W45:X45" si="30">C45/100</f>
        <v>0.85</v>
      </c>
      <c r="X45" s="175">
        <f t="shared" si="30"/>
        <v>2.05</v>
      </c>
      <c r="Y45" s="175">
        <f t="shared" si="14"/>
        <v>1.75</v>
      </c>
      <c r="Z45" s="189">
        <f t="shared" si="15"/>
        <v>3.049375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15.0</v>
      </c>
      <c r="B46" s="180" t="s">
        <v>86</v>
      </c>
      <c r="C46" s="181">
        <v>73.0</v>
      </c>
      <c r="D46" s="181">
        <v>205.0</v>
      </c>
      <c r="E46" s="181">
        <v>194.0</v>
      </c>
      <c r="F46" s="181">
        <f t="shared" si="5"/>
        <v>0</v>
      </c>
      <c r="G46" s="181">
        <f t="shared" si="6"/>
        <v>84.19309</v>
      </c>
      <c r="H46" s="182">
        <f t="shared" si="7"/>
        <v>84.19309</v>
      </c>
      <c r="I46" s="181">
        <v>1.0</v>
      </c>
      <c r="J46" s="183">
        <f t="shared" si="8"/>
        <v>84.19309</v>
      </c>
      <c r="K46" s="184"/>
      <c r="L46" s="185">
        <f t="shared" si="17"/>
        <v>5.207</v>
      </c>
      <c r="M46" s="186">
        <f t="shared" si="18"/>
        <v>1</v>
      </c>
      <c r="N46" s="186">
        <f t="shared" si="19"/>
        <v>5.207</v>
      </c>
      <c r="O46" s="184"/>
      <c r="P46" s="184"/>
      <c r="Q46" s="185"/>
      <c r="R46" s="187">
        <v>29.0</v>
      </c>
      <c r="S46" s="175">
        <f t="shared" si="9"/>
        <v>1.94</v>
      </c>
      <c r="T46" s="160">
        <f t="shared" si="10"/>
        <v>1</v>
      </c>
      <c r="U46" s="160">
        <f t="shared" si="11"/>
        <v>1.94</v>
      </c>
      <c r="V46" s="188">
        <f t="shared" si="12"/>
        <v>84.19309</v>
      </c>
      <c r="W46" s="175">
        <f t="shared" ref="W46:X46" si="31">C46/100</f>
        <v>0.73</v>
      </c>
      <c r="X46" s="175">
        <f t="shared" si="31"/>
        <v>2.05</v>
      </c>
      <c r="Y46" s="175">
        <f t="shared" si="14"/>
        <v>1.94</v>
      </c>
      <c r="Z46" s="189">
        <f t="shared" si="15"/>
        <v>2.90321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16.0</v>
      </c>
      <c r="B47" s="190" t="s">
        <v>86</v>
      </c>
      <c r="C47" s="190">
        <v>75.0</v>
      </c>
      <c r="D47" s="190">
        <v>205.0</v>
      </c>
      <c r="E47" s="190">
        <v>175.0</v>
      </c>
      <c r="F47" s="190">
        <f t="shared" si="5"/>
        <v>0</v>
      </c>
      <c r="G47" s="190">
        <f t="shared" si="6"/>
        <v>78.028125</v>
      </c>
      <c r="H47" s="191">
        <f t="shared" si="7"/>
        <v>78.028125</v>
      </c>
      <c r="I47" s="190">
        <v>1.0</v>
      </c>
      <c r="J47" s="192">
        <f t="shared" si="8"/>
        <v>78.028125</v>
      </c>
      <c r="K47" s="139"/>
      <c r="L47" s="175">
        <f t="shared" si="17"/>
        <v>5.207</v>
      </c>
      <c r="M47" s="160">
        <f t="shared" si="18"/>
        <v>1</v>
      </c>
      <c r="N47" s="160">
        <f t="shared" si="19"/>
        <v>5.207</v>
      </c>
      <c r="O47" s="139"/>
      <c r="P47" s="139"/>
      <c r="Q47" s="175"/>
      <c r="R47" s="187">
        <v>29.0</v>
      </c>
      <c r="S47" s="175">
        <f t="shared" si="9"/>
        <v>1.75</v>
      </c>
      <c r="T47" s="160">
        <f t="shared" si="10"/>
        <v>1</v>
      </c>
      <c r="U47" s="160">
        <f t="shared" si="11"/>
        <v>1.75</v>
      </c>
      <c r="V47" s="188">
        <f t="shared" si="12"/>
        <v>78.028125</v>
      </c>
      <c r="W47" s="175">
        <f t="shared" ref="W47:X47" si="32">C47/100</f>
        <v>0.75</v>
      </c>
      <c r="X47" s="175">
        <f t="shared" si="32"/>
        <v>2.05</v>
      </c>
      <c r="Y47" s="175">
        <f t="shared" si="14"/>
        <v>1.75</v>
      </c>
      <c r="Z47" s="189">
        <f t="shared" si="15"/>
        <v>2.690625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0">
        <v>51.0</v>
      </c>
      <c r="B48" s="190"/>
      <c r="C48" s="190"/>
      <c r="D48" s="190"/>
      <c r="E48" s="190"/>
      <c r="F48" s="190">
        <f t="shared" si="5"/>
        <v>0</v>
      </c>
      <c r="G48" s="190">
        <f t="shared" si="6"/>
        <v>0</v>
      </c>
      <c r="H48" s="191">
        <f t="shared" si="7"/>
        <v>0</v>
      </c>
      <c r="I48" s="190"/>
      <c r="J48" s="192">
        <f t="shared" si="8"/>
        <v>0</v>
      </c>
      <c r="K48" s="139"/>
      <c r="L48" s="216"/>
      <c r="M48" s="258"/>
      <c r="N48" s="258"/>
      <c r="O48" s="139"/>
      <c r="P48" s="139"/>
      <c r="Q48" s="175"/>
      <c r="R48" s="141"/>
      <c r="S48" s="175">
        <f t="shared" si="9"/>
        <v>0</v>
      </c>
      <c r="T48" s="160" t="str">
        <f t="shared" si="10"/>
        <v/>
      </c>
      <c r="U48" s="160">
        <f t="shared" si="11"/>
        <v>0</v>
      </c>
      <c r="V48" s="188">
        <f t="shared" si="12"/>
        <v>0</v>
      </c>
      <c r="W48" s="175">
        <f t="shared" ref="W48:X48" si="33">C48/100</f>
        <v>0</v>
      </c>
      <c r="X48" s="175">
        <f t="shared" si="33"/>
        <v>0</v>
      </c>
      <c r="Y48" s="175">
        <f t="shared" si="14"/>
        <v>0</v>
      </c>
      <c r="Z48" s="189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0">
        <v>52.0</v>
      </c>
      <c r="B49" s="190"/>
      <c r="C49" s="190"/>
      <c r="D49" s="190"/>
      <c r="E49" s="190"/>
      <c r="F49" s="190">
        <f t="shared" si="5"/>
        <v>0</v>
      </c>
      <c r="G49" s="190">
        <f t="shared" si="6"/>
        <v>0</v>
      </c>
      <c r="H49" s="191">
        <f t="shared" si="7"/>
        <v>0</v>
      </c>
      <c r="I49" s="190"/>
      <c r="J49" s="192">
        <f t="shared" si="8"/>
        <v>0</v>
      </c>
      <c r="K49" s="139"/>
      <c r="L49" s="216"/>
      <c r="M49" s="258"/>
      <c r="N49" s="258"/>
      <c r="O49" s="139"/>
      <c r="P49" s="139"/>
      <c r="Q49" s="175"/>
      <c r="R49" s="141"/>
      <c r="S49" s="175">
        <f t="shared" si="9"/>
        <v>0</v>
      </c>
      <c r="T49" s="160" t="str">
        <f t="shared" si="10"/>
        <v/>
      </c>
      <c r="U49" s="160">
        <f t="shared" si="11"/>
        <v>0</v>
      </c>
      <c r="V49" s="188">
        <f t="shared" si="12"/>
        <v>0</v>
      </c>
      <c r="W49" s="175">
        <f t="shared" ref="W49:X49" si="34">C49/100</f>
        <v>0</v>
      </c>
      <c r="X49" s="175">
        <f t="shared" si="34"/>
        <v>0</v>
      </c>
      <c r="Y49" s="175">
        <f t="shared" si="14"/>
        <v>0</v>
      </c>
      <c r="Z49" s="189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0">
        <v>53.0</v>
      </c>
      <c r="B50" s="190"/>
      <c r="C50" s="190"/>
      <c r="D50" s="190"/>
      <c r="E50" s="190"/>
      <c r="F50" s="190">
        <f t="shared" si="5"/>
        <v>0</v>
      </c>
      <c r="G50" s="190">
        <f t="shared" si="6"/>
        <v>0</v>
      </c>
      <c r="H50" s="191">
        <f t="shared" si="7"/>
        <v>0</v>
      </c>
      <c r="I50" s="190"/>
      <c r="J50" s="192">
        <f t="shared" si="8"/>
        <v>0</v>
      </c>
      <c r="K50" s="139"/>
      <c r="L50" s="216"/>
      <c r="M50" s="258"/>
      <c r="N50" s="258"/>
      <c r="O50" s="139"/>
      <c r="P50" s="139"/>
      <c r="Q50" s="175"/>
      <c r="R50" s="141"/>
      <c r="S50" s="175">
        <f t="shared" si="9"/>
        <v>0</v>
      </c>
      <c r="T50" s="160" t="str">
        <f t="shared" si="10"/>
        <v/>
      </c>
      <c r="U50" s="160">
        <f t="shared" si="11"/>
        <v>0</v>
      </c>
      <c r="V50" s="188">
        <f t="shared" si="12"/>
        <v>0</v>
      </c>
      <c r="W50" s="175">
        <f t="shared" ref="W50:X50" si="35">C50/100</f>
        <v>0</v>
      </c>
      <c r="X50" s="175">
        <f t="shared" si="35"/>
        <v>0</v>
      </c>
      <c r="Y50" s="175">
        <f t="shared" si="14"/>
        <v>0</v>
      </c>
      <c r="Z50" s="189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0">
        <v>54.0</v>
      </c>
      <c r="B51" s="190"/>
      <c r="C51" s="190"/>
      <c r="D51" s="190"/>
      <c r="E51" s="190"/>
      <c r="F51" s="190">
        <f t="shared" si="5"/>
        <v>0</v>
      </c>
      <c r="G51" s="190">
        <f t="shared" si="6"/>
        <v>0</v>
      </c>
      <c r="H51" s="191">
        <f t="shared" si="7"/>
        <v>0</v>
      </c>
      <c r="I51" s="190"/>
      <c r="J51" s="192">
        <f t="shared" si="8"/>
        <v>0</v>
      </c>
      <c r="K51" s="139"/>
      <c r="L51" s="216"/>
      <c r="M51" s="258"/>
      <c r="N51" s="258"/>
      <c r="O51" s="139"/>
      <c r="P51" s="139"/>
      <c r="Q51" s="175"/>
      <c r="R51" s="141"/>
      <c r="S51" s="175">
        <f t="shared" si="9"/>
        <v>0</v>
      </c>
      <c r="T51" s="160" t="str">
        <f t="shared" si="10"/>
        <v/>
      </c>
      <c r="U51" s="160">
        <f t="shared" si="11"/>
        <v>0</v>
      </c>
      <c r="V51" s="188">
        <f t="shared" si="12"/>
        <v>0</v>
      </c>
      <c r="W51" s="175">
        <f t="shared" ref="W51:X51" si="36">C51/100</f>
        <v>0</v>
      </c>
      <c r="X51" s="175">
        <f t="shared" si="36"/>
        <v>0</v>
      </c>
      <c r="Y51" s="175">
        <f t="shared" si="14"/>
        <v>0</v>
      </c>
      <c r="Z51" s="189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0">
        <v>55.0</v>
      </c>
      <c r="B52" s="190"/>
      <c r="C52" s="190"/>
      <c r="D52" s="190"/>
      <c r="E52" s="190"/>
      <c r="F52" s="190">
        <f t="shared" si="5"/>
        <v>0</v>
      </c>
      <c r="G52" s="190">
        <f t="shared" si="6"/>
        <v>0</v>
      </c>
      <c r="H52" s="191">
        <f t="shared" si="7"/>
        <v>0</v>
      </c>
      <c r="I52" s="190"/>
      <c r="J52" s="192">
        <f t="shared" si="8"/>
        <v>0</v>
      </c>
      <c r="K52" s="139"/>
      <c r="L52" s="216"/>
      <c r="M52" s="258"/>
      <c r="N52" s="258"/>
      <c r="O52" s="139"/>
      <c r="P52" s="139"/>
      <c r="Q52" s="175"/>
      <c r="R52" s="141"/>
      <c r="S52" s="175">
        <f t="shared" si="9"/>
        <v>0</v>
      </c>
      <c r="T52" s="160" t="str">
        <f t="shared" si="10"/>
        <v/>
      </c>
      <c r="U52" s="160">
        <f t="shared" si="11"/>
        <v>0</v>
      </c>
      <c r="V52" s="188">
        <f t="shared" si="12"/>
        <v>0</v>
      </c>
      <c r="W52" s="175">
        <f t="shared" ref="W52:X52" si="37">C52/100</f>
        <v>0</v>
      </c>
      <c r="X52" s="175">
        <f t="shared" si="37"/>
        <v>0</v>
      </c>
      <c r="Y52" s="175">
        <f t="shared" si="14"/>
        <v>0</v>
      </c>
      <c r="Z52" s="189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0">
        <v>56.0</v>
      </c>
      <c r="B53" s="190"/>
      <c r="C53" s="190"/>
      <c r="D53" s="190"/>
      <c r="E53" s="190"/>
      <c r="F53" s="190">
        <f t="shared" si="5"/>
        <v>0</v>
      </c>
      <c r="G53" s="190">
        <f t="shared" si="6"/>
        <v>0</v>
      </c>
      <c r="H53" s="191">
        <f t="shared" si="7"/>
        <v>0</v>
      </c>
      <c r="I53" s="190"/>
      <c r="J53" s="192">
        <f t="shared" si="8"/>
        <v>0</v>
      </c>
      <c r="K53" s="139"/>
      <c r="L53" s="216"/>
      <c r="M53" s="258"/>
      <c r="N53" s="258"/>
      <c r="O53" s="139"/>
      <c r="P53" s="139"/>
      <c r="Q53" s="175"/>
      <c r="R53" s="141"/>
      <c r="S53" s="175">
        <f t="shared" si="9"/>
        <v>0</v>
      </c>
      <c r="T53" s="160" t="str">
        <f t="shared" si="10"/>
        <v/>
      </c>
      <c r="U53" s="160">
        <f t="shared" si="11"/>
        <v>0</v>
      </c>
      <c r="V53" s="188">
        <f t="shared" si="12"/>
        <v>0</v>
      </c>
      <c r="W53" s="175">
        <f t="shared" ref="W53:X53" si="38">C53/100</f>
        <v>0</v>
      </c>
      <c r="X53" s="175">
        <f t="shared" si="38"/>
        <v>0</v>
      </c>
      <c r="Y53" s="175">
        <f t="shared" si="14"/>
        <v>0</v>
      </c>
      <c r="Z53" s="189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0">
        <v>57.0</v>
      </c>
      <c r="B54" s="190"/>
      <c r="C54" s="190"/>
      <c r="D54" s="190"/>
      <c r="E54" s="190"/>
      <c r="F54" s="190">
        <f t="shared" si="5"/>
        <v>0</v>
      </c>
      <c r="G54" s="190">
        <f t="shared" si="6"/>
        <v>0</v>
      </c>
      <c r="H54" s="191">
        <f t="shared" si="7"/>
        <v>0</v>
      </c>
      <c r="I54" s="190"/>
      <c r="J54" s="192">
        <f t="shared" si="8"/>
        <v>0</v>
      </c>
      <c r="K54" s="139"/>
      <c r="L54" s="216"/>
      <c r="M54" s="258"/>
      <c r="N54" s="258"/>
      <c r="O54" s="139"/>
      <c r="P54" s="139"/>
      <c r="Q54" s="175"/>
      <c r="R54" s="141"/>
      <c r="S54" s="175">
        <f t="shared" si="9"/>
        <v>0</v>
      </c>
      <c r="T54" s="160" t="str">
        <f t="shared" si="10"/>
        <v/>
      </c>
      <c r="U54" s="160">
        <f t="shared" si="11"/>
        <v>0</v>
      </c>
      <c r="V54" s="188">
        <f t="shared" si="12"/>
        <v>0</v>
      </c>
      <c r="W54" s="175">
        <f t="shared" ref="W54:X54" si="39">C54/100</f>
        <v>0</v>
      </c>
      <c r="X54" s="175">
        <f t="shared" si="39"/>
        <v>0</v>
      </c>
      <c r="Y54" s="175">
        <f t="shared" si="14"/>
        <v>0</v>
      </c>
      <c r="Z54" s="189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58.0</v>
      </c>
      <c r="B55" s="190"/>
      <c r="C55" s="190"/>
      <c r="D55" s="190"/>
      <c r="E55" s="190"/>
      <c r="F55" s="190">
        <f t="shared" si="5"/>
        <v>0</v>
      </c>
      <c r="G55" s="190">
        <f t="shared" si="6"/>
        <v>0</v>
      </c>
      <c r="H55" s="191">
        <f t="shared" si="7"/>
        <v>0</v>
      </c>
      <c r="I55" s="190"/>
      <c r="J55" s="192">
        <f t="shared" si="8"/>
        <v>0</v>
      </c>
      <c r="K55" s="139"/>
      <c r="L55" s="216"/>
      <c r="M55" s="258"/>
      <c r="N55" s="258"/>
      <c r="O55" s="139"/>
      <c r="P55" s="139"/>
      <c r="Q55" s="175"/>
      <c r="R55" s="141"/>
      <c r="S55" s="175">
        <f t="shared" si="9"/>
        <v>0</v>
      </c>
      <c r="T55" s="160" t="str">
        <f t="shared" si="10"/>
        <v/>
      </c>
      <c r="U55" s="160">
        <f t="shared" si="11"/>
        <v>0</v>
      </c>
      <c r="V55" s="188">
        <f t="shared" si="12"/>
        <v>0</v>
      </c>
      <c r="W55" s="175">
        <f t="shared" ref="W55:X55" si="40">C55/100</f>
        <v>0</v>
      </c>
      <c r="X55" s="175">
        <f t="shared" si="40"/>
        <v>0</v>
      </c>
      <c r="Y55" s="175">
        <f t="shared" si="14"/>
        <v>0</v>
      </c>
      <c r="Z55" s="189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59.0</v>
      </c>
      <c r="B56" s="190"/>
      <c r="C56" s="190"/>
      <c r="D56" s="190"/>
      <c r="E56" s="190"/>
      <c r="F56" s="190">
        <f t="shared" si="5"/>
        <v>0</v>
      </c>
      <c r="G56" s="190">
        <f t="shared" si="6"/>
        <v>0</v>
      </c>
      <c r="H56" s="191">
        <f t="shared" si="7"/>
        <v>0</v>
      </c>
      <c r="I56" s="190"/>
      <c r="J56" s="192">
        <f t="shared" si="8"/>
        <v>0</v>
      </c>
      <c r="K56" s="139"/>
      <c r="L56" s="216"/>
      <c r="M56" s="258"/>
      <c r="N56" s="258"/>
      <c r="O56" s="139"/>
      <c r="P56" s="139"/>
      <c r="Q56" s="175"/>
      <c r="R56" s="141"/>
      <c r="S56" s="175">
        <f t="shared" si="9"/>
        <v>0</v>
      </c>
      <c r="T56" s="160" t="str">
        <f t="shared" si="10"/>
        <v/>
      </c>
      <c r="U56" s="160">
        <f t="shared" si="11"/>
        <v>0</v>
      </c>
      <c r="V56" s="188">
        <f t="shared" si="12"/>
        <v>0</v>
      </c>
      <c r="W56" s="175">
        <f t="shared" ref="W56:X56" si="41">C56/100</f>
        <v>0</v>
      </c>
      <c r="X56" s="175">
        <f t="shared" si="41"/>
        <v>0</v>
      </c>
      <c r="Y56" s="175">
        <f t="shared" si="14"/>
        <v>0</v>
      </c>
      <c r="Z56" s="189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60.0</v>
      </c>
      <c r="B57" s="190"/>
      <c r="C57" s="190"/>
      <c r="D57" s="190"/>
      <c r="E57" s="190"/>
      <c r="F57" s="190">
        <f t="shared" si="5"/>
        <v>0</v>
      </c>
      <c r="G57" s="190">
        <f t="shared" si="6"/>
        <v>0</v>
      </c>
      <c r="H57" s="191">
        <f t="shared" si="7"/>
        <v>0</v>
      </c>
      <c r="I57" s="190"/>
      <c r="J57" s="192">
        <f t="shared" si="8"/>
        <v>0</v>
      </c>
      <c r="K57" s="139"/>
      <c r="L57" s="175">
        <f t="shared" ref="L57:L58" si="43">D57*25.4/1000</f>
        <v>0</v>
      </c>
      <c r="M57" s="160" t="str">
        <f t="shared" ref="M57:M72" si="44">+I57</f>
        <v/>
      </c>
      <c r="N57" s="160">
        <f t="shared" ref="N57:N58" si="45">M57*L57</f>
        <v>0</v>
      </c>
      <c r="O57" s="139"/>
      <c r="P57" s="139"/>
      <c r="Q57" s="175"/>
      <c r="R57" s="141"/>
      <c r="S57" s="175">
        <f t="shared" si="9"/>
        <v>0</v>
      </c>
      <c r="T57" s="160" t="str">
        <f t="shared" si="10"/>
        <v/>
      </c>
      <c r="U57" s="160">
        <f t="shared" si="11"/>
        <v>0</v>
      </c>
      <c r="V57" s="188">
        <f t="shared" si="12"/>
        <v>0</v>
      </c>
      <c r="W57" s="175">
        <f t="shared" ref="W57:X57" si="42">C57/100</f>
        <v>0</v>
      </c>
      <c r="X57" s="175">
        <f t="shared" si="42"/>
        <v>0</v>
      </c>
      <c r="Y57" s="175">
        <f t="shared" si="14"/>
        <v>0</v>
      </c>
      <c r="Z57" s="189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61.0</v>
      </c>
      <c r="B58" s="190"/>
      <c r="C58" s="190"/>
      <c r="D58" s="190"/>
      <c r="E58" s="190"/>
      <c r="F58" s="190">
        <f t="shared" si="5"/>
        <v>0</v>
      </c>
      <c r="G58" s="190">
        <f t="shared" si="6"/>
        <v>0</v>
      </c>
      <c r="H58" s="191">
        <f t="shared" si="7"/>
        <v>0</v>
      </c>
      <c r="I58" s="190"/>
      <c r="J58" s="192">
        <f t="shared" si="8"/>
        <v>0</v>
      </c>
      <c r="K58" s="139"/>
      <c r="L58" s="216">
        <f t="shared" si="43"/>
        <v>0</v>
      </c>
      <c r="M58" s="258" t="str">
        <f t="shared" si="44"/>
        <v/>
      </c>
      <c r="N58" s="258">
        <f t="shared" si="45"/>
        <v>0</v>
      </c>
      <c r="O58" s="139"/>
      <c r="P58" s="139"/>
      <c r="Q58" s="175"/>
      <c r="R58" s="141"/>
      <c r="S58" s="175">
        <f t="shared" si="9"/>
        <v>0</v>
      </c>
      <c r="T58" s="160" t="str">
        <f t="shared" si="10"/>
        <v/>
      </c>
      <c r="U58" s="160">
        <f t="shared" si="11"/>
        <v>0</v>
      </c>
      <c r="V58" s="188">
        <f t="shared" si="12"/>
        <v>0</v>
      </c>
      <c r="W58" s="175">
        <f t="shared" ref="W58:X58" si="46">C58/100</f>
        <v>0</v>
      </c>
      <c r="X58" s="175">
        <f t="shared" si="46"/>
        <v>0</v>
      </c>
      <c r="Y58" s="175">
        <f t="shared" si="14"/>
        <v>0</v>
      </c>
      <c r="Z58" s="189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62.0</v>
      </c>
      <c r="B59" s="190"/>
      <c r="C59" s="190"/>
      <c r="D59" s="190"/>
      <c r="E59" s="190"/>
      <c r="F59" s="190">
        <f t="shared" si="5"/>
        <v>0</v>
      </c>
      <c r="G59" s="190">
        <f t="shared" si="6"/>
        <v>0</v>
      </c>
      <c r="H59" s="191">
        <f t="shared" si="7"/>
        <v>0</v>
      </c>
      <c r="I59" s="190"/>
      <c r="J59" s="192">
        <f t="shared" si="8"/>
        <v>0</v>
      </c>
      <c r="K59" s="139"/>
      <c r="L59" s="216"/>
      <c r="M59" s="258" t="str">
        <f t="shared" si="44"/>
        <v/>
      </c>
      <c r="N59" s="258"/>
      <c r="O59" s="139"/>
      <c r="P59" s="139"/>
      <c r="Q59" s="175"/>
      <c r="R59" s="141"/>
      <c r="S59" s="175">
        <f t="shared" si="9"/>
        <v>0</v>
      </c>
      <c r="T59" s="160" t="str">
        <f t="shared" si="10"/>
        <v/>
      </c>
      <c r="U59" s="160">
        <f t="shared" si="11"/>
        <v>0</v>
      </c>
      <c r="V59" s="188">
        <f t="shared" si="12"/>
        <v>0</v>
      </c>
      <c r="W59" s="175">
        <f t="shared" ref="W59:X59" si="47">C59/100</f>
        <v>0</v>
      </c>
      <c r="X59" s="175">
        <f t="shared" si="47"/>
        <v>0</v>
      </c>
      <c r="Y59" s="175">
        <f t="shared" si="14"/>
        <v>0</v>
      </c>
      <c r="Z59" s="189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63.0</v>
      </c>
      <c r="B60" s="190"/>
      <c r="C60" s="190"/>
      <c r="D60" s="190"/>
      <c r="E60" s="190"/>
      <c r="F60" s="190">
        <f t="shared" si="5"/>
        <v>0</v>
      </c>
      <c r="G60" s="190">
        <f t="shared" si="6"/>
        <v>0</v>
      </c>
      <c r="H60" s="191">
        <f t="shared" si="7"/>
        <v>0</v>
      </c>
      <c r="I60" s="190"/>
      <c r="J60" s="192">
        <f t="shared" si="8"/>
        <v>0</v>
      </c>
      <c r="K60" s="139"/>
      <c r="L60" s="216"/>
      <c r="M60" s="258" t="str">
        <f t="shared" si="44"/>
        <v/>
      </c>
      <c r="N60" s="258"/>
      <c r="O60" s="139"/>
      <c r="P60" s="139"/>
      <c r="Q60" s="175"/>
      <c r="R60" s="141"/>
      <c r="S60" s="175">
        <f t="shared" si="9"/>
        <v>0</v>
      </c>
      <c r="T60" s="160" t="str">
        <f t="shared" si="10"/>
        <v/>
      </c>
      <c r="U60" s="160">
        <f t="shared" si="11"/>
        <v>0</v>
      </c>
      <c r="V60" s="188">
        <f t="shared" si="12"/>
        <v>0</v>
      </c>
      <c r="W60" s="175">
        <f t="shared" ref="W60:X60" si="48">C60/100</f>
        <v>0</v>
      </c>
      <c r="X60" s="175">
        <f t="shared" si="48"/>
        <v>0</v>
      </c>
      <c r="Y60" s="175">
        <f t="shared" si="14"/>
        <v>0</v>
      </c>
      <c r="Z60" s="189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64.0</v>
      </c>
      <c r="B61" s="190"/>
      <c r="C61" s="190"/>
      <c r="D61" s="190"/>
      <c r="E61" s="190"/>
      <c r="F61" s="190">
        <f t="shared" si="5"/>
        <v>0</v>
      </c>
      <c r="G61" s="190">
        <f t="shared" si="6"/>
        <v>0</v>
      </c>
      <c r="H61" s="191">
        <f t="shared" si="7"/>
        <v>0</v>
      </c>
      <c r="I61" s="190"/>
      <c r="J61" s="192">
        <f t="shared" si="8"/>
        <v>0</v>
      </c>
      <c r="K61" s="139"/>
      <c r="L61" s="216"/>
      <c r="M61" s="258" t="str">
        <f t="shared" si="44"/>
        <v/>
      </c>
      <c r="N61" s="258"/>
      <c r="O61" s="139"/>
      <c r="P61" s="139"/>
      <c r="Q61" s="175"/>
      <c r="R61" s="141"/>
      <c r="S61" s="175">
        <f t="shared" si="9"/>
        <v>0</v>
      </c>
      <c r="T61" s="160" t="str">
        <f t="shared" si="10"/>
        <v/>
      </c>
      <c r="U61" s="160">
        <f t="shared" si="11"/>
        <v>0</v>
      </c>
      <c r="V61" s="188">
        <f t="shared" si="12"/>
        <v>0</v>
      </c>
      <c r="W61" s="175">
        <f t="shared" ref="W61:X61" si="49">C61/100</f>
        <v>0</v>
      </c>
      <c r="X61" s="175">
        <f t="shared" si="49"/>
        <v>0</v>
      </c>
      <c r="Y61" s="175">
        <f t="shared" si="14"/>
        <v>0</v>
      </c>
      <c r="Z61" s="189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65.0</v>
      </c>
      <c r="B62" s="190"/>
      <c r="C62" s="190"/>
      <c r="D62" s="190"/>
      <c r="E62" s="190"/>
      <c r="F62" s="190">
        <f t="shared" si="5"/>
        <v>0</v>
      </c>
      <c r="G62" s="190">
        <f t="shared" si="6"/>
        <v>0</v>
      </c>
      <c r="H62" s="191">
        <f t="shared" si="7"/>
        <v>0</v>
      </c>
      <c r="I62" s="190"/>
      <c r="J62" s="192">
        <f t="shared" si="8"/>
        <v>0</v>
      </c>
      <c r="K62" s="139"/>
      <c r="L62" s="216"/>
      <c r="M62" s="258" t="str">
        <f t="shared" si="44"/>
        <v/>
      </c>
      <c r="N62" s="258"/>
      <c r="O62" s="139"/>
      <c r="P62" s="139"/>
      <c r="Q62" s="175"/>
      <c r="R62" s="141"/>
      <c r="S62" s="175">
        <f t="shared" si="9"/>
        <v>0</v>
      </c>
      <c r="T62" s="160" t="str">
        <f t="shared" si="10"/>
        <v/>
      </c>
      <c r="U62" s="160">
        <f t="shared" si="11"/>
        <v>0</v>
      </c>
      <c r="V62" s="188">
        <f t="shared" si="12"/>
        <v>0</v>
      </c>
      <c r="W62" s="175">
        <f t="shared" ref="W62:X62" si="50">C62/100</f>
        <v>0</v>
      </c>
      <c r="X62" s="175">
        <f t="shared" si="50"/>
        <v>0</v>
      </c>
      <c r="Y62" s="175">
        <f t="shared" si="14"/>
        <v>0</v>
      </c>
      <c r="Z62" s="189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66.0</v>
      </c>
      <c r="B63" s="190"/>
      <c r="C63" s="190"/>
      <c r="D63" s="190"/>
      <c r="E63" s="190"/>
      <c r="F63" s="190">
        <f t="shared" si="5"/>
        <v>0</v>
      </c>
      <c r="G63" s="190">
        <f t="shared" si="6"/>
        <v>0</v>
      </c>
      <c r="H63" s="191">
        <f t="shared" si="7"/>
        <v>0</v>
      </c>
      <c r="I63" s="190"/>
      <c r="J63" s="192">
        <f t="shared" si="8"/>
        <v>0</v>
      </c>
      <c r="K63" s="139"/>
      <c r="L63" s="216"/>
      <c r="M63" s="258" t="str">
        <f t="shared" si="44"/>
        <v/>
      </c>
      <c r="N63" s="258"/>
      <c r="O63" s="139"/>
      <c r="P63" s="139"/>
      <c r="Q63" s="175"/>
      <c r="R63" s="141"/>
      <c r="S63" s="175">
        <f t="shared" si="9"/>
        <v>0</v>
      </c>
      <c r="T63" s="160" t="str">
        <f t="shared" si="10"/>
        <v/>
      </c>
      <c r="U63" s="160">
        <f t="shared" si="11"/>
        <v>0</v>
      </c>
      <c r="V63" s="188">
        <f t="shared" si="12"/>
        <v>0</v>
      </c>
      <c r="W63" s="175">
        <f t="shared" ref="W63:X63" si="51">C63/100</f>
        <v>0</v>
      </c>
      <c r="X63" s="175">
        <f t="shared" si="51"/>
        <v>0</v>
      </c>
      <c r="Y63" s="175">
        <f t="shared" si="14"/>
        <v>0</v>
      </c>
      <c r="Z63" s="189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67.0</v>
      </c>
      <c r="B64" s="190"/>
      <c r="C64" s="190"/>
      <c r="D64" s="190"/>
      <c r="E64" s="190"/>
      <c r="F64" s="190">
        <f t="shared" si="5"/>
        <v>0</v>
      </c>
      <c r="G64" s="190">
        <f t="shared" si="6"/>
        <v>0</v>
      </c>
      <c r="H64" s="191">
        <f t="shared" si="7"/>
        <v>0</v>
      </c>
      <c r="I64" s="190"/>
      <c r="J64" s="192">
        <f t="shared" si="8"/>
        <v>0</v>
      </c>
      <c r="K64" s="139"/>
      <c r="L64" s="216"/>
      <c r="M64" s="258" t="str">
        <f t="shared" si="44"/>
        <v/>
      </c>
      <c r="N64" s="258"/>
      <c r="O64" s="139"/>
      <c r="P64" s="139"/>
      <c r="Q64" s="175"/>
      <c r="R64" s="141"/>
      <c r="S64" s="175">
        <f t="shared" si="9"/>
        <v>0</v>
      </c>
      <c r="T64" s="160" t="str">
        <f t="shared" si="10"/>
        <v/>
      </c>
      <c r="U64" s="160">
        <f t="shared" si="11"/>
        <v>0</v>
      </c>
      <c r="V64" s="188">
        <f t="shared" si="12"/>
        <v>0</v>
      </c>
      <c r="W64" s="175">
        <f t="shared" ref="W64:X64" si="52">C64/100</f>
        <v>0</v>
      </c>
      <c r="X64" s="175">
        <f t="shared" si="52"/>
        <v>0</v>
      </c>
      <c r="Y64" s="175">
        <f t="shared" si="14"/>
        <v>0</v>
      </c>
      <c r="Z64" s="189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68.0</v>
      </c>
      <c r="B65" s="190"/>
      <c r="C65" s="190"/>
      <c r="D65" s="190"/>
      <c r="E65" s="190"/>
      <c r="F65" s="190">
        <f t="shared" si="5"/>
        <v>0</v>
      </c>
      <c r="G65" s="190">
        <f t="shared" si="6"/>
        <v>0</v>
      </c>
      <c r="H65" s="191">
        <f t="shared" si="7"/>
        <v>0</v>
      </c>
      <c r="I65" s="190"/>
      <c r="J65" s="192">
        <f t="shared" si="8"/>
        <v>0</v>
      </c>
      <c r="K65" s="139"/>
      <c r="L65" s="216"/>
      <c r="M65" s="258" t="str">
        <f t="shared" si="44"/>
        <v/>
      </c>
      <c r="N65" s="258"/>
      <c r="O65" s="139"/>
      <c r="P65" s="139"/>
      <c r="Q65" s="175"/>
      <c r="R65" s="141"/>
      <c r="S65" s="175">
        <f t="shared" si="9"/>
        <v>0</v>
      </c>
      <c r="T65" s="160" t="str">
        <f t="shared" si="10"/>
        <v/>
      </c>
      <c r="U65" s="160">
        <f t="shared" si="11"/>
        <v>0</v>
      </c>
      <c r="V65" s="188">
        <f t="shared" si="12"/>
        <v>0</v>
      </c>
      <c r="W65" s="175">
        <f t="shared" ref="W65:X65" si="53">C65/100</f>
        <v>0</v>
      </c>
      <c r="X65" s="175">
        <f t="shared" si="53"/>
        <v>0</v>
      </c>
      <c r="Y65" s="175">
        <f t="shared" si="14"/>
        <v>0</v>
      </c>
      <c r="Z65" s="189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69.0</v>
      </c>
      <c r="B66" s="190"/>
      <c r="C66" s="190"/>
      <c r="D66" s="190"/>
      <c r="E66" s="190"/>
      <c r="F66" s="190">
        <f t="shared" si="5"/>
        <v>0</v>
      </c>
      <c r="G66" s="190">
        <f t="shared" si="6"/>
        <v>0</v>
      </c>
      <c r="H66" s="191">
        <f t="shared" si="7"/>
        <v>0</v>
      </c>
      <c r="I66" s="190"/>
      <c r="J66" s="192">
        <f t="shared" si="8"/>
        <v>0</v>
      </c>
      <c r="K66" s="139"/>
      <c r="L66" s="216"/>
      <c r="M66" s="258" t="str">
        <f t="shared" si="44"/>
        <v/>
      </c>
      <c r="N66" s="258"/>
      <c r="O66" s="139"/>
      <c r="P66" s="139"/>
      <c r="Q66" s="175"/>
      <c r="R66" s="141"/>
      <c r="S66" s="175">
        <f t="shared" si="9"/>
        <v>0</v>
      </c>
      <c r="T66" s="160" t="str">
        <f t="shared" si="10"/>
        <v/>
      </c>
      <c r="U66" s="160">
        <f t="shared" si="11"/>
        <v>0</v>
      </c>
      <c r="V66" s="188">
        <f t="shared" si="12"/>
        <v>0</v>
      </c>
      <c r="W66" s="175">
        <f t="shared" ref="W66:X66" si="54">C66/100</f>
        <v>0</v>
      </c>
      <c r="X66" s="175">
        <f t="shared" si="54"/>
        <v>0</v>
      </c>
      <c r="Y66" s="175">
        <f t="shared" si="14"/>
        <v>0</v>
      </c>
      <c r="Z66" s="189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70.0</v>
      </c>
      <c r="B67" s="190"/>
      <c r="C67" s="190"/>
      <c r="D67" s="190"/>
      <c r="E67" s="190"/>
      <c r="F67" s="190">
        <f t="shared" si="5"/>
        <v>0</v>
      </c>
      <c r="G67" s="190">
        <f t="shared" si="6"/>
        <v>0</v>
      </c>
      <c r="H67" s="191">
        <f t="shared" si="7"/>
        <v>0</v>
      </c>
      <c r="I67" s="190"/>
      <c r="J67" s="192">
        <f t="shared" si="8"/>
        <v>0</v>
      </c>
      <c r="K67" s="139"/>
      <c r="L67" s="216"/>
      <c r="M67" s="258" t="str">
        <f t="shared" si="44"/>
        <v/>
      </c>
      <c r="N67" s="258"/>
      <c r="O67" s="139"/>
      <c r="P67" s="139"/>
      <c r="Q67" s="175"/>
      <c r="R67" s="141"/>
      <c r="S67" s="175">
        <f t="shared" si="9"/>
        <v>0</v>
      </c>
      <c r="T67" s="160" t="str">
        <f t="shared" si="10"/>
        <v/>
      </c>
      <c r="U67" s="160">
        <f t="shared" si="11"/>
        <v>0</v>
      </c>
      <c r="V67" s="188">
        <f t="shared" si="12"/>
        <v>0</v>
      </c>
      <c r="W67" s="175">
        <f t="shared" ref="W67:X67" si="55">C67/100</f>
        <v>0</v>
      </c>
      <c r="X67" s="175">
        <f t="shared" si="55"/>
        <v>0</v>
      </c>
      <c r="Y67" s="175">
        <f t="shared" si="14"/>
        <v>0</v>
      </c>
      <c r="Z67" s="189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71.0</v>
      </c>
      <c r="B68" s="190"/>
      <c r="C68" s="190"/>
      <c r="D68" s="190"/>
      <c r="E68" s="190"/>
      <c r="F68" s="190">
        <f t="shared" si="5"/>
        <v>0</v>
      </c>
      <c r="G68" s="190">
        <f t="shared" si="6"/>
        <v>0</v>
      </c>
      <c r="H68" s="191">
        <f t="shared" si="7"/>
        <v>0</v>
      </c>
      <c r="I68" s="190"/>
      <c r="J68" s="192">
        <f t="shared" si="8"/>
        <v>0</v>
      </c>
      <c r="K68" s="139"/>
      <c r="L68" s="216"/>
      <c r="M68" s="258" t="str">
        <f t="shared" si="44"/>
        <v/>
      </c>
      <c r="N68" s="258"/>
      <c r="O68" s="139"/>
      <c r="P68" s="139"/>
      <c r="Q68" s="175"/>
      <c r="R68" s="141"/>
      <c r="S68" s="175">
        <f t="shared" si="9"/>
        <v>0</v>
      </c>
      <c r="T68" s="160" t="str">
        <f t="shared" si="10"/>
        <v/>
      </c>
      <c r="U68" s="160">
        <f t="shared" si="11"/>
        <v>0</v>
      </c>
      <c r="V68" s="188">
        <f t="shared" si="12"/>
        <v>0</v>
      </c>
      <c r="W68" s="175">
        <f t="shared" ref="W68:X68" si="56">C68/100</f>
        <v>0</v>
      </c>
      <c r="X68" s="175">
        <f t="shared" si="56"/>
        <v>0</v>
      </c>
      <c r="Y68" s="175">
        <f t="shared" si="14"/>
        <v>0</v>
      </c>
      <c r="Z68" s="189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72.0</v>
      </c>
      <c r="B69" s="190"/>
      <c r="C69" s="190"/>
      <c r="D69" s="190"/>
      <c r="E69" s="190"/>
      <c r="F69" s="190">
        <f t="shared" si="5"/>
        <v>0</v>
      </c>
      <c r="G69" s="190">
        <f t="shared" si="6"/>
        <v>0</v>
      </c>
      <c r="H69" s="191">
        <f t="shared" si="7"/>
        <v>0</v>
      </c>
      <c r="I69" s="190"/>
      <c r="J69" s="192">
        <f t="shared" si="8"/>
        <v>0</v>
      </c>
      <c r="K69" s="139"/>
      <c r="L69" s="216"/>
      <c r="M69" s="258" t="str">
        <f t="shared" si="44"/>
        <v/>
      </c>
      <c r="N69" s="258"/>
      <c r="O69" s="139"/>
      <c r="P69" s="139"/>
      <c r="Q69" s="175"/>
      <c r="R69" s="141"/>
      <c r="S69" s="195">
        <f t="shared" si="9"/>
        <v>0</v>
      </c>
      <c r="T69" s="196" t="str">
        <f t="shared" si="10"/>
        <v/>
      </c>
      <c r="U69" s="196">
        <f t="shared" si="11"/>
        <v>0</v>
      </c>
      <c r="V69" s="260">
        <f t="shared" si="12"/>
        <v>0</v>
      </c>
      <c r="W69" s="195">
        <f t="shared" ref="W69:X69" si="57">C69/100</f>
        <v>0</v>
      </c>
      <c r="X69" s="195">
        <f t="shared" si="57"/>
        <v>0</v>
      </c>
      <c r="Y69" s="195">
        <f t="shared" si="14"/>
        <v>0</v>
      </c>
      <c r="Z69" s="198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73.0</v>
      </c>
      <c r="B70" s="190"/>
      <c r="C70" s="190"/>
      <c r="D70" s="190"/>
      <c r="E70" s="190"/>
      <c r="F70" s="190">
        <f t="shared" si="5"/>
        <v>0</v>
      </c>
      <c r="G70" s="190">
        <f t="shared" si="6"/>
        <v>0</v>
      </c>
      <c r="H70" s="191">
        <f t="shared" si="7"/>
        <v>0</v>
      </c>
      <c r="I70" s="190"/>
      <c r="J70" s="192">
        <f t="shared" si="8"/>
        <v>0</v>
      </c>
      <c r="K70" s="139"/>
      <c r="L70" s="216"/>
      <c r="M70" s="258" t="str">
        <f t="shared" si="44"/>
        <v/>
      </c>
      <c r="N70" s="258"/>
      <c r="O70" s="139"/>
      <c r="P70" s="139"/>
      <c r="Q70" s="175"/>
      <c r="R70" s="141"/>
      <c r="S70" s="195">
        <f t="shared" si="9"/>
        <v>0</v>
      </c>
      <c r="T70" s="196" t="str">
        <f t="shared" si="10"/>
        <v/>
      </c>
      <c r="U70" s="196">
        <f t="shared" si="11"/>
        <v>0</v>
      </c>
      <c r="V70" s="260">
        <f t="shared" si="12"/>
        <v>0</v>
      </c>
      <c r="W70" s="195">
        <f t="shared" ref="W70:X70" si="58">C70/100</f>
        <v>0</v>
      </c>
      <c r="X70" s="195">
        <f t="shared" si="58"/>
        <v>0</v>
      </c>
      <c r="Y70" s="195">
        <f t="shared" si="14"/>
        <v>0</v>
      </c>
      <c r="Z70" s="198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74.0</v>
      </c>
      <c r="B71" s="190"/>
      <c r="C71" s="190"/>
      <c r="D71" s="190"/>
      <c r="E71" s="190"/>
      <c r="F71" s="190">
        <f t="shared" si="5"/>
        <v>0</v>
      </c>
      <c r="G71" s="190">
        <f t="shared" si="6"/>
        <v>0</v>
      </c>
      <c r="H71" s="191">
        <f t="shared" si="7"/>
        <v>0</v>
      </c>
      <c r="I71" s="190"/>
      <c r="J71" s="192">
        <f t="shared" si="8"/>
        <v>0</v>
      </c>
      <c r="K71" s="139"/>
      <c r="L71" s="216"/>
      <c r="M71" s="258" t="str">
        <f t="shared" si="44"/>
        <v/>
      </c>
      <c r="N71" s="258"/>
      <c r="O71" s="139"/>
      <c r="P71" s="139"/>
      <c r="Q71" s="175"/>
      <c r="R71" s="141"/>
      <c r="S71" s="195">
        <f t="shared" si="9"/>
        <v>0</v>
      </c>
      <c r="T71" s="196" t="str">
        <f t="shared" si="10"/>
        <v/>
      </c>
      <c r="U71" s="196">
        <f t="shared" si="11"/>
        <v>0</v>
      </c>
      <c r="V71" s="260">
        <f t="shared" si="12"/>
        <v>0</v>
      </c>
      <c r="W71" s="195">
        <f t="shared" ref="W71:X71" si="59">C71/100</f>
        <v>0</v>
      </c>
      <c r="X71" s="195">
        <f t="shared" si="59"/>
        <v>0</v>
      </c>
      <c r="Y71" s="195">
        <f t="shared" si="14"/>
        <v>0</v>
      </c>
      <c r="Z71" s="198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75.0</v>
      </c>
      <c r="B72" s="190"/>
      <c r="C72" s="190"/>
      <c r="D72" s="190"/>
      <c r="E72" s="190"/>
      <c r="F72" s="190">
        <f t="shared" si="5"/>
        <v>0</v>
      </c>
      <c r="G72" s="190">
        <f t="shared" si="6"/>
        <v>0</v>
      </c>
      <c r="H72" s="191">
        <f t="shared" si="7"/>
        <v>0</v>
      </c>
      <c r="I72" s="190"/>
      <c r="J72" s="192">
        <f t="shared" si="8"/>
        <v>0</v>
      </c>
      <c r="K72" s="139"/>
      <c r="L72" s="216"/>
      <c r="M72" s="258" t="str">
        <f t="shared" si="44"/>
        <v/>
      </c>
      <c r="N72" s="258"/>
      <c r="O72" s="139"/>
      <c r="P72" s="139"/>
      <c r="Q72" s="175"/>
      <c r="R72" s="141"/>
      <c r="S72" s="195">
        <f t="shared" si="9"/>
        <v>0</v>
      </c>
      <c r="T72" s="196" t="str">
        <f t="shared" si="10"/>
        <v/>
      </c>
      <c r="U72" s="196">
        <f t="shared" si="11"/>
        <v>0</v>
      </c>
      <c r="V72" s="260">
        <f t="shared" si="12"/>
        <v>0</v>
      </c>
      <c r="W72" s="195">
        <f t="shared" ref="W72:X72" si="60">C72/100</f>
        <v>0</v>
      </c>
      <c r="X72" s="195">
        <f t="shared" si="60"/>
        <v>0</v>
      </c>
      <c r="Y72" s="195">
        <f t="shared" si="14"/>
        <v>0</v>
      </c>
      <c r="Z72" s="198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76.0</v>
      </c>
      <c r="B73" s="190"/>
      <c r="C73" s="190"/>
      <c r="D73" s="190"/>
      <c r="E73" s="190"/>
      <c r="F73" s="190">
        <f t="shared" si="5"/>
        <v>0</v>
      </c>
      <c r="G73" s="190">
        <f t="shared" si="6"/>
        <v>0</v>
      </c>
      <c r="H73" s="191">
        <f t="shared" si="7"/>
        <v>0</v>
      </c>
      <c r="I73" s="190"/>
      <c r="J73" s="192">
        <f t="shared" si="8"/>
        <v>0</v>
      </c>
      <c r="K73" s="139"/>
      <c r="L73" s="216"/>
      <c r="M73" s="258"/>
      <c r="N73" s="258"/>
      <c r="O73" s="139"/>
      <c r="P73" s="139"/>
      <c r="Q73" s="192"/>
      <c r="R73" s="141"/>
      <c r="S73" s="195">
        <f t="shared" si="9"/>
        <v>0</v>
      </c>
      <c r="T73" s="196" t="str">
        <f t="shared" si="10"/>
        <v/>
      </c>
      <c r="U73" s="196">
        <f t="shared" si="11"/>
        <v>0</v>
      </c>
      <c r="V73" s="197"/>
      <c r="W73" s="195">
        <f t="shared" ref="W73:X73" si="61">C73/100</f>
        <v>0</v>
      </c>
      <c r="X73" s="195">
        <f t="shared" si="61"/>
        <v>0</v>
      </c>
      <c r="Y73" s="195">
        <f t="shared" si="14"/>
        <v>0</v>
      </c>
      <c r="Z73" s="198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77.0</v>
      </c>
      <c r="B74" s="190"/>
      <c r="C74" s="190"/>
      <c r="D74" s="190"/>
      <c r="E74" s="190"/>
      <c r="F74" s="190">
        <f t="shared" si="5"/>
        <v>0</v>
      </c>
      <c r="G74" s="190">
        <f t="shared" si="6"/>
        <v>0</v>
      </c>
      <c r="H74" s="191">
        <f t="shared" si="7"/>
        <v>0</v>
      </c>
      <c r="I74" s="190"/>
      <c r="J74" s="192">
        <f t="shared" si="8"/>
        <v>0</v>
      </c>
      <c r="K74" s="139"/>
      <c r="L74" s="216"/>
      <c r="M74" s="258"/>
      <c r="N74" s="258"/>
      <c r="O74" s="139"/>
      <c r="P74" s="139"/>
      <c r="Q74" s="192"/>
      <c r="R74" s="141"/>
      <c r="S74" s="195">
        <f t="shared" si="9"/>
        <v>0</v>
      </c>
      <c r="T74" s="196" t="str">
        <f t="shared" si="10"/>
        <v/>
      </c>
      <c r="U74" s="196">
        <f t="shared" si="11"/>
        <v>0</v>
      </c>
      <c r="V74" s="197"/>
      <c r="W74" s="195">
        <f t="shared" ref="W74:X74" si="62">C74/100</f>
        <v>0</v>
      </c>
      <c r="X74" s="195">
        <f t="shared" si="62"/>
        <v>0</v>
      </c>
      <c r="Y74" s="195">
        <f t="shared" si="14"/>
        <v>0</v>
      </c>
      <c r="Z74" s="198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78.0</v>
      </c>
      <c r="B75" s="190"/>
      <c r="C75" s="190"/>
      <c r="D75" s="190"/>
      <c r="E75" s="190"/>
      <c r="F75" s="190">
        <f t="shared" si="5"/>
        <v>0</v>
      </c>
      <c r="G75" s="190">
        <f t="shared" si="6"/>
        <v>0</v>
      </c>
      <c r="H75" s="191">
        <f t="shared" si="7"/>
        <v>0</v>
      </c>
      <c r="I75" s="190"/>
      <c r="J75" s="192">
        <f t="shared" si="8"/>
        <v>0</v>
      </c>
      <c r="K75" s="139"/>
      <c r="L75" s="216"/>
      <c r="M75" s="258"/>
      <c r="N75" s="258"/>
      <c r="O75" s="139"/>
      <c r="P75" s="139"/>
      <c r="Q75" s="192"/>
      <c r="R75" s="141"/>
      <c r="S75" s="195">
        <f t="shared" si="9"/>
        <v>0</v>
      </c>
      <c r="T75" s="196" t="str">
        <f t="shared" si="10"/>
        <v/>
      </c>
      <c r="U75" s="196">
        <f t="shared" si="11"/>
        <v>0</v>
      </c>
      <c r="V75" s="197"/>
      <c r="W75" s="195">
        <f t="shared" ref="W75:X75" si="63">C75/100</f>
        <v>0</v>
      </c>
      <c r="X75" s="195">
        <f t="shared" si="63"/>
        <v>0</v>
      </c>
      <c r="Y75" s="195">
        <f t="shared" si="14"/>
        <v>0</v>
      </c>
      <c r="Z75" s="198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79.0</v>
      </c>
      <c r="B76" s="190"/>
      <c r="C76" s="190"/>
      <c r="D76" s="190"/>
      <c r="E76" s="190"/>
      <c r="F76" s="190">
        <f t="shared" si="5"/>
        <v>0</v>
      </c>
      <c r="G76" s="190">
        <f t="shared" si="6"/>
        <v>0</v>
      </c>
      <c r="H76" s="191">
        <f t="shared" si="7"/>
        <v>0</v>
      </c>
      <c r="I76" s="190"/>
      <c r="J76" s="192">
        <f t="shared" si="8"/>
        <v>0</v>
      </c>
      <c r="K76" s="139"/>
      <c r="L76" s="216"/>
      <c r="M76" s="258"/>
      <c r="N76" s="258"/>
      <c r="O76" s="139"/>
      <c r="P76" s="139"/>
      <c r="Q76" s="192"/>
      <c r="R76" s="141"/>
      <c r="S76" s="195">
        <f t="shared" si="9"/>
        <v>0</v>
      </c>
      <c r="T76" s="196" t="str">
        <f t="shared" si="10"/>
        <v/>
      </c>
      <c r="U76" s="196">
        <f t="shared" si="11"/>
        <v>0</v>
      </c>
      <c r="V76" s="197"/>
      <c r="W76" s="195">
        <f t="shared" ref="W76:X76" si="64">C76/100</f>
        <v>0</v>
      </c>
      <c r="X76" s="195">
        <f t="shared" si="64"/>
        <v>0</v>
      </c>
      <c r="Y76" s="195">
        <f t="shared" si="14"/>
        <v>0</v>
      </c>
      <c r="Z76" s="198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80.0</v>
      </c>
      <c r="B77" s="190"/>
      <c r="C77" s="190"/>
      <c r="D77" s="190"/>
      <c r="E77" s="190"/>
      <c r="F77" s="190">
        <f t="shared" si="5"/>
        <v>0</v>
      </c>
      <c r="G77" s="190">
        <f t="shared" si="6"/>
        <v>0</v>
      </c>
      <c r="H77" s="191">
        <f t="shared" si="7"/>
        <v>0</v>
      </c>
      <c r="I77" s="190"/>
      <c r="J77" s="192">
        <f t="shared" si="8"/>
        <v>0</v>
      </c>
      <c r="K77" s="139"/>
      <c r="L77" s="216"/>
      <c r="M77" s="258"/>
      <c r="N77" s="258"/>
      <c r="O77" s="139"/>
      <c r="P77" s="139"/>
      <c r="Q77" s="192"/>
      <c r="R77" s="141"/>
      <c r="S77" s="195">
        <f t="shared" si="9"/>
        <v>0</v>
      </c>
      <c r="T77" s="196" t="str">
        <f t="shared" si="10"/>
        <v/>
      </c>
      <c r="U77" s="196">
        <f t="shared" si="11"/>
        <v>0</v>
      </c>
      <c r="V77" s="197"/>
      <c r="W77" s="195">
        <f t="shared" ref="W77:X77" si="65">C77/100</f>
        <v>0</v>
      </c>
      <c r="X77" s="195">
        <f t="shared" si="65"/>
        <v>0</v>
      </c>
      <c r="Y77" s="195">
        <f t="shared" si="14"/>
        <v>0</v>
      </c>
      <c r="Z77" s="198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81.0</v>
      </c>
      <c r="B78" s="190"/>
      <c r="C78" s="190"/>
      <c r="D78" s="190"/>
      <c r="E78" s="190"/>
      <c r="F78" s="190">
        <f t="shared" si="5"/>
        <v>0</v>
      </c>
      <c r="G78" s="190">
        <f t="shared" si="6"/>
        <v>0</v>
      </c>
      <c r="H78" s="191">
        <f t="shared" si="7"/>
        <v>0</v>
      </c>
      <c r="I78" s="190"/>
      <c r="J78" s="192">
        <f t="shared" si="8"/>
        <v>0</v>
      </c>
      <c r="K78" s="139"/>
      <c r="L78" s="216"/>
      <c r="M78" s="258"/>
      <c r="N78" s="258"/>
      <c r="O78" s="139"/>
      <c r="P78" s="139"/>
      <c r="Q78" s="192"/>
      <c r="R78" s="141"/>
      <c r="S78" s="195">
        <f t="shared" si="9"/>
        <v>0</v>
      </c>
      <c r="T78" s="196" t="str">
        <f t="shared" si="10"/>
        <v/>
      </c>
      <c r="U78" s="196">
        <f t="shared" si="11"/>
        <v>0</v>
      </c>
      <c r="V78" s="197"/>
      <c r="W78" s="195">
        <f t="shared" ref="W78:X78" si="66">C78/100</f>
        <v>0</v>
      </c>
      <c r="X78" s="195">
        <f t="shared" si="66"/>
        <v>0</v>
      </c>
      <c r="Y78" s="195">
        <f t="shared" si="14"/>
        <v>0</v>
      </c>
      <c r="Z78" s="198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82.0</v>
      </c>
      <c r="B79" s="190"/>
      <c r="C79" s="190"/>
      <c r="D79" s="190"/>
      <c r="E79" s="190"/>
      <c r="F79" s="190">
        <f t="shared" si="5"/>
        <v>0</v>
      </c>
      <c r="G79" s="190">
        <f t="shared" si="6"/>
        <v>0</v>
      </c>
      <c r="H79" s="191">
        <f t="shared" si="7"/>
        <v>0</v>
      </c>
      <c r="I79" s="190"/>
      <c r="J79" s="192">
        <f t="shared" si="8"/>
        <v>0</v>
      </c>
      <c r="K79" s="139"/>
      <c r="L79" s="216"/>
      <c r="M79" s="258"/>
      <c r="N79" s="258"/>
      <c r="O79" s="139"/>
      <c r="P79" s="139"/>
      <c r="Q79" s="192"/>
      <c r="R79" s="141"/>
      <c r="S79" s="195">
        <f t="shared" si="9"/>
        <v>0</v>
      </c>
      <c r="T79" s="196" t="str">
        <f t="shared" si="10"/>
        <v/>
      </c>
      <c r="U79" s="196">
        <f t="shared" si="11"/>
        <v>0</v>
      </c>
      <c r="V79" s="197"/>
      <c r="W79" s="195">
        <f t="shared" ref="W79:X79" si="67">C79/100</f>
        <v>0</v>
      </c>
      <c r="X79" s="195">
        <f t="shared" si="67"/>
        <v>0</v>
      </c>
      <c r="Y79" s="195">
        <f t="shared" si="14"/>
        <v>0</v>
      </c>
      <c r="Z79" s="198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83.0</v>
      </c>
      <c r="B80" s="190"/>
      <c r="C80" s="190"/>
      <c r="D80" s="190"/>
      <c r="E80" s="190"/>
      <c r="F80" s="190">
        <f t="shared" si="5"/>
        <v>0</v>
      </c>
      <c r="G80" s="190">
        <f t="shared" si="6"/>
        <v>0</v>
      </c>
      <c r="H80" s="191">
        <f t="shared" si="7"/>
        <v>0</v>
      </c>
      <c r="I80" s="190"/>
      <c r="J80" s="192">
        <f t="shared" si="8"/>
        <v>0</v>
      </c>
      <c r="K80" s="139"/>
      <c r="L80" s="216"/>
      <c r="M80" s="258"/>
      <c r="N80" s="258"/>
      <c r="O80" s="139"/>
      <c r="P80" s="139"/>
      <c r="Q80" s="192"/>
      <c r="R80" s="141"/>
      <c r="S80" s="195">
        <f t="shared" si="9"/>
        <v>0</v>
      </c>
      <c r="T80" s="196" t="str">
        <f t="shared" si="10"/>
        <v/>
      </c>
      <c r="U80" s="196">
        <f t="shared" si="11"/>
        <v>0</v>
      </c>
      <c r="V80" s="197"/>
      <c r="W80" s="195">
        <f t="shared" ref="W80:X80" si="68">C80/100</f>
        <v>0</v>
      </c>
      <c r="X80" s="195">
        <f t="shared" si="68"/>
        <v>0</v>
      </c>
      <c r="Y80" s="195">
        <f t="shared" si="14"/>
        <v>0</v>
      </c>
      <c r="Z80" s="198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84.0</v>
      </c>
      <c r="B81" s="190"/>
      <c r="C81" s="190"/>
      <c r="D81" s="190"/>
      <c r="E81" s="190"/>
      <c r="F81" s="190">
        <f t="shared" si="5"/>
        <v>0</v>
      </c>
      <c r="G81" s="190">
        <f t="shared" si="6"/>
        <v>0</v>
      </c>
      <c r="H81" s="191">
        <f t="shared" si="7"/>
        <v>0</v>
      </c>
      <c r="I81" s="190"/>
      <c r="J81" s="192">
        <f t="shared" si="8"/>
        <v>0</v>
      </c>
      <c r="K81" s="139"/>
      <c r="L81" s="216"/>
      <c r="M81" s="258"/>
      <c r="N81" s="258"/>
      <c r="O81" s="139"/>
      <c r="P81" s="139"/>
      <c r="Q81" s="192"/>
      <c r="R81" s="141"/>
      <c r="S81" s="195">
        <f t="shared" si="9"/>
        <v>0</v>
      </c>
      <c r="T81" s="196" t="str">
        <f t="shared" si="10"/>
        <v/>
      </c>
      <c r="U81" s="196">
        <f t="shared" si="11"/>
        <v>0</v>
      </c>
      <c r="V81" s="197"/>
      <c r="W81" s="195">
        <f t="shared" ref="W81:X81" si="69">C81/100</f>
        <v>0</v>
      </c>
      <c r="X81" s="195">
        <f t="shared" si="69"/>
        <v>0</v>
      </c>
      <c r="Y81" s="195">
        <f t="shared" si="14"/>
        <v>0</v>
      </c>
      <c r="Z81" s="198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85.0</v>
      </c>
      <c r="B82" s="190"/>
      <c r="C82" s="190"/>
      <c r="D82" s="190"/>
      <c r="E82" s="190"/>
      <c r="F82" s="190">
        <f t="shared" si="5"/>
        <v>0</v>
      </c>
      <c r="G82" s="190">
        <f t="shared" si="6"/>
        <v>0</v>
      </c>
      <c r="H82" s="191">
        <f t="shared" si="7"/>
        <v>0</v>
      </c>
      <c r="I82" s="190"/>
      <c r="J82" s="192">
        <f t="shared" si="8"/>
        <v>0</v>
      </c>
      <c r="K82" s="139"/>
      <c r="L82" s="216"/>
      <c r="M82" s="258"/>
      <c r="N82" s="258"/>
      <c r="O82" s="139"/>
      <c r="P82" s="139"/>
      <c r="Q82" s="192"/>
      <c r="R82" s="141"/>
      <c r="S82" s="195">
        <f t="shared" si="9"/>
        <v>0</v>
      </c>
      <c r="T82" s="196" t="str">
        <f t="shared" si="10"/>
        <v/>
      </c>
      <c r="U82" s="196">
        <f t="shared" si="11"/>
        <v>0</v>
      </c>
      <c r="V82" s="197"/>
      <c r="W82" s="195">
        <f t="shared" ref="W82:X82" si="70">C82/100</f>
        <v>0</v>
      </c>
      <c r="X82" s="195">
        <f t="shared" si="70"/>
        <v>0</v>
      </c>
      <c r="Y82" s="195">
        <f t="shared" si="14"/>
        <v>0</v>
      </c>
      <c r="Z82" s="198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86.0</v>
      </c>
      <c r="B83" s="190"/>
      <c r="C83" s="190"/>
      <c r="D83" s="190"/>
      <c r="E83" s="190"/>
      <c r="F83" s="190">
        <f t="shared" si="5"/>
        <v>0</v>
      </c>
      <c r="G83" s="190">
        <f t="shared" si="6"/>
        <v>0</v>
      </c>
      <c r="H83" s="191">
        <f t="shared" si="7"/>
        <v>0</v>
      </c>
      <c r="I83" s="190"/>
      <c r="J83" s="192">
        <f t="shared" si="8"/>
        <v>0</v>
      </c>
      <c r="K83" s="139"/>
      <c r="L83" s="216"/>
      <c r="M83" s="258"/>
      <c r="N83" s="258"/>
      <c r="O83" s="139"/>
      <c r="P83" s="139"/>
      <c r="Q83" s="192"/>
      <c r="R83" s="141"/>
      <c r="S83" s="195">
        <f t="shared" si="9"/>
        <v>0</v>
      </c>
      <c r="T83" s="196" t="str">
        <f t="shared" si="10"/>
        <v/>
      </c>
      <c r="U83" s="196">
        <f t="shared" si="11"/>
        <v>0</v>
      </c>
      <c r="V83" s="197"/>
      <c r="W83" s="195">
        <f t="shared" ref="W83:X83" si="71">C83/100</f>
        <v>0</v>
      </c>
      <c r="X83" s="195">
        <f t="shared" si="71"/>
        <v>0</v>
      </c>
      <c r="Y83" s="195">
        <f t="shared" si="14"/>
        <v>0</v>
      </c>
      <c r="Z83" s="198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87.0</v>
      </c>
      <c r="B84" s="190"/>
      <c r="C84" s="190"/>
      <c r="D84" s="190"/>
      <c r="E84" s="190"/>
      <c r="F84" s="190">
        <f t="shared" si="5"/>
        <v>0</v>
      </c>
      <c r="G84" s="190">
        <f t="shared" si="6"/>
        <v>0</v>
      </c>
      <c r="H84" s="191">
        <f t="shared" si="7"/>
        <v>0</v>
      </c>
      <c r="I84" s="190"/>
      <c r="J84" s="192">
        <f t="shared" si="8"/>
        <v>0</v>
      </c>
      <c r="K84" s="139"/>
      <c r="L84" s="216"/>
      <c r="M84" s="258"/>
      <c r="N84" s="258"/>
      <c r="O84" s="139"/>
      <c r="P84" s="139"/>
      <c r="Q84" s="192"/>
      <c r="R84" s="141"/>
      <c r="S84" s="195">
        <f t="shared" si="9"/>
        <v>0</v>
      </c>
      <c r="T84" s="196" t="str">
        <f t="shared" si="10"/>
        <v/>
      </c>
      <c r="U84" s="196">
        <f t="shared" si="11"/>
        <v>0</v>
      </c>
      <c r="V84" s="197"/>
      <c r="W84" s="195">
        <f t="shared" ref="W84:X84" si="72">C84/100</f>
        <v>0</v>
      </c>
      <c r="X84" s="195">
        <f t="shared" si="72"/>
        <v>0</v>
      </c>
      <c r="Y84" s="195">
        <f t="shared" si="14"/>
        <v>0</v>
      </c>
      <c r="Z84" s="198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88.0</v>
      </c>
      <c r="B85" s="190"/>
      <c r="C85" s="190"/>
      <c r="D85" s="190"/>
      <c r="E85" s="190"/>
      <c r="F85" s="190">
        <f t="shared" si="5"/>
        <v>0</v>
      </c>
      <c r="G85" s="190">
        <f t="shared" si="6"/>
        <v>0</v>
      </c>
      <c r="H85" s="191">
        <f t="shared" si="7"/>
        <v>0</v>
      </c>
      <c r="I85" s="190"/>
      <c r="J85" s="192">
        <f t="shared" si="8"/>
        <v>0</v>
      </c>
      <c r="K85" s="139"/>
      <c r="L85" s="216"/>
      <c r="M85" s="258"/>
      <c r="N85" s="258"/>
      <c r="O85" s="139"/>
      <c r="P85" s="139"/>
      <c r="Q85" s="192"/>
      <c r="R85" s="141"/>
      <c r="S85" s="195">
        <f t="shared" si="9"/>
        <v>0</v>
      </c>
      <c r="T85" s="196" t="str">
        <f t="shared" si="10"/>
        <v/>
      </c>
      <c r="U85" s="196">
        <f t="shared" si="11"/>
        <v>0</v>
      </c>
      <c r="V85" s="197"/>
      <c r="W85" s="195">
        <f t="shared" ref="W85:X85" si="73">C85/100</f>
        <v>0</v>
      </c>
      <c r="X85" s="195">
        <f t="shared" si="73"/>
        <v>0</v>
      </c>
      <c r="Y85" s="195">
        <f t="shared" si="14"/>
        <v>0</v>
      </c>
      <c r="Z85" s="198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89.0</v>
      </c>
      <c r="B86" s="190"/>
      <c r="C86" s="190"/>
      <c r="D86" s="190"/>
      <c r="E86" s="190"/>
      <c r="F86" s="190">
        <f t="shared" si="5"/>
        <v>0</v>
      </c>
      <c r="G86" s="190">
        <f t="shared" si="6"/>
        <v>0</v>
      </c>
      <c r="H86" s="191">
        <f t="shared" si="7"/>
        <v>0</v>
      </c>
      <c r="I86" s="190"/>
      <c r="J86" s="192">
        <f t="shared" si="8"/>
        <v>0</v>
      </c>
      <c r="K86" s="139"/>
      <c r="L86" s="216"/>
      <c r="M86" s="258"/>
      <c r="N86" s="258"/>
      <c r="O86" s="139"/>
      <c r="P86" s="139"/>
      <c r="Q86" s="192"/>
      <c r="R86" s="141"/>
      <c r="S86" s="195">
        <f t="shared" si="9"/>
        <v>0</v>
      </c>
      <c r="T86" s="196" t="str">
        <f t="shared" si="10"/>
        <v/>
      </c>
      <c r="U86" s="196">
        <f t="shared" si="11"/>
        <v>0</v>
      </c>
      <c r="V86" s="197"/>
      <c r="W86" s="195">
        <f t="shared" ref="W86:X86" si="74">C86/100</f>
        <v>0</v>
      </c>
      <c r="X86" s="195">
        <f t="shared" si="74"/>
        <v>0</v>
      </c>
      <c r="Y86" s="195">
        <f t="shared" si="14"/>
        <v>0</v>
      </c>
      <c r="Z86" s="198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90.0</v>
      </c>
      <c r="B87" s="190"/>
      <c r="C87" s="190"/>
      <c r="D87" s="190"/>
      <c r="E87" s="190"/>
      <c r="F87" s="190">
        <f t="shared" si="5"/>
        <v>0</v>
      </c>
      <c r="G87" s="190">
        <f t="shared" si="6"/>
        <v>0</v>
      </c>
      <c r="H87" s="191">
        <f t="shared" si="7"/>
        <v>0</v>
      </c>
      <c r="I87" s="190"/>
      <c r="J87" s="192">
        <f t="shared" si="8"/>
        <v>0</v>
      </c>
      <c r="K87" s="139"/>
      <c r="L87" s="216"/>
      <c r="M87" s="258"/>
      <c r="N87" s="258"/>
      <c r="O87" s="139"/>
      <c r="P87" s="139"/>
      <c r="Q87" s="192"/>
      <c r="R87" s="141"/>
      <c r="S87" s="195">
        <f t="shared" si="9"/>
        <v>0</v>
      </c>
      <c r="T87" s="196" t="str">
        <f t="shared" si="10"/>
        <v/>
      </c>
      <c r="U87" s="196">
        <f t="shared" si="11"/>
        <v>0</v>
      </c>
      <c r="V87" s="197"/>
      <c r="W87" s="195">
        <f t="shared" ref="W87:X87" si="75">C87/100</f>
        <v>0</v>
      </c>
      <c r="X87" s="195">
        <f t="shared" si="75"/>
        <v>0</v>
      </c>
      <c r="Y87" s="195">
        <f t="shared" si="14"/>
        <v>0</v>
      </c>
      <c r="Z87" s="198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91.0</v>
      </c>
      <c r="B88" s="190"/>
      <c r="C88" s="190"/>
      <c r="D88" s="190"/>
      <c r="E88" s="190"/>
      <c r="F88" s="190">
        <f t="shared" si="5"/>
        <v>0</v>
      </c>
      <c r="G88" s="190">
        <f t="shared" si="6"/>
        <v>0</v>
      </c>
      <c r="H88" s="191">
        <f t="shared" si="7"/>
        <v>0</v>
      </c>
      <c r="I88" s="190"/>
      <c r="J88" s="192">
        <f t="shared" si="8"/>
        <v>0</v>
      </c>
      <c r="K88" s="139"/>
      <c r="L88" s="216"/>
      <c r="M88" s="258"/>
      <c r="N88" s="258"/>
      <c r="O88" s="139"/>
      <c r="P88" s="139"/>
      <c r="Q88" s="192"/>
      <c r="R88" s="141"/>
      <c r="S88" s="195">
        <f t="shared" si="9"/>
        <v>0</v>
      </c>
      <c r="T88" s="196" t="str">
        <f t="shared" si="10"/>
        <v/>
      </c>
      <c r="U88" s="196">
        <f t="shared" si="11"/>
        <v>0</v>
      </c>
      <c r="V88" s="197"/>
      <c r="W88" s="195">
        <f t="shared" ref="W88:X88" si="76">C88/100</f>
        <v>0</v>
      </c>
      <c r="X88" s="195">
        <f t="shared" si="76"/>
        <v>0</v>
      </c>
      <c r="Y88" s="195">
        <f t="shared" si="14"/>
        <v>0</v>
      </c>
      <c r="Z88" s="198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92.0</v>
      </c>
      <c r="B89" s="190"/>
      <c r="C89" s="190"/>
      <c r="D89" s="190"/>
      <c r="E89" s="190"/>
      <c r="F89" s="190">
        <f t="shared" si="5"/>
        <v>0</v>
      </c>
      <c r="G89" s="190">
        <f t="shared" si="6"/>
        <v>0</v>
      </c>
      <c r="H89" s="191">
        <f t="shared" si="7"/>
        <v>0</v>
      </c>
      <c r="I89" s="190"/>
      <c r="J89" s="192">
        <f t="shared" si="8"/>
        <v>0</v>
      </c>
      <c r="K89" s="139"/>
      <c r="L89" s="216"/>
      <c r="M89" s="258"/>
      <c r="N89" s="258"/>
      <c r="O89" s="139"/>
      <c r="P89" s="139"/>
      <c r="Q89" s="192"/>
      <c r="R89" s="141"/>
      <c r="S89" s="195">
        <f t="shared" si="9"/>
        <v>0</v>
      </c>
      <c r="T89" s="196" t="str">
        <f t="shared" si="10"/>
        <v/>
      </c>
      <c r="U89" s="196">
        <f t="shared" si="11"/>
        <v>0</v>
      </c>
      <c r="V89" s="197"/>
      <c r="W89" s="195">
        <f t="shared" ref="W89:X89" si="77">C89/100</f>
        <v>0</v>
      </c>
      <c r="X89" s="195">
        <f t="shared" si="77"/>
        <v>0</v>
      </c>
      <c r="Y89" s="195">
        <f t="shared" si="14"/>
        <v>0</v>
      </c>
      <c r="Z89" s="198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93.0</v>
      </c>
      <c r="B90" s="190"/>
      <c r="C90" s="190"/>
      <c r="D90" s="190"/>
      <c r="E90" s="190"/>
      <c r="F90" s="190">
        <f t="shared" si="5"/>
        <v>0</v>
      </c>
      <c r="G90" s="190">
        <f t="shared" si="6"/>
        <v>0</v>
      </c>
      <c r="H90" s="191">
        <f t="shared" si="7"/>
        <v>0</v>
      </c>
      <c r="I90" s="190"/>
      <c r="J90" s="192">
        <f t="shared" si="8"/>
        <v>0</v>
      </c>
      <c r="K90" s="139"/>
      <c r="L90" s="216"/>
      <c r="M90" s="258"/>
      <c r="N90" s="258"/>
      <c r="O90" s="139"/>
      <c r="P90" s="139"/>
      <c r="Q90" s="192"/>
      <c r="R90" s="141"/>
      <c r="S90" s="195">
        <f t="shared" si="9"/>
        <v>0</v>
      </c>
      <c r="T90" s="196" t="str">
        <f t="shared" si="10"/>
        <v/>
      </c>
      <c r="U90" s="196">
        <f t="shared" si="11"/>
        <v>0</v>
      </c>
      <c r="V90" s="197"/>
      <c r="W90" s="195">
        <f t="shared" ref="W90:X90" si="78">C90/100</f>
        <v>0</v>
      </c>
      <c r="X90" s="195">
        <f t="shared" si="78"/>
        <v>0</v>
      </c>
      <c r="Y90" s="195">
        <f t="shared" si="14"/>
        <v>0</v>
      </c>
      <c r="Z90" s="198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94.0</v>
      </c>
      <c r="B91" s="190"/>
      <c r="C91" s="190"/>
      <c r="D91" s="190"/>
      <c r="E91" s="190"/>
      <c r="F91" s="190">
        <f t="shared" si="5"/>
        <v>0</v>
      </c>
      <c r="G91" s="190">
        <f t="shared" si="6"/>
        <v>0</v>
      </c>
      <c r="H91" s="191">
        <f t="shared" si="7"/>
        <v>0</v>
      </c>
      <c r="I91" s="190"/>
      <c r="J91" s="192">
        <f t="shared" si="8"/>
        <v>0</v>
      </c>
      <c r="K91" s="139"/>
      <c r="L91" s="216"/>
      <c r="M91" s="258"/>
      <c r="N91" s="258"/>
      <c r="O91" s="139"/>
      <c r="P91" s="139"/>
      <c r="Q91" s="192"/>
      <c r="R91" s="141"/>
      <c r="S91" s="195">
        <f t="shared" si="9"/>
        <v>0</v>
      </c>
      <c r="T91" s="196" t="str">
        <f t="shared" si="10"/>
        <v/>
      </c>
      <c r="U91" s="196">
        <f t="shared" si="11"/>
        <v>0</v>
      </c>
      <c r="V91" s="197"/>
      <c r="W91" s="195">
        <f t="shared" ref="W91:X91" si="79">C91/100</f>
        <v>0</v>
      </c>
      <c r="X91" s="195">
        <f t="shared" si="79"/>
        <v>0</v>
      </c>
      <c r="Y91" s="195">
        <f t="shared" si="14"/>
        <v>0</v>
      </c>
      <c r="Z91" s="198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95.0</v>
      </c>
      <c r="B92" s="190"/>
      <c r="C92" s="190"/>
      <c r="D92" s="190"/>
      <c r="E92" s="190"/>
      <c r="F92" s="190">
        <f t="shared" si="5"/>
        <v>0</v>
      </c>
      <c r="G92" s="190">
        <f t="shared" si="6"/>
        <v>0</v>
      </c>
      <c r="H92" s="191">
        <f t="shared" si="7"/>
        <v>0</v>
      </c>
      <c r="I92" s="190"/>
      <c r="J92" s="192">
        <f t="shared" si="8"/>
        <v>0</v>
      </c>
      <c r="K92" s="139"/>
      <c r="L92" s="216"/>
      <c r="M92" s="258"/>
      <c r="N92" s="258"/>
      <c r="O92" s="139"/>
      <c r="P92" s="139"/>
      <c r="Q92" s="192"/>
      <c r="R92" s="141"/>
      <c r="S92" s="195">
        <f t="shared" si="9"/>
        <v>0</v>
      </c>
      <c r="T92" s="196" t="str">
        <f t="shared" si="10"/>
        <v/>
      </c>
      <c r="U92" s="196">
        <f t="shared" si="11"/>
        <v>0</v>
      </c>
      <c r="V92" s="197"/>
      <c r="W92" s="195">
        <f t="shared" ref="W92:X92" si="80">C92/100</f>
        <v>0</v>
      </c>
      <c r="X92" s="195">
        <f t="shared" si="80"/>
        <v>0</v>
      </c>
      <c r="Y92" s="195">
        <f t="shared" si="14"/>
        <v>0</v>
      </c>
      <c r="Z92" s="198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96.0</v>
      </c>
      <c r="B93" s="190"/>
      <c r="C93" s="190"/>
      <c r="D93" s="190"/>
      <c r="E93" s="190"/>
      <c r="F93" s="190">
        <f t="shared" si="5"/>
        <v>0</v>
      </c>
      <c r="G93" s="190">
        <f t="shared" si="6"/>
        <v>0</v>
      </c>
      <c r="H93" s="191">
        <f t="shared" si="7"/>
        <v>0</v>
      </c>
      <c r="I93" s="190"/>
      <c r="J93" s="192">
        <f t="shared" si="8"/>
        <v>0</v>
      </c>
      <c r="K93" s="139"/>
      <c r="L93" s="216"/>
      <c r="M93" s="258"/>
      <c r="N93" s="258"/>
      <c r="O93" s="139"/>
      <c r="P93" s="139"/>
      <c r="Q93" s="192"/>
      <c r="R93" s="141"/>
      <c r="S93" s="195">
        <f t="shared" si="9"/>
        <v>0</v>
      </c>
      <c r="T93" s="196" t="str">
        <f t="shared" si="10"/>
        <v/>
      </c>
      <c r="U93" s="196">
        <f t="shared" si="11"/>
        <v>0</v>
      </c>
      <c r="V93" s="197"/>
      <c r="W93" s="195">
        <f t="shared" ref="W93:X93" si="81">C93/100</f>
        <v>0</v>
      </c>
      <c r="X93" s="195">
        <f t="shared" si="81"/>
        <v>0</v>
      </c>
      <c r="Y93" s="195">
        <f t="shared" si="14"/>
        <v>0</v>
      </c>
      <c r="Z93" s="198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97.0</v>
      </c>
      <c r="B94" s="190"/>
      <c r="C94" s="190"/>
      <c r="D94" s="190"/>
      <c r="E94" s="190"/>
      <c r="F94" s="190">
        <f t="shared" si="5"/>
        <v>0</v>
      </c>
      <c r="G94" s="190">
        <f t="shared" si="6"/>
        <v>0</v>
      </c>
      <c r="H94" s="191">
        <f t="shared" si="7"/>
        <v>0</v>
      </c>
      <c r="I94" s="190"/>
      <c r="J94" s="192">
        <f t="shared" si="8"/>
        <v>0</v>
      </c>
      <c r="K94" s="139"/>
      <c r="L94" s="216"/>
      <c r="M94" s="258"/>
      <c r="N94" s="258"/>
      <c r="O94" s="139"/>
      <c r="P94" s="139"/>
      <c r="Q94" s="192"/>
      <c r="R94" s="141"/>
      <c r="S94" s="195">
        <f t="shared" si="9"/>
        <v>0</v>
      </c>
      <c r="T94" s="196" t="str">
        <f t="shared" si="10"/>
        <v/>
      </c>
      <c r="U94" s="196">
        <f t="shared" si="11"/>
        <v>0</v>
      </c>
      <c r="V94" s="197"/>
      <c r="W94" s="195">
        <f t="shared" ref="W94:X94" si="82">C94/100</f>
        <v>0</v>
      </c>
      <c r="X94" s="195">
        <f t="shared" si="82"/>
        <v>0</v>
      </c>
      <c r="Y94" s="195">
        <f t="shared" si="14"/>
        <v>0</v>
      </c>
      <c r="Z94" s="198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98.0</v>
      </c>
      <c r="B95" s="190"/>
      <c r="C95" s="190"/>
      <c r="D95" s="190"/>
      <c r="E95" s="190"/>
      <c r="F95" s="190">
        <f t="shared" si="5"/>
        <v>0</v>
      </c>
      <c r="G95" s="190">
        <f t="shared" si="6"/>
        <v>0</v>
      </c>
      <c r="H95" s="191">
        <f t="shared" si="7"/>
        <v>0</v>
      </c>
      <c r="I95" s="190"/>
      <c r="J95" s="192">
        <f t="shared" si="8"/>
        <v>0</v>
      </c>
      <c r="K95" s="139"/>
      <c r="L95" s="216"/>
      <c r="M95" s="258"/>
      <c r="N95" s="258"/>
      <c r="O95" s="139"/>
      <c r="P95" s="139"/>
      <c r="Q95" s="192"/>
      <c r="R95" s="141"/>
      <c r="S95" s="195">
        <f t="shared" si="9"/>
        <v>0</v>
      </c>
      <c r="T95" s="196" t="str">
        <f t="shared" si="10"/>
        <v/>
      </c>
      <c r="U95" s="196">
        <f t="shared" si="11"/>
        <v>0</v>
      </c>
      <c r="V95" s="197"/>
      <c r="W95" s="195">
        <f t="shared" ref="W95:X95" si="83">C95/100</f>
        <v>0</v>
      </c>
      <c r="X95" s="195">
        <f t="shared" si="83"/>
        <v>0</v>
      </c>
      <c r="Y95" s="195">
        <f t="shared" si="14"/>
        <v>0</v>
      </c>
      <c r="Z95" s="198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99.0</v>
      </c>
      <c r="B96" s="190"/>
      <c r="C96" s="190"/>
      <c r="D96" s="190"/>
      <c r="E96" s="190"/>
      <c r="F96" s="190">
        <f t="shared" si="5"/>
        <v>0</v>
      </c>
      <c r="G96" s="190">
        <f t="shared" si="6"/>
        <v>0</v>
      </c>
      <c r="H96" s="191">
        <f t="shared" si="7"/>
        <v>0</v>
      </c>
      <c r="I96" s="190"/>
      <c r="J96" s="192">
        <f t="shared" si="8"/>
        <v>0</v>
      </c>
      <c r="K96" s="139"/>
      <c r="L96" s="216"/>
      <c r="M96" s="258"/>
      <c r="N96" s="258"/>
      <c r="O96" s="139"/>
      <c r="P96" s="139"/>
      <c r="Q96" s="192"/>
      <c r="R96" s="141"/>
      <c r="S96" s="195">
        <f t="shared" si="9"/>
        <v>0</v>
      </c>
      <c r="T96" s="196" t="str">
        <f t="shared" si="10"/>
        <v/>
      </c>
      <c r="U96" s="196">
        <f t="shared" si="11"/>
        <v>0</v>
      </c>
      <c r="V96" s="197"/>
      <c r="W96" s="195">
        <f t="shared" ref="W96:X96" si="84">C96/100</f>
        <v>0</v>
      </c>
      <c r="X96" s="195">
        <f t="shared" si="84"/>
        <v>0</v>
      </c>
      <c r="Y96" s="195">
        <f t="shared" si="14"/>
        <v>0</v>
      </c>
      <c r="Z96" s="198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100.0</v>
      </c>
      <c r="B97" s="190"/>
      <c r="C97" s="190"/>
      <c r="D97" s="190"/>
      <c r="E97" s="190"/>
      <c r="F97" s="190">
        <f t="shared" si="5"/>
        <v>0</v>
      </c>
      <c r="G97" s="190">
        <f t="shared" si="6"/>
        <v>0</v>
      </c>
      <c r="H97" s="191">
        <f t="shared" si="7"/>
        <v>0</v>
      </c>
      <c r="I97" s="190"/>
      <c r="J97" s="192">
        <f t="shared" si="8"/>
        <v>0</v>
      </c>
      <c r="K97" s="139"/>
      <c r="L97" s="216"/>
      <c r="M97" s="258"/>
      <c r="N97" s="258"/>
      <c r="O97" s="139"/>
      <c r="P97" s="139"/>
      <c r="Q97" s="192"/>
      <c r="R97" s="141"/>
      <c r="S97" s="195">
        <f t="shared" si="9"/>
        <v>0</v>
      </c>
      <c r="T97" s="196" t="str">
        <f t="shared" si="10"/>
        <v/>
      </c>
      <c r="U97" s="196">
        <f t="shared" si="11"/>
        <v>0</v>
      </c>
      <c r="V97" s="197"/>
      <c r="W97" s="195">
        <f t="shared" ref="W97:X97" si="85">C97/100</f>
        <v>0</v>
      </c>
      <c r="X97" s="195">
        <f t="shared" si="85"/>
        <v>0</v>
      </c>
      <c r="Y97" s="195">
        <f t="shared" si="14"/>
        <v>0</v>
      </c>
      <c r="Z97" s="198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101.0</v>
      </c>
      <c r="B98" s="190"/>
      <c r="C98" s="190"/>
      <c r="D98" s="190"/>
      <c r="E98" s="190"/>
      <c r="F98" s="190">
        <f t="shared" si="5"/>
        <v>0</v>
      </c>
      <c r="G98" s="190">
        <f t="shared" si="6"/>
        <v>0</v>
      </c>
      <c r="H98" s="191">
        <f t="shared" si="7"/>
        <v>0</v>
      </c>
      <c r="I98" s="190"/>
      <c r="J98" s="192">
        <f t="shared" si="8"/>
        <v>0</v>
      </c>
      <c r="K98" s="139"/>
      <c r="L98" s="216"/>
      <c r="M98" s="258"/>
      <c r="N98" s="258"/>
      <c r="O98" s="139"/>
      <c r="P98" s="139"/>
      <c r="Q98" s="192"/>
      <c r="R98" s="141"/>
      <c r="S98" s="195">
        <f t="shared" si="9"/>
        <v>0</v>
      </c>
      <c r="T98" s="196" t="str">
        <f t="shared" si="10"/>
        <v/>
      </c>
      <c r="U98" s="196">
        <f t="shared" si="11"/>
        <v>0</v>
      </c>
      <c r="V98" s="197"/>
      <c r="W98" s="195">
        <f t="shared" ref="W98:X98" si="86">C98/100</f>
        <v>0</v>
      </c>
      <c r="X98" s="195">
        <f t="shared" si="86"/>
        <v>0</v>
      </c>
      <c r="Y98" s="195">
        <f t="shared" si="14"/>
        <v>0</v>
      </c>
      <c r="Z98" s="198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102.0</v>
      </c>
      <c r="B99" s="190"/>
      <c r="C99" s="190"/>
      <c r="D99" s="190"/>
      <c r="E99" s="190"/>
      <c r="F99" s="190">
        <f t="shared" si="5"/>
        <v>0</v>
      </c>
      <c r="G99" s="190">
        <f t="shared" si="6"/>
        <v>0</v>
      </c>
      <c r="H99" s="191">
        <f t="shared" si="7"/>
        <v>0</v>
      </c>
      <c r="I99" s="190"/>
      <c r="J99" s="192">
        <f t="shared" si="8"/>
        <v>0</v>
      </c>
      <c r="K99" s="139"/>
      <c r="L99" s="216"/>
      <c r="M99" s="258"/>
      <c r="N99" s="258"/>
      <c r="O99" s="139"/>
      <c r="P99" s="139"/>
      <c r="Q99" s="192"/>
      <c r="R99" s="141"/>
      <c r="S99" s="195">
        <f t="shared" si="9"/>
        <v>0</v>
      </c>
      <c r="T99" s="196" t="str">
        <f t="shared" si="10"/>
        <v/>
      </c>
      <c r="U99" s="196">
        <f t="shared" si="11"/>
        <v>0</v>
      </c>
      <c r="V99" s="197"/>
      <c r="W99" s="195">
        <f t="shared" ref="W99:X99" si="87">C99/100</f>
        <v>0</v>
      </c>
      <c r="X99" s="195">
        <f t="shared" si="87"/>
        <v>0</v>
      </c>
      <c r="Y99" s="195">
        <f t="shared" si="14"/>
        <v>0</v>
      </c>
      <c r="Z99" s="198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103.0</v>
      </c>
      <c r="B100" s="190"/>
      <c r="C100" s="190"/>
      <c r="D100" s="190"/>
      <c r="E100" s="190"/>
      <c r="F100" s="190">
        <f t="shared" si="5"/>
        <v>0</v>
      </c>
      <c r="G100" s="190">
        <f t="shared" si="6"/>
        <v>0</v>
      </c>
      <c r="H100" s="191">
        <f t="shared" si="7"/>
        <v>0</v>
      </c>
      <c r="I100" s="190"/>
      <c r="J100" s="192">
        <f t="shared" si="8"/>
        <v>0</v>
      </c>
      <c r="K100" s="139"/>
      <c r="L100" s="216"/>
      <c r="M100" s="258"/>
      <c r="N100" s="258"/>
      <c r="O100" s="139"/>
      <c r="P100" s="139"/>
      <c r="Q100" s="192"/>
      <c r="R100" s="141"/>
      <c r="S100" s="195">
        <f t="shared" si="9"/>
        <v>0</v>
      </c>
      <c r="T100" s="196" t="str">
        <f t="shared" si="10"/>
        <v/>
      </c>
      <c r="U100" s="196">
        <f t="shared" si="11"/>
        <v>0</v>
      </c>
      <c r="V100" s="197"/>
      <c r="W100" s="195">
        <f t="shared" ref="W100:X100" si="88">C100/100</f>
        <v>0</v>
      </c>
      <c r="X100" s="195">
        <f t="shared" si="88"/>
        <v>0</v>
      </c>
      <c r="Y100" s="195">
        <f t="shared" si="14"/>
        <v>0</v>
      </c>
      <c r="Z100" s="198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104.0</v>
      </c>
      <c r="B101" s="190"/>
      <c r="C101" s="190"/>
      <c r="D101" s="190"/>
      <c r="E101" s="190"/>
      <c r="F101" s="190">
        <f t="shared" si="5"/>
        <v>0</v>
      </c>
      <c r="G101" s="190">
        <f t="shared" si="6"/>
        <v>0</v>
      </c>
      <c r="H101" s="191">
        <f t="shared" si="7"/>
        <v>0</v>
      </c>
      <c r="I101" s="190"/>
      <c r="J101" s="192">
        <f t="shared" si="8"/>
        <v>0</v>
      </c>
      <c r="K101" s="139"/>
      <c r="L101" s="216"/>
      <c r="M101" s="258"/>
      <c r="N101" s="258"/>
      <c r="O101" s="139"/>
      <c r="P101" s="139"/>
      <c r="Q101" s="192"/>
      <c r="R101" s="141"/>
      <c r="S101" s="195">
        <f t="shared" si="9"/>
        <v>0</v>
      </c>
      <c r="T101" s="196" t="str">
        <f t="shared" si="10"/>
        <v/>
      </c>
      <c r="U101" s="196">
        <f t="shared" si="11"/>
        <v>0</v>
      </c>
      <c r="V101" s="197"/>
      <c r="W101" s="195">
        <f t="shared" ref="W101:X101" si="89">C101/100</f>
        <v>0</v>
      </c>
      <c r="X101" s="195">
        <f t="shared" si="89"/>
        <v>0</v>
      </c>
      <c r="Y101" s="195">
        <f t="shared" si="14"/>
        <v>0</v>
      </c>
      <c r="Z101" s="198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105.0</v>
      </c>
      <c r="B102" s="190"/>
      <c r="C102" s="190"/>
      <c r="D102" s="190"/>
      <c r="E102" s="190"/>
      <c r="F102" s="190">
        <f t="shared" si="5"/>
        <v>0</v>
      </c>
      <c r="G102" s="190">
        <f t="shared" si="6"/>
        <v>0</v>
      </c>
      <c r="H102" s="191">
        <f t="shared" si="7"/>
        <v>0</v>
      </c>
      <c r="I102" s="190"/>
      <c r="J102" s="192">
        <f t="shared" si="8"/>
        <v>0</v>
      </c>
      <c r="K102" s="139"/>
      <c r="L102" s="216"/>
      <c r="M102" s="258"/>
      <c r="N102" s="258"/>
      <c r="O102" s="139"/>
      <c r="P102" s="139"/>
      <c r="Q102" s="192"/>
      <c r="R102" s="141"/>
      <c r="S102" s="195">
        <f t="shared" si="9"/>
        <v>0</v>
      </c>
      <c r="T102" s="196" t="str">
        <f t="shared" si="10"/>
        <v/>
      </c>
      <c r="U102" s="196">
        <f t="shared" si="11"/>
        <v>0</v>
      </c>
      <c r="V102" s="197"/>
      <c r="W102" s="195">
        <f t="shared" ref="W102:X102" si="90">C102/100</f>
        <v>0</v>
      </c>
      <c r="X102" s="195">
        <f t="shared" si="90"/>
        <v>0</v>
      </c>
      <c r="Y102" s="195">
        <f t="shared" si="14"/>
        <v>0</v>
      </c>
      <c r="Z102" s="198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106.0</v>
      </c>
      <c r="B103" s="190"/>
      <c r="C103" s="190"/>
      <c r="D103" s="190"/>
      <c r="E103" s="190"/>
      <c r="F103" s="190">
        <f t="shared" si="5"/>
        <v>0</v>
      </c>
      <c r="G103" s="190">
        <f t="shared" si="6"/>
        <v>0</v>
      </c>
      <c r="H103" s="191">
        <f t="shared" si="7"/>
        <v>0</v>
      </c>
      <c r="I103" s="190"/>
      <c r="J103" s="192">
        <f t="shared" si="8"/>
        <v>0</v>
      </c>
      <c r="K103" s="139"/>
      <c r="L103" s="216"/>
      <c r="M103" s="258"/>
      <c r="N103" s="258"/>
      <c r="O103" s="139"/>
      <c r="P103" s="139"/>
      <c r="Q103" s="192"/>
      <c r="R103" s="141"/>
      <c r="S103" s="195">
        <f t="shared" si="9"/>
        <v>0</v>
      </c>
      <c r="T103" s="196" t="str">
        <f t="shared" si="10"/>
        <v/>
      </c>
      <c r="U103" s="196">
        <f t="shared" si="11"/>
        <v>0</v>
      </c>
      <c r="V103" s="197"/>
      <c r="W103" s="195">
        <f t="shared" ref="W103:X103" si="91">C103/100</f>
        <v>0</v>
      </c>
      <c r="X103" s="195">
        <f t="shared" si="91"/>
        <v>0</v>
      </c>
      <c r="Y103" s="195">
        <f t="shared" si="14"/>
        <v>0</v>
      </c>
      <c r="Z103" s="198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107.0</v>
      </c>
      <c r="B104" s="190"/>
      <c r="C104" s="190"/>
      <c r="D104" s="190"/>
      <c r="E104" s="190"/>
      <c r="F104" s="190">
        <f t="shared" si="5"/>
        <v>0</v>
      </c>
      <c r="G104" s="190">
        <f t="shared" si="6"/>
        <v>0</v>
      </c>
      <c r="H104" s="191">
        <f t="shared" si="7"/>
        <v>0</v>
      </c>
      <c r="I104" s="190"/>
      <c r="J104" s="192">
        <f t="shared" si="8"/>
        <v>0</v>
      </c>
      <c r="K104" s="139"/>
      <c r="L104" s="216"/>
      <c r="M104" s="258"/>
      <c r="N104" s="258"/>
      <c r="O104" s="139"/>
      <c r="P104" s="139"/>
      <c r="Q104" s="192"/>
      <c r="R104" s="141"/>
      <c r="S104" s="195">
        <f t="shared" si="9"/>
        <v>0</v>
      </c>
      <c r="T104" s="196" t="str">
        <f t="shared" si="10"/>
        <v/>
      </c>
      <c r="U104" s="196">
        <f t="shared" si="11"/>
        <v>0</v>
      </c>
      <c r="V104" s="197"/>
      <c r="W104" s="195">
        <f t="shared" ref="W104:X104" si="92">C104/100</f>
        <v>0</v>
      </c>
      <c r="X104" s="195">
        <f t="shared" si="92"/>
        <v>0</v>
      </c>
      <c r="Y104" s="195">
        <f t="shared" si="14"/>
        <v>0</v>
      </c>
      <c r="Z104" s="198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108.0</v>
      </c>
      <c r="B105" s="190"/>
      <c r="C105" s="190"/>
      <c r="D105" s="190"/>
      <c r="E105" s="190"/>
      <c r="F105" s="190">
        <f t="shared" si="5"/>
        <v>0</v>
      </c>
      <c r="G105" s="190">
        <f t="shared" si="6"/>
        <v>0</v>
      </c>
      <c r="H105" s="191">
        <f t="shared" si="7"/>
        <v>0</v>
      </c>
      <c r="I105" s="190"/>
      <c r="J105" s="192">
        <f t="shared" si="8"/>
        <v>0</v>
      </c>
      <c r="K105" s="139"/>
      <c r="L105" s="216"/>
      <c r="M105" s="258"/>
      <c r="N105" s="258"/>
      <c r="O105" s="139"/>
      <c r="P105" s="139"/>
      <c r="Q105" s="192"/>
      <c r="R105" s="141"/>
      <c r="S105" s="195">
        <f t="shared" si="9"/>
        <v>0</v>
      </c>
      <c r="T105" s="196" t="str">
        <f t="shared" si="10"/>
        <v/>
      </c>
      <c r="U105" s="196">
        <f t="shared" si="11"/>
        <v>0</v>
      </c>
      <c r="V105" s="197"/>
      <c r="W105" s="195">
        <f t="shared" ref="W105:X105" si="93">C105/100</f>
        <v>0</v>
      </c>
      <c r="X105" s="195">
        <f t="shared" si="93"/>
        <v>0</v>
      </c>
      <c r="Y105" s="195">
        <f t="shared" si="14"/>
        <v>0</v>
      </c>
      <c r="Z105" s="198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109.0</v>
      </c>
      <c r="B106" s="190"/>
      <c r="C106" s="190"/>
      <c r="D106" s="190"/>
      <c r="E106" s="190"/>
      <c r="F106" s="190">
        <f t="shared" si="5"/>
        <v>0</v>
      </c>
      <c r="G106" s="190">
        <f t="shared" si="6"/>
        <v>0</v>
      </c>
      <c r="H106" s="191">
        <f t="shared" si="7"/>
        <v>0</v>
      </c>
      <c r="I106" s="190"/>
      <c r="J106" s="192">
        <f t="shared" si="8"/>
        <v>0</v>
      </c>
      <c r="K106" s="139"/>
      <c r="L106" s="216"/>
      <c r="M106" s="258"/>
      <c r="N106" s="258"/>
      <c r="O106" s="139"/>
      <c r="P106" s="139"/>
      <c r="Q106" s="192"/>
      <c r="R106" s="141"/>
      <c r="S106" s="195">
        <f t="shared" si="9"/>
        <v>0</v>
      </c>
      <c r="T106" s="196" t="str">
        <f t="shared" si="10"/>
        <v/>
      </c>
      <c r="U106" s="196">
        <f t="shared" si="11"/>
        <v>0</v>
      </c>
      <c r="V106" s="197"/>
      <c r="W106" s="195">
        <f t="shared" ref="W106:X106" si="94">C106/100</f>
        <v>0</v>
      </c>
      <c r="X106" s="195">
        <f t="shared" si="94"/>
        <v>0</v>
      </c>
      <c r="Y106" s="195">
        <f t="shared" si="14"/>
        <v>0</v>
      </c>
      <c r="Z106" s="198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110.0</v>
      </c>
      <c r="B107" s="190"/>
      <c r="C107" s="190"/>
      <c r="D107" s="190"/>
      <c r="E107" s="190"/>
      <c r="F107" s="190">
        <f t="shared" si="5"/>
        <v>0</v>
      </c>
      <c r="G107" s="190">
        <f t="shared" si="6"/>
        <v>0</v>
      </c>
      <c r="H107" s="191">
        <f t="shared" si="7"/>
        <v>0</v>
      </c>
      <c r="I107" s="190"/>
      <c r="J107" s="192">
        <f t="shared" si="8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9"/>
        <v>0</v>
      </c>
      <c r="T107" s="196" t="str">
        <f t="shared" si="10"/>
        <v/>
      </c>
      <c r="U107" s="196">
        <f t="shared" si="11"/>
        <v>0</v>
      </c>
      <c r="V107" s="197"/>
      <c r="W107" s="195">
        <f t="shared" ref="W107:X107" si="95">C107/100</f>
        <v>0</v>
      </c>
      <c r="X107" s="195">
        <f t="shared" si="95"/>
        <v>0</v>
      </c>
      <c r="Y107" s="195">
        <f t="shared" si="14"/>
        <v>0</v>
      </c>
      <c r="Z107" s="198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111.0</v>
      </c>
      <c r="B108" s="190"/>
      <c r="C108" s="190"/>
      <c r="D108" s="190"/>
      <c r="E108" s="190"/>
      <c r="F108" s="190">
        <f t="shared" si="5"/>
        <v>0</v>
      </c>
      <c r="G108" s="190">
        <f t="shared" si="6"/>
        <v>0</v>
      </c>
      <c r="H108" s="191">
        <f t="shared" si="7"/>
        <v>0</v>
      </c>
      <c r="I108" s="190"/>
      <c r="J108" s="192">
        <f t="shared" si="8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9"/>
        <v>0</v>
      </c>
      <c r="T108" s="196" t="str">
        <f t="shared" si="10"/>
        <v/>
      </c>
      <c r="U108" s="196">
        <f t="shared" si="11"/>
        <v>0</v>
      </c>
      <c r="V108" s="197"/>
      <c r="W108" s="195">
        <f t="shared" ref="W108:X108" si="96">C108/100</f>
        <v>0</v>
      </c>
      <c r="X108" s="195">
        <f t="shared" si="96"/>
        <v>0</v>
      </c>
      <c r="Y108" s="195">
        <f t="shared" si="14"/>
        <v>0</v>
      </c>
      <c r="Z108" s="198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112.0</v>
      </c>
      <c r="B109" s="190"/>
      <c r="C109" s="190"/>
      <c r="D109" s="190"/>
      <c r="E109" s="190"/>
      <c r="F109" s="190">
        <f t="shared" si="5"/>
        <v>0</v>
      </c>
      <c r="G109" s="190">
        <f t="shared" si="6"/>
        <v>0</v>
      </c>
      <c r="H109" s="191">
        <f t="shared" si="7"/>
        <v>0</v>
      </c>
      <c r="I109" s="190"/>
      <c r="J109" s="192">
        <f t="shared" si="8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9"/>
        <v>0</v>
      </c>
      <c r="T109" s="196" t="str">
        <f t="shared" si="10"/>
        <v/>
      </c>
      <c r="U109" s="196">
        <f t="shared" si="11"/>
        <v>0</v>
      </c>
      <c r="V109" s="197"/>
      <c r="W109" s="195">
        <f t="shared" ref="W109:X109" si="97">C109/100</f>
        <v>0</v>
      </c>
      <c r="X109" s="195">
        <f t="shared" si="97"/>
        <v>0</v>
      </c>
      <c r="Y109" s="195">
        <f t="shared" si="14"/>
        <v>0</v>
      </c>
      <c r="Z109" s="198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113.0</v>
      </c>
      <c r="B110" s="190"/>
      <c r="C110" s="190"/>
      <c r="D110" s="190"/>
      <c r="E110" s="190"/>
      <c r="F110" s="190">
        <f t="shared" si="5"/>
        <v>0</v>
      </c>
      <c r="G110" s="190">
        <f t="shared" si="6"/>
        <v>0</v>
      </c>
      <c r="H110" s="191">
        <f t="shared" si="7"/>
        <v>0</v>
      </c>
      <c r="I110" s="190"/>
      <c r="J110" s="192">
        <f t="shared" si="8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9"/>
        <v>0</v>
      </c>
      <c r="T110" s="196" t="str">
        <f t="shared" si="10"/>
        <v/>
      </c>
      <c r="U110" s="196">
        <f t="shared" si="11"/>
        <v>0</v>
      </c>
      <c r="V110" s="197"/>
      <c r="W110" s="195">
        <f t="shared" ref="W110:X110" si="98">C110/100</f>
        <v>0</v>
      </c>
      <c r="X110" s="195">
        <f t="shared" si="98"/>
        <v>0</v>
      </c>
      <c r="Y110" s="195">
        <f t="shared" si="14"/>
        <v>0</v>
      </c>
      <c r="Z110" s="198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114.0</v>
      </c>
      <c r="B111" s="190"/>
      <c r="C111" s="190"/>
      <c r="D111" s="190"/>
      <c r="E111" s="190"/>
      <c r="F111" s="190">
        <f t="shared" si="5"/>
        <v>0</v>
      </c>
      <c r="G111" s="190">
        <f t="shared" si="6"/>
        <v>0</v>
      </c>
      <c r="H111" s="191">
        <f t="shared" si="7"/>
        <v>0</v>
      </c>
      <c r="I111" s="190"/>
      <c r="J111" s="192">
        <f t="shared" si="8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9"/>
        <v>0</v>
      </c>
      <c r="T111" s="196" t="str">
        <f t="shared" si="10"/>
        <v/>
      </c>
      <c r="U111" s="196">
        <f t="shared" si="11"/>
        <v>0</v>
      </c>
      <c r="V111" s="197"/>
      <c r="W111" s="195">
        <f t="shared" ref="W111:X111" si="99">C111/100</f>
        <v>0</v>
      </c>
      <c r="X111" s="195">
        <f t="shared" si="99"/>
        <v>0</v>
      </c>
      <c r="Y111" s="195">
        <f t="shared" si="14"/>
        <v>0</v>
      </c>
      <c r="Z111" s="198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115.0</v>
      </c>
      <c r="B112" s="190"/>
      <c r="C112" s="190"/>
      <c r="D112" s="190"/>
      <c r="E112" s="190"/>
      <c r="F112" s="190">
        <f t="shared" si="5"/>
        <v>0</v>
      </c>
      <c r="G112" s="190">
        <f t="shared" si="6"/>
        <v>0</v>
      </c>
      <c r="H112" s="191">
        <f t="shared" si="7"/>
        <v>0</v>
      </c>
      <c r="I112" s="190"/>
      <c r="J112" s="192">
        <f t="shared" si="8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9"/>
        <v>0</v>
      </c>
      <c r="T112" s="196" t="str">
        <f t="shared" si="10"/>
        <v/>
      </c>
      <c r="U112" s="196">
        <f t="shared" si="11"/>
        <v>0</v>
      </c>
      <c r="V112" s="197"/>
      <c r="W112" s="195">
        <f t="shared" ref="W112:X112" si="100">C112/100</f>
        <v>0</v>
      </c>
      <c r="X112" s="195">
        <f t="shared" si="100"/>
        <v>0</v>
      </c>
      <c r="Y112" s="195">
        <f t="shared" si="14"/>
        <v>0</v>
      </c>
      <c r="Z112" s="198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116.0</v>
      </c>
      <c r="B113" s="190"/>
      <c r="C113" s="190"/>
      <c r="D113" s="190"/>
      <c r="E113" s="190"/>
      <c r="F113" s="190">
        <f t="shared" si="5"/>
        <v>0</v>
      </c>
      <c r="G113" s="190">
        <f t="shared" si="6"/>
        <v>0</v>
      </c>
      <c r="H113" s="191">
        <f t="shared" si="7"/>
        <v>0</v>
      </c>
      <c r="I113" s="190"/>
      <c r="J113" s="192">
        <f t="shared" si="8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9"/>
        <v>0</v>
      </c>
      <c r="T113" s="196" t="str">
        <f t="shared" si="10"/>
        <v/>
      </c>
      <c r="U113" s="196">
        <f t="shared" si="11"/>
        <v>0</v>
      </c>
      <c r="V113" s="197"/>
      <c r="W113" s="195">
        <f t="shared" ref="W113:X113" si="101">C113/100</f>
        <v>0</v>
      </c>
      <c r="X113" s="195">
        <f t="shared" si="101"/>
        <v>0</v>
      </c>
      <c r="Y113" s="195">
        <f t="shared" si="14"/>
        <v>0</v>
      </c>
      <c r="Z113" s="198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117.0</v>
      </c>
      <c r="B114" s="190"/>
      <c r="C114" s="190"/>
      <c r="D114" s="190"/>
      <c r="E114" s="190"/>
      <c r="F114" s="190">
        <f t="shared" si="5"/>
        <v>0</v>
      </c>
      <c r="G114" s="190">
        <f t="shared" si="6"/>
        <v>0</v>
      </c>
      <c r="H114" s="191">
        <f t="shared" si="7"/>
        <v>0</v>
      </c>
      <c r="I114" s="190"/>
      <c r="J114" s="192">
        <f t="shared" si="8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9"/>
        <v>0</v>
      </c>
      <c r="T114" s="196" t="str">
        <f t="shared" si="10"/>
        <v/>
      </c>
      <c r="U114" s="196">
        <f t="shared" si="11"/>
        <v>0</v>
      </c>
      <c r="V114" s="197"/>
      <c r="W114" s="195">
        <f t="shared" ref="W114:X114" si="102">C114/100</f>
        <v>0</v>
      </c>
      <c r="X114" s="195">
        <f t="shared" si="102"/>
        <v>0</v>
      </c>
      <c r="Y114" s="195">
        <f t="shared" si="14"/>
        <v>0</v>
      </c>
      <c r="Z114" s="198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118.0</v>
      </c>
      <c r="B115" s="190"/>
      <c r="C115" s="190"/>
      <c r="D115" s="190"/>
      <c r="E115" s="190"/>
      <c r="F115" s="190">
        <f t="shared" si="5"/>
        <v>0</v>
      </c>
      <c r="G115" s="190">
        <f t="shared" si="6"/>
        <v>0</v>
      </c>
      <c r="H115" s="191">
        <f t="shared" si="7"/>
        <v>0</v>
      </c>
      <c r="I115" s="190"/>
      <c r="J115" s="192">
        <f t="shared" si="8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9"/>
        <v>0</v>
      </c>
      <c r="T115" s="196" t="str">
        <f t="shared" si="10"/>
        <v/>
      </c>
      <c r="U115" s="196">
        <f t="shared" si="11"/>
        <v>0</v>
      </c>
      <c r="V115" s="197"/>
      <c r="W115" s="195">
        <f t="shared" ref="W115:X115" si="103">C115/100</f>
        <v>0</v>
      </c>
      <c r="X115" s="195">
        <f t="shared" si="103"/>
        <v>0</v>
      </c>
      <c r="Y115" s="195">
        <f t="shared" si="14"/>
        <v>0</v>
      </c>
      <c r="Z115" s="198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119.0</v>
      </c>
      <c r="B116" s="190"/>
      <c r="C116" s="190"/>
      <c r="D116" s="190"/>
      <c r="E116" s="190"/>
      <c r="F116" s="190">
        <f t="shared" si="5"/>
        <v>0</v>
      </c>
      <c r="G116" s="190">
        <f t="shared" si="6"/>
        <v>0</v>
      </c>
      <c r="H116" s="191">
        <f t="shared" si="7"/>
        <v>0</v>
      </c>
      <c r="I116" s="190"/>
      <c r="J116" s="192">
        <f t="shared" si="8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9"/>
        <v>0</v>
      </c>
      <c r="T116" s="196" t="str">
        <f t="shared" si="10"/>
        <v/>
      </c>
      <c r="U116" s="196">
        <f t="shared" si="11"/>
        <v>0</v>
      </c>
      <c r="V116" s="197"/>
      <c r="W116" s="195">
        <f t="shared" ref="W116:X116" si="104">C116/100</f>
        <v>0</v>
      </c>
      <c r="X116" s="195">
        <f t="shared" si="104"/>
        <v>0</v>
      </c>
      <c r="Y116" s="195">
        <f t="shared" si="14"/>
        <v>0</v>
      </c>
      <c r="Z116" s="198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120.0</v>
      </c>
      <c r="B117" s="190"/>
      <c r="C117" s="190"/>
      <c r="D117" s="190"/>
      <c r="E117" s="190"/>
      <c r="F117" s="190">
        <f t="shared" si="5"/>
        <v>0</v>
      </c>
      <c r="G117" s="190">
        <f t="shared" si="6"/>
        <v>0</v>
      </c>
      <c r="H117" s="191">
        <f t="shared" si="7"/>
        <v>0</v>
      </c>
      <c r="I117" s="190"/>
      <c r="J117" s="192">
        <f t="shared" si="8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9"/>
        <v>0</v>
      </c>
      <c r="T117" s="196" t="str">
        <f t="shared" si="10"/>
        <v/>
      </c>
      <c r="U117" s="196">
        <f t="shared" si="11"/>
        <v>0</v>
      </c>
      <c r="V117" s="197"/>
      <c r="W117" s="195">
        <f t="shared" ref="W117:X117" si="105">C117/100</f>
        <v>0</v>
      </c>
      <c r="X117" s="195">
        <f t="shared" si="105"/>
        <v>0</v>
      </c>
      <c r="Y117" s="195">
        <f t="shared" si="14"/>
        <v>0</v>
      </c>
      <c r="Z117" s="198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121.0</v>
      </c>
      <c r="B118" s="190"/>
      <c r="C118" s="190"/>
      <c r="D118" s="190"/>
      <c r="E118" s="190"/>
      <c r="F118" s="190">
        <f t="shared" si="5"/>
        <v>0</v>
      </c>
      <c r="G118" s="190">
        <f t="shared" si="6"/>
        <v>0</v>
      </c>
      <c r="H118" s="191">
        <f t="shared" si="7"/>
        <v>0</v>
      </c>
      <c r="I118" s="190"/>
      <c r="J118" s="192">
        <f t="shared" si="8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9"/>
        <v>0</v>
      </c>
      <c r="T118" s="196" t="str">
        <f t="shared" si="10"/>
        <v/>
      </c>
      <c r="U118" s="196">
        <f t="shared" si="11"/>
        <v>0</v>
      </c>
      <c r="V118" s="197"/>
      <c r="W118" s="195">
        <f t="shared" ref="W118:X118" si="106">C118/100</f>
        <v>0</v>
      </c>
      <c r="X118" s="195">
        <f t="shared" si="106"/>
        <v>0</v>
      </c>
      <c r="Y118" s="195">
        <f t="shared" si="14"/>
        <v>0</v>
      </c>
      <c r="Z118" s="198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122.0</v>
      </c>
      <c r="B119" s="190"/>
      <c r="C119" s="190"/>
      <c r="D119" s="190"/>
      <c r="E119" s="190"/>
      <c r="F119" s="190">
        <f t="shared" si="5"/>
        <v>0</v>
      </c>
      <c r="G119" s="190">
        <f t="shared" si="6"/>
        <v>0</v>
      </c>
      <c r="H119" s="191">
        <f t="shared" si="7"/>
        <v>0</v>
      </c>
      <c r="I119" s="190"/>
      <c r="J119" s="192">
        <f t="shared" si="8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9"/>
        <v>0</v>
      </c>
      <c r="T119" s="196" t="str">
        <f t="shared" si="10"/>
        <v/>
      </c>
      <c r="U119" s="196">
        <f t="shared" si="11"/>
        <v>0</v>
      </c>
      <c r="V119" s="197"/>
      <c r="W119" s="195">
        <f t="shared" ref="W119:X119" si="107">C119/100</f>
        <v>0</v>
      </c>
      <c r="X119" s="195">
        <f t="shared" si="107"/>
        <v>0</v>
      </c>
      <c r="Y119" s="195">
        <f t="shared" si="14"/>
        <v>0</v>
      </c>
      <c r="Z119" s="198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123.0</v>
      </c>
      <c r="B120" s="190"/>
      <c r="C120" s="190"/>
      <c r="D120" s="190"/>
      <c r="E120" s="190"/>
      <c r="F120" s="190">
        <f t="shared" si="5"/>
        <v>0</v>
      </c>
      <c r="G120" s="190">
        <f t="shared" si="6"/>
        <v>0</v>
      </c>
      <c r="H120" s="191">
        <f t="shared" si="7"/>
        <v>0</v>
      </c>
      <c r="I120" s="190"/>
      <c r="J120" s="192">
        <f t="shared" si="8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9"/>
        <v>0</v>
      </c>
      <c r="T120" s="196" t="str">
        <f t="shared" si="10"/>
        <v/>
      </c>
      <c r="U120" s="196">
        <f t="shared" si="11"/>
        <v>0</v>
      </c>
      <c r="V120" s="197"/>
      <c r="W120" s="195">
        <f t="shared" ref="W120:X120" si="108">C120/100</f>
        <v>0</v>
      </c>
      <c r="X120" s="195">
        <f t="shared" si="108"/>
        <v>0</v>
      </c>
      <c r="Y120" s="195">
        <f t="shared" si="14"/>
        <v>0</v>
      </c>
      <c r="Z120" s="198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124.0</v>
      </c>
      <c r="B121" s="190"/>
      <c r="C121" s="190"/>
      <c r="D121" s="190"/>
      <c r="E121" s="190"/>
      <c r="F121" s="190">
        <f t="shared" si="5"/>
        <v>0</v>
      </c>
      <c r="G121" s="190">
        <f t="shared" si="6"/>
        <v>0</v>
      </c>
      <c r="H121" s="191">
        <f t="shared" si="7"/>
        <v>0</v>
      </c>
      <c r="I121" s="190"/>
      <c r="J121" s="192">
        <f t="shared" si="8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9"/>
        <v>0</v>
      </c>
      <c r="T121" s="196" t="str">
        <f t="shared" si="10"/>
        <v/>
      </c>
      <c r="U121" s="196">
        <f t="shared" si="11"/>
        <v>0</v>
      </c>
      <c r="V121" s="197"/>
      <c r="W121" s="195">
        <f t="shared" ref="W121:X121" si="109">C121/100</f>
        <v>0</v>
      </c>
      <c r="X121" s="195">
        <f t="shared" si="109"/>
        <v>0</v>
      </c>
      <c r="Y121" s="195">
        <f t="shared" si="14"/>
        <v>0</v>
      </c>
      <c r="Z121" s="198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125.0</v>
      </c>
      <c r="B122" s="190"/>
      <c r="C122" s="190"/>
      <c r="D122" s="190"/>
      <c r="E122" s="190"/>
      <c r="F122" s="190">
        <f t="shared" si="5"/>
        <v>0</v>
      </c>
      <c r="G122" s="190">
        <f t="shared" si="6"/>
        <v>0</v>
      </c>
      <c r="H122" s="191">
        <f t="shared" si="7"/>
        <v>0</v>
      </c>
      <c r="I122" s="190"/>
      <c r="J122" s="192">
        <f t="shared" si="8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9"/>
        <v>0</v>
      </c>
      <c r="T122" s="196" t="str">
        <f t="shared" si="10"/>
        <v/>
      </c>
      <c r="U122" s="196">
        <f t="shared" si="11"/>
        <v>0</v>
      </c>
      <c r="V122" s="197"/>
      <c r="W122" s="195">
        <f t="shared" ref="W122:X122" si="110">C122/100</f>
        <v>0</v>
      </c>
      <c r="X122" s="195">
        <f t="shared" si="110"/>
        <v>0</v>
      </c>
      <c r="Y122" s="195">
        <f t="shared" si="14"/>
        <v>0</v>
      </c>
      <c r="Z122" s="198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126.0</v>
      </c>
      <c r="B123" s="190"/>
      <c r="C123" s="190"/>
      <c r="D123" s="190"/>
      <c r="E123" s="190"/>
      <c r="F123" s="190">
        <f t="shared" si="5"/>
        <v>0</v>
      </c>
      <c r="G123" s="190">
        <f t="shared" si="6"/>
        <v>0</v>
      </c>
      <c r="H123" s="191">
        <f t="shared" si="7"/>
        <v>0</v>
      </c>
      <c r="I123" s="190"/>
      <c r="J123" s="192">
        <f t="shared" si="8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9"/>
        <v>0</v>
      </c>
      <c r="T123" s="196" t="str">
        <f t="shared" si="10"/>
        <v/>
      </c>
      <c r="U123" s="196">
        <f t="shared" si="11"/>
        <v>0</v>
      </c>
      <c r="V123" s="197"/>
      <c r="W123" s="195">
        <f t="shared" ref="W123:X123" si="111">C123/100</f>
        <v>0</v>
      </c>
      <c r="X123" s="195">
        <f t="shared" si="111"/>
        <v>0</v>
      </c>
      <c r="Y123" s="195">
        <f t="shared" si="14"/>
        <v>0</v>
      </c>
      <c r="Z123" s="198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127.0</v>
      </c>
      <c r="B124" s="190"/>
      <c r="C124" s="190"/>
      <c r="D124" s="190"/>
      <c r="E124" s="190"/>
      <c r="F124" s="190">
        <f t="shared" si="5"/>
        <v>0</v>
      </c>
      <c r="G124" s="190">
        <f t="shared" si="6"/>
        <v>0</v>
      </c>
      <c r="H124" s="191">
        <f t="shared" si="7"/>
        <v>0</v>
      </c>
      <c r="I124" s="190"/>
      <c r="J124" s="192">
        <f t="shared" si="8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9"/>
        <v>0</v>
      </c>
      <c r="T124" s="196" t="str">
        <f t="shared" si="10"/>
        <v/>
      </c>
      <c r="U124" s="196">
        <f t="shared" si="11"/>
        <v>0</v>
      </c>
      <c r="V124" s="197"/>
      <c r="W124" s="195">
        <f t="shared" ref="W124:X124" si="112">C124/100</f>
        <v>0</v>
      </c>
      <c r="X124" s="195">
        <f t="shared" si="112"/>
        <v>0</v>
      </c>
      <c r="Y124" s="195">
        <f t="shared" si="14"/>
        <v>0</v>
      </c>
      <c r="Z124" s="198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128.0</v>
      </c>
      <c r="B125" s="190"/>
      <c r="C125" s="190"/>
      <c r="D125" s="190"/>
      <c r="E125" s="190"/>
      <c r="F125" s="190">
        <f t="shared" si="5"/>
        <v>0</v>
      </c>
      <c r="G125" s="190">
        <f t="shared" si="6"/>
        <v>0</v>
      </c>
      <c r="H125" s="191">
        <f t="shared" si="7"/>
        <v>0</v>
      </c>
      <c r="I125" s="190"/>
      <c r="J125" s="192">
        <f t="shared" si="8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9"/>
        <v>0</v>
      </c>
      <c r="T125" s="196" t="str">
        <f t="shared" si="10"/>
        <v/>
      </c>
      <c r="U125" s="196">
        <f t="shared" si="11"/>
        <v>0</v>
      </c>
      <c r="V125" s="197"/>
      <c r="W125" s="195">
        <f t="shared" ref="W125:X125" si="113">C125/100</f>
        <v>0</v>
      </c>
      <c r="X125" s="195">
        <f t="shared" si="113"/>
        <v>0</v>
      </c>
      <c r="Y125" s="195">
        <f t="shared" si="14"/>
        <v>0</v>
      </c>
      <c r="Z125" s="198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129.0</v>
      </c>
      <c r="B126" s="190"/>
      <c r="C126" s="190"/>
      <c r="D126" s="190"/>
      <c r="E126" s="190"/>
      <c r="F126" s="190">
        <f t="shared" si="5"/>
        <v>0</v>
      </c>
      <c r="G126" s="190">
        <f t="shared" si="6"/>
        <v>0</v>
      </c>
      <c r="H126" s="191">
        <f t="shared" si="7"/>
        <v>0</v>
      </c>
      <c r="I126" s="190"/>
      <c r="J126" s="192">
        <f t="shared" si="8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9"/>
        <v>0</v>
      </c>
      <c r="T126" s="196" t="str">
        <f t="shared" si="10"/>
        <v/>
      </c>
      <c r="U126" s="196">
        <f t="shared" si="11"/>
        <v>0</v>
      </c>
      <c r="V126" s="197"/>
      <c r="W126" s="195">
        <f t="shared" ref="W126:X126" si="114">C126/100</f>
        <v>0</v>
      </c>
      <c r="X126" s="195">
        <f t="shared" si="114"/>
        <v>0</v>
      </c>
      <c r="Y126" s="195">
        <f t="shared" si="14"/>
        <v>0</v>
      </c>
      <c r="Z126" s="198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130.0</v>
      </c>
      <c r="B127" s="190"/>
      <c r="C127" s="190"/>
      <c r="D127" s="190"/>
      <c r="E127" s="190"/>
      <c r="F127" s="190">
        <f t="shared" si="5"/>
        <v>0</v>
      </c>
      <c r="G127" s="190">
        <f t="shared" si="6"/>
        <v>0</v>
      </c>
      <c r="H127" s="191">
        <f t="shared" si="7"/>
        <v>0</v>
      </c>
      <c r="I127" s="190"/>
      <c r="J127" s="192">
        <f t="shared" si="8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9"/>
        <v>0</v>
      </c>
      <c r="T127" s="196" t="str">
        <f t="shared" si="10"/>
        <v/>
      </c>
      <c r="U127" s="196">
        <f t="shared" si="11"/>
        <v>0</v>
      </c>
      <c r="V127" s="197"/>
      <c r="W127" s="195">
        <f t="shared" ref="W127:X127" si="115">C127/100</f>
        <v>0</v>
      </c>
      <c r="X127" s="195">
        <f t="shared" si="115"/>
        <v>0</v>
      </c>
      <c r="Y127" s="195">
        <f t="shared" si="14"/>
        <v>0</v>
      </c>
      <c r="Z127" s="198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131.0</v>
      </c>
      <c r="B128" s="190"/>
      <c r="C128" s="190"/>
      <c r="D128" s="190"/>
      <c r="E128" s="190"/>
      <c r="F128" s="190">
        <f t="shared" si="5"/>
        <v>0</v>
      </c>
      <c r="G128" s="190">
        <f t="shared" si="6"/>
        <v>0</v>
      </c>
      <c r="H128" s="191">
        <f t="shared" si="7"/>
        <v>0</v>
      </c>
      <c r="I128" s="190"/>
      <c r="J128" s="192">
        <f t="shared" si="8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9"/>
        <v>0</v>
      </c>
      <c r="T128" s="196" t="str">
        <f t="shared" si="10"/>
        <v/>
      </c>
      <c r="U128" s="196">
        <f t="shared" si="11"/>
        <v>0</v>
      </c>
      <c r="V128" s="197"/>
      <c r="W128" s="195">
        <f t="shared" ref="W128:X128" si="116">C128/100</f>
        <v>0</v>
      </c>
      <c r="X128" s="195">
        <f t="shared" si="116"/>
        <v>0</v>
      </c>
      <c r="Y128" s="195">
        <f t="shared" si="14"/>
        <v>0</v>
      </c>
      <c r="Z128" s="198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132.0</v>
      </c>
      <c r="B129" s="190"/>
      <c r="C129" s="190"/>
      <c r="D129" s="190"/>
      <c r="E129" s="190"/>
      <c r="F129" s="190">
        <f t="shared" si="5"/>
        <v>0</v>
      </c>
      <c r="G129" s="190">
        <f t="shared" si="6"/>
        <v>0</v>
      </c>
      <c r="H129" s="191">
        <f t="shared" si="7"/>
        <v>0</v>
      </c>
      <c r="I129" s="190"/>
      <c r="J129" s="192">
        <f t="shared" si="8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9"/>
        <v>0</v>
      </c>
      <c r="T129" s="196" t="str">
        <f t="shared" si="10"/>
        <v/>
      </c>
      <c r="U129" s="196">
        <f t="shared" si="11"/>
        <v>0</v>
      </c>
      <c r="V129" s="197"/>
      <c r="W129" s="195">
        <f t="shared" ref="W129:X129" si="117">C129/100</f>
        <v>0</v>
      </c>
      <c r="X129" s="195">
        <f t="shared" si="117"/>
        <v>0</v>
      </c>
      <c r="Y129" s="195">
        <f t="shared" si="14"/>
        <v>0</v>
      </c>
      <c r="Z129" s="198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133.0</v>
      </c>
      <c r="B130" s="190"/>
      <c r="C130" s="190"/>
      <c r="D130" s="190"/>
      <c r="E130" s="190"/>
      <c r="F130" s="190">
        <f t="shared" si="5"/>
        <v>0</v>
      </c>
      <c r="G130" s="190">
        <f t="shared" si="6"/>
        <v>0</v>
      </c>
      <c r="H130" s="191">
        <f t="shared" si="7"/>
        <v>0</v>
      </c>
      <c r="I130" s="190"/>
      <c r="J130" s="192">
        <f t="shared" si="8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9"/>
        <v>0</v>
      </c>
      <c r="T130" s="196" t="str">
        <f t="shared" si="10"/>
        <v/>
      </c>
      <c r="U130" s="196">
        <f t="shared" si="11"/>
        <v>0</v>
      </c>
      <c r="V130" s="197"/>
      <c r="W130" s="195">
        <f t="shared" ref="W130:X130" si="118">C130/100</f>
        <v>0</v>
      </c>
      <c r="X130" s="195">
        <f t="shared" si="118"/>
        <v>0</v>
      </c>
      <c r="Y130" s="195">
        <f t="shared" si="14"/>
        <v>0</v>
      </c>
      <c r="Z130" s="198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134.0</v>
      </c>
      <c r="B131" s="190"/>
      <c r="C131" s="190"/>
      <c r="D131" s="190"/>
      <c r="E131" s="190"/>
      <c r="F131" s="190">
        <f t="shared" si="5"/>
        <v>0</v>
      </c>
      <c r="G131" s="190">
        <f t="shared" si="6"/>
        <v>0</v>
      </c>
      <c r="H131" s="191">
        <f t="shared" si="7"/>
        <v>0</v>
      </c>
      <c r="I131" s="190"/>
      <c r="J131" s="192">
        <f t="shared" si="8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9"/>
        <v>0</v>
      </c>
      <c r="T131" s="196" t="str">
        <f t="shared" si="10"/>
        <v/>
      </c>
      <c r="U131" s="196">
        <f t="shared" si="11"/>
        <v>0</v>
      </c>
      <c r="V131" s="197"/>
      <c r="W131" s="195">
        <f t="shared" ref="W131:X131" si="119">C131/100</f>
        <v>0</v>
      </c>
      <c r="X131" s="195">
        <f t="shared" si="119"/>
        <v>0</v>
      </c>
      <c r="Y131" s="195">
        <f t="shared" si="14"/>
        <v>0</v>
      </c>
      <c r="Z131" s="198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135.0</v>
      </c>
      <c r="B132" s="190"/>
      <c r="C132" s="190"/>
      <c r="D132" s="190"/>
      <c r="E132" s="190"/>
      <c r="F132" s="190">
        <f t="shared" si="5"/>
        <v>0</v>
      </c>
      <c r="G132" s="190">
        <f t="shared" si="6"/>
        <v>0</v>
      </c>
      <c r="H132" s="191">
        <f t="shared" si="7"/>
        <v>0</v>
      </c>
      <c r="I132" s="190"/>
      <c r="J132" s="192">
        <f t="shared" si="8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9"/>
        <v>0</v>
      </c>
      <c r="T132" s="196" t="str">
        <f t="shared" si="10"/>
        <v/>
      </c>
      <c r="U132" s="196">
        <f t="shared" si="11"/>
        <v>0</v>
      </c>
      <c r="V132" s="197"/>
      <c r="W132" s="195">
        <f t="shared" ref="W132:X132" si="120">C132/100</f>
        <v>0</v>
      </c>
      <c r="X132" s="195">
        <f t="shared" si="120"/>
        <v>0</v>
      </c>
      <c r="Y132" s="195">
        <f t="shared" si="14"/>
        <v>0</v>
      </c>
      <c r="Z132" s="198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136.0</v>
      </c>
      <c r="B133" s="190"/>
      <c r="C133" s="190"/>
      <c r="D133" s="190"/>
      <c r="E133" s="190"/>
      <c r="F133" s="190">
        <f t="shared" si="5"/>
        <v>0</v>
      </c>
      <c r="G133" s="190">
        <f t="shared" si="6"/>
        <v>0</v>
      </c>
      <c r="H133" s="191">
        <f t="shared" si="7"/>
        <v>0</v>
      </c>
      <c r="I133" s="190"/>
      <c r="J133" s="192">
        <f t="shared" si="8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9"/>
        <v>0</v>
      </c>
      <c r="T133" s="196" t="str">
        <f t="shared" si="10"/>
        <v/>
      </c>
      <c r="U133" s="196">
        <f t="shared" si="11"/>
        <v>0</v>
      </c>
      <c r="V133" s="197"/>
      <c r="W133" s="195">
        <f t="shared" ref="W133:X133" si="121">C133/100</f>
        <v>0</v>
      </c>
      <c r="X133" s="195">
        <f t="shared" si="121"/>
        <v>0</v>
      </c>
      <c r="Y133" s="195">
        <f t="shared" si="14"/>
        <v>0</v>
      </c>
      <c r="Z133" s="198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137.0</v>
      </c>
      <c r="B134" s="190"/>
      <c r="C134" s="190"/>
      <c r="D134" s="190"/>
      <c r="E134" s="190"/>
      <c r="F134" s="190">
        <f t="shared" si="5"/>
        <v>0</v>
      </c>
      <c r="G134" s="190">
        <f t="shared" si="6"/>
        <v>0</v>
      </c>
      <c r="H134" s="191">
        <f t="shared" si="7"/>
        <v>0</v>
      </c>
      <c r="I134" s="190"/>
      <c r="J134" s="192">
        <f t="shared" si="8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9"/>
        <v>0</v>
      </c>
      <c r="T134" s="196" t="str">
        <f t="shared" si="10"/>
        <v/>
      </c>
      <c r="U134" s="196">
        <f t="shared" si="11"/>
        <v>0</v>
      </c>
      <c r="V134" s="197"/>
      <c r="W134" s="195">
        <f t="shared" ref="W134:X134" si="122">C134/100</f>
        <v>0</v>
      </c>
      <c r="X134" s="195">
        <f t="shared" si="122"/>
        <v>0</v>
      </c>
      <c r="Y134" s="195">
        <f t="shared" si="14"/>
        <v>0</v>
      </c>
      <c r="Z134" s="198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138.0</v>
      </c>
      <c r="B135" s="190"/>
      <c r="C135" s="190"/>
      <c r="D135" s="190"/>
      <c r="E135" s="190"/>
      <c r="F135" s="190">
        <f t="shared" si="5"/>
        <v>0</v>
      </c>
      <c r="G135" s="190">
        <f t="shared" si="6"/>
        <v>0</v>
      </c>
      <c r="H135" s="191">
        <f t="shared" si="7"/>
        <v>0</v>
      </c>
      <c r="I135" s="190"/>
      <c r="J135" s="192">
        <f t="shared" si="8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9"/>
        <v>0</v>
      </c>
      <c r="T135" s="196" t="str">
        <f t="shared" si="10"/>
        <v/>
      </c>
      <c r="U135" s="196">
        <f t="shared" si="11"/>
        <v>0</v>
      </c>
      <c r="V135" s="197"/>
      <c r="W135" s="195">
        <f t="shared" ref="W135:X135" si="123">C135/100</f>
        <v>0</v>
      </c>
      <c r="X135" s="195">
        <f t="shared" si="123"/>
        <v>0</v>
      </c>
      <c r="Y135" s="195">
        <f t="shared" si="14"/>
        <v>0</v>
      </c>
      <c r="Z135" s="198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139.0</v>
      </c>
      <c r="B136" s="190"/>
      <c r="C136" s="190"/>
      <c r="D136" s="190"/>
      <c r="E136" s="190"/>
      <c r="F136" s="190">
        <f t="shared" si="5"/>
        <v>0</v>
      </c>
      <c r="G136" s="190">
        <f t="shared" si="6"/>
        <v>0</v>
      </c>
      <c r="H136" s="191">
        <f t="shared" si="7"/>
        <v>0</v>
      </c>
      <c r="I136" s="190"/>
      <c r="J136" s="192">
        <f t="shared" si="8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9"/>
        <v>0</v>
      </c>
      <c r="T136" s="196" t="str">
        <f t="shared" si="10"/>
        <v/>
      </c>
      <c r="U136" s="196">
        <f t="shared" si="11"/>
        <v>0</v>
      </c>
      <c r="V136" s="197"/>
      <c r="W136" s="195">
        <f t="shared" ref="W136:X136" si="124">C136/100</f>
        <v>0</v>
      </c>
      <c r="X136" s="195">
        <f t="shared" si="124"/>
        <v>0</v>
      </c>
      <c r="Y136" s="195">
        <f t="shared" si="14"/>
        <v>0</v>
      </c>
      <c r="Z136" s="198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140.0</v>
      </c>
      <c r="B137" s="190"/>
      <c r="C137" s="190"/>
      <c r="D137" s="190"/>
      <c r="E137" s="190"/>
      <c r="F137" s="190">
        <f t="shared" si="5"/>
        <v>0</v>
      </c>
      <c r="G137" s="190">
        <f t="shared" si="6"/>
        <v>0</v>
      </c>
      <c r="H137" s="191">
        <f t="shared" si="7"/>
        <v>0</v>
      </c>
      <c r="I137" s="190"/>
      <c r="J137" s="192">
        <f t="shared" si="8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9"/>
        <v>0</v>
      </c>
      <c r="T137" s="196" t="str">
        <f t="shared" si="10"/>
        <v/>
      </c>
      <c r="U137" s="196">
        <f t="shared" si="11"/>
        <v>0</v>
      </c>
      <c r="V137" s="197"/>
      <c r="W137" s="195">
        <f t="shared" ref="W137:X137" si="125">C137/100</f>
        <v>0</v>
      </c>
      <c r="X137" s="195">
        <f t="shared" si="125"/>
        <v>0</v>
      </c>
      <c r="Y137" s="195">
        <f t="shared" si="14"/>
        <v>0</v>
      </c>
      <c r="Z137" s="198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141.0</v>
      </c>
      <c r="B138" s="190"/>
      <c r="C138" s="190"/>
      <c r="D138" s="190"/>
      <c r="E138" s="190"/>
      <c r="F138" s="190">
        <f t="shared" si="5"/>
        <v>0</v>
      </c>
      <c r="G138" s="190">
        <f t="shared" si="6"/>
        <v>0</v>
      </c>
      <c r="H138" s="191">
        <f t="shared" si="7"/>
        <v>0</v>
      </c>
      <c r="I138" s="190"/>
      <c r="J138" s="192">
        <f t="shared" si="8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9"/>
        <v>0</v>
      </c>
      <c r="T138" s="196" t="str">
        <f t="shared" si="10"/>
        <v/>
      </c>
      <c r="U138" s="196">
        <f t="shared" si="11"/>
        <v>0</v>
      </c>
      <c r="V138" s="197"/>
      <c r="W138" s="195">
        <f t="shared" ref="W138:X138" si="126">C138/100</f>
        <v>0</v>
      </c>
      <c r="X138" s="195">
        <f t="shared" si="126"/>
        <v>0</v>
      </c>
      <c r="Y138" s="195">
        <f t="shared" si="14"/>
        <v>0</v>
      </c>
      <c r="Z138" s="198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142.0</v>
      </c>
      <c r="B139" s="190"/>
      <c r="C139" s="190"/>
      <c r="D139" s="190"/>
      <c r="E139" s="190"/>
      <c r="F139" s="190">
        <f t="shared" si="5"/>
        <v>0</v>
      </c>
      <c r="G139" s="190">
        <f t="shared" si="6"/>
        <v>0</v>
      </c>
      <c r="H139" s="191">
        <f t="shared" si="7"/>
        <v>0</v>
      </c>
      <c r="I139" s="190"/>
      <c r="J139" s="192">
        <f t="shared" si="8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9"/>
        <v>0</v>
      </c>
      <c r="T139" s="196" t="str">
        <f t="shared" si="10"/>
        <v/>
      </c>
      <c r="U139" s="196">
        <f t="shared" si="11"/>
        <v>0</v>
      </c>
      <c r="V139" s="197"/>
      <c r="W139" s="195">
        <f t="shared" ref="W139:X139" si="127">C139/100</f>
        <v>0</v>
      </c>
      <c r="X139" s="195">
        <f t="shared" si="127"/>
        <v>0</v>
      </c>
      <c r="Y139" s="195">
        <f t="shared" si="14"/>
        <v>0</v>
      </c>
      <c r="Z139" s="198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143.0</v>
      </c>
      <c r="B140" s="190"/>
      <c r="C140" s="190"/>
      <c r="D140" s="190"/>
      <c r="E140" s="190"/>
      <c r="F140" s="190">
        <f t="shared" si="5"/>
        <v>0</v>
      </c>
      <c r="G140" s="190">
        <f t="shared" si="6"/>
        <v>0</v>
      </c>
      <c r="H140" s="191">
        <f t="shared" si="7"/>
        <v>0</v>
      </c>
      <c r="I140" s="190"/>
      <c r="J140" s="192">
        <f t="shared" si="8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9"/>
        <v>0</v>
      </c>
      <c r="T140" s="196" t="str">
        <f t="shared" si="10"/>
        <v/>
      </c>
      <c r="U140" s="196">
        <f t="shared" si="11"/>
        <v>0</v>
      </c>
      <c r="V140" s="197"/>
      <c r="W140" s="195">
        <f t="shared" ref="W140:X140" si="128">C140/100</f>
        <v>0</v>
      </c>
      <c r="X140" s="195">
        <f t="shared" si="128"/>
        <v>0</v>
      </c>
      <c r="Y140" s="195">
        <f t="shared" si="14"/>
        <v>0</v>
      </c>
      <c r="Z140" s="198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144.0</v>
      </c>
      <c r="B141" s="190"/>
      <c r="C141" s="190"/>
      <c r="D141" s="190"/>
      <c r="E141" s="190"/>
      <c r="F141" s="190">
        <f t="shared" si="5"/>
        <v>0</v>
      </c>
      <c r="G141" s="190">
        <f t="shared" si="6"/>
        <v>0</v>
      </c>
      <c r="H141" s="191">
        <f t="shared" si="7"/>
        <v>0</v>
      </c>
      <c r="I141" s="190"/>
      <c r="J141" s="192">
        <f t="shared" si="8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9"/>
        <v>0</v>
      </c>
      <c r="T141" s="196" t="str">
        <f t="shared" si="10"/>
        <v/>
      </c>
      <c r="U141" s="196">
        <f t="shared" si="11"/>
        <v>0</v>
      </c>
      <c r="V141" s="197"/>
      <c r="W141" s="195">
        <f t="shared" ref="W141:X141" si="129">C141/100</f>
        <v>0</v>
      </c>
      <c r="X141" s="195">
        <f t="shared" si="129"/>
        <v>0</v>
      </c>
      <c r="Y141" s="195">
        <f t="shared" si="14"/>
        <v>0</v>
      </c>
      <c r="Z141" s="198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145.0</v>
      </c>
      <c r="B142" s="190"/>
      <c r="C142" s="190"/>
      <c r="D142" s="190"/>
      <c r="E142" s="190"/>
      <c r="F142" s="190">
        <f t="shared" si="5"/>
        <v>0</v>
      </c>
      <c r="G142" s="190">
        <f t="shared" si="6"/>
        <v>0</v>
      </c>
      <c r="H142" s="191">
        <f t="shared" si="7"/>
        <v>0</v>
      </c>
      <c r="I142" s="190"/>
      <c r="J142" s="192">
        <f t="shared" si="8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9"/>
        <v>0</v>
      </c>
      <c r="T142" s="196" t="str">
        <f t="shared" si="10"/>
        <v/>
      </c>
      <c r="U142" s="196">
        <f t="shared" si="11"/>
        <v>0</v>
      </c>
      <c r="V142" s="197"/>
      <c r="W142" s="195">
        <f t="shared" ref="W142:X142" si="130">C142/100</f>
        <v>0</v>
      </c>
      <c r="X142" s="195">
        <f t="shared" si="130"/>
        <v>0</v>
      </c>
      <c r="Y142" s="195">
        <f t="shared" si="14"/>
        <v>0</v>
      </c>
      <c r="Z142" s="198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146.0</v>
      </c>
      <c r="B143" s="190"/>
      <c r="C143" s="190"/>
      <c r="D143" s="190"/>
      <c r="E143" s="190"/>
      <c r="F143" s="190">
        <f t="shared" si="5"/>
        <v>0</v>
      </c>
      <c r="G143" s="190">
        <f t="shared" si="6"/>
        <v>0</v>
      </c>
      <c r="H143" s="191">
        <f t="shared" si="7"/>
        <v>0</v>
      </c>
      <c r="I143" s="190"/>
      <c r="J143" s="192">
        <f t="shared" si="8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9"/>
        <v>0</v>
      </c>
      <c r="T143" s="196" t="str">
        <f t="shared" si="10"/>
        <v/>
      </c>
      <c r="U143" s="196">
        <f t="shared" si="11"/>
        <v>0</v>
      </c>
      <c r="V143" s="197"/>
      <c r="W143" s="195">
        <f t="shared" ref="W143:X143" si="131">C143/100</f>
        <v>0</v>
      </c>
      <c r="X143" s="195">
        <f t="shared" si="131"/>
        <v>0</v>
      </c>
      <c r="Y143" s="195">
        <f t="shared" si="14"/>
        <v>0</v>
      </c>
      <c r="Z143" s="198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147.0</v>
      </c>
      <c r="B144" s="190"/>
      <c r="C144" s="190"/>
      <c r="D144" s="190"/>
      <c r="E144" s="190"/>
      <c r="F144" s="190">
        <f t="shared" si="5"/>
        <v>0</v>
      </c>
      <c r="G144" s="190">
        <f t="shared" si="6"/>
        <v>0</v>
      </c>
      <c r="H144" s="191">
        <f t="shared" si="7"/>
        <v>0</v>
      </c>
      <c r="I144" s="190"/>
      <c r="J144" s="192">
        <f t="shared" si="8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9"/>
        <v>0</v>
      </c>
      <c r="T144" s="196" t="str">
        <f t="shared" si="10"/>
        <v/>
      </c>
      <c r="U144" s="196">
        <f t="shared" si="11"/>
        <v>0</v>
      </c>
      <c r="V144" s="197"/>
      <c r="W144" s="195">
        <f t="shared" ref="W144:X144" si="132">C144/100</f>
        <v>0</v>
      </c>
      <c r="X144" s="195">
        <f t="shared" si="132"/>
        <v>0</v>
      </c>
      <c r="Y144" s="195">
        <f t="shared" si="14"/>
        <v>0</v>
      </c>
      <c r="Z144" s="198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148.0</v>
      </c>
      <c r="B145" s="190"/>
      <c r="C145" s="190"/>
      <c r="D145" s="190"/>
      <c r="E145" s="190"/>
      <c r="F145" s="190">
        <f t="shared" si="5"/>
        <v>0</v>
      </c>
      <c r="G145" s="190">
        <f t="shared" si="6"/>
        <v>0</v>
      </c>
      <c r="H145" s="191">
        <f t="shared" si="7"/>
        <v>0</v>
      </c>
      <c r="I145" s="190"/>
      <c r="J145" s="192">
        <f t="shared" si="8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9"/>
        <v>0</v>
      </c>
      <c r="T145" s="196" t="str">
        <f t="shared" si="10"/>
        <v/>
      </c>
      <c r="U145" s="196">
        <f t="shared" si="11"/>
        <v>0</v>
      </c>
      <c r="V145" s="197"/>
      <c r="W145" s="195">
        <f t="shared" ref="W145:X145" si="133">C145/100</f>
        <v>0</v>
      </c>
      <c r="X145" s="195">
        <f t="shared" si="133"/>
        <v>0</v>
      </c>
      <c r="Y145" s="195">
        <f t="shared" si="14"/>
        <v>0</v>
      </c>
      <c r="Z145" s="198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149.0</v>
      </c>
      <c r="B146" s="190"/>
      <c r="C146" s="190"/>
      <c r="D146" s="190"/>
      <c r="E146" s="190"/>
      <c r="F146" s="190">
        <f t="shared" si="5"/>
        <v>0</v>
      </c>
      <c r="G146" s="190">
        <f t="shared" si="6"/>
        <v>0</v>
      </c>
      <c r="H146" s="191">
        <f t="shared" si="7"/>
        <v>0</v>
      </c>
      <c r="I146" s="190"/>
      <c r="J146" s="192">
        <f t="shared" si="8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9"/>
        <v>0</v>
      </c>
      <c r="T146" s="196" t="str">
        <f t="shared" si="10"/>
        <v/>
      </c>
      <c r="U146" s="196">
        <f t="shared" si="11"/>
        <v>0</v>
      </c>
      <c r="V146" s="197"/>
      <c r="W146" s="195">
        <f t="shared" ref="W146:X146" si="134">C146/100</f>
        <v>0</v>
      </c>
      <c r="X146" s="195">
        <f t="shared" si="134"/>
        <v>0</v>
      </c>
      <c r="Y146" s="195">
        <f t="shared" si="14"/>
        <v>0</v>
      </c>
      <c r="Z146" s="198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150.0</v>
      </c>
      <c r="B147" s="190"/>
      <c r="C147" s="190"/>
      <c r="D147" s="190"/>
      <c r="E147" s="190"/>
      <c r="F147" s="190">
        <f t="shared" si="5"/>
        <v>0</v>
      </c>
      <c r="G147" s="190">
        <f t="shared" si="6"/>
        <v>0</v>
      </c>
      <c r="H147" s="191">
        <f t="shared" si="7"/>
        <v>0</v>
      </c>
      <c r="I147" s="190"/>
      <c r="J147" s="192">
        <f t="shared" si="8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9"/>
        <v>0</v>
      </c>
      <c r="T147" s="196" t="str">
        <f t="shared" si="10"/>
        <v/>
      </c>
      <c r="U147" s="196">
        <f t="shared" si="11"/>
        <v>0</v>
      </c>
      <c r="V147" s="197"/>
      <c r="W147" s="195">
        <f t="shared" ref="W147:X147" si="135">C147/100</f>
        <v>0</v>
      </c>
      <c r="X147" s="195">
        <f t="shared" si="135"/>
        <v>0</v>
      </c>
      <c r="Y147" s="195">
        <f t="shared" si="14"/>
        <v>0</v>
      </c>
      <c r="Z147" s="198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151.0</v>
      </c>
      <c r="B148" s="190"/>
      <c r="C148" s="190"/>
      <c r="D148" s="190"/>
      <c r="E148" s="190"/>
      <c r="F148" s="190">
        <f t="shared" si="5"/>
        <v>0</v>
      </c>
      <c r="G148" s="190">
        <f t="shared" si="6"/>
        <v>0</v>
      </c>
      <c r="H148" s="191">
        <f t="shared" si="7"/>
        <v>0</v>
      </c>
      <c r="I148" s="190"/>
      <c r="J148" s="192">
        <f t="shared" si="8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9"/>
        <v>0</v>
      </c>
      <c r="T148" s="196" t="str">
        <f t="shared" si="10"/>
        <v/>
      </c>
      <c r="U148" s="196">
        <f t="shared" si="11"/>
        <v>0</v>
      </c>
      <c r="V148" s="197"/>
      <c r="W148" s="195">
        <f t="shared" ref="W148:X148" si="136">C148/100</f>
        <v>0</v>
      </c>
      <c r="X148" s="195">
        <f t="shared" si="136"/>
        <v>0</v>
      </c>
      <c r="Y148" s="195">
        <f t="shared" si="14"/>
        <v>0</v>
      </c>
      <c r="Z148" s="198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152.0</v>
      </c>
      <c r="B149" s="190"/>
      <c r="C149" s="190"/>
      <c r="D149" s="190"/>
      <c r="E149" s="190"/>
      <c r="F149" s="190">
        <f t="shared" si="5"/>
        <v>0</v>
      </c>
      <c r="G149" s="190">
        <f t="shared" si="6"/>
        <v>0</v>
      </c>
      <c r="H149" s="191">
        <f t="shared" si="7"/>
        <v>0</v>
      </c>
      <c r="I149" s="190"/>
      <c r="J149" s="192">
        <f t="shared" si="8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9"/>
        <v>0</v>
      </c>
      <c r="T149" s="196" t="str">
        <f t="shared" si="10"/>
        <v/>
      </c>
      <c r="U149" s="196">
        <f t="shared" si="11"/>
        <v>0</v>
      </c>
      <c r="V149" s="197"/>
      <c r="W149" s="195">
        <f t="shared" ref="W149:X149" si="137">C149/100</f>
        <v>0</v>
      </c>
      <c r="X149" s="195">
        <f t="shared" si="137"/>
        <v>0</v>
      </c>
      <c r="Y149" s="195">
        <f t="shared" si="14"/>
        <v>0</v>
      </c>
      <c r="Z149" s="198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153.0</v>
      </c>
      <c r="B150" s="190"/>
      <c r="C150" s="190"/>
      <c r="D150" s="190"/>
      <c r="E150" s="190"/>
      <c r="F150" s="190">
        <f t="shared" si="5"/>
        <v>0</v>
      </c>
      <c r="G150" s="190">
        <f t="shared" si="6"/>
        <v>0</v>
      </c>
      <c r="H150" s="191">
        <f t="shared" si="7"/>
        <v>0</v>
      </c>
      <c r="I150" s="190"/>
      <c r="J150" s="192">
        <f t="shared" si="8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9"/>
        <v>0</v>
      </c>
      <c r="T150" s="196" t="str">
        <f t="shared" si="10"/>
        <v/>
      </c>
      <c r="U150" s="196">
        <f t="shared" si="11"/>
        <v>0</v>
      </c>
      <c r="V150" s="197"/>
      <c r="W150" s="195">
        <f t="shared" ref="W150:X150" si="138">C150/100</f>
        <v>0</v>
      </c>
      <c r="X150" s="195">
        <f t="shared" si="138"/>
        <v>0</v>
      </c>
      <c r="Y150" s="195">
        <f t="shared" si="14"/>
        <v>0</v>
      </c>
      <c r="Z150" s="198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154.0</v>
      </c>
      <c r="B151" s="190"/>
      <c r="C151" s="190"/>
      <c r="D151" s="190"/>
      <c r="E151" s="190"/>
      <c r="F151" s="190">
        <f t="shared" si="5"/>
        <v>0</v>
      </c>
      <c r="G151" s="190">
        <f t="shared" si="6"/>
        <v>0</v>
      </c>
      <c r="H151" s="191">
        <f t="shared" si="7"/>
        <v>0</v>
      </c>
      <c r="I151" s="190"/>
      <c r="J151" s="192">
        <f t="shared" si="8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9"/>
        <v>0</v>
      </c>
      <c r="T151" s="196" t="str">
        <f t="shared" si="10"/>
        <v/>
      </c>
      <c r="U151" s="196">
        <f t="shared" si="11"/>
        <v>0</v>
      </c>
      <c r="V151" s="197"/>
      <c r="W151" s="195">
        <f t="shared" ref="W151:X151" si="139">C151/100</f>
        <v>0</v>
      </c>
      <c r="X151" s="195">
        <f t="shared" si="139"/>
        <v>0</v>
      </c>
      <c r="Y151" s="195">
        <f t="shared" si="14"/>
        <v>0</v>
      </c>
      <c r="Z151" s="198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155.0</v>
      </c>
      <c r="B152" s="190"/>
      <c r="C152" s="190"/>
      <c r="D152" s="190"/>
      <c r="E152" s="190"/>
      <c r="F152" s="190">
        <f t="shared" si="5"/>
        <v>0</v>
      </c>
      <c r="G152" s="190">
        <f t="shared" si="6"/>
        <v>0</v>
      </c>
      <c r="H152" s="191">
        <f t="shared" si="7"/>
        <v>0</v>
      </c>
      <c r="I152" s="190"/>
      <c r="J152" s="192">
        <f t="shared" si="8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9"/>
        <v>0</v>
      </c>
      <c r="T152" s="196" t="str">
        <f t="shared" si="10"/>
        <v/>
      </c>
      <c r="U152" s="196">
        <f t="shared" si="11"/>
        <v>0</v>
      </c>
      <c r="V152" s="197"/>
      <c r="W152" s="195">
        <f t="shared" ref="W152:X152" si="140">C152/100</f>
        <v>0</v>
      </c>
      <c r="X152" s="195">
        <f t="shared" si="140"/>
        <v>0</v>
      </c>
      <c r="Y152" s="195">
        <f t="shared" si="14"/>
        <v>0</v>
      </c>
      <c r="Z152" s="198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156.0</v>
      </c>
      <c r="B153" s="190"/>
      <c r="C153" s="190"/>
      <c r="D153" s="190"/>
      <c r="E153" s="190"/>
      <c r="F153" s="190">
        <f t="shared" si="5"/>
        <v>0</v>
      </c>
      <c r="G153" s="190">
        <f t="shared" si="6"/>
        <v>0</v>
      </c>
      <c r="H153" s="191">
        <f t="shared" si="7"/>
        <v>0</v>
      </c>
      <c r="I153" s="190"/>
      <c r="J153" s="192">
        <f t="shared" si="8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9"/>
        <v>0</v>
      </c>
      <c r="T153" s="196" t="str">
        <f t="shared" si="10"/>
        <v/>
      </c>
      <c r="U153" s="196">
        <f t="shared" si="11"/>
        <v>0</v>
      </c>
      <c r="V153" s="197"/>
      <c r="W153" s="195">
        <f t="shared" ref="W153:X153" si="141">C153/100</f>
        <v>0</v>
      </c>
      <c r="X153" s="195">
        <f t="shared" si="141"/>
        <v>0</v>
      </c>
      <c r="Y153" s="195">
        <f t="shared" si="14"/>
        <v>0</v>
      </c>
      <c r="Z153" s="198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157.0</v>
      </c>
      <c r="B154" s="190"/>
      <c r="C154" s="190"/>
      <c r="D154" s="190"/>
      <c r="E154" s="190"/>
      <c r="F154" s="190">
        <f t="shared" si="5"/>
        <v>0</v>
      </c>
      <c r="G154" s="190">
        <f t="shared" si="6"/>
        <v>0</v>
      </c>
      <c r="H154" s="191">
        <f t="shared" si="7"/>
        <v>0</v>
      </c>
      <c r="I154" s="190"/>
      <c r="J154" s="192">
        <f t="shared" si="8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9"/>
        <v>0</v>
      </c>
      <c r="T154" s="196" t="str">
        <f t="shared" si="10"/>
        <v/>
      </c>
      <c r="U154" s="196">
        <f t="shared" si="11"/>
        <v>0</v>
      </c>
      <c r="V154" s="197"/>
      <c r="W154" s="195">
        <f t="shared" ref="W154:X154" si="142">C154/100</f>
        <v>0</v>
      </c>
      <c r="X154" s="195">
        <f t="shared" si="142"/>
        <v>0</v>
      </c>
      <c r="Y154" s="195">
        <f t="shared" si="14"/>
        <v>0</v>
      </c>
      <c r="Z154" s="198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158.0</v>
      </c>
      <c r="B155" s="190"/>
      <c r="C155" s="190"/>
      <c r="D155" s="190"/>
      <c r="E155" s="190"/>
      <c r="F155" s="190">
        <f t="shared" si="5"/>
        <v>0</v>
      </c>
      <c r="G155" s="190">
        <f t="shared" si="6"/>
        <v>0</v>
      </c>
      <c r="H155" s="191">
        <f t="shared" si="7"/>
        <v>0</v>
      </c>
      <c r="I155" s="190"/>
      <c r="J155" s="192">
        <f t="shared" si="8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9"/>
        <v>0</v>
      </c>
      <c r="T155" s="196" t="str">
        <f t="shared" si="10"/>
        <v/>
      </c>
      <c r="U155" s="196">
        <f t="shared" si="11"/>
        <v>0</v>
      </c>
      <c r="V155" s="197"/>
      <c r="W155" s="195">
        <f t="shared" ref="W155:X155" si="143">C155/100</f>
        <v>0</v>
      </c>
      <c r="X155" s="195">
        <f t="shared" si="143"/>
        <v>0</v>
      </c>
      <c r="Y155" s="195">
        <f t="shared" si="14"/>
        <v>0</v>
      </c>
      <c r="Z155" s="198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159.0</v>
      </c>
      <c r="B156" s="190"/>
      <c r="C156" s="190"/>
      <c r="D156" s="190"/>
      <c r="E156" s="190"/>
      <c r="F156" s="190">
        <f t="shared" si="5"/>
        <v>0</v>
      </c>
      <c r="G156" s="190">
        <f t="shared" si="6"/>
        <v>0</v>
      </c>
      <c r="H156" s="191">
        <f t="shared" si="7"/>
        <v>0</v>
      </c>
      <c r="I156" s="190"/>
      <c r="J156" s="192">
        <f t="shared" si="8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9"/>
        <v>0</v>
      </c>
      <c r="T156" s="196" t="str">
        <f t="shared" si="10"/>
        <v/>
      </c>
      <c r="U156" s="196">
        <f t="shared" si="11"/>
        <v>0</v>
      </c>
      <c r="V156" s="197"/>
      <c r="W156" s="195">
        <f t="shared" ref="W156:X156" si="144">C156/100</f>
        <v>0</v>
      </c>
      <c r="X156" s="195">
        <f t="shared" si="144"/>
        <v>0</v>
      </c>
      <c r="Y156" s="195">
        <f t="shared" si="14"/>
        <v>0</v>
      </c>
      <c r="Z156" s="198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160.0</v>
      </c>
      <c r="B157" s="190"/>
      <c r="C157" s="190"/>
      <c r="D157" s="190"/>
      <c r="E157" s="190"/>
      <c r="F157" s="190">
        <f t="shared" si="5"/>
        <v>0</v>
      </c>
      <c r="G157" s="190">
        <f t="shared" si="6"/>
        <v>0</v>
      </c>
      <c r="H157" s="191">
        <f t="shared" si="7"/>
        <v>0</v>
      </c>
      <c r="I157" s="190"/>
      <c r="J157" s="192">
        <f t="shared" si="8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9"/>
        <v>0</v>
      </c>
      <c r="T157" s="196" t="str">
        <f t="shared" si="10"/>
        <v/>
      </c>
      <c r="U157" s="196">
        <f t="shared" si="11"/>
        <v>0</v>
      </c>
      <c r="V157" s="197"/>
      <c r="W157" s="195">
        <f t="shared" ref="W157:X157" si="145">C157/100</f>
        <v>0</v>
      </c>
      <c r="X157" s="195">
        <f t="shared" si="145"/>
        <v>0</v>
      </c>
      <c r="Y157" s="195">
        <f t="shared" si="14"/>
        <v>0</v>
      </c>
      <c r="Z157" s="198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161.0</v>
      </c>
      <c r="B158" s="190"/>
      <c r="C158" s="190"/>
      <c r="D158" s="190"/>
      <c r="E158" s="190"/>
      <c r="F158" s="190">
        <f t="shared" si="5"/>
        <v>0</v>
      </c>
      <c r="G158" s="190">
        <f t="shared" si="6"/>
        <v>0</v>
      </c>
      <c r="H158" s="191">
        <f t="shared" si="7"/>
        <v>0</v>
      </c>
      <c r="I158" s="190"/>
      <c r="J158" s="192">
        <f t="shared" si="8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9"/>
        <v>0</v>
      </c>
      <c r="T158" s="196" t="str">
        <f t="shared" si="10"/>
        <v/>
      </c>
      <c r="U158" s="196">
        <f t="shared" si="11"/>
        <v>0</v>
      </c>
      <c r="V158" s="197"/>
      <c r="W158" s="195">
        <f t="shared" ref="W158:X158" si="146">C158/100</f>
        <v>0</v>
      </c>
      <c r="X158" s="195">
        <f t="shared" si="146"/>
        <v>0</v>
      </c>
      <c r="Y158" s="195">
        <f t="shared" si="14"/>
        <v>0</v>
      </c>
      <c r="Z158" s="198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162.0</v>
      </c>
      <c r="B159" s="190"/>
      <c r="C159" s="190"/>
      <c r="D159" s="190"/>
      <c r="E159" s="190"/>
      <c r="F159" s="190">
        <f t="shared" si="5"/>
        <v>0</v>
      </c>
      <c r="G159" s="190">
        <f t="shared" si="6"/>
        <v>0</v>
      </c>
      <c r="H159" s="191">
        <f t="shared" si="7"/>
        <v>0</v>
      </c>
      <c r="I159" s="190"/>
      <c r="J159" s="192">
        <f t="shared" si="8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9"/>
        <v>0</v>
      </c>
      <c r="T159" s="196" t="str">
        <f t="shared" si="10"/>
        <v/>
      </c>
      <c r="U159" s="196">
        <f t="shared" si="11"/>
        <v>0</v>
      </c>
      <c r="V159" s="197"/>
      <c r="W159" s="195">
        <f t="shared" ref="W159:X159" si="147">C159/100</f>
        <v>0</v>
      </c>
      <c r="X159" s="195">
        <f t="shared" si="147"/>
        <v>0</v>
      </c>
      <c r="Y159" s="195">
        <f t="shared" si="14"/>
        <v>0</v>
      </c>
      <c r="Z159" s="198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163.0</v>
      </c>
      <c r="B160" s="190"/>
      <c r="C160" s="190"/>
      <c r="D160" s="190"/>
      <c r="E160" s="190"/>
      <c r="F160" s="190">
        <f t="shared" si="5"/>
        <v>0</v>
      </c>
      <c r="G160" s="190">
        <f t="shared" si="6"/>
        <v>0</v>
      </c>
      <c r="H160" s="191">
        <f t="shared" si="7"/>
        <v>0</v>
      </c>
      <c r="I160" s="190"/>
      <c r="J160" s="192">
        <f t="shared" si="8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9"/>
        <v>0</v>
      </c>
      <c r="T160" s="196" t="str">
        <f t="shared" si="10"/>
        <v/>
      </c>
      <c r="U160" s="196">
        <f t="shared" si="11"/>
        <v>0</v>
      </c>
      <c r="V160" s="197"/>
      <c r="W160" s="195">
        <f t="shared" ref="W160:X160" si="148">C160/100</f>
        <v>0</v>
      </c>
      <c r="X160" s="195">
        <f t="shared" si="148"/>
        <v>0</v>
      </c>
      <c r="Y160" s="195">
        <f t="shared" si="14"/>
        <v>0</v>
      </c>
      <c r="Z160" s="198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164.0</v>
      </c>
      <c r="B161" s="190"/>
      <c r="C161" s="190"/>
      <c r="D161" s="190"/>
      <c r="E161" s="190"/>
      <c r="F161" s="190">
        <f t="shared" si="5"/>
        <v>0</v>
      </c>
      <c r="G161" s="190">
        <f t="shared" si="6"/>
        <v>0</v>
      </c>
      <c r="H161" s="191">
        <f t="shared" si="7"/>
        <v>0</v>
      </c>
      <c r="I161" s="190"/>
      <c r="J161" s="192">
        <f t="shared" si="8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9"/>
        <v>0</v>
      </c>
      <c r="T161" s="196" t="str">
        <f t="shared" si="10"/>
        <v/>
      </c>
      <c r="U161" s="196">
        <f t="shared" si="11"/>
        <v>0</v>
      </c>
      <c r="V161" s="197"/>
      <c r="W161" s="195">
        <f t="shared" ref="W161:X161" si="149">C161/100</f>
        <v>0</v>
      </c>
      <c r="X161" s="195">
        <f t="shared" si="149"/>
        <v>0</v>
      </c>
      <c r="Y161" s="195">
        <f t="shared" si="14"/>
        <v>0</v>
      </c>
      <c r="Z161" s="198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165.0</v>
      </c>
      <c r="B162" s="190"/>
      <c r="C162" s="190"/>
      <c r="D162" s="190"/>
      <c r="E162" s="190"/>
      <c r="F162" s="190">
        <f t="shared" si="5"/>
        <v>0</v>
      </c>
      <c r="G162" s="190">
        <f t="shared" si="6"/>
        <v>0</v>
      </c>
      <c r="H162" s="191">
        <f t="shared" si="7"/>
        <v>0</v>
      </c>
      <c r="I162" s="190"/>
      <c r="J162" s="192">
        <f t="shared" si="8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9"/>
        <v>0</v>
      </c>
      <c r="T162" s="196" t="str">
        <f t="shared" si="10"/>
        <v/>
      </c>
      <c r="U162" s="196">
        <f t="shared" si="11"/>
        <v>0</v>
      </c>
      <c r="V162" s="197"/>
      <c r="W162" s="195">
        <f t="shared" ref="W162:X162" si="150">C162/100</f>
        <v>0</v>
      </c>
      <c r="X162" s="195">
        <f t="shared" si="150"/>
        <v>0</v>
      </c>
      <c r="Y162" s="195">
        <f t="shared" si="14"/>
        <v>0</v>
      </c>
      <c r="Z162" s="198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166.0</v>
      </c>
      <c r="B163" s="190"/>
      <c r="C163" s="190"/>
      <c r="D163" s="190"/>
      <c r="E163" s="190"/>
      <c r="F163" s="190">
        <f t="shared" si="5"/>
        <v>0</v>
      </c>
      <c r="G163" s="190">
        <f t="shared" si="6"/>
        <v>0</v>
      </c>
      <c r="H163" s="191">
        <f t="shared" si="7"/>
        <v>0</v>
      </c>
      <c r="I163" s="190"/>
      <c r="J163" s="192">
        <f t="shared" si="8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9"/>
        <v>0</v>
      </c>
      <c r="T163" s="196" t="str">
        <f t="shared" si="10"/>
        <v/>
      </c>
      <c r="U163" s="196">
        <f t="shared" si="11"/>
        <v>0</v>
      </c>
      <c r="V163" s="197"/>
      <c r="W163" s="195">
        <f t="shared" ref="W163:X163" si="151">C163/100</f>
        <v>0</v>
      </c>
      <c r="X163" s="195">
        <f t="shared" si="151"/>
        <v>0</v>
      </c>
      <c r="Y163" s="195">
        <f t="shared" si="14"/>
        <v>0</v>
      </c>
      <c r="Z163" s="198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167.0</v>
      </c>
      <c r="B164" s="190"/>
      <c r="C164" s="190"/>
      <c r="D164" s="190"/>
      <c r="E164" s="190"/>
      <c r="F164" s="190">
        <f t="shared" si="5"/>
        <v>0</v>
      </c>
      <c r="G164" s="190">
        <f t="shared" si="6"/>
        <v>0</v>
      </c>
      <c r="H164" s="191">
        <f t="shared" si="7"/>
        <v>0</v>
      </c>
      <c r="I164" s="190"/>
      <c r="J164" s="192">
        <f t="shared" si="8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9"/>
        <v>0</v>
      </c>
      <c r="T164" s="196" t="str">
        <f t="shared" si="10"/>
        <v/>
      </c>
      <c r="U164" s="196">
        <f t="shared" si="11"/>
        <v>0</v>
      </c>
      <c r="V164" s="197"/>
      <c r="W164" s="195">
        <f t="shared" ref="W164:X164" si="152">C164/100</f>
        <v>0</v>
      </c>
      <c r="X164" s="195">
        <f t="shared" si="152"/>
        <v>0</v>
      </c>
      <c r="Y164" s="195">
        <f t="shared" si="14"/>
        <v>0</v>
      </c>
      <c r="Z164" s="198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168.0</v>
      </c>
      <c r="B165" s="190"/>
      <c r="C165" s="190"/>
      <c r="D165" s="190"/>
      <c r="E165" s="190"/>
      <c r="F165" s="190">
        <f t="shared" si="5"/>
        <v>0</v>
      </c>
      <c r="G165" s="190">
        <f t="shared" si="6"/>
        <v>0</v>
      </c>
      <c r="H165" s="191">
        <f t="shared" si="7"/>
        <v>0</v>
      </c>
      <c r="I165" s="190"/>
      <c r="J165" s="192">
        <f t="shared" si="8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9"/>
        <v>0</v>
      </c>
      <c r="T165" s="196" t="str">
        <f t="shared" si="10"/>
        <v/>
      </c>
      <c r="U165" s="196">
        <f t="shared" si="11"/>
        <v>0</v>
      </c>
      <c r="V165" s="197"/>
      <c r="W165" s="195">
        <f t="shared" ref="W165:X165" si="153">C165/100</f>
        <v>0</v>
      </c>
      <c r="X165" s="195">
        <f t="shared" si="153"/>
        <v>0</v>
      </c>
      <c r="Y165" s="195">
        <f t="shared" si="14"/>
        <v>0</v>
      </c>
      <c r="Z165" s="198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169.0</v>
      </c>
      <c r="B166" s="190"/>
      <c r="C166" s="190"/>
      <c r="D166" s="190"/>
      <c r="E166" s="190"/>
      <c r="F166" s="190">
        <f t="shared" si="5"/>
        <v>0</v>
      </c>
      <c r="G166" s="190">
        <f t="shared" si="6"/>
        <v>0</v>
      </c>
      <c r="H166" s="191">
        <f t="shared" si="7"/>
        <v>0</v>
      </c>
      <c r="I166" s="190"/>
      <c r="J166" s="192">
        <f t="shared" si="8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9"/>
        <v>0</v>
      </c>
      <c r="T166" s="196" t="str">
        <f t="shared" si="10"/>
        <v/>
      </c>
      <c r="U166" s="196">
        <f t="shared" si="11"/>
        <v>0</v>
      </c>
      <c r="V166" s="197"/>
      <c r="W166" s="195">
        <f t="shared" ref="W166:X166" si="154">C166/100</f>
        <v>0</v>
      </c>
      <c r="X166" s="195">
        <f t="shared" si="154"/>
        <v>0</v>
      </c>
      <c r="Y166" s="195">
        <f t="shared" si="14"/>
        <v>0</v>
      </c>
      <c r="Z166" s="198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170.0</v>
      </c>
      <c r="B167" s="190"/>
      <c r="C167" s="190"/>
      <c r="D167" s="190"/>
      <c r="E167" s="190"/>
      <c r="F167" s="190">
        <f t="shared" si="5"/>
        <v>0</v>
      </c>
      <c r="G167" s="190">
        <f t="shared" si="6"/>
        <v>0</v>
      </c>
      <c r="H167" s="191">
        <f t="shared" si="7"/>
        <v>0</v>
      </c>
      <c r="I167" s="190"/>
      <c r="J167" s="192">
        <f t="shared" si="8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9"/>
        <v>0</v>
      </c>
      <c r="T167" s="196" t="str">
        <f t="shared" si="10"/>
        <v/>
      </c>
      <c r="U167" s="196">
        <f t="shared" si="11"/>
        <v>0</v>
      </c>
      <c r="V167" s="197"/>
      <c r="W167" s="195">
        <f t="shared" ref="W167:X167" si="155">C167/100</f>
        <v>0</v>
      </c>
      <c r="X167" s="195">
        <f t="shared" si="155"/>
        <v>0</v>
      </c>
      <c r="Y167" s="195">
        <f t="shared" si="14"/>
        <v>0</v>
      </c>
      <c r="Z167" s="198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171.0</v>
      </c>
      <c r="B168" s="190"/>
      <c r="C168" s="190"/>
      <c r="D168" s="190"/>
      <c r="E168" s="190"/>
      <c r="F168" s="190">
        <f t="shared" si="5"/>
        <v>0</v>
      </c>
      <c r="G168" s="190">
        <f t="shared" si="6"/>
        <v>0</v>
      </c>
      <c r="H168" s="191">
        <f t="shared" si="7"/>
        <v>0</v>
      </c>
      <c r="I168" s="190"/>
      <c r="J168" s="192">
        <f t="shared" si="8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9"/>
        <v>0</v>
      </c>
      <c r="T168" s="196" t="str">
        <f t="shared" si="10"/>
        <v/>
      </c>
      <c r="U168" s="196">
        <f t="shared" si="11"/>
        <v>0</v>
      </c>
      <c r="V168" s="197"/>
      <c r="W168" s="195">
        <f t="shared" ref="W168:X168" si="156">C168/100</f>
        <v>0</v>
      </c>
      <c r="X168" s="195">
        <f t="shared" si="156"/>
        <v>0</v>
      </c>
      <c r="Y168" s="195">
        <f t="shared" si="14"/>
        <v>0</v>
      </c>
      <c r="Z168" s="198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172.0</v>
      </c>
      <c r="B169" s="190"/>
      <c r="C169" s="190"/>
      <c r="D169" s="190"/>
      <c r="E169" s="190"/>
      <c r="F169" s="190">
        <f t="shared" si="5"/>
        <v>0</v>
      </c>
      <c r="G169" s="190">
        <f t="shared" si="6"/>
        <v>0</v>
      </c>
      <c r="H169" s="191">
        <f t="shared" si="7"/>
        <v>0</v>
      </c>
      <c r="I169" s="190"/>
      <c r="J169" s="192">
        <f t="shared" si="8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9"/>
        <v>0</v>
      </c>
      <c r="T169" s="196" t="str">
        <f t="shared" si="10"/>
        <v/>
      </c>
      <c r="U169" s="196">
        <f t="shared" si="11"/>
        <v>0</v>
      </c>
      <c r="V169" s="197"/>
      <c r="W169" s="195">
        <f t="shared" ref="W169:X169" si="157">C169/100</f>
        <v>0</v>
      </c>
      <c r="X169" s="195">
        <f t="shared" si="157"/>
        <v>0</v>
      </c>
      <c r="Y169" s="195">
        <f t="shared" si="14"/>
        <v>0</v>
      </c>
      <c r="Z169" s="198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173.0</v>
      </c>
      <c r="B170" s="190"/>
      <c r="C170" s="190"/>
      <c r="D170" s="190"/>
      <c r="E170" s="190"/>
      <c r="F170" s="190">
        <f t="shared" si="5"/>
        <v>0</v>
      </c>
      <c r="G170" s="190">
        <f t="shared" si="6"/>
        <v>0</v>
      </c>
      <c r="H170" s="191">
        <f t="shared" si="7"/>
        <v>0</v>
      </c>
      <c r="I170" s="190"/>
      <c r="J170" s="192">
        <f t="shared" si="8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9"/>
        <v>0</v>
      </c>
      <c r="T170" s="196" t="str">
        <f t="shared" si="10"/>
        <v/>
      </c>
      <c r="U170" s="196">
        <f t="shared" si="11"/>
        <v>0</v>
      </c>
      <c r="V170" s="197"/>
      <c r="W170" s="195">
        <f t="shared" ref="W170:X170" si="158">C170/100</f>
        <v>0</v>
      </c>
      <c r="X170" s="195">
        <f t="shared" si="158"/>
        <v>0</v>
      </c>
      <c r="Y170" s="195">
        <f t="shared" si="14"/>
        <v>0</v>
      </c>
      <c r="Z170" s="198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174.0</v>
      </c>
      <c r="B171" s="190"/>
      <c r="C171" s="190"/>
      <c r="D171" s="190"/>
      <c r="E171" s="190"/>
      <c r="F171" s="190">
        <f t="shared" si="5"/>
        <v>0</v>
      </c>
      <c r="G171" s="190">
        <f t="shared" si="6"/>
        <v>0</v>
      </c>
      <c r="H171" s="191">
        <f t="shared" si="7"/>
        <v>0</v>
      </c>
      <c r="I171" s="190"/>
      <c r="J171" s="192">
        <f t="shared" si="8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9"/>
        <v>0</v>
      </c>
      <c r="T171" s="196" t="str">
        <f t="shared" si="10"/>
        <v/>
      </c>
      <c r="U171" s="196">
        <f t="shared" si="11"/>
        <v>0</v>
      </c>
      <c r="V171" s="197"/>
      <c r="W171" s="195">
        <f t="shared" ref="W171:X171" si="159">C171/100</f>
        <v>0</v>
      </c>
      <c r="X171" s="195">
        <f t="shared" si="159"/>
        <v>0</v>
      </c>
      <c r="Y171" s="195">
        <f t="shared" si="14"/>
        <v>0</v>
      </c>
      <c r="Z171" s="198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175.0</v>
      </c>
      <c r="B172" s="190"/>
      <c r="C172" s="190"/>
      <c r="D172" s="190"/>
      <c r="E172" s="190"/>
      <c r="F172" s="190">
        <f t="shared" si="5"/>
        <v>0</v>
      </c>
      <c r="G172" s="190">
        <f t="shared" si="6"/>
        <v>0</v>
      </c>
      <c r="H172" s="191">
        <f t="shared" si="7"/>
        <v>0</v>
      </c>
      <c r="I172" s="190"/>
      <c r="J172" s="192">
        <f t="shared" si="8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9"/>
        <v>0</v>
      </c>
      <c r="T172" s="196" t="str">
        <f t="shared" si="10"/>
        <v/>
      </c>
      <c r="U172" s="196">
        <f t="shared" si="11"/>
        <v>0</v>
      </c>
      <c r="V172" s="197"/>
      <c r="W172" s="195">
        <f t="shared" ref="W172:X172" si="160">C172/100</f>
        <v>0</v>
      </c>
      <c r="X172" s="195">
        <f t="shared" si="160"/>
        <v>0</v>
      </c>
      <c r="Y172" s="195">
        <f t="shared" si="14"/>
        <v>0</v>
      </c>
      <c r="Z172" s="198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176.0</v>
      </c>
      <c r="B173" s="190"/>
      <c r="C173" s="190"/>
      <c r="D173" s="190"/>
      <c r="E173" s="190"/>
      <c r="F173" s="190">
        <f t="shared" si="5"/>
        <v>0</v>
      </c>
      <c r="G173" s="190">
        <f t="shared" si="6"/>
        <v>0</v>
      </c>
      <c r="H173" s="191">
        <f t="shared" si="7"/>
        <v>0</v>
      </c>
      <c r="I173" s="190"/>
      <c r="J173" s="192">
        <f t="shared" si="8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9"/>
        <v>0</v>
      </c>
      <c r="T173" s="196" t="str">
        <f t="shared" si="10"/>
        <v/>
      </c>
      <c r="U173" s="196">
        <f t="shared" si="11"/>
        <v>0</v>
      </c>
      <c r="V173" s="197"/>
      <c r="W173" s="195">
        <f t="shared" ref="W173:X173" si="161">C173/100</f>
        <v>0</v>
      </c>
      <c r="X173" s="195">
        <f t="shared" si="161"/>
        <v>0</v>
      </c>
      <c r="Y173" s="195">
        <f t="shared" si="14"/>
        <v>0</v>
      </c>
      <c r="Z173" s="198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177.0</v>
      </c>
      <c r="B174" s="190"/>
      <c r="C174" s="190"/>
      <c r="D174" s="190"/>
      <c r="E174" s="190"/>
      <c r="F174" s="190">
        <f t="shared" si="5"/>
        <v>0</v>
      </c>
      <c r="G174" s="190">
        <f t="shared" si="6"/>
        <v>0</v>
      </c>
      <c r="H174" s="191">
        <f t="shared" si="7"/>
        <v>0</v>
      </c>
      <c r="I174" s="190"/>
      <c r="J174" s="192">
        <f t="shared" si="8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9"/>
        <v>0</v>
      </c>
      <c r="T174" s="196" t="str">
        <f t="shared" si="10"/>
        <v/>
      </c>
      <c r="U174" s="196">
        <f t="shared" si="11"/>
        <v>0</v>
      </c>
      <c r="V174" s="197"/>
      <c r="W174" s="195">
        <f t="shared" ref="W174:X174" si="162">C174/100</f>
        <v>0</v>
      </c>
      <c r="X174" s="195">
        <f t="shared" si="162"/>
        <v>0</v>
      </c>
      <c r="Y174" s="195">
        <f t="shared" si="14"/>
        <v>0</v>
      </c>
      <c r="Z174" s="198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178.0</v>
      </c>
      <c r="B175" s="190"/>
      <c r="C175" s="190"/>
      <c r="D175" s="190"/>
      <c r="E175" s="190"/>
      <c r="F175" s="190">
        <f t="shared" si="5"/>
        <v>0</v>
      </c>
      <c r="G175" s="190">
        <f t="shared" si="6"/>
        <v>0</v>
      </c>
      <c r="H175" s="191">
        <f t="shared" si="7"/>
        <v>0</v>
      </c>
      <c r="I175" s="190"/>
      <c r="J175" s="192">
        <f t="shared" si="8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9"/>
        <v>0</v>
      </c>
      <c r="T175" s="196" t="str">
        <f t="shared" si="10"/>
        <v/>
      </c>
      <c r="U175" s="196">
        <f t="shared" si="11"/>
        <v>0</v>
      </c>
      <c r="V175" s="197"/>
      <c r="W175" s="195">
        <f t="shared" ref="W175:X175" si="163">C175/100</f>
        <v>0</v>
      </c>
      <c r="X175" s="195">
        <f t="shared" si="163"/>
        <v>0</v>
      </c>
      <c r="Y175" s="195">
        <f t="shared" si="14"/>
        <v>0</v>
      </c>
      <c r="Z175" s="198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179.0</v>
      </c>
      <c r="B176" s="190"/>
      <c r="C176" s="190"/>
      <c r="D176" s="190"/>
      <c r="E176" s="190"/>
      <c r="F176" s="190">
        <f t="shared" si="5"/>
        <v>0</v>
      </c>
      <c r="G176" s="190">
        <f t="shared" si="6"/>
        <v>0</v>
      </c>
      <c r="H176" s="191">
        <f t="shared" si="7"/>
        <v>0</v>
      </c>
      <c r="I176" s="190"/>
      <c r="J176" s="192">
        <f t="shared" si="8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9"/>
        <v>0</v>
      </c>
      <c r="T176" s="196" t="str">
        <f t="shared" si="10"/>
        <v/>
      </c>
      <c r="U176" s="196">
        <f t="shared" si="11"/>
        <v>0</v>
      </c>
      <c r="V176" s="197"/>
      <c r="W176" s="195">
        <f t="shared" ref="W176:X176" si="164">C176/100</f>
        <v>0</v>
      </c>
      <c r="X176" s="195">
        <f t="shared" si="164"/>
        <v>0</v>
      </c>
      <c r="Y176" s="195">
        <f t="shared" si="14"/>
        <v>0</v>
      </c>
      <c r="Z176" s="198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180.0</v>
      </c>
      <c r="B177" s="190"/>
      <c r="C177" s="190"/>
      <c r="D177" s="190"/>
      <c r="E177" s="190"/>
      <c r="F177" s="190">
        <f t="shared" si="5"/>
        <v>0</v>
      </c>
      <c r="G177" s="190">
        <f t="shared" si="6"/>
        <v>0</v>
      </c>
      <c r="H177" s="191">
        <f t="shared" si="7"/>
        <v>0</v>
      </c>
      <c r="I177" s="190"/>
      <c r="J177" s="192">
        <f t="shared" si="8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9"/>
        <v>0</v>
      </c>
      <c r="T177" s="196" t="str">
        <f t="shared" si="10"/>
        <v/>
      </c>
      <c r="U177" s="196">
        <f t="shared" si="11"/>
        <v>0</v>
      </c>
      <c r="V177" s="197"/>
      <c r="W177" s="195">
        <f t="shared" ref="W177:X177" si="165">C177/100</f>
        <v>0</v>
      </c>
      <c r="X177" s="195">
        <f t="shared" si="165"/>
        <v>0</v>
      </c>
      <c r="Y177" s="195">
        <f t="shared" si="14"/>
        <v>0</v>
      </c>
      <c r="Z177" s="198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181.0</v>
      </c>
      <c r="B178" s="190"/>
      <c r="C178" s="190"/>
      <c r="D178" s="190"/>
      <c r="E178" s="190"/>
      <c r="F178" s="190">
        <f t="shared" si="5"/>
        <v>0</v>
      </c>
      <c r="G178" s="190">
        <f t="shared" si="6"/>
        <v>0</v>
      </c>
      <c r="H178" s="191">
        <f t="shared" si="7"/>
        <v>0</v>
      </c>
      <c r="I178" s="190"/>
      <c r="J178" s="192">
        <f t="shared" si="8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9"/>
        <v>0</v>
      </c>
      <c r="T178" s="196" t="str">
        <f t="shared" si="10"/>
        <v/>
      </c>
      <c r="U178" s="196">
        <f t="shared" si="11"/>
        <v>0</v>
      </c>
      <c r="V178" s="197"/>
      <c r="W178" s="195">
        <f t="shared" ref="W178:X178" si="166">C178/100</f>
        <v>0</v>
      </c>
      <c r="X178" s="195">
        <f t="shared" si="166"/>
        <v>0</v>
      </c>
      <c r="Y178" s="195">
        <f t="shared" si="14"/>
        <v>0</v>
      </c>
      <c r="Z178" s="198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182.0</v>
      </c>
      <c r="B179" s="190"/>
      <c r="C179" s="190"/>
      <c r="D179" s="190"/>
      <c r="E179" s="190"/>
      <c r="F179" s="190">
        <f t="shared" si="5"/>
        <v>0</v>
      </c>
      <c r="G179" s="190">
        <f t="shared" si="6"/>
        <v>0</v>
      </c>
      <c r="H179" s="191">
        <f t="shared" si="7"/>
        <v>0</v>
      </c>
      <c r="I179" s="190"/>
      <c r="J179" s="192">
        <f t="shared" si="8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9"/>
        <v>0</v>
      </c>
      <c r="T179" s="196" t="str">
        <f t="shared" si="10"/>
        <v/>
      </c>
      <c r="U179" s="196">
        <f t="shared" si="11"/>
        <v>0</v>
      </c>
      <c r="V179" s="197"/>
      <c r="W179" s="195">
        <f t="shared" ref="W179:X179" si="167">C179/100</f>
        <v>0</v>
      </c>
      <c r="X179" s="195">
        <f t="shared" si="167"/>
        <v>0</v>
      </c>
      <c r="Y179" s="195">
        <f t="shared" si="14"/>
        <v>0</v>
      </c>
      <c r="Z179" s="198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183.0</v>
      </c>
      <c r="B180" s="190"/>
      <c r="C180" s="190"/>
      <c r="D180" s="190"/>
      <c r="E180" s="190"/>
      <c r="F180" s="190">
        <f t="shared" si="5"/>
        <v>0</v>
      </c>
      <c r="G180" s="190">
        <f t="shared" si="6"/>
        <v>0</v>
      </c>
      <c r="H180" s="191">
        <f t="shared" si="7"/>
        <v>0</v>
      </c>
      <c r="I180" s="190"/>
      <c r="J180" s="192">
        <f t="shared" si="8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9"/>
        <v>0</v>
      </c>
      <c r="T180" s="196" t="str">
        <f t="shared" si="10"/>
        <v/>
      </c>
      <c r="U180" s="196">
        <f t="shared" si="11"/>
        <v>0</v>
      </c>
      <c r="V180" s="197"/>
      <c r="W180" s="195">
        <f t="shared" ref="W180:X180" si="168">C180/100</f>
        <v>0</v>
      </c>
      <c r="X180" s="195">
        <f t="shared" si="168"/>
        <v>0</v>
      </c>
      <c r="Y180" s="195">
        <f t="shared" si="14"/>
        <v>0</v>
      </c>
      <c r="Z180" s="198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184.0</v>
      </c>
      <c r="B181" s="190"/>
      <c r="C181" s="190"/>
      <c r="D181" s="190"/>
      <c r="E181" s="190"/>
      <c r="F181" s="190">
        <f t="shared" si="5"/>
        <v>0</v>
      </c>
      <c r="G181" s="190">
        <f t="shared" si="6"/>
        <v>0</v>
      </c>
      <c r="H181" s="191">
        <f t="shared" si="7"/>
        <v>0</v>
      </c>
      <c r="I181" s="190"/>
      <c r="J181" s="192">
        <f t="shared" si="8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9"/>
        <v>0</v>
      </c>
      <c r="T181" s="196" t="str">
        <f t="shared" si="10"/>
        <v/>
      </c>
      <c r="U181" s="196">
        <f t="shared" si="11"/>
        <v>0</v>
      </c>
      <c r="V181" s="197"/>
      <c r="W181" s="195">
        <f t="shared" ref="W181:X181" si="169">C181/100</f>
        <v>0</v>
      </c>
      <c r="X181" s="195">
        <f t="shared" si="169"/>
        <v>0</v>
      </c>
      <c r="Y181" s="195">
        <f t="shared" si="14"/>
        <v>0</v>
      </c>
      <c r="Z181" s="198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185.0</v>
      </c>
      <c r="B182" s="190"/>
      <c r="C182" s="190"/>
      <c r="D182" s="190"/>
      <c r="E182" s="190"/>
      <c r="F182" s="190">
        <f t="shared" si="5"/>
        <v>0</v>
      </c>
      <c r="G182" s="190">
        <f t="shared" si="6"/>
        <v>0</v>
      </c>
      <c r="H182" s="191">
        <f t="shared" si="7"/>
        <v>0</v>
      </c>
      <c r="I182" s="190"/>
      <c r="J182" s="192">
        <f t="shared" si="8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9"/>
        <v>0</v>
      </c>
      <c r="T182" s="196" t="str">
        <f t="shared" si="10"/>
        <v/>
      </c>
      <c r="U182" s="196">
        <f t="shared" si="11"/>
        <v>0</v>
      </c>
      <c r="V182" s="197"/>
      <c r="W182" s="195">
        <f t="shared" ref="W182:X182" si="170">C182/100</f>
        <v>0</v>
      </c>
      <c r="X182" s="195">
        <f t="shared" si="170"/>
        <v>0</v>
      </c>
      <c r="Y182" s="195">
        <f t="shared" si="14"/>
        <v>0</v>
      </c>
      <c r="Z182" s="198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186.0</v>
      </c>
      <c r="B183" s="190"/>
      <c r="C183" s="190"/>
      <c r="D183" s="190"/>
      <c r="E183" s="190"/>
      <c r="F183" s="190">
        <f t="shared" si="5"/>
        <v>0</v>
      </c>
      <c r="G183" s="190">
        <f t="shared" si="6"/>
        <v>0</v>
      </c>
      <c r="H183" s="191">
        <f t="shared" si="7"/>
        <v>0</v>
      </c>
      <c r="I183" s="190"/>
      <c r="J183" s="192">
        <f t="shared" si="8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9"/>
        <v>0</v>
      </c>
      <c r="T183" s="196" t="str">
        <f t="shared" si="10"/>
        <v/>
      </c>
      <c r="U183" s="196">
        <f t="shared" si="11"/>
        <v>0</v>
      </c>
      <c r="V183" s="197"/>
      <c r="W183" s="195">
        <f t="shared" ref="W183:X183" si="171">C183/100</f>
        <v>0</v>
      </c>
      <c r="X183" s="195">
        <f t="shared" si="171"/>
        <v>0</v>
      </c>
      <c r="Y183" s="195">
        <f t="shared" si="14"/>
        <v>0</v>
      </c>
      <c r="Z183" s="198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187.0</v>
      </c>
      <c r="B184" s="190"/>
      <c r="C184" s="190"/>
      <c r="D184" s="190"/>
      <c r="E184" s="190"/>
      <c r="F184" s="190">
        <f t="shared" si="5"/>
        <v>0</v>
      </c>
      <c r="G184" s="190">
        <f t="shared" si="6"/>
        <v>0</v>
      </c>
      <c r="H184" s="191">
        <f t="shared" si="7"/>
        <v>0</v>
      </c>
      <c r="I184" s="190"/>
      <c r="J184" s="192">
        <f t="shared" si="8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9"/>
        <v>0</v>
      </c>
      <c r="T184" s="196" t="str">
        <f t="shared" si="10"/>
        <v/>
      </c>
      <c r="U184" s="196">
        <f t="shared" si="11"/>
        <v>0</v>
      </c>
      <c r="V184" s="197"/>
      <c r="W184" s="195">
        <f t="shared" ref="W184:X184" si="172">C184/100</f>
        <v>0</v>
      </c>
      <c r="X184" s="195">
        <f t="shared" si="172"/>
        <v>0</v>
      </c>
      <c r="Y184" s="195">
        <f t="shared" si="14"/>
        <v>0</v>
      </c>
      <c r="Z184" s="198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188.0</v>
      </c>
      <c r="B185" s="190"/>
      <c r="C185" s="190"/>
      <c r="D185" s="190"/>
      <c r="E185" s="190"/>
      <c r="F185" s="190">
        <f t="shared" si="5"/>
        <v>0</v>
      </c>
      <c r="G185" s="190">
        <f t="shared" si="6"/>
        <v>0</v>
      </c>
      <c r="H185" s="191">
        <f t="shared" si="7"/>
        <v>0</v>
      </c>
      <c r="I185" s="190"/>
      <c r="J185" s="192">
        <f t="shared" si="8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9"/>
        <v>0</v>
      </c>
      <c r="T185" s="196" t="str">
        <f t="shared" si="10"/>
        <v/>
      </c>
      <c r="U185" s="196">
        <f t="shared" si="11"/>
        <v>0</v>
      </c>
      <c r="V185" s="197"/>
      <c r="W185" s="195">
        <f t="shared" ref="W185:X185" si="173">C185/100</f>
        <v>0</v>
      </c>
      <c r="X185" s="195">
        <f t="shared" si="173"/>
        <v>0</v>
      </c>
      <c r="Y185" s="195">
        <f t="shared" si="14"/>
        <v>0</v>
      </c>
      <c r="Z185" s="198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189.0</v>
      </c>
      <c r="B186" s="190"/>
      <c r="C186" s="190"/>
      <c r="D186" s="190"/>
      <c r="E186" s="190"/>
      <c r="F186" s="190">
        <f t="shared" si="5"/>
        <v>0</v>
      </c>
      <c r="G186" s="190">
        <f t="shared" si="6"/>
        <v>0</v>
      </c>
      <c r="H186" s="191">
        <f t="shared" si="7"/>
        <v>0</v>
      </c>
      <c r="I186" s="190"/>
      <c r="J186" s="192">
        <f t="shared" si="8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9"/>
        <v>0</v>
      </c>
      <c r="T186" s="196" t="str">
        <f t="shared" si="10"/>
        <v/>
      </c>
      <c r="U186" s="196">
        <f t="shared" si="11"/>
        <v>0</v>
      </c>
      <c r="V186" s="197"/>
      <c r="W186" s="195">
        <f t="shared" ref="W186:X186" si="174">C186/100</f>
        <v>0</v>
      </c>
      <c r="X186" s="195">
        <f t="shared" si="174"/>
        <v>0</v>
      </c>
      <c r="Y186" s="195">
        <f t="shared" si="14"/>
        <v>0</v>
      </c>
      <c r="Z186" s="198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190.0</v>
      </c>
      <c r="B187" s="190"/>
      <c r="C187" s="190"/>
      <c r="D187" s="190"/>
      <c r="E187" s="190"/>
      <c r="F187" s="190">
        <f t="shared" si="5"/>
        <v>0</v>
      </c>
      <c r="G187" s="190">
        <f t="shared" si="6"/>
        <v>0</v>
      </c>
      <c r="H187" s="191">
        <f t="shared" si="7"/>
        <v>0</v>
      </c>
      <c r="I187" s="190"/>
      <c r="J187" s="192">
        <f t="shared" si="8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9"/>
        <v>0</v>
      </c>
      <c r="T187" s="196" t="str">
        <f t="shared" si="10"/>
        <v/>
      </c>
      <c r="U187" s="196">
        <f t="shared" si="11"/>
        <v>0</v>
      </c>
      <c r="V187" s="197"/>
      <c r="W187" s="195">
        <f t="shared" ref="W187:X187" si="175">C187/100</f>
        <v>0</v>
      </c>
      <c r="X187" s="195">
        <f t="shared" si="175"/>
        <v>0</v>
      </c>
      <c r="Y187" s="195">
        <f t="shared" si="14"/>
        <v>0</v>
      </c>
      <c r="Z187" s="198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191.0</v>
      </c>
      <c r="B188" s="190"/>
      <c r="C188" s="190"/>
      <c r="D188" s="190"/>
      <c r="E188" s="190"/>
      <c r="F188" s="190">
        <f t="shared" si="5"/>
        <v>0</v>
      </c>
      <c r="G188" s="190">
        <f t="shared" si="6"/>
        <v>0</v>
      </c>
      <c r="H188" s="191">
        <f t="shared" si="7"/>
        <v>0</v>
      </c>
      <c r="I188" s="190"/>
      <c r="J188" s="192">
        <f t="shared" si="8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9"/>
        <v>0</v>
      </c>
      <c r="T188" s="196" t="str">
        <f t="shared" si="10"/>
        <v/>
      </c>
      <c r="U188" s="196">
        <f t="shared" si="11"/>
        <v>0</v>
      </c>
      <c r="V188" s="197"/>
      <c r="W188" s="195">
        <f t="shared" ref="W188:X188" si="176">C188/100</f>
        <v>0</v>
      </c>
      <c r="X188" s="195">
        <f t="shared" si="176"/>
        <v>0</v>
      </c>
      <c r="Y188" s="195">
        <f t="shared" si="14"/>
        <v>0</v>
      </c>
      <c r="Z188" s="198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192.0</v>
      </c>
      <c r="B189" s="190"/>
      <c r="C189" s="190"/>
      <c r="D189" s="190"/>
      <c r="E189" s="190"/>
      <c r="F189" s="190">
        <f t="shared" si="5"/>
        <v>0</v>
      </c>
      <c r="G189" s="190">
        <f t="shared" si="6"/>
        <v>0</v>
      </c>
      <c r="H189" s="191">
        <f t="shared" si="7"/>
        <v>0</v>
      </c>
      <c r="I189" s="190"/>
      <c r="J189" s="192">
        <f t="shared" si="8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9"/>
        <v>0</v>
      </c>
      <c r="T189" s="196" t="str">
        <f t="shared" si="10"/>
        <v/>
      </c>
      <c r="U189" s="196">
        <f t="shared" si="11"/>
        <v>0</v>
      </c>
      <c r="V189" s="197"/>
      <c r="W189" s="195">
        <f t="shared" ref="W189:X189" si="177">C189/100</f>
        <v>0</v>
      </c>
      <c r="X189" s="195">
        <f t="shared" si="177"/>
        <v>0</v>
      </c>
      <c r="Y189" s="195">
        <f t="shared" si="14"/>
        <v>0</v>
      </c>
      <c r="Z189" s="198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193.0</v>
      </c>
      <c r="B190" s="190"/>
      <c r="C190" s="190"/>
      <c r="D190" s="190"/>
      <c r="E190" s="190"/>
      <c r="F190" s="190">
        <f t="shared" si="5"/>
        <v>0</v>
      </c>
      <c r="G190" s="190">
        <f t="shared" si="6"/>
        <v>0</v>
      </c>
      <c r="H190" s="191">
        <f t="shared" si="7"/>
        <v>0</v>
      </c>
      <c r="I190" s="190"/>
      <c r="J190" s="192">
        <f t="shared" si="8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9"/>
        <v>0</v>
      </c>
      <c r="T190" s="196" t="str">
        <f t="shared" si="10"/>
        <v/>
      </c>
      <c r="U190" s="196">
        <f t="shared" si="11"/>
        <v>0</v>
      </c>
      <c r="V190" s="197"/>
      <c r="W190" s="195">
        <f t="shared" ref="W190:X190" si="178">C190/100</f>
        <v>0</v>
      </c>
      <c r="X190" s="195">
        <f t="shared" si="178"/>
        <v>0</v>
      </c>
      <c r="Y190" s="195">
        <f t="shared" si="14"/>
        <v>0</v>
      </c>
      <c r="Z190" s="198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194.0</v>
      </c>
      <c r="B191" s="190"/>
      <c r="C191" s="190"/>
      <c r="D191" s="190"/>
      <c r="E191" s="190"/>
      <c r="F191" s="190">
        <f t="shared" si="5"/>
        <v>0</v>
      </c>
      <c r="G191" s="190">
        <f t="shared" si="6"/>
        <v>0</v>
      </c>
      <c r="H191" s="191">
        <f t="shared" si="7"/>
        <v>0</v>
      </c>
      <c r="I191" s="190"/>
      <c r="J191" s="192">
        <f t="shared" si="8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9"/>
        <v>0</v>
      </c>
      <c r="T191" s="196" t="str">
        <f t="shared" si="10"/>
        <v/>
      </c>
      <c r="U191" s="196">
        <f t="shared" si="11"/>
        <v>0</v>
      </c>
      <c r="V191" s="197"/>
      <c r="W191" s="195">
        <f t="shared" ref="W191:X191" si="179">C191/100</f>
        <v>0</v>
      </c>
      <c r="X191" s="195">
        <f t="shared" si="179"/>
        <v>0</v>
      </c>
      <c r="Y191" s="195">
        <f t="shared" si="14"/>
        <v>0</v>
      </c>
      <c r="Z191" s="198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195.0</v>
      </c>
      <c r="B192" s="190"/>
      <c r="C192" s="190"/>
      <c r="D192" s="190"/>
      <c r="E192" s="190"/>
      <c r="F192" s="190">
        <f t="shared" si="5"/>
        <v>0</v>
      </c>
      <c r="G192" s="190">
        <f t="shared" si="6"/>
        <v>0</v>
      </c>
      <c r="H192" s="191">
        <f t="shared" si="7"/>
        <v>0</v>
      </c>
      <c r="I192" s="190"/>
      <c r="J192" s="192">
        <f t="shared" si="8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9"/>
        <v>0</v>
      </c>
      <c r="T192" s="196" t="str">
        <f t="shared" si="10"/>
        <v/>
      </c>
      <c r="U192" s="196">
        <f t="shared" si="11"/>
        <v>0</v>
      </c>
      <c r="V192" s="197"/>
      <c r="W192" s="195">
        <f t="shared" ref="W192:X192" si="180">C192/100</f>
        <v>0</v>
      </c>
      <c r="X192" s="195">
        <f t="shared" si="180"/>
        <v>0</v>
      </c>
      <c r="Y192" s="195">
        <f t="shared" si="14"/>
        <v>0</v>
      </c>
      <c r="Z192" s="198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196.0</v>
      </c>
      <c r="B193" s="190"/>
      <c r="C193" s="190"/>
      <c r="D193" s="190"/>
      <c r="E193" s="190"/>
      <c r="F193" s="190">
        <f t="shared" si="5"/>
        <v>0</v>
      </c>
      <c r="G193" s="190">
        <f t="shared" si="6"/>
        <v>0</v>
      </c>
      <c r="H193" s="191">
        <f t="shared" si="7"/>
        <v>0</v>
      </c>
      <c r="I193" s="190"/>
      <c r="J193" s="192">
        <f t="shared" si="8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9"/>
        <v>0</v>
      </c>
      <c r="T193" s="196" t="str">
        <f t="shared" si="10"/>
        <v/>
      </c>
      <c r="U193" s="196">
        <f t="shared" si="11"/>
        <v>0</v>
      </c>
      <c r="V193" s="197"/>
      <c r="W193" s="195">
        <f t="shared" ref="W193:X193" si="181">C193/100</f>
        <v>0</v>
      </c>
      <c r="X193" s="195">
        <f t="shared" si="181"/>
        <v>0</v>
      </c>
      <c r="Y193" s="195">
        <f t="shared" si="14"/>
        <v>0</v>
      </c>
      <c r="Z193" s="198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197.0</v>
      </c>
      <c r="B194" s="190"/>
      <c r="C194" s="190"/>
      <c r="D194" s="190"/>
      <c r="E194" s="190"/>
      <c r="F194" s="190">
        <f t="shared" si="5"/>
        <v>0</v>
      </c>
      <c r="G194" s="190">
        <f t="shared" si="6"/>
        <v>0</v>
      </c>
      <c r="H194" s="191">
        <f t="shared" si="7"/>
        <v>0</v>
      </c>
      <c r="I194" s="190"/>
      <c r="J194" s="192">
        <f t="shared" si="8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9"/>
        <v>0</v>
      </c>
      <c r="T194" s="196" t="str">
        <f t="shared" si="10"/>
        <v/>
      </c>
      <c r="U194" s="196">
        <f t="shared" si="11"/>
        <v>0</v>
      </c>
      <c r="V194" s="197"/>
      <c r="W194" s="195">
        <f t="shared" ref="W194:X194" si="182">C194/100</f>
        <v>0</v>
      </c>
      <c r="X194" s="195">
        <f t="shared" si="182"/>
        <v>0</v>
      </c>
      <c r="Y194" s="195">
        <f t="shared" si="14"/>
        <v>0</v>
      </c>
      <c r="Z194" s="198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198.0</v>
      </c>
      <c r="B195" s="190"/>
      <c r="C195" s="190"/>
      <c r="D195" s="190"/>
      <c r="E195" s="190"/>
      <c r="F195" s="190">
        <f t="shared" si="5"/>
        <v>0</v>
      </c>
      <c r="G195" s="190">
        <f t="shared" si="6"/>
        <v>0</v>
      </c>
      <c r="H195" s="191">
        <f t="shared" si="7"/>
        <v>0</v>
      </c>
      <c r="I195" s="190"/>
      <c r="J195" s="192">
        <f t="shared" si="8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9"/>
        <v>0</v>
      </c>
      <c r="T195" s="196" t="str">
        <f t="shared" si="10"/>
        <v/>
      </c>
      <c r="U195" s="196">
        <f t="shared" si="11"/>
        <v>0</v>
      </c>
      <c r="V195" s="197"/>
      <c r="W195" s="195">
        <f t="shared" ref="W195:X195" si="183">C195/100</f>
        <v>0</v>
      </c>
      <c r="X195" s="195">
        <f t="shared" si="183"/>
        <v>0</v>
      </c>
      <c r="Y195" s="195">
        <f t="shared" si="14"/>
        <v>0</v>
      </c>
      <c r="Z195" s="198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199.0</v>
      </c>
      <c r="B196" s="190"/>
      <c r="C196" s="190"/>
      <c r="D196" s="190"/>
      <c r="E196" s="190"/>
      <c r="F196" s="190">
        <f t="shared" si="5"/>
        <v>0</v>
      </c>
      <c r="G196" s="190">
        <f t="shared" si="6"/>
        <v>0</v>
      </c>
      <c r="H196" s="191">
        <f t="shared" si="7"/>
        <v>0</v>
      </c>
      <c r="I196" s="190"/>
      <c r="J196" s="192">
        <f t="shared" si="8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9"/>
        <v>0</v>
      </c>
      <c r="T196" s="196" t="str">
        <f t="shared" si="10"/>
        <v/>
      </c>
      <c r="U196" s="196">
        <f t="shared" si="11"/>
        <v>0</v>
      </c>
      <c r="V196" s="197"/>
      <c r="W196" s="195">
        <f t="shared" ref="W196:X196" si="184">C196/100</f>
        <v>0</v>
      </c>
      <c r="X196" s="195">
        <f t="shared" si="184"/>
        <v>0</v>
      </c>
      <c r="Y196" s="195">
        <f t="shared" si="14"/>
        <v>0</v>
      </c>
      <c r="Z196" s="198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200.0</v>
      </c>
      <c r="B197" s="190"/>
      <c r="C197" s="190"/>
      <c r="D197" s="190"/>
      <c r="E197" s="190"/>
      <c r="F197" s="190">
        <f t="shared" si="5"/>
        <v>0</v>
      </c>
      <c r="G197" s="190">
        <f t="shared" si="6"/>
        <v>0</v>
      </c>
      <c r="H197" s="191">
        <f t="shared" si="7"/>
        <v>0</v>
      </c>
      <c r="I197" s="190"/>
      <c r="J197" s="192">
        <f t="shared" si="8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9"/>
        <v>0</v>
      </c>
      <c r="T197" s="196" t="str">
        <f t="shared" si="10"/>
        <v/>
      </c>
      <c r="U197" s="196">
        <f t="shared" si="11"/>
        <v>0</v>
      </c>
      <c r="V197" s="197"/>
      <c r="W197" s="195">
        <f t="shared" ref="W197:X197" si="185">C197/100</f>
        <v>0</v>
      </c>
      <c r="X197" s="195">
        <f t="shared" si="185"/>
        <v>0</v>
      </c>
      <c r="Y197" s="195">
        <f t="shared" si="14"/>
        <v>0</v>
      </c>
      <c r="Z197" s="198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201.0</v>
      </c>
      <c r="B198" s="190"/>
      <c r="C198" s="190"/>
      <c r="D198" s="190"/>
      <c r="E198" s="190"/>
      <c r="F198" s="190">
        <f t="shared" si="5"/>
        <v>0</v>
      </c>
      <c r="G198" s="190">
        <f t="shared" si="6"/>
        <v>0</v>
      </c>
      <c r="H198" s="191">
        <f t="shared" si="7"/>
        <v>0</v>
      </c>
      <c r="I198" s="190"/>
      <c r="J198" s="192">
        <f t="shared" si="8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9"/>
        <v>0</v>
      </c>
      <c r="T198" s="196" t="str">
        <f t="shared" si="10"/>
        <v/>
      </c>
      <c r="U198" s="196">
        <f t="shared" si="11"/>
        <v>0</v>
      </c>
      <c r="V198" s="197"/>
      <c r="W198" s="195">
        <f t="shared" ref="W198:X198" si="186">C198/100</f>
        <v>0</v>
      </c>
      <c r="X198" s="195">
        <f t="shared" si="186"/>
        <v>0</v>
      </c>
      <c r="Y198" s="195">
        <f t="shared" si="14"/>
        <v>0</v>
      </c>
      <c r="Z198" s="198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202.0</v>
      </c>
      <c r="B199" s="190"/>
      <c r="C199" s="190"/>
      <c r="D199" s="190"/>
      <c r="E199" s="190"/>
      <c r="F199" s="190">
        <f t="shared" si="5"/>
        <v>0</v>
      </c>
      <c r="G199" s="190">
        <f t="shared" si="6"/>
        <v>0</v>
      </c>
      <c r="H199" s="191">
        <f t="shared" si="7"/>
        <v>0</v>
      </c>
      <c r="I199" s="190"/>
      <c r="J199" s="192">
        <f t="shared" si="8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9"/>
        <v>0</v>
      </c>
      <c r="T199" s="196" t="str">
        <f t="shared" si="10"/>
        <v/>
      </c>
      <c r="U199" s="196">
        <f t="shared" si="11"/>
        <v>0</v>
      </c>
      <c r="V199" s="197"/>
      <c r="W199" s="195">
        <f t="shared" ref="W199:X199" si="187">C199/100</f>
        <v>0</v>
      </c>
      <c r="X199" s="195">
        <f t="shared" si="187"/>
        <v>0</v>
      </c>
      <c r="Y199" s="195">
        <f t="shared" si="14"/>
        <v>0</v>
      </c>
      <c r="Z199" s="198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203.0</v>
      </c>
      <c r="B200" s="190"/>
      <c r="C200" s="190"/>
      <c r="D200" s="190"/>
      <c r="E200" s="190"/>
      <c r="F200" s="190">
        <f t="shared" si="5"/>
        <v>0</v>
      </c>
      <c r="G200" s="190">
        <f t="shared" si="6"/>
        <v>0</v>
      </c>
      <c r="H200" s="191">
        <f t="shared" si="7"/>
        <v>0</v>
      </c>
      <c r="I200" s="190"/>
      <c r="J200" s="192">
        <f t="shared" si="8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9"/>
        <v>0</v>
      </c>
      <c r="T200" s="196" t="str">
        <f t="shared" si="10"/>
        <v/>
      </c>
      <c r="U200" s="196">
        <f t="shared" si="11"/>
        <v>0</v>
      </c>
      <c r="V200" s="197"/>
      <c r="W200" s="195">
        <f t="shared" ref="W200:X200" si="188">C200/100</f>
        <v>0</v>
      </c>
      <c r="X200" s="195">
        <f t="shared" si="188"/>
        <v>0</v>
      </c>
      <c r="Y200" s="195">
        <f t="shared" si="14"/>
        <v>0</v>
      </c>
      <c r="Z200" s="198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204.0</v>
      </c>
      <c r="B201" s="190"/>
      <c r="C201" s="190"/>
      <c r="D201" s="190"/>
      <c r="E201" s="190"/>
      <c r="F201" s="190">
        <f t="shared" si="5"/>
        <v>0</v>
      </c>
      <c r="G201" s="190">
        <f t="shared" si="6"/>
        <v>0</v>
      </c>
      <c r="H201" s="191">
        <f t="shared" si="7"/>
        <v>0</v>
      </c>
      <c r="I201" s="190"/>
      <c r="J201" s="192">
        <f t="shared" si="8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9"/>
        <v>0</v>
      </c>
      <c r="T201" s="196" t="str">
        <f t="shared" si="10"/>
        <v/>
      </c>
      <c r="U201" s="196">
        <f t="shared" si="11"/>
        <v>0</v>
      </c>
      <c r="V201" s="197"/>
      <c r="W201" s="195">
        <f t="shared" ref="W201:X201" si="189">C201/100</f>
        <v>0</v>
      </c>
      <c r="X201" s="195">
        <f t="shared" si="189"/>
        <v>0</v>
      </c>
      <c r="Y201" s="195">
        <f t="shared" si="14"/>
        <v>0</v>
      </c>
      <c r="Z201" s="198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205.0</v>
      </c>
      <c r="B202" s="190"/>
      <c r="C202" s="190"/>
      <c r="D202" s="190"/>
      <c r="E202" s="190"/>
      <c r="F202" s="190">
        <f t="shared" si="5"/>
        <v>0</v>
      </c>
      <c r="G202" s="190">
        <f t="shared" si="6"/>
        <v>0</v>
      </c>
      <c r="H202" s="191">
        <f t="shared" si="7"/>
        <v>0</v>
      </c>
      <c r="I202" s="190"/>
      <c r="J202" s="192">
        <f t="shared" si="8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9"/>
        <v>0</v>
      </c>
      <c r="T202" s="196" t="str">
        <f t="shared" si="10"/>
        <v/>
      </c>
      <c r="U202" s="196">
        <f t="shared" si="11"/>
        <v>0</v>
      </c>
      <c r="V202" s="197"/>
      <c r="W202" s="195">
        <f t="shared" ref="W202:X202" si="190">C202/100</f>
        <v>0</v>
      </c>
      <c r="X202" s="195">
        <f t="shared" si="190"/>
        <v>0</v>
      </c>
      <c r="Y202" s="195">
        <f t="shared" si="14"/>
        <v>0</v>
      </c>
      <c r="Z202" s="198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206.0</v>
      </c>
      <c r="B203" s="190"/>
      <c r="C203" s="190"/>
      <c r="D203" s="190"/>
      <c r="E203" s="190"/>
      <c r="F203" s="190">
        <f t="shared" si="5"/>
        <v>0</v>
      </c>
      <c r="G203" s="190">
        <f t="shared" si="6"/>
        <v>0</v>
      </c>
      <c r="H203" s="191">
        <f t="shared" si="7"/>
        <v>0</v>
      </c>
      <c r="I203" s="190"/>
      <c r="J203" s="192">
        <f t="shared" si="8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9"/>
        <v>0</v>
      </c>
      <c r="T203" s="196" t="str">
        <f t="shared" si="10"/>
        <v/>
      </c>
      <c r="U203" s="196">
        <f t="shared" si="11"/>
        <v>0</v>
      </c>
      <c r="V203" s="197"/>
      <c r="W203" s="195">
        <f t="shared" ref="W203:X203" si="191">C203/100</f>
        <v>0</v>
      </c>
      <c r="X203" s="195">
        <f t="shared" si="191"/>
        <v>0</v>
      </c>
      <c r="Y203" s="195">
        <f t="shared" si="14"/>
        <v>0</v>
      </c>
      <c r="Z203" s="198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207.0</v>
      </c>
      <c r="B204" s="190"/>
      <c r="C204" s="190"/>
      <c r="D204" s="190"/>
      <c r="E204" s="190"/>
      <c r="F204" s="190">
        <f t="shared" si="5"/>
        <v>0</v>
      </c>
      <c r="G204" s="190">
        <f t="shared" si="6"/>
        <v>0</v>
      </c>
      <c r="H204" s="191">
        <f t="shared" si="7"/>
        <v>0</v>
      </c>
      <c r="I204" s="190"/>
      <c r="J204" s="192">
        <f t="shared" si="8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9"/>
        <v>0</v>
      </c>
      <c r="T204" s="196" t="str">
        <f t="shared" si="10"/>
        <v/>
      </c>
      <c r="U204" s="196">
        <f t="shared" si="11"/>
        <v>0</v>
      </c>
      <c r="V204" s="197"/>
      <c r="W204" s="195">
        <f t="shared" ref="W204:X204" si="192">C204/100</f>
        <v>0</v>
      </c>
      <c r="X204" s="195">
        <f t="shared" si="192"/>
        <v>0</v>
      </c>
      <c r="Y204" s="195">
        <f t="shared" si="14"/>
        <v>0</v>
      </c>
      <c r="Z204" s="198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208.0</v>
      </c>
      <c r="B205" s="190"/>
      <c r="C205" s="190"/>
      <c r="D205" s="190"/>
      <c r="E205" s="190"/>
      <c r="F205" s="190">
        <f t="shared" si="5"/>
        <v>0</v>
      </c>
      <c r="G205" s="190">
        <f t="shared" si="6"/>
        <v>0</v>
      </c>
      <c r="H205" s="191">
        <f t="shared" si="7"/>
        <v>0</v>
      </c>
      <c r="I205" s="190"/>
      <c r="J205" s="192">
        <f t="shared" si="8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9"/>
        <v>0</v>
      </c>
      <c r="T205" s="196" t="str">
        <f t="shared" si="10"/>
        <v/>
      </c>
      <c r="U205" s="196">
        <f t="shared" si="11"/>
        <v>0</v>
      </c>
      <c r="V205" s="197"/>
      <c r="W205" s="195">
        <f t="shared" ref="W205:X205" si="193">C205/100</f>
        <v>0</v>
      </c>
      <c r="X205" s="195">
        <f t="shared" si="193"/>
        <v>0</v>
      </c>
      <c r="Y205" s="195">
        <f t="shared" si="14"/>
        <v>0</v>
      </c>
      <c r="Z205" s="198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209.0</v>
      </c>
      <c r="B206" s="190"/>
      <c r="C206" s="190"/>
      <c r="D206" s="190"/>
      <c r="E206" s="190"/>
      <c r="F206" s="190">
        <f t="shared" si="5"/>
        <v>0</v>
      </c>
      <c r="G206" s="190">
        <f t="shared" si="6"/>
        <v>0</v>
      </c>
      <c r="H206" s="191">
        <f t="shared" si="7"/>
        <v>0</v>
      </c>
      <c r="I206" s="190"/>
      <c r="J206" s="192">
        <f t="shared" si="8"/>
        <v>0</v>
      </c>
      <c r="K206" s="139"/>
      <c r="L206" s="216"/>
      <c r="M206" s="258"/>
      <c r="N206" s="258"/>
      <c r="O206" s="139"/>
      <c r="P206" s="139"/>
      <c r="Q206" s="192"/>
      <c r="R206" s="141"/>
      <c r="S206" s="195">
        <f t="shared" si="9"/>
        <v>0</v>
      </c>
      <c r="T206" s="196" t="str">
        <f t="shared" si="10"/>
        <v/>
      </c>
      <c r="U206" s="196">
        <f t="shared" si="11"/>
        <v>0</v>
      </c>
      <c r="V206" s="197"/>
      <c r="W206" s="195">
        <f t="shared" ref="W206:X206" si="194">C206/100</f>
        <v>0</v>
      </c>
      <c r="X206" s="195">
        <f t="shared" si="194"/>
        <v>0</v>
      </c>
      <c r="Y206" s="195">
        <f t="shared" si="14"/>
        <v>0</v>
      </c>
      <c r="Z206" s="198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210.0</v>
      </c>
      <c r="B207" s="190"/>
      <c r="C207" s="190"/>
      <c r="D207" s="190"/>
      <c r="E207" s="190"/>
      <c r="F207" s="190">
        <f t="shared" si="5"/>
        <v>0</v>
      </c>
      <c r="G207" s="190">
        <f t="shared" si="6"/>
        <v>0</v>
      </c>
      <c r="H207" s="191">
        <f t="shared" si="7"/>
        <v>0</v>
      </c>
      <c r="I207" s="190"/>
      <c r="J207" s="192">
        <f t="shared" si="8"/>
        <v>0</v>
      </c>
      <c r="K207" s="139"/>
      <c r="L207" s="216"/>
      <c r="M207" s="258"/>
      <c r="N207" s="258"/>
      <c r="O207" s="139"/>
      <c r="P207" s="139"/>
      <c r="Q207" s="192"/>
      <c r="R207" s="141"/>
      <c r="S207" s="195">
        <f t="shared" si="9"/>
        <v>0</v>
      </c>
      <c r="T207" s="196" t="str">
        <f t="shared" si="10"/>
        <v/>
      </c>
      <c r="U207" s="196">
        <f t="shared" si="11"/>
        <v>0</v>
      </c>
      <c r="V207" s="197"/>
      <c r="W207" s="195">
        <f t="shared" ref="W207:X207" si="195">C207/100</f>
        <v>0</v>
      </c>
      <c r="X207" s="195">
        <f t="shared" si="195"/>
        <v>0</v>
      </c>
      <c r="Y207" s="195">
        <f t="shared" si="14"/>
        <v>0</v>
      </c>
      <c r="Z207" s="198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211.0</v>
      </c>
      <c r="B208" s="190"/>
      <c r="C208" s="190"/>
      <c r="D208" s="190"/>
      <c r="E208" s="190"/>
      <c r="F208" s="190">
        <f t="shared" si="5"/>
        <v>0</v>
      </c>
      <c r="G208" s="190">
        <f t="shared" si="6"/>
        <v>0</v>
      </c>
      <c r="H208" s="191">
        <f t="shared" si="7"/>
        <v>0</v>
      </c>
      <c r="I208" s="190"/>
      <c r="J208" s="192">
        <f t="shared" si="8"/>
        <v>0</v>
      </c>
      <c r="K208" s="139"/>
      <c r="L208" s="216"/>
      <c r="M208" s="258"/>
      <c r="N208" s="258"/>
      <c r="O208" s="139"/>
      <c r="P208" s="139"/>
      <c r="Q208" s="192"/>
      <c r="R208" s="141"/>
      <c r="S208" s="195">
        <f t="shared" si="9"/>
        <v>0</v>
      </c>
      <c r="T208" s="196" t="str">
        <f t="shared" si="10"/>
        <v/>
      </c>
      <c r="U208" s="196">
        <f t="shared" si="11"/>
        <v>0</v>
      </c>
      <c r="V208" s="197"/>
      <c r="W208" s="195">
        <f t="shared" ref="W208:X208" si="196">C208/100</f>
        <v>0</v>
      </c>
      <c r="X208" s="195">
        <f t="shared" si="196"/>
        <v>0</v>
      </c>
      <c r="Y208" s="195">
        <f t="shared" si="14"/>
        <v>0</v>
      </c>
      <c r="Z208" s="198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212.0</v>
      </c>
      <c r="B209" s="190"/>
      <c r="C209" s="190"/>
      <c r="D209" s="190"/>
      <c r="E209" s="190"/>
      <c r="F209" s="190">
        <f t="shared" si="5"/>
        <v>0</v>
      </c>
      <c r="G209" s="190">
        <f t="shared" si="6"/>
        <v>0</v>
      </c>
      <c r="H209" s="191">
        <f t="shared" si="7"/>
        <v>0</v>
      </c>
      <c r="I209" s="190"/>
      <c r="J209" s="192">
        <f t="shared" si="8"/>
        <v>0</v>
      </c>
      <c r="K209" s="139"/>
      <c r="L209" s="216"/>
      <c r="M209" s="258"/>
      <c r="N209" s="258"/>
      <c r="O209" s="139"/>
      <c r="P209" s="139"/>
      <c r="Q209" s="192"/>
      <c r="R209" s="141"/>
      <c r="S209" s="195">
        <f t="shared" si="9"/>
        <v>0</v>
      </c>
      <c r="T209" s="196" t="str">
        <f t="shared" si="10"/>
        <v/>
      </c>
      <c r="U209" s="196">
        <f t="shared" si="11"/>
        <v>0</v>
      </c>
      <c r="V209" s="197"/>
      <c r="W209" s="195">
        <f t="shared" ref="W209:X209" si="197">C209/100</f>
        <v>0</v>
      </c>
      <c r="X209" s="195">
        <f t="shared" si="197"/>
        <v>0</v>
      </c>
      <c r="Y209" s="195">
        <f t="shared" si="14"/>
        <v>0</v>
      </c>
      <c r="Z209" s="198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213.0</v>
      </c>
      <c r="B210" s="190"/>
      <c r="C210" s="190"/>
      <c r="D210" s="190"/>
      <c r="E210" s="190"/>
      <c r="F210" s="190">
        <f t="shared" si="5"/>
        <v>0</v>
      </c>
      <c r="G210" s="190">
        <f t="shared" si="6"/>
        <v>0</v>
      </c>
      <c r="H210" s="191">
        <f t="shared" si="7"/>
        <v>0</v>
      </c>
      <c r="I210" s="190"/>
      <c r="J210" s="192">
        <f t="shared" si="8"/>
        <v>0</v>
      </c>
      <c r="K210" s="139"/>
      <c r="L210" s="216"/>
      <c r="M210" s="258"/>
      <c r="N210" s="258"/>
      <c r="O210" s="139"/>
      <c r="P210" s="139"/>
      <c r="Q210" s="192"/>
      <c r="R210" s="141"/>
      <c r="S210" s="195">
        <f t="shared" si="9"/>
        <v>0</v>
      </c>
      <c r="T210" s="196" t="str">
        <f t="shared" si="10"/>
        <v/>
      </c>
      <c r="U210" s="196">
        <f t="shared" si="11"/>
        <v>0</v>
      </c>
      <c r="V210" s="197"/>
      <c r="W210" s="195">
        <f t="shared" ref="W210:X210" si="198">C210/100</f>
        <v>0</v>
      </c>
      <c r="X210" s="195">
        <f t="shared" si="198"/>
        <v>0</v>
      </c>
      <c r="Y210" s="195">
        <f t="shared" si="14"/>
        <v>0</v>
      </c>
      <c r="Z210" s="198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214.0</v>
      </c>
      <c r="B211" s="190"/>
      <c r="C211" s="190"/>
      <c r="D211" s="190"/>
      <c r="E211" s="190"/>
      <c r="F211" s="190">
        <f t="shared" si="5"/>
        <v>0</v>
      </c>
      <c r="G211" s="190">
        <f t="shared" si="6"/>
        <v>0</v>
      </c>
      <c r="H211" s="191">
        <f t="shared" si="7"/>
        <v>0</v>
      </c>
      <c r="I211" s="190"/>
      <c r="J211" s="192">
        <f t="shared" si="8"/>
        <v>0</v>
      </c>
      <c r="K211" s="139"/>
      <c r="L211" s="216"/>
      <c r="M211" s="258"/>
      <c r="N211" s="258"/>
      <c r="O211" s="139"/>
      <c r="P211" s="139"/>
      <c r="Q211" s="192"/>
      <c r="R211" s="141"/>
      <c r="S211" s="195">
        <f t="shared" si="9"/>
        <v>0</v>
      </c>
      <c r="T211" s="196" t="str">
        <f t="shared" si="10"/>
        <v/>
      </c>
      <c r="U211" s="196">
        <f t="shared" si="11"/>
        <v>0</v>
      </c>
      <c r="V211" s="197"/>
      <c r="W211" s="195">
        <f t="shared" ref="W211:X211" si="199">C211/100</f>
        <v>0</v>
      </c>
      <c r="X211" s="195">
        <f t="shared" si="199"/>
        <v>0</v>
      </c>
      <c r="Y211" s="195">
        <f t="shared" si="14"/>
        <v>0</v>
      </c>
      <c r="Z211" s="198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215.0</v>
      </c>
      <c r="B212" s="190"/>
      <c r="C212" s="190"/>
      <c r="D212" s="190"/>
      <c r="E212" s="190"/>
      <c r="F212" s="190">
        <f t="shared" si="5"/>
        <v>0</v>
      </c>
      <c r="G212" s="190">
        <f t="shared" si="6"/>
        <v>0</v>
      </c>
      <c r="H212" s="191">
        <f t="shared" si="7"/>
        <v>0</v>
      </c>
      <c r="I212" s="190"/>
      <c r="J212" s="192">
        <f t="shared" si="8"/>
        <v>0</v>
      </c>
      <c r="K212" s="139"/>
      <c r="L212" s="216"/>
      <c r="M212" s="258"/>
      <c r="N212" s="258"/>
      <c r="O212" s="139"/>
      <c r="P212" s="139"/>
      <c r="Q212" s="192"/>
      <c r="R212" s="141"/>
      <c r="S212" s="195">
        <f t="shared" si="9"/>
        <v>0</v>
      </c>
      <c r="T212" s="196" t="str">
        <f t="shared" si="10"/>
        <v/>
      </c>
      <c r="U212" s="196">
        <f t="shared" si="11"/>
        <v>0</v>
      </c>
      <c r="V212" s="197"/>
      <c r="W212" s="195">
        <f t="shared" ref="W212:X212" si="200">C212/100</f>
        <v>0</v>
      </c>
      <c r="X212" s="195">
        <f t="shared" si="200"/>
        <v>0</v>
      </c>
      <c r="Y212" s="195">
        <f t="shared" si="14"/>
        <v>0</v>
      </c>
      <c r="Z212" s="198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216.0</v>
      </c>
      <c r="B213" s="190"/>
      <c r="C213" s="190"/>
      <c r="D213" s="190"/>
      <c r="E213" s="190"/>
      <c r="F213" s="190">
        <f t="shared" si="5"/>
        <v>0</v>
      </c>
      <c r="G213" s="190">
        <f t="shared" si="6"/>
        <v>0</v>
      </c>
      <c r="H213" s="191">
        <f t="shared" si="7"/>
        <v>0</v>
      </c>
      <c r="I213" s="190"/>
      <c r="J213" s="192">
        <f t="shared" si="8"/>
        <v>0</v>
      </c>
      <c r="K213" s="139"/>
      <c r="L213" s="216"/>
      <c r="M213" s="258"/>
      <c r="N213" s="258"/>
      <c r="O213" s="139"/>
      <c r="P213" s="139"/>
      <c r="Q213" s="192"/>
      <c r="R213" s="141"/>
      <c r="S213" s="195">
        <f t="shared" si="9"/>
        <v>0</v>
      </c>
      <c r="T213" s="196" t="str">
        <f t="shared" si="10"/>
        <v/>
      </c>
      <c r="U213" s="196">
        <f t="shared" si="11"/>
        <v>0</v>
      </c>
      <c r="V213" s="197"/>
      <c r="W213" s="195">
        <f t="shared" ref="W213:X213" si="201">C213/100</f>
        <v>0</v>
      </c>
      <c r="X213" s="195">
        <f t="shared" si="201"/>
        <v>0</v>
      </c>
      <c r="Y213" s="195">
        <f t="shared" si="14"/>
        <v>0</v>
      </c>
      <c r="Z213" s="198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217.0</v>
      </c>
      <c r="B214" s="190"/>
      <c r="C214" s="190"/>
      <c r="D214" s="190"/>
      <c r="E214" s="190"/>
      <c r="F214" s="190">
        <f t="shared" si="5"/>
        <v>0</v>
      </c>
      <c r="G214" s="190">
        <f t="shared" si="6"/>
        <v>0</v>
      </c>
      <c r="H214" s="191">
        <f t="shared" si="7"/>
        <v>0</v>
      </c>
      <c r="I214" s="190"/>
      <c r="J214" s="192">
        <f t="shared" si="8"/>
        <v>0</v>
      </c>
      <c r="K214" s="139"/>
      <c r="L214" s="216"/>
      <c r="M214" s="258"/>
      <c r="N214" s="258"/>
      <c r="O214" s="139"/>
      <c r="P214" s="139"/>
      <c r="Q214" s="192"/>
      <c r="R214" s="141"/>
      <c r="S214" s="195">
        <f t="shared" si="9"/>
        <v>0</v>
      </c>
      <c r="T214" s="196" t="str">
        <f t="shared" si="10"/>
        <v/>
      </c>
      <c r="U214" s="196">
        <f t="shared" si="11"/>
        <v>0</v>
      </c>
      <c r="V214" s="197"/>
      <c r="W214" s="195">
        <f t="shared" ref="W214:X214" si="202">C214/100</f>
        <v>0</v>
      </c>
      <c r="X214" s="195">
        <f t="shared" si="202"/>
        <v>0</v>
      </c>
      <c r="Y214" s="195">
        <f t="shared" si="14"/>
        <v>0</v>
      </c>
      <c r="Z214" s="198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customHeight="1">
      <c r="A215" s="160"/>
      <c r="B215" s="175"/>
      <c r="C215" s="175"/>
      <c r="D215" s="175"/>
      <c r="E215" s="175"/>
      <c r="F215" s="175"/>
      <c r="G215" s="175"/>
      <c r="H215" s="178"/>
      <c r="I215" s="160"/>
      <c r="J215" s="193">
        <f>+Q278</f>
        <v>105.8</v>
      </c>
      <c r="K215" s="139"/>
      <c r="L215" s="139"/>
      <c r="M215" s="139"/>
      <c r="N215" s="139"/>
      <c r="O215" s="139"/>
      <c r="P215" s="139"/>
      <c r="Q215" s="139"/>
      <c r="R215" s="194"/>
      <c r="S215" s="195">
        <f t="shared" si="9"/>
        <v>0</v>
      </c>
      <c r="T215" s="196" t="str">
        <f t="shared" si="10"/>
        <v/>
      </c>
      <c r="U215" s="196">
        <f t="shared" si="11"/>
        <v>0</v>
      </c>
      <c r="V215" s="197"/>
      <c r="W215" s="195">
        <f t="shared" ref="W215:X215" si="203">C215/100</f>
        <v>0</v>
      </c>
      <c r="X215" s="195">
        <f t="shared" si="203"/>
        <v>0</v>
      </c>
      <c r="Y215" s="195">
        <f t="shared" si="14"/>
        <v>0</v>
      </c>
      <c r="Z215" s="198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customHeight="1">
      <c r="A216" s="160"/>
      <c r="B216" s="199"/>
      <c r="C216" s="199"/>
      <c r="D216" s="199"/>
      <c r="E216" s="199"/>
      <c r="F216" s="199"/>
      <c r="G216" s="199"/>
      <c r="H216" s="200"/>
      <c r="I216" s="201">
        <f>SUM(I32:I214)</f>
        <v>16</v>
      </c>
      <c r="J216" s="202">
        <f>SUM(J32:J215)</f>
        <v>8159.711978</v>
      </c>
      <c r="K216" s="203"/>
      <c r="L216" s="203"/>
      <c r="M216" s="203"/>
      <c r="N216" s="203"/>
      <c r="O216" s="203"/>
      <c r="P216" s="203"/>
      <c r="Q216" s="203"/>
      <c r="R216" s="141"/>
      <c r="S216" s="203">
        <f>SUMIFS($T$32:$T$214,$S$32:$S$214,"&gt;=3")</f>
        <v>6</v>
      </c>
      <c r="T216" s="203">
        <f t="shared" ref="T216:U216" si="204">SUM(T32:T214)</f>
        <v>16</v>
      </c>
      <c r="U216" s="203">
        <f t="shared" si="204"/>
        <v>188.41</v>
      </c>
      <c r="V216" s="203"/>
      <c r="W216" s="203"/>
      <c r="X216" s="203"/>
      <c r="Y216" s="203"/>
      <c r="Z216" s="204">
        <f>SUM(Z32:Z215)</f>
        <v>403.26616</v>
      </c>
      <c r="AA216" s="203"/>
      <c r="AB216" s="203"/>
      <c r="AC216" s="203"/>
      <c r="AD216" s="203"/>
      <c r="AE216" s="203"/>
      <c r="AF216" s="203"/>
      <c r="AG216" s="203"/>
      <c r="AH216" s="203"/>
      <c r="AI216" s="203"/>
      <c r="AJ216" s="203"/>
      <c r="AK216" s="203"/>
      <c r="AL216" s="203"/>
      <c r="AM216" s="203"/>
      <c r="AN216" s="203"/>
      <c r="AO216" s="203"/>
      <c r="AP216" s="203"/>
      <c r="AQ216" s="203"/>
      <c r="AR216" s="203"/>
      <c r="AS216" s="203"/>
      <c r="AT216" s="203"/>
    </row>
    <row r="217" ht="29.25" customHeight="1">
      <c r="A217" s="139"/>
      <c r="B217" s="139"/>
      <c r="C217" s="139"/>
      <c r="D217" s="139"/>
      <c r="E217" s="139"/>
      <c r="F217" s="139"/>
      <c r="G217" s="139"/>
      <c r="H217" s="140"/>
      <c r="I217" s="139"/>
      <c r="J217" s="139"/>
      <c r="K217" s="139"/>
      <c r="L217" s="139"/>
      <c r="M217" s="139"/>
      <c r="N217" s="139"/>
      <c r="O217" s="139"/>
      <c r="P217" s="139"/>
      <c r="Q217" s="139"/>
      <c r="R217" s="141"/>
      <c r="S217" s="197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9.25" customHeight="1">
      <c r="A218" s="139"/>
      <c r="B218" s="139"/>
      <c r="C218" s="139"/>
      <c r="D218" s="139"/>
      <c r="E218" s="139"/>
      <c r="F218" s="139"/>
      <c r="G218" s="139"/>
      <c r="H218" s="140"/>
      <c r="I218" s="139"/>
      <c r="J218" s="139"/>
      <c r="K218" s="139"/>
      <c r="L218" s="139"/>
      <c r="M218" s="139"/>
      <c r="N218" s="139"/>
      <c r="O218" s="139"/>
      <c r="P218" s="139"/>
      <c r="Q218" s="139"/>
      <c r="R218" s="194"/>
      <c r="S218" s="139"/>
      <c r="T218" s="139" t="s">
        <v>48</v>
      </c>
      <c r="U218" s="139" t="s">
        <v>60</v>
      </c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9.25" customHeight="1">
      <c r="A219" s="139"/>
      <c r="B219" s="139"/>
      <c r="C219" s="139"/>
      <c r="D219" s="139"/>
      <c r="E219" s="139"/>
      <c r="F219" s="139"/>
      <c r="G219" s="139"/>
      <c r="H219" s="140"/>
      <c r="I219" s="139"/>
      <c r="J219" s="139"/>
      <c r="K219" s="139"/>
      <c r="L219" s="139"/>
      <c r="M219" s="139"/>
      <c r="N219" s="139"/>
      <c r="O219" s="139"/>
      <c r="P219" s="139"/>
      <c r="Q219" s="139"/>
      <c r="R219" s="141"/>
      <c r="S219" s="139" t="s">
        <v>31</v>
      </c>
      <c r="T219" s="205">
        <f>SUMIFS($J$32:$J$214,$S$32:$S$214,"&gt;=3")</f>
        <v>7311.471626</v>
      </c>
      <c r="U219" s="206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9.25" customHeight="1">
      <c r="A220" s="139" t="s">
        <v>32</v>
      </c>
      <c r="B220" s="139"/>
      <c r="C220" s="139"/>
      <c r="D220" s="139" t="s">
        <v>33</v>
      </c>
      <c r="E220" s="139"/>
      <c r="F220" s="139"/>
      <c r="G220" s="139"/>
      <c r="H220" s="140"/>
      <c r="I220" s="139"/>
      <c r="J220" s="139"/>
      <c r="K220" s="139"/>
      <c r="L220" s="139"/>
      <c r="M220" s="139"/>
      <c r="N220" s="139"/>
      <c r="O220" s="139"/>
      <c r="P220" s="139"/>
      <c r="Q220" s="139"/>
      <c r="R220" s="141"/>
      <c r="S220" s="139" t="s">
        <v>34</v>
      </c>
      <c r="T220" s="207">
        <f>J216-T219</f>
        <v>848.2403513</v>
      </c>
      <c r="U220" s="206">
        <f>+SUMIFS($U$32:$U$214,$S$32:$S$214,"&gt;=3")</f>
        <v>170.63</v>
      </c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9.25" customHeight="1">
      <c r="A221" s="139"/>
      <c r="B221" s="139"/>
      <c r="C221" s="139"/>
      <c r="D221" s="139"/>
      <c r="E221" s="139"/>
      <c r="F221" s="139"/>
      <c r="G221" s="139"/>
      <c r="H221" s="140"/>
      <c r="I221" s="139"/>
      <c r="J221" s="139"/>
      <c r="K221" s="139"/>
      <c r="L221" s="139"/>
      <c r="M221" s="139"/>
      <c r="N221" s="139"/>
      <c r="O221" s="139"/>
      <c r="P221" s="139"/>
      <c r="Q221" s="139"/>
      <c r="R221" s="194"/>
      <c r="S221" s="139"/>
      <c r="T221" s="208">
        <f>+I216</f>
        <v>16</v>
      </c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39.0" customHeight="1">
      <c r="A222" s="175"/>
      <c r="B222" s="160" t="s">
        <v>12</v>
      </c>
      <c r="C222" s="176" t="s">
        <v>61</v>
      </c>
      <c r="D222" s="52"/>
      <c r="E222" s="53"/>
      <c r="F222" s="177"/>
      <c r="G222" s="177"/>
      <c r="H222" s="178" t="s">
        <v>14</v>
      </c>
      <c r="I222" s="160" t="s">
        <v>15</v>
      </c>
      <c r="J222" s="160" t="s">
        <v>16</v>
      </c>
      <c r="K222" s="139"/>
      <c r="L222" s="139"/>
      <c r="M222" s="139"/>
      <c r="N222" s="139"/>
      <c r="O222" s="139"/>
      <c r="P222" s="139"/>
      <c r="Q222" s="139"/>
      <c r="R222" s="141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154">
        <v>1.0</v>
      </c>
      <c r="B223" s="209"/>
      <c r="C223" s="209"/>
      <c r="D223" s="209"/>
      <c r="E223" s="209"/>
      <c r="F223" s="209">
        <f t="shared" ref="F223:F236" si="205">1-VALUE(IF(RIGHT(B223, 1)="%", RIGHT(B223, 3), 0))</f>
        <v>1</v>
      </c>
      <c r="G223" s="209">
        <f t="shared" ref="G223:G236" si="206">+Q223*C223/100*D223/100*E223/100</f>
        <v>0</v>
      </c>
      <c r="H223" s="210">
        <f t="shared" ref="H223:H236" si="207">IF(F223=0, G223, F223*G223)</f>
        <v>0</v>
      </c>
      <c r="I223" s="209"/>
      <c r="J223" s="211"/>
      <c r="K223" s="139"/>
      <c r="L223" s="175">
        <f t="shared" ref="L223:L231" si="208">D223*25.4/1000</f>
        <v>0</v>
      </c>
      <c r="M223" s="160" t="str">
        <f t="shared" ref="M223:M227" si="209">+I223</f>
        <v/>
      </c>
      <c r="N223" s="160">
        <f t="shared" ref="N223:N227" si="210">M223*L223</f>
        <v>0</v>
      </c>
      <c r="O223" s="139"/>
      <c r="P223" s="139"/>
      <c r="Q223" s="139"/>
      <c r="R223" s="141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54">
        <v>2.0</v>
      </c>
      <c r="B224" s="209"/>
      <c r="C224" s="209"/>
      <c r="D224" s="209"/>
      <c r="E224" s="209"/>
      <c r="F224" s="209">
        <f t="shared" si="205"/>
        <v>1</v>
      </c>
      <c r="G224" s="209">
        <f t="shared" si="206"/>
        <v>0</v>
      </c>
      <c r="H224" s="210">
        <f t="shared" si="207"/>
        <v>0</v>
      </c>
      <c r="I224" s="209"/>
      <c r="J224" s="211">
        <f t="shared" ref="J224:J236" si="211">+I224*H224</f>
        <v>0</v>
      </c>
      <c r="K224" s="139"/>
      <c r="L224" s="175">
        <f t="shared" si="208"/>
        <v>0</v>
      </c>
      <c r="M224" s="160" t="str">
        <f t="shared" si="209"/>
        <v/>
      </c>
      <c r="N224" s="160">
        <f t="shared" si="210"/>
        <v>0</v>
      </c>
      <c r="O224" s="139"/>
      <c r="P224" s="139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customHeight="1">
      <c r="A225" s="154">
        <v>3.0</v>
      </c>
      <c r="B225" s="212"/>
      <c r="C225" s="212"/>
      <c r="D225" s="212"/>
      <c r="E225" s="212"/>
      <c r="F225" s="212">
        <f t="shared" si="205"/>
        <v>1</v>
      </c>
      <c r="G225" s="212">
        <f t="shared" si="206"/>
        <v>0</v>
      </c>
      <c r="H225" s="213">
        <f t="shared" si="207"/>
        <v>0</v>
      </c>
      <c r="I225" s="212"/>
      <c r="J225" s="192">
        <f t="shared" si="211"/>
        <v>0</v>
      </c>
      <c r="K225" s="139"/>
      <c r="L225" s="175">
        <f t="shared" si="208"/>
        <v>0</v>
      </c>
      <c r="M225" s="160" t="str">
        <f t="shared" si="209"/>
        <v/>
      </c>
      <c r="N225" s="160">
        <f t="shared" si="210"/>
        <v>0</v>
      </c>
      <c r="O225" s="139"/>
      <c r="P225" s="139"/>
      <c r="Q225" s="139"/>
      <c r="R225" s="139"/>
      <c r="S225" s="214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customHeight="1">
      <c r="A226" s="154">
        <v>4.0</v>
      </c>
      <c r="B226" s="212"/>
      <c r="C226" s="212"/>
      <c r="D226" s="212"/>
      <c r="E226" s="212"/>
      <c r="F226" s="212">
        <f t="shared" si="205"/>
        <v>1</v>
      </c>
      <c r="G226" s="212">
        <f t="shared" si="206"/>
        <v>0</v>
      </c>
      <c r="H226" s="213">
        <f t="shared" si="207"/>
        <v>0</v>
      </c>
      <c r="I226" s="212"/>
      <c r="J226" s="192">
        <f t="shared" si="211"/>
        <v>0</v>
      </c>
      <c r="K226" s="139"/>
      <c r="L226" s="175">
        <f t="shared" si="208"/>
        <v>0</v>
      </c>
      <c r="M226" s="160" t="str">
        <f t="shared" si="209"/>
        <v/>
      </c>
      <c r="N226" s="160">
        <f t="shared" si="210"/>
        <v>0</v>
      </c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customHeight="1">
      <c r="A227" s="154">
        <v>5.0</v>
      </c>
      <c r="B227" s="212"/>
      <c r="C227" s="212"/>
      <c r="D227" s="212"/>
      <c r="E227" s="212"/>
      <c r="F227" s="212">
        <f t="shared" si="205"/>
        <v>1</v>
      </c>
      <c r="G227" s="212">
        <f t="shared" si="206"/>
        <v>0</v>
      </c>
      <c r="H227" s="213">
        <f t="shared" si="207"/>
        <v>0</v>
      </c>
      <c r="I227" s="212"/>
      <c r="J227" s="192">
        <f t="shared" si="211"/>
        <v>0</v>
      </c>
      <c r="K227" s="139"/>
      <c r="L227" s="175">
        <f t="shared" si="208"/>
        <v>0</v>
      </c>
      <c r="M227" s="160" t="str">
        <f t="shared" si="209"/>
        <v/>
      </c>
      <c r="N227" s="160">
        <f t="shared" si="210"/>
        <v>0</v>
      </c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54">
        <v>6.0</v>
      </c>
      <c r="B228" s="212"/>
      <c r="C228" s="212"/>
      <c r="D228" s="212"/>
      <c r="E228" s="212"/>
      <c r="F228" s="212">
        <f t="shared" si="205"/>
        <v>1</v>
      </c>
      <c r="G228" s="212">
        <f t="shared" si="206"/>
        <v>0</v>
      </c>
      <c r="H228" s="213">
        <f t="shared" si="207"/>
        <v>0</v>
      </c>
      <c r="I228" s="212"/>
      <c r="J228" s="192">
        <f t="shared" si="211"/>
        <v>0</v>
      </c>
      <c r="K228" s="139"/>
      <c r="L228" s="139">
        <f t="shared" si="208"/>
        <v>0</v>
      </c>
      <c r="M228" s="215"/>
      <c r="N228" s="215"/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54">
        <v>7.0</v>
      </c>
      <c r="B229" s="212"/>
      <c r="C229" s="212"/>
      <c r="D229" s="212"/>
      <c r="E229" s="212"/>
      <c r="F229" s="212">
        <f t="shared" si="205"/>
        <v>1</v>
      </c>
      <c r="G229" s="212">
        <f t="shared" si="206"/>
        <v>0</v>
      </c>
      <c r="H229" s="213">
        <f t="shared" si="207"/>
        <v>0</v>
      </c>
      <c r="I229" s="212"/>
      <c r="J229" s="192">
        <f t="shared" si="211"/>
        <v>0</v>
      </c>
      <c r="K229" s="139"/>
      <c r="L229" s="139">
        <f t="shared" si="208"/>
        <v>0</v>
      </c>
      <c r="M229" s="215"/>
      <c r="N229" s="215"/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54">
        <v>8.0</v>
      </c>
      <c r="B230" s="212"/>
      <c r="C230" s="212"/>
      <c r="D230" s="212"/>
      <c r="E230" s="212"/>
      <c r="F230" s="212">
        <f t="shared" si="205"/>
        <v>1</v>
      </c>
      <c r="G230" s="212">
        <f t="shared" si="206"/>
        <v>0</v>
      </c>
      <c r="H230" s="213">
        <f t="shared" si="207"/>
        <v>0</v>
      </c>
      <c r="I230" s="212"/>
      <c r="J230" s="192">
        <f t="shared" si="211"/>
        <v>0</v>
      </c>
      <c r="K230" s="139"/>
      <c r="L230" s="139">
        <f t="shared" si="208"/>
        <v>0</v>
      </c>
      <c r="M230" s="215"/>
      <c r="N230" s="215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54">
        <v>9.0</v>
      </c>
      <c r="B231" s="212"/>
      <c r="C231" s="212"/>
      <c r="D231" s="212"/>
      <c r="E231" s="212"/>
      <c r="F231" s="212">
        <f t="shared" si="205"/>
        <v>1</v>
      </c>
      <c r="G231" s="212">
        <f t="shared" si="206"/>
        <v>0</v>
      </c>
      <c r="H231" s="213">
        <f t="shared" si="207"/>
        <v>0</v>
      </c>
      <c r="I231" s="212"/>
      <c r="J231" s="192">
        <f t="shared" si="211"/>
        <v>0</v>
      </c>
      <c r="K231" s="139"/>
      <c r="L231" s="139">
        <f t="shared" si="208"/>
        <v>0</v>
      </c>
      <c r="M231" s="215"/>
      <c r="N231" s="215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54">
        <v>10.0</v>
      </c>
      <c r="B232" s="190"/>
      <c r="C232" s="190"/>
      <c r="D232" s="190"/>
      <c r="E232" s="190"/>
      <c r="F232" s="190">
        <f t="shared" si="205"/>
        <v>1</v>
      </c>
      <c r="G232" s="190">
        <f t="shared" si="206"/>
        <v>0</v>
      </c>
      <c r="H232" s="191">
        <f t="shared" si="207"/>
        <v>0</v>
      </c>
      <c r="I232" s="190"/>
      <c r="J232" s="192">
        <f t="shared" si="211"/>
        <v>0</v>
      </c>
      <c r="K232" s="139"/>
      <c r="L232" s="139"/>
      <c r="M232" s="215"/>
      <c r="N232" s="215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4">
        <v>11.0</v>
      </c>
      <c r="B233" s="190"/>
      <c r="C233" s="190"/>
      <c r="D233" s="190"/>
      <c r="E233" s="190"/>
      <c r="F233" s="190">
        <f t="shared" si="205"/>
        <v>1</v>
      </c>
      <c r="G233" s="190">
        <f t="shared" si="206"/>
        <v>0</v>
      </c>
      <c r="H233" s="191">
        <f t="shared" si="207"/>
        <v>0</v>
      </c>
      <c r="I233" s="190"/>
      <c r="J233" s="192">
        <f t="shared" si="211"/>
        <v>0</v>
      </c>
      <c r="K233" s="139"/>
      <c r="L233" s="139"/>
      <c r="M233" s="215"/>
      <c r="N233" s="215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4">
        <v>12.0</v>
      </c>
      <c r="B234" s="190"/>
      <c r="C234" s="190"/>
      <c r="D234" s="190"/>
      <c r="E234" s="190"/>
      <c r="F234" s="190">
        <f t="shared" si="205"/>
        <v>1</v>
      </c>
      <c r="G234" s="190">
        <f t="shared" si="206"/>
        <v>0</v>
      </c>
      <c r="H234" s="191">
        <f t="shared" si="207"/>
        <v>0</v>
      </c>
      <c r="I234" s="190"/>
      <c r="J234" s="192">
        <f t="shared" si="211"/>
        <v>0</v>
      </c>
      <c r="K234" s="139"/>
      <c r="L234" s="139"/>
      <c r="M234" s="215"/>
      <c r="N234" s="215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4">
        <v>13.0</v>
      </c>
      <c r="B235" s="190"/>
      <c r="C235" s="190"/>
      <c r="D235" s="190"/>
      <c r="E235" s="190"/>
      <c r="F235" s="190">
        <f t="shared" si="205"/>
        <v>1</v>
      </c>
      <c r="G235" s="190">
        <f t="shared" si="206"/>
        <v>0</v>
      </c>
      <c r="H235" s="191">
        <f t="shared" si="207"/>
        <v>0</v>
      </c>
      <c r="I235" s="190"/>
      <c r="J235" s="192">
        <f t="shared" si="211"/>
        <v>0</v>
      </c>
      <c r="K235" s="139"/>
      <c r="L235" s="139"/>
      <c r="M235" s="215"/>
      <c r="N235" s="215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4">
        <v>14.0</v>
      </c>
      <c r="B236" s="190"/>
      <c r="C236" s="190"/>
      <c r="D236" s="190"/>
      <c r="E236" s="190"/>
      <c r="F236" s="190">
        <f t="shared" si="205"/>
        <v>1</v>
      </c>
      <c r="G236" s="190">
        <f t="shared" si="206"/>
        <v>0</v>
      </c>
      <c r="H236" s="191">
        <f t="shared" si="207"/>
        <v>0</v>
      </c>
      <c r="I236" s="190"/>
      <c r="J236" s="192">
        <f t="shared" si="211"/>
        <v>0</v>
      </c>
      <c r="K236" s="139"/>
      <c r="L236" s="139"/>
      <c r="M236" s="215"/>
      <c r="N236" s="215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4.75" customHeight="1">
      <c r="A237" s="160"/>
      <c r="B237" s="216"/>
      <c r="C237" s="216"/>
      <c r="D237" s="216"/>
      <c r="E237" s="216"/>
      <c r="F237" s="216"/>
      <c r="G237" s="216"/>
      <c r="H237" s="217" t="s">
        <v>38</v>
      </c>
      <c r="I237" s="216"/>
      <c r="J237" s="218">
        <f>SUM(J223:J236)</f>
        <v>0</v>
      </c>
      <c r="K237" s="139"/>
      <c r="L237" s="139"/>
      <c r="M237" s="139"/>
      <c r="N237" s="139"/>
      <c r="O237" s="139"/>
      <c r="P237" s="139"/>
      <c r="Q237" s="139"/>
      <c r="R237" s="141"/>
      <c r="S237" s="21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8.75" customHeight="1">
      <c r="A238" s="173"/>
      <c r="B238" s="144"/>
      <c r="C238" s="144"/>
      <c r="D238" s="144"/>
      <c r="E238" s="144"/>
      <c r="F238" s="144"/>
      <c r="G238" s="144"/>
      <c r="H238" s="145"/>
      <c r="I238" s="144"/>
      <c r="J238" s="174"/>
      <c r="K238" s="139"/>
      <c r="L238" s="139"/>
      <c r="M238" s="139"/>
      <c r="N238" s="139"/>
      <c r="O238" s="139"/>
      <c r="P238" s="139"/>
      <c r="Q238" s="139"/>
      <c r="R238" s="141"/>
      <c r="S238" s="21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8.7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141"/>
      <c r="S239" s="21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219"/>
      <c r="S240" s="21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8.75" customHeight="1">
      <c r="A241" s="139" t="s">
        <v>39</v>
      </c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219"/>
      <c r="S241" s="21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8.7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219"/>
      <c r="S242" s="21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42.0" customHeight="1">
      <c r="A243" s="175"/>
      <c r="B243" s="160" t="s">
        <v>12</v>
      </c>
      <c r="C243" s="176" t="s">
        <v>62</v>
      </c>
      <c r="D243" s="52"/>
      <c r="E243" s="53"/>
      <c r="F243" s="220"/>
      <c r="G243" s="220"/>
      <c r="H243" s="178" t="s">
        <v>14</v>
      </c>
      <c r="I243" s="221" t="s">
        <v>15</v>
      </c>
      <c r="J243" s="160" t="s">
        <v>16</v>
      </c>
      <c r="K243" s="139"/>
      <c r="L243" s="139"/>
      <c r="M243" s="139"/>
      <c r="N243" s="139"/>
      <c r="O243" s="139"/>
      <c r="P243" s="139"/>
      <c r="Q243" s="139"/>
      <c r="R243" s="219"/>
      <c r="S243" s="21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customHeight="1">
      <c r="A244" s="160">
        <v>1.0</v>
      </c>
      <c r="B244" s="180" t="s">
        <v>26</v>
      </c>
      <c r="C244" s="196"/>
      <c r="D244" s="196"/>
      <c r="E244" s="196"/>
      <c r="F244" s="196"/>
      <c r="G244" s="196"/>
      <c r="H244" s="222">
        <v>40.0</v>
      </c>
      <c r="I244" s="196">
        <v>1.0</v>
      </c>
      <c r="J244" s="192">
        <f t="shared" ref="J244:J276" si="212">+I244*H244</f>
        <v>40</v>
      </c>
      <c r="K244" s="175"/>
      <c r="L244" s="175"/>
      <c r="M244" s="175"/>
      <c r="N244" s="175"/>
      <c r="O244" s="175"/>
      <c r="P244" s="175"/>
      <c r="Q244" s="223"/>
      <c r="R244" s="219"/>
      <c r="S244" s="21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customHeight="1">
      <c r="A245" s="160">
        <v>2.0</v>
      </c>
      <c r="B245" s="190" t="s">
        <v>26</v>
      </c>
      <c r="C245" s="196"/>
      <c r="D245" s="196"/>
      <c r="E245" s="196"/>
      <c r="F245" s="196"/>
      <c r="G245" s="196"/>
      <c r="H245" s="222">
        <v>29.0</v>
      </c>
      <c r="I245" s="196">
        <v>1.0</v>
      </c>
      <c r="J245" s="192">
        <f t="shared" si="212"/>
        <v>29</v>
      </c>
      <c r="K245" s="175"/>
      <c r="L245" s="175"/>
      <c r="M245" s="175"/>
      <c r="N245" s="175"/>
      <c r="O245" s="175"/>
      <c r="P245" s="175"/>
      <c r="Q245" s="223"/>
      <c r="R245" s="21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customHeight="1">
      <c r="A246" s="160">
        <v>3.0</v>
      </c>
      <c r="B246" s="180" t="s">
        <v>26</v>
      </c>
      <c r="C246" s="196"/>
      <c r="D246" s="196"/>
      <c r="E246" s="196"/>
      <c r="F246" s="196"/>
      <c r="G246" s="196"/>
      <c r="H246" s="222">
        <v>41.5</v>
      </c>
      <c r="I246" s="196">
        <v>1.0</v>
      </c>
      <c r="J246" s="192">
        <f t="shared" si="212"/>
        <v>41.5</v>
      </c>
      <c r="K246" s="175"/>
      <c r="L246" s="175"/>
      <c r="M246" s="175"/>
      <c r="N246" s="175"/>
      <c r="O246" s="175"/>
      <c r="P246" s="175"/>
      <c r="Q246" s="223"/>
      <c r="R246" s="21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customHeight="1">
      <c r="A247" s="160">
        <v>4.0</v>
      </c>
      <c r="B247" s="190" t="s">
        <v>26</v>
      </c>
      <c r="C247" s="196"/>
      <c r="D247" s="196"/>
      <c r="E247" s="196"/>
      <c r="F247" s="196"/>
      <c r="G247" s="196"/>
      <c r="H247" s="222">
        <v>20.0</v>
      </c>
      <c r="I247" s="196">
        <v>1.0</v>
      </c>
      <c r="J247" s="192">
        <f t="shared" si="212"/>
        <v>20</v>
      </c>
      <c r="K247" s="175"/>
      <c r="L247" s="175"/>
      <c r="M247" s="175"/>
      <c r="N247" s="175"/>
      <c r="O247" s="175"/>
      <c r="P247" s="175"/>
      <c r="Q247" s="223"/>
      <c r="R247" s="21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customHeight="1">
      <c r="A248" s="160">
        <v>5.0</v>
      </c>
      <c r="B248" s="180" t="s">
        <v>88</v>
      </c>
      <c r="C248" s="196"/>
      <c r="D248" s="196"/>
      <c r="E248" s="196"/>
      <c r="F248" s="196"/>
      <c r="G248" s="196"/>
      <c r="H248" s="222">
        <v>42.5</v>
      </c>
      <c r="I248" s="196">
        <v>1.0</v>
      </c>
      <c r="J248" s="192">
        <f t="shared" si="212"/>
        <v>42.5</v>
      </c>
      <c r="K248" s="175"/>
      <c r="L248" s="175"/>
      <c r="M248" s="175"/>
      <c r="N248" s="175"/>
      <c r="O248" s="175"/>
      <c r="P248" s="175"/>
      <c r="Q248" s="223"/>
      <c r="R248" s="21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customHeight="1">
      <c r="A249" s="160">
        <v>6.0</v>
      </c>
      <c r="B249" s="190" t="s">
        <v>88</v>
      </c>
      <c r="C249" s="196"/>
      <c r="D249" s="196"/>
      <c r="E249" s="196"/>
      <c r="F249" s="196"/>
      <c r="G249" s="196"/>
      <c r="H249" s="222">
        <v>26.5</v>
      </c>
      <c r="I249" s="196">
        <v>1.0</v>
      </c>
      <c r="J249" s="192">
        <f t="shared" si="212"/>
        <v>26.5</v>
      </c>
      <c r="K249" s="175"/>
      <c r="L249" s="175"/>
      <c r="M249" s="175"/>
      <c r="N249" s="175"/>
      <c r="O249" s="175"/>
      <c r="P249" s="175"/>
      <c r="Q249" s="223"/>
      <c r="R249" s="21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customHeight="1">
      <c r="A250" s="160">
        <v>7.0</v>
      </c>
      <c r="B250" s="180" t="s">
        <v>86</v>
      </c>
      <c r="C250" s="196"/>
      <c r="D250" s="196"/>
      <c r="E250" s="196"/>
      <c r="F250" s="196"/>
      <c r="G250" s="196"/>
      <c r="H250" s="222">
        <v>39.5</v>
      </c>
      <c r="I250" s="196">
        <v>1.0</v>
      </c>
      <c r="J250" s="192">
        <f t="shared" si="212"/>
        <v>39.5</v>
      </c>
      <c r="K250" s="175"/>
      <c r="L250" s="175"/>
      <c r="M250" s="175"/>
      <c r="N250" s="175"/>
      <c r="O250" s="175"/>
      <c r="P250" s="175"/>
      <c r="Q250" s="223"/>
      <c r="R250" s="21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customHeight="1">
      <c r="A251" s="160">
        <v>8.0</v>
      </c>
      <c r="B251" s="190" t="s">
        <v>86</v>
      </c>
      <c r="C251" s="196"/>
      <c r="D251" s="196"/>
      <c r="E251" s="196"/>
      <c r="F251" s="196"/>
      <c r="G251" s="196"/>
      <c r="H251" s="222">
        <v>25.5</v>
      </c>
      <c r="I251" s="196">
        <v>1.0</v>
      </c>
      <c r="J251" s="192">
        <f t="shared" si="212"/>
        <v>25.5</v>
      </c>
      <c r="K251" s="175"/>
      <c r="L251" s="175"/>
      <c r="M251" s="175"/>
      <c r="N251" s="175"/>
      <c r="O251" s="175"/>
      <c r="P251" s="175"/>
      <c r="Q251" s="223"/>
      <c r="R251" s="21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0">
        <v>11.0</v>
      </c>
      <c r="B252" s="261"/>
      <c r="C252" s="196"/>
      <c r="D252" s="196"/>
      <c r="E252" s="196"/>
      <c r="F252" s="196"/>
      <c r="G252" s="196"/>
      <c r="H252" s="222"/>
      <c r="I252" s="196"/>
      <c r="J252" s="192">
        <f t="shared" si="212"/>
        <v>0</v>
      </c>
      <c r="K252" s="175"/>
      <c r="L252" s="175"/>
      <c r="M252" s="175"/>
      <c r="N252" s="175"/>
      <c r="O252" s="175"/>
      <c r="P252" s="175"/>
      <c r="Q252" s="223"/>
      <c r="R252" s="21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0">
        <v>12.0</v>
      </c>
      <c r="B253" s="261"/>
      <c r="C253" s="196"/>
      <c r="D253" s="196"/>
      <c r="E253" s="196"/>
      <c r="F253" s="196"/>
      <c r="G253" s="196"/>
      <c r="H253" s="222"/>
      <c r="I253" s="196"/>
      <c r="J253" s="192">
        <f t="shared" si="212"/>
        <v>0</v>
      </c>
      <c r="K253" s="175"/>
      <c r="L253" s="175"/>
      <c r="M253" s="175"/>
      <c r="N253" s="175"/>
      <c r="O253" s="175"/>
      <c r="P253" s="175"/>
      <c r="Q253" s="223"/>
      <c r="R253" s="21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0">
        <v>13.0</v>
      </c>
      <c r="B254" s="261"/>
      <c r="C254" s="196"/>
      <c r="D254" s="196"/>
      <c r="E254" s="196"/>
      <c r="F254" s="196"/>
      <c r="G254" s="196"/>
      <c r="H254" s="222"/>
      <c r="I254" s="196"/>
      <c r="J254" s="192">
        <f t="shared" si="212"/>
        <v>0</v>
      </c>
      <c r="K254" s="175"/>
      <c r="L254" s="175"/>
      <c r="M254" s="175"/>
      <c r="N254" s="175"/>
      <c r="O254" s="175"/>
      <c r="P254" s="175"/>
      <c r="Q254" s="223"/>
      <c r="R254" s="21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0">
        <v>14.0</v>
      </c>
      <c r="B255" s="261"/>
      <c r="C255" s="196"/>
      <c r="D255" s="196"/>
      <c r="E255" s="196"/>
      <c r="F255" s="196"/>
      <c r="G255" s="196"/>
      <c r="H255" s="222"/>
      <c r="I255" s="196"/>
      <c r="J255" s="192">
        <f t="shared" si="212"/>
        <v>0</v>
      </c>
      <c r="K255" s="175"/>
      <c r="L255" s="175"/>
      <c r="M255" s="175"/>
      <c r="N255" s="175"/>
      <c r="O255" s="175"/>
      <c r="P255" s="175"/>
      <c r="Q255" s="223"/>
      <c r="R255" s="21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0">
        <v>15.0</v>
      </c>
      <c r="B256" s="261"/>
      <c r="C256" s="196"/>
      <c r="D256" s="196"/>
      <c r="E256" s="196"/>
      <c r="F256" s="196"/>
      <c r="G256" s="196"/>
      <c r="H256" s="222"/>
      <c r="I256" s="196"/>
      <c r="J256" s="192">
        <f t="shared" si="212"/>
        <v>0</v>
      </c>
      <c r="K256" s="175"/>
      <c r="L256" s="175"/>
      <c r="M256" s="175"/>
      <c r="N256" s="175"/>
      <c r="O256" s="175"/>
      <c r="P256" s="175"/>
      <c r="Q256" s="223"/>
      <c r="R256" s="21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16.0</v>
      </c>
      <c r="B257" s="261"/>
      <c r="C257" s="196"/>
      <c r="D257" s="196"/>
      <c r="E257" s="196"/>
      <c r="F257" s="196"/>
      <c r="G257" s="196"/>
      <c r="H257" s="222"/>
      <c r="I257" s="196"/>
      <c r="J257" s="192">
        <f t="shared" si="212"/>
        <v>0</v>
      </c>
      <c r="K257" s="175"/>
      <c r="L257" s="175"/>
      <c r="M257" s="175"/>
      <c r="N257" s="175"/>
      <c r="O257" s="175"/>
      <c r="P257" s="175"/>
      <c r="Q257" s="223"/>
      <c r="R257" s="21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17.0</v>
      </c>
      <c r="B258" s="261"/>
      <c r="C258" s="196"/>
      <c r="D258" s="196"/>
      <c r="E258" s="196"/>
      <c r="F258" s="196"/>
      <c r="G258" s="196"/>
      <c r="H258" s="222"/>
      <c r="I258" s="196"/>
      <c r="J258" s="192">
        <f t="shared" si="212"/>
        <v>0</v>
      </c>
      <c r="K258" s="175"/>
      <c r="L258" s="175"/>
      <c r="M258" s="175"/>
      <c r="N258" s="175"/>
      <c r="O258" s="175"/>
      <c r="P258" s="175"/>
      <c r="Q258" s="223"/>
      <c r="R258" s="21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18.0</v>
      </c>
      <c r="B259" s="261"/>
      <c r="C259" s="196"/>
      <c r="D259" s="196"/>
      <c r="E259" s="196"/>
      <c r="F259" s="196"/>
      <c r="G259" s="196"/>
      <c r="H259" s="222"/>
      <c r="I259" s="196"/>
      <c r="J259" s="192">
        <f t="shared" si="212"/>
        <v>0</v>
      </c>
      <c r="K259" s="175"/>
      <c r="L259" s="175"/>
      <c r="M259" s="175"/>
      <c r="N259" s="175"/>
      <c r="O259" s="175"/>
      <c r="P259" s="175"/>
      <c r="Q259" s="223"/>
      <c r="R259" s="21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19.0</v>
      </c>
      <c r="B260" s="261"/>
      <c r="C260" s="196"/>
      <c r="D260" s="196"/>
      <c r="E260" s="196"/>
      <c r="F260" s="196"/>
      <c r="G260" s="196"/>
      <c r="H260" s="222"/>
      <c r="I260" s="196"/>
      <c r="J260" s="192">
        <f t="shared" si="212"/>
        <v>0</v>
      </c>
      <c r="K260" s="175"/>
      <c r="L260" s="175"/>
      <c r="M260" s="175"/>
      <c r="N260" s="175"/>
      <c r="O260" s="175"/>
      <c r="P260" s="175"/>
      <c r="Q260" s="223"/>
      <c r="R260" s="140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20.0</v>
      </c>
      <c r="B261" s="261"/>
      <c r="C261" s="196"/>
      <c r="D261" s="196"/>
      <c r="E261" s="196"/>
      <c r="F261" s="196"/>
      <c r="G261" s="196"/>
      <c r="H261" s="222"/>
      <c r="I261" s="196"/>
      <c r="J261" s="192">
        <f t="shared" si="212"/>
        <v>0</v>
      </c>
      <c r="K261" s="175"/>
      <c r="L261" s="175"/>
      <c r="M261" s="175"/>
      <c r="N261" s="175"/>
      <c r="O261" s="175"/>
      <c r="P261" s="175"/>
      <c r="Q261" s="223"/>
      <c r="R261" s="21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21.0</v>
      </c>
      <c r="B262" s="261"/>
      <c r="C262" s="196"/>
      <c r="D262" s="196"/>
      <c r="E262" s="196"/>
      <c r="F262" s="196"/>
      <c r="G262" s="196"/>
      <c r="H262" s="222"/>
      <c r="I262" s="196"/>
      <c r="J262" s="192">
        <f t="shared" si="212"/>
        <v>0</v>
      </c>
      <c r="K262" s="175"/>
      <c r="L262" s="175"/>
      <c r="M262" s="175"/>
      <c r="N262" s="175"/>
      <c r="O262" s="175"/>
      <c r="P262" s="175"/>
      <c r="Q262" s="223"/>
      <c r="R262" s="21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22.0</v>
      </c>
      <c r="B263" s="261"/>
      <c r="C263" s="196"/>
      <c r="D263" s="196"/>
      <c r="E263" s="196"/>
      <c r="F263" s="196"/>
      <c r="G263" s="196"/>
      <c r="H263" s="222"/>
      <c r="I263" s="196"/>
      <c r="J263" s="192">
        <f t="shared" si="212"/>
        <v>0</v>
      </c>
      <c r="K263" s="175"/>
      <c r="L263" s="175"/>
      <c r="M263" s="175"/>
      <c r="N263" s="175"/>
      <c r="O263" s="175"/>
      <c r="P263" s="175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23.0</v>
      </c>
      <c r="B264" s="261"/>
      <c r="C264" s="196"/>
      <c r="D264" s="196"/>
      <c r="E264" s="196"/>
      <c r="F264" s="196"/>
      <c r="G264" s="196"/>
      <c r="H264" s="222"/>
      <c r="I264" s="196"/>
      <c r="J264" s="192">
        <f t="shared" si="212"/>
        <v>0</v>
      </c>
      <c r="K264" s="175"/>
      <c r="L264" s="175"/>
      <c r="M264" s="175"/>
      <c r="N264" s="175"/>
      <c r="O264" s="175"/>
      <c r="P264" s="175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24.0</v>
      </c>
      <c r="B265" s="261"/>
      <c r="C265" s="196"/>
      <c r="D265" s="196"/>
      <c r="E265" s="196"/>
      <c r="F265" s="196"/>
      <c r="G265" s="196"/>
      <c r="H265" s="222"/>
      <c r="I265" s="196"/>
      <c r="J265" s="192">
        <f t="shared" si="212"/>
        <v>0</v>
      </c>
      <c r="K265" s="175"/>
      <c r="L265" s="175"/>
      <c r="M265" s="175"/>
      <c r="N265" s="175"/>
      <c r="O265" s="175"/>
      <c r="P265" s="175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25.0</v>
      </c>
      <c r="B266" s="261"/>
      <c r="C266" s="196"/>
      <c r="D266" s="196"/>
      <c r="E266" s="196"/>
      <c r="F266" s="196"/>
      <c r="G266" s="196"/>
      <c r="H266" s="222"/>
      <c r="I266" s="196"/>
      <c r="J266" s="192">
        <f t="shared" si="212"/>
        <v>0</v>
      </c>
      <c r="K266" s="175"/>
      <c r="L266" s="175"/>
      <c r="M266" s="175"/>
      <c r="N266" s="175"/>
      <c r="O266" s="175"/>
      <c r="P266" s="175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26.0</v>
      </c>
      <c r="B267" s="261"/>
      <c r="C267" s="196"/>
      <c r="D267" s="196"/>
      <c r="E267" s="196"/>
      <c r="F267" s="196"/>
      <c r="G267" s="196"/>
      <c r="H267" s="222"/>
      <c r="I267" s="196"/>
      <c r="J267" s="192">
        <f t="shared" si="212"/>
        <v>0</v>
      </c>
      <c r="K267" s="175"/>
      <c r="L267" s="175"/>
      <c r="M267" s="175"/>
      <c r="N267" s="175"/>
      <c r="O267" s="175"/>
      <c r="P267" s="175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27.0</v>
      </c>
      <c r="B268" s="261"/>
      <c r="C268" s="196"/>
      <c r="D268" s="196"/>
      <c r="E268" s="196"/>
      <c r="F268" s="196"/>
      <c r="G268" s="196"/>
      <c r="H268" s="196"/>
      <c r="I268" s="196"/>
      <c r="J268" s="192">
        <f t="shared" si="212"/>
        <v>0</v>
      </c>
      <c r="K268" s="175"/>
      <c r="L268" s="175"/>
      <c r="M268" s="175"/>
      <c r="N268" s="175"/>
      <c r="O268" s="175"/>
      <c r="P268" s="175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28.0</v>
      </c>
      <c r="B269" s="261"/>
      <c r="C269" s="196"/>
      <c r="D269" s="196"/>
      <c r="E269" s="196"/>
      <c r="F269" s="196"/>
      <c r="G269" s="196"/>
      <c r="H269" s="196"/>
      <c r="I269" s="196"/>
      <c r="J269" s="192">
        <f t="shared" si="212"/>
        <v>0</v>
      </c>
      <c r="K269" s="175"/>
      <c r="L269" s="175"/>
      <c r="M269" s="175"/>
      <c r="N269" s="175"/>
      <c r="O269" s="175"/>
      <c r="P269" s="175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29.0</v>
      </c>
      <c r="B270" s="262"/>
      <c r="C270" s="196"/>
      <c r="D270" s="196"/>
      <c r="E270" s="196"/>
      <c r="F270" s="196"/>
      <c r="G270" s="196"/>
      <c r="H270" s="196"/>
      <c r="I270" s="196"/>
      <c r="J270" s="192">
        <f t="shared" si="212"/>
        <v>0</v>
      </c>
      <c r="K270" s="175"/>
      <c r="L270" s="175"/>
      <c r="M270" s="175"/>
      <c r="N270" s="175"/>
      <c r="O270" s="175"/>
      <c r="P270" s="175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30.0</v>
      </c>
      <c r="B271" s="262"/>
      <c r="C271" s="196"/>
      <c r="D271" s="196"/>
      <c r="E271" s="196"/>
      <c r="F271" s="196"/>
      <c r="G271" s="196"/>
      <c r="H271" s="222"/>
      <c r="I271" s="196"/>
      <c r="J271" s="192">
        <f t="shared" si="212"/>
        <v>0</v>
      </c>
      <c r="K271" s="175"/>
      <c r="L271" s="175"/>
      <c r="M271" s="175"/>
      <c r="N271" s="175"/>
      <c r="O271" s="175"/>
      <c r="P271" s="175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0">
        <v>31.0</v>
      </c>
      <c r="B272" s="212"/>
      <c r="C272" s="196"/>
      <c r="D272" s="196"/>
      <c r="E272" s="196"/>
      <c r="F272" s="196"/>
      <c r="G272" s="196"/>
      <c r="H272" s="222"/>
      <c r="I272" s="196"/>
      <c r="J272" s="192">
        <f t="shared" si="212"/>
        <v>0</v>
      </c>
      <c r="K272" s="175"/>
      <c r="L272" s="175"/>
      <c r="M272" s="175"/>
      <c r="N272" s="175"/>
      <c r="O272" s="175"/>
      <c r="P272" s="175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0">
        <v>32.0</v>
      </c>
      <c r="B273" s="212"/>
      <c r="C273" s="160"/>
      <c r="D273" s="160"/>
      <c r="E273" s="160"/>
      <c r="F273" s="160"/>
      <c r="G273" s="160"/>
      <c r="H273" s="160"/>
      <c r="I273" s="160"/>
      <c r="J273" s="192">
        <f t="shared" si="212"/>
        <v>0</v>
      </c>
      <c r="K273" s="175"/>
      <c r="L273" s="175"/>
      <c r="M273" s="175"/>
      <c r="N273" s="175"/>
      <c r="O273" s="175"/>
      <c r="P273" s="175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0">
        <v>33.0</v>
      </c>
      <c r="B274" s="262"/>
      <c r="C274" s="160"/>
      <c r="D274" s="160"/>
      <c r="E274" s="160"/>
      <c r="F274" s="160"/>
      <c r="G274" s="160"/>
      <c r="H274" s="160"/>
      <c r="I274" s="160"/>
      <c r="J274" s="192">
        <f t="shared" si="212"/>
        <v>0</v>
      </c>
      <c r="K274" s="175"/>
      <c r="L274" s="175"/>
      <c r="M274" s="175"/>
      <c r="N274" s="175"/>
      <c r="O274" s="175"/>
      <c r="P274" s="175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0">
        <v>34.0</v>
      </c>
      <c r="B275" s="263"/>
      <c r="C275" s="160"/>
      <c r="D275" s="160"/>
      <c r="E275" s="160"/>
      <c r="F275" s="160"/>
      <c r="G275" s="160"/>
      <c r="H275" s="160"/>
      <c r="I275" s="160"/>
      <c r="J275" s="192">
        <f t="shared" si="212"/>
        <v>0</v>
      </c>
      <c r="K275" s="175"/>
      <c r="L275" s="175"/>
      <c r="M275" s="175"/>
      <c r="N275" s="175"/>
      <c r="O275" s="175"/>
      <c r="P275" s="175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0">
        <v>35.0</v>
      </c>
      <c r="B276" s="264"/>
      <c r="C276" s="160"/>
      <c r="D276" s="160"/>
      <c r="E276" s="160"/>
      <c r="F276" s="160"/>
      <c r="G276" s="160"/>
      <c r="H276" s="160"/>
      <c r="I276" s="160"/>
      <c r="J276" s="192">
        <f t="shared" si="212"/>
        <v>0</v>
      </c>
      <c r="K276" s="175"/>
      <c r="L276" s="175"/>
      <c r="M276" s="175"/>
      <c r="N276" s="175"/>
      <c r="O276" s="175"/>
      <c r="P276" s="175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18.75" customHeight="1">
      <c r="A277" s="139"/>
      <c r="B277" s="139"/>
      <c r="C277" s="139"/>
      <c r="D277" s="139"/>
      <c r="E277" s="139"/>
      <c r="F277" s="139"/>
      <c r="G277" s="139"/>
      <c r="H277" s="140" t="s">
        <v>38</v>
      </c>
      <c r="I277" s="139"/>
      <c r="J277" s="224">
        <f>SUM(J244:J276)</f>
        <v>264.5</v>
      </c>
      <c r="K277" s="225"/>
      <c r="L277" s="225"/>
      <c r="M277" s="225"/>
      <c r="N277" s="225"/>
      <c r="O277" s="225"/>
      <c r="P277" s="225"/>
      <c r="Q277" s="225"/>
      <c r="R277" s="139"/>
      <c r="S277" s="21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18.75" customHeight="1">
      <c r="A278" s="144"/>
      <c r="B278" s="144"/>
      <c r="C278" s="144"/>
      <c r="D278" s="144"/>
      <c r="E278" s="144"/>
      <c r="F278" s="144"/>
      <c r="G278" s="144"/>
      <c r="H278" s="145"/>
      <c r="I278" s="172"/>
      <c r="J278" s="199">
        <f>+J277*60%</f>
        <v>158.7</v>
      </c>
      <c r="K278" s="199"/>
      <c r="L278" s="199"/>
      <c r="M278" s="199"/>
      <c r="N278" s="199"/>
      <c r="O278" s="199"/>
      <c r="P278" s="199"/>
      <c r="Q278" s="199">
        <f>+J277*40%</f>
        <v>105.8</v>
      </c>
      <c r="R278" s="139"/>
      <c r="S278" s="21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8.75" customHeight="1">
      <c r="A279" s="139"/>
      <c r="B279" s="139"/>
      <c r="C279" s="139"/>
      <c r="D279" s="139"/>
      <c r="E279" s="139"/>
      <c r="F279" s="139"/>
      <c r="G279" s="139"/>
      <c r="H279" s="140"/>
      <c r="I279" s="139"/>
      <c r="J279" s="139"/>
      <c r="K279" s="139"/>
      <c r="L279" s="139"/>
      <c r="M279" s="139"/>
      <c r="N279" s="139"/>
      <c r="O279" s="139"/>
      <c r="P279" s="139"/>
      <c r="Q279" s="139"/>
      <c r="R279" s="139"/>
      <c r="S279" s="21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8.75" customHeight="1">
      <c r="A280" s="139"/>
      <c r="B280" s="139"/>
      <c r="C280" s="139"/>
      <c r="D280" s="139"/>
      <c r="E280" s="139"/>
      <c r="F280" s="139"/>
      <c r="G280" s="139"/>
      <c r="H280" s="140"/>
      <c r="I280" s="139"/>
      <c r="J280" s="139"/>
      <c r="K280" s="139"/>
      <c r="L280" s="139"/>
      <c r="M280" s="139"/>
      <c r="N280" s="139"/>
      <c r="O280" s="139"/>
      <c r="P280" s="139"/>
      <c r="Q280" s="139"/>
      <c r="R280" s="139"/>
      <c r="S280" s="21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9.5" customHeight="1">
      <c r="A281" s="226" t="s">
        <v>41</v>
      </c>
      <c r="B281" s="139"/>
      <c r="C281" s="139"/>
      <c r="D281" s="139"/>
      <c r="E281" s="139"/>
      <c r="F281" s="139"/>
      <c r="G281" s="139"/>
      <c r="H281" s="140"/>
      <c r="I281" s="139"/>
      <c r="J281" s="139"/>
      <c r="K281" s="139"/>
      <c r="L281" s="139"/>
      <c r="M281" s="139"/>
      <c r="N281" s="139"/>
      <c r="O281" s="139"/>
      <c r="P281" s="139"/>
      <c r="Q281" s="139"/>
      <c r="R281" s="139"/>
      <c r="S281" s="21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57.0" customHeight="1">
      <c r="A282" s="227"/>
      <c r="B282" s="228" t="s">
        <v>42</v>
      </c>
      <c r="C282" s="228" t="s">
        <v>43</v>
      </c>
      <c r="D282" s="228" t="s">
        <v>44</v>
      </c>
      <c r="E282" s="228" t="s">
        <v>45</v>
      </c>
      <c r="F282" s="228"/>
      <c r="G282" s="228"/>
      <c r="H282" s="229" t="s">
        <v>46</v>
      </c>
      <c r="I282" s="230" t="s">
        <v>47</v>
      </c>
      <c r="J282" s="139"/>
      <c r="K282" s="139"/>
      <c r="L282" s="139"/>
      <c r="M282" s="139"/>
      <c r="N282" s="139"/>
      <c r="O282" s="139"/>
      <c r="P282" s="139"/>
      <c r="Q282" s="139"/>
      <c r="R282" s="141"/>
      <c r="S282" s="21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231" t="s">
        <v>48</v>
      </c>
      <c r="B283" s="232">
        <f>+E25</f>
        <v>9335.2903</v>
      </c>
      <c r="C283" s="233">
        <f>+J216</f>
        <v>8159.711978</v>
      </c>
      <c r="D283" s="233">
        <f>+J237</f>
        <v>0</v>
      </c>
      <c r="E283" s="234">
        <f>J278</f>
        <v>158.7</v>
      </c>
      <c r="F283" s="234"/>
      <c r="G283" s="234"/>
      <c r="H283" s="235">
        <f>+I25</f>
        <v>780.2200819</v>
      </c>
      <c r="I283" s="236">
        <f>+B283-C283-D283-E283-H283</f>
        <v>236.6582406</v>
      </c>
      <c r="J283" s="139"/>
      <c r="K283" s="139"/>
      <c r="L283" s="139"/>
      <c r="M283" s="139"/>
      <c r="N283" s="139"/>
      <c r="O283" s="139"/>
      <c r="P283" s="139"/>
      <c r="Q283" s="139"/>
      <c r="R283" s="141"/>
      <c r="S283" s="21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9.5" customHeight="1">
      <c r="A284" s="237" t="s">
        <v>49</v>
      </c>
      <c r="B284" s="238"/>
      <c r="C284" s="239">
        <f>+C283/B283</f>
        <v>0.8740715838</v>
      </c>
      <c r="D284" s="239">
        <f>+D283/B283</f>
        <v>0</v>
      </c>
      <c r="E284" s="239">
        <f>+E283/B283</f>
        <v>0.01700000695</v>
      </c>
      <c r="F284" s="239"/>
      <c r="G284" s="239"/>
      <c r="H284" s="240">
        <f>+H283/B283</f>
        <v>0.08357748466</v>
      </c>
      <c r="I284" s="241">
        <f>+I283/B283</f>
        <v>0.02535092461</v>
      </c>
      <c r="J284" s="139"/>
      <c r="K284" s="139"/>
      <c r="L284" s="139"/>
      <c r="M284" s="139"/>
      <c r="N284" s="139"/>
      <c r="O284" s="139"/>
      <c r="P284" s="139"/>
      <c r="Q284" s="139"/>
      <c r="R284" s="141"/>
      <c r="S284" s="21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9.5" customHeight="1">
      <c r="A285" s="162"/>
      <c r="B285" s="215"/>
      <c r="C285" s="242"/>
      <c r="D285" s="242"/>
      <c r="E285" s="242"/>
      <c r="F285" s="242"/>
      <c r="G285" s="242"/>
      <c r="H285" s="243"/>
      <c r="I285" s="244"/>
      <c r="J285" s="139"/>
      <c r="K285" s="139"/>
      <c r="L285" s="139"/>
      <c r="M285" s="139"/>
      <c r="N285" s="139"/>
      <c r="O285" s="139"/>
      <c r="P285" s="139"/>
      <c r="Q285" s="139"/>
      <c r="R285" s="141"/>
      <c r="S285" s="21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245"/>
      <c r="B286" s="246"/>
      <c r="C286" s="246"/>
      <c r="D286" s="246" t="s">
        <v>50</v>
      </c>
      <c r="E286" s="246" t="s">
        <v>48</v>
      </c>
      <c r="F286" s="246"/>
      <c r="G286" s="246"/>
      <c r="H286" s="247">
        <f>+D283+E283+H283+I283</f>
        <v>1175.578323</v>
      </c>
      <c r="I286" s="248"/>
      <c r="J286" s="139"/>
      <c r="K286" s="139"/>
      <c r="L286" s="139"/>
      <c r="M286" s="139"/>
      <c r="N286" s="139"/>
      <c r="O286" s="139"/>
      <c r="P286" s="139"/>
      <c r="Q286" s="139"/>
      <c r="R286" s="141"/>
      <c r="S286" s="140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249"/>
      <c r="B287" s="139"/>
      <c r="C287" s="139"/>
      <c r="D287" s="139"/>
      <c r="E287" s="139" t="s">
        <v>49</v>
      </c>
      <c r="F287" s="139"/>
      <c r="G287" s="139"/>
      <c r="H287" s="243">
        <f>+H286/B283</f>
        <v>0.1259284162</v>
      </c>
      <c r="I287" s="250"/>
      <c r="J287" s="139"/>
      <c r="K287" s="139"/>
      <c r="L287" s="139"/>
      <c r="M287" s="139"/>
      <c r="N287" s="139"/>
      <c r="O287" s="139"/>
      <c r="P287" s="139"/>
      <c r="Q287" s="139"/>
      <c r="R287" s="141"/>
      <c r="S287" s="140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75" customHeight="1">
      <c r="A288" s="249"/>
      <c r="B288" s="139"/>
      <c r="C288" s="139" t="s">
        <v>51</v>
      </c>
      <c r="D288" s="139"/>
      <c r="E288" s="139"/>
      <c r="F288" s="139"/>
      <c r="G288" s="139"/>
      <c r="H288" s="140"/>
      <c r="I288" s="250"/>
      <c r="J288" s="139"/>
      <c r="K288" s="139"/>
      <c r="L288" s="139"/>
      <c r="M288" s="139"/>
      <c r="N288" s="139"/>
      <c r="O288" s="139"/>
      <c r="P288" s="139"/>
      <c r="Q288" s="139"/>
      <c r="R288" s="141"/>
      <c r="S288" s="140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75" customHeight="1">
      <c r="A289" s="249"/>
      <c r="B289" s="139"/>
      <c r="C289" s="139"/>
      <c r="D289" s="139" t="s">
        <v>52</v>
      </c>
      <c r="E289" s="139"/>
      <c r="F289" s="139"/>
      <c r="G289" s="139"/>
      <c r="H289" s="140">
        <f>+H288*(H286-H283)</f>
        <v>0</v>
      </c>
      <c r="I289" s="250"/>
      <c r="J289" s="139"/>
      <c r="K289" s="139"/>
      <c r="L289" s="139"/>
      <c r="M289" s="139"/>
      <c r="N289" s="139"/>
      <c r="O289" s="139"/>
      <c r="P289" s="139"/>
      <c r="Q289" s="139"/>
      <c r="R289" s="141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9.5" customHeight="1">
      <c r="A290" s="251"/>
      <c r="B290" s="252"/>
      <c r="C290" s="252"/>
      <c r="D290" s="252"/>
      <c r="E290" s="252"/>
      <c r="F290" s="252"/>
      <c r="G290" s="252"/>
      <c r="H290" s="253"/>
      <c r="I290" s="254"/>
      <c r="J290" s="139"/>
      <c r="K290" s="139"/>
      <c r="L290" s="139"/>
      <c r="M290" s="139"/>
      <c r="N290" s="139"/>
      <c r="O290" s="139"/>
      <c r="P290" s="139"/>
      <c r="Q290" s="139"/>
      <c r="R290" s="141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139"/>
      <c r="B291" s="139"/>
      <c r="C291" s="139"/>
      <c r="D291" s="139"/>
      <c r="E291" s="139"/>
      <c r="F291" s="139"/>
      <c r="G291" s="139"/>
      <c r="H291" s="140"/>
      <c r="I291" s="139"/>
      <c r="J291" s="139"/>
      <c r="K291" s="139"/>
      <c r="L291" s="139"/>
      <c r="M291" s="139"/>
      <c r="N291" s="139"/>
      <c r="O291" s="139"/>
      <c r="P291" s="139"/>
      <c r="Q291" s="139"/>
      <c r="R291" s="141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75" customHeight="1">
      <c r="A292" s="139"/>
      <c r="B292" s="139"/>
      <c r="C292" s="139"/>
      <c r="D292" s="139"/>
      <c r="E292" s="139"/>
      <c r="F292" s="139"/>
      <c r="G292" s="139"/>
      <c r="H292" s="140"/>
      <c r="I292" s="139"/>
      <c r="J292" s="139"/>
      <c r="K292" s="139"/>
      <c r="L292" s="139"/>
      <c r="M292" s="139"/>
      <c r="N292" s="139"/>
      <c r="O292" s="139"/>
      <c r="P292" s="139"/>
      <c r="Q292" s="139"/>
      <c r="R292" s="141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139"/>
      <c r="B293" s="139"/>
      <c r="C293" s="139"/>
      <c r="D293" s="139"/>
      <c r="E293" s="139"/>
      <c r="F293" s="139"/>
      <c r="G293" s="139"/>
      <c r="H293" s="140"/>
      <c r="I293" s="139"/>
      <c r="J293" s="139"/>
      <c r="K293" s="139"/>
      <c r="L293" s="139"/>
      <c r="M293" s="139"/>
      <c r="N293" s="139"/>
      <c r="O293" s="139"/>
      <c r="P293" s="139"/>
      <c r="Q293" s="139"/>
      <c r="R293" s="141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0" customHeight="1">
      <c r="A294" s="7"/>
      <c r="B294" s="7"/>
      <c r="C294" s="7"/>
      <c r="D294" s="7"/>
      <c r="E294" s="7"/>
      <c r="F294" s="7"/>
      <c r="G294" s="7"/>
      <c r="H294" s="255"/>
      <c r="I294" s="7"/>
      <c r="J294" s="7"/>
      <c r="K294" s="7"/>
      <c r="L294" s="7"/>
      <c r="M294" s="7"/>
      <c r="N294" s="7"/>
      <c r="O294" s="7"/>
      <c r="P294" s="7"/>
      <c r="Q294" s="7"/>
      <c r="R294" s="25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55"/>
      <c r="I295" s="7"/>
      <c r="J295" s="7"/>
      <c r="K295" s="7"/>
      <c r="L295" s="7"/>
      <c r="M295" s="7"/>
      <c r="N295" s="7"/>
      <c r="O295" s="7"/>
      <c r="P295" s="7"/>
      <c r="Q295" s="7"/>
      <c r="R295" s="25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55"/>
      <c r="I296" s="7"/>
      <c r="J296" s="7"/>
      <c r="K296" s="7"/>
      <c r="L296" s="7"/>
      <c r="M296" s="7"/>
      <c r="N296" s="7"/>
      <c r="O296" s="7"/>
      <c r="P296" s="7"/>
      <c r="Q296" s="7"/>
      <c r="R296" s="25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55"/>
      <c r="I297" s="7"/>
      <c r="J297" s="7"/>
      <c r="K297" s="7"/>
      <c r="L297" s="7"/>
      <c r="M297" s="7"/>
      <c r="N297" s="7"/>
      <c r="O297" s="7"/>
      <c r="P297" s="7"/>
      <c r="Q297" s="7"/>
      <c r="R297" s="25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55"/>
      <c r="I298" s="7"/>
      <c r="J298" s="7"/>
      <c r="K298" s="7"/>
      <c r="L298" s="7"/>
      <c r="M298" s="7"/>
      <c r="N298" s="7"/>
      <c r="O298" s="7"/>
      <c r="P298" s="7"/>
      <c r="Q298" s="7"/>
      <c r="R298" s="25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55"/>
      <c r="I299" s="7"/>
      <c r="J299" s="7"/>
      <c r="K299" s="7"/>
      <c r="L299" s="7"/>
      <c r="M299" s="7"/>
      <c r="N299" s="7"/>
      <c r="O299" s="7"/>
      <c r="P299" s="7"/>
      <c r="Q299" s="7"/>
      <c r="R299" s="25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55"/>
      <c r="I300" s="7"/>
      <c r="J300" s="7"/>
      <c r="K300" s="7"/>
      <c r="L300" s="7"/>
      <c r="M300" s="7"/>
      <c r="N300" s="7"/>
      <c r="O300" s="7"/>
      <c r="P300" s="7"/>
      <c r="Q300" s="7"/>
      <c r="R300" s="25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55"/>
      <c r="I301" s="7"/>
      <c r="J301" s="7"/>
      <c r="K301" s="7"/>
      <c r="L301" s="7"/>
      <c r="M301" s="7"/>
      <c r="N301" s="7"/>
      <c r="O301" s="7"/>
      <c r="P301" s="7"/>
      <c r="Q301" s="7"/>
      <c r="R301" s="25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55"/>
      <c r="I302" s="7"/>
      <c r="J302" s="7"/>
      <c r="K302" s="7"/>
      <c r="L302" s="7"/>
      <c r="M302" s="7"/>
      <c r="N302" s="7"/>
      <c r="O302" s="7"/>
      <c r="P302" s="7"/>
      <c r="Q302" s="7"/>
      <c r="R302" s="25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55"/>
      <c r="I303" s="7"/>
      <c r="J303" s="7"/>
      <c r="K303" s="7"/>
      <c r="L303" s="7"/>
      <c r="M303" s="7"/>
      <c r="N303" s="7"/>
      <c r="O303" s="7"/>
      <c r="P303" s="7"/>
      <c r="Q303" s="7"/>
      <c r="R303" s="25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55"/>
      <c r="I304" s="7"/>
      <c r="J304" s="7"/>
      <c r="K304" s="7"/>
      <c r="L304" s="7"/>
      <c r="M304" s="7"/>
      <c r="N304" s="7"/>
      <c r="O304" s="7"/>
      <c r="P304" s="7"/>
      <c r="Q304" s="7"/>
      <c r="R304" s="25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55"/>
      <c r="I305" s="7"/>
      <c r="J305" s="7"/>
      <c r="K305" s="7"/>
      <c r="L305" s="7"/>
      <c r="M305" s="7"/>
      <c r="N305" s="7"/>
      <c r="O305" s="7"/>
      <c r="P305" s="7"/>
      <c r="Q305" s="7"/>
      <c r="R305" s="25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55"/>
      <c r="I306" s="7"/>
      <c r="J306" s="7"/>
      <c r="K306" s="7"/>
      <c r="L306" s="7"/>
      <c r="M306" s="7"/>
      <c r="N306" s="7"/>
      <c r="O306" s="7"/>
      <c r="P306" s="7"/>
      <c r="Q306" s="7"/>
      <c r="R306" s="25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55"/>
      <c r="I307" s="7"/>
      <c r="J307" s="7"/>
      <c r="K307" s="7"/>
      <c r="L307" s="7"/>
      <c r="M307" s="7"/>
      <c r="N307" s="7"/>
      <c r="O307" s="7"/>
      <c r="P307" s="7"/>
      <c r="Q307" s="7"/>
      <c r="R307" s="25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55"/>
      <c r="I308" s="7"/>
      <c r="J308" s="7"/>
      <c r="K308" s="7"/>
      <c r="L308" s="7"/>
      <c r="M308" s="7"/>
      <c r="N308" s="7"/>
      <c r="O308" s="7"/>
      <c r="P308" s="7"/>
      <c r="Q308" s="7"/>
      <c r="R308" s="25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55"/>
      <c r="I309" s="7"/>
      <c r="J309" s="7"/>
      <c r="K309" s="7"/>
      <c r="L309" s="7"/>
      <c r="M309" s="7"/>
      <c r="N309" s="7"/>
      <c r="O309" s="7"/>
      <c r="P309" s="7"/>
      <c r="Q309" s="7"/>
      <c r="R309" s="25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55"/>
      <c r="I310" s="7"/>
      <c r="J310" s="7"/>
      <c r="K310" s="7"/>
      <c r="L310" s="7"/>
      <c r="M310" s="7"/>
      <c r="N310" s="7"/>
      <c r="O310" s="7"/>
      <c r="P310" s="7"/>
      <c r="Q310" s="7"/>
      <c r="R310" s="25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55"/>
      <c r="I311" s="7"/>
      <c r="J311" s="7"/>
      <c r="K311" s="7"/>
      <c r="L311" s="7"/>
      <c r="M311" s="7"/>
      <c r="N311" s="7"/>
      <c r="O311" s="7"/>
      <c r="P311" s="7"/>
      <c r="Q311" s="7"/>
      <c r="R311" s="25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55"/>
      <c r="I312" s="7"/>
      <c r="J312" s="7"/>
      <c r="K312" s="7"/>
      <c r="L312" s="7"/>
      <c r="M312" s="7"/>
      <c r="N312" s="7"/>
      <c r="O312" s="7"/>
      <c r="P312" s="7"/>
      <c r="Q312" s="7"/>
      <c r="R312" s="25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55"/>
      <c r="I313" s="7"/>
      <c r="J313" s="7"/>
      <c r="K313" s="7"/>
      <c r="L313" s="7"/>
      <c r="M313" s="7"/>
      <c r="N313" s="7"/>
      <c r="O313" s="7"/>
      <c r="P313" s="7"/>
      <c r="Q313" s="7"/>
      <c r="R313" s="25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55"/>
      <c r="I314" s="7"/>
      <c r="J314" s="7"/>
      <c r="K314" s="7"/>
      <c r="L314" s="7"/>
      <c r="M314" s="7"/>
      <c r="N314" s="7"/>
      <c r="O314" s="7"/>
      <c r="P314" s="7"/>
      <c r="Q314" s="7"/>
      <c r="R314" s="25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55"/>
      <c r="I315" s="7"/>
      <c r="J315" s="7"/>
      <c r="K315" s="7"/>
      <c r="L315" s="7"/>
      <c r="M315" s="7"/>
      <c r="N315" s="7"/>
      <c r="O315" s="7"/>
      <c r="P315" s="7"/>
      <c r="Q315" s="7"/>
      <c r="R315" s="25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55"/>
      <c r="I316" s="7"/>
      <c r="J316" s="7"/>
      <c r="K316" s="7"/>
      <c r="L316" s="7"/>
      <c r="M316" s="7"/>
      <c r="N316" s="7"/>
      <c r="O316" s="7"/>
      <c r="P316" s="7"/>
      <c r="Q316" s="7"/>
      <c r="R316" s="25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55"/>
      <c r="I317" s="7"/>
      <c r="J317" s="7"/>
      <c r="K317" s="7"/>
      <c r="L317" s="7"/>
      <c r="M317" s="7"/>
      <c r="N317" s="7"/>
      <c r="O317" s="7"/>
      <c r="P317" s="7"/>
      <c r="Q317" s="7"/>
      <c r="R317" s="25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55"/>
      <c r="I318" s="7"/>
      <c r="J318" s="7"/>
      <c r="K318" s="7"/>
      <c r="L318" s="7"/>
      <c r="M318" s="7"/>
      <c r="N318" s="7"/>
      <c r="O318" s="7"/>
      <c r="P318" s="7"/>
      <c r="Q318" s="7"/>
      <c r="R318" s="25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55"/>
      <c r="I319" s="7"/>
      <c r="J319" s="7"/>
      <c r="K319" s="7"/>
      <c r="L319" s="7"/>
      <c r="M319" s="7"/>
      <c r="N319" s="7"/>
      <c r="O319" s="7"/>
      <c r="P319" s="7"/>
      <c r="Q319" s="7"/>
      <c r="R319" s="25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55"/>
      <c r="I320" s="7"/>
      <c r="J320" s="7"/>
      <c r="K320" s="7"/>
      <c r="L320" s="7"/>
      <c r="M320" s="7"/>
      <c r="N320" s="7"/>
      <c r="O320" s="7"/>
      <c r="P320" s="7"/>
      <c r="Q320" s="7"/>
      <c r="R320" s="25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55"/>
      <c r="I321" s="7"/>
      <c r="J321" s="7"/>
      <c r="K321" s="7"/>
      <c r="L321" s="7"/>
      <c r="M321" s="7"/>
      <c r="N321" s="7"/>
      <c r="O321" s="7"/>
      <c r="P321" s="7"/>
      <c r="Q321" s="7"/>
      <c r="R321" s="25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55"/>
      <c r="I322" s="7"/>
      <c r="J322" s="7"/>
      <c r="K322" s="7"/>
      <c r="L322" s="7"/>
      <c r="M322" s="7"/>
      <c r="N322" s="7"/>
      <c r="O322" s="7"/>
      <c r="P322" s="7"/>
      <c r="Q322" s="7"/>
      <c r="R322" s="25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55"/>
      <c r="I323" s="7"/>
      <c r="J323" s="7"/>
      <c r="K323" s="7"/>
      <c r="L323" s="7"/>
      <c r="M323" s="7"/>
      <c r="N323" s="7"/>
      <c r="O323" s="7"/>
      <c r="P323" s="7"/>
      <c r="Q323" s="7"/>
      <c r="R323" s="25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55"/>
      <c r="I324" s="7"/>
      <c r="J324" s="7"/>
      <c r="K324" s="7"/>
      <c r="L324" s="7"/>
      <c r="M324" s="7"/>
      <c r="N324" s="7"/>
      <c r="O324" s="7"/>
      <c r="P324" s="7"/>
      <c r="Q324" s="7"/>
      <c r="R324" s="25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55"/>
      <c r="I325" s="7"/>
      <c r="J325" s="7"/>
      <c r="K325" s="7"/>
      <c r="L325" s="7"/>
      <c r="M325" s="7"/>
      <c r="N325" s="7"/>
      <c r="O325" s="7"/>
      <c r="P325" s="7"/>
      <c r="Q325" s="7"/>
      <c r="R325" s="25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55"/>
      <c r="I326" s="7"/>
      <c r="J326" s="7"/>
      <c r="K326" s="7"/>
      <c r="L326" s="7"/>
      <c r="M326" s="7"/>
      <c r="N326" s="7"/>
      <c r="O326" s="7"/>
      <c r="P326" s="7"/>
      <c r="Q326" s="7"/>
      <c r="R326" s="25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55"/>
      <c r="I327" s="7"/>
      <c r="J327" s="7"/>
      <c r="K327" s="7"/>
      <c r="L327" s="7"/>
      <c r="M327" s="7"/>
      <c r="N327" s="7"/>
      <c r="O327" s="7"/>
      <c r="P327" s="7"/>
      <c r="Q327" s="7"/>
      <c r="R327" s="25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55"/>
      <c r="I328" s="7"/>
      <c r="J328" s="7"/>
      <c r="K328" s="7"/>
      <c r="L328" s="7"/>
      <c r="M328" s="7"/>
      <c r="N328" s="7"/>
      <c r="O328" s="7"/>
      <c r="P328" s="7"/>
      <c r="Q328" s="7"/>
      <c r="R328" s="25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55"/>
      <c r="I329" s="7"/>
      <c r="J329" s="7"/>
      <c r="K329" s="7"/>
      <c r="L329" s="7"/>
      <c r="M329" s="7"/>
      <c r="N329" s="7"/>
      <c r="O329" s="7"/>
      <c r="P329" s="7"/>
      <c r="Q329" s="7"/>
      <c r="R329" s="25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55"/>
      <c r="I477" s="7"/>
      <c r="J477" s="7"/>
      <c r="K477" s="7"/>
      <c r="L477" s="7"/>
      <c r="M477" s="7"/>
      <c r="N477" s="7"/>
      <c r="O477" s="7"/>
      <c r="P477" s="7"/>
      <c r="Q477" s="7"/>
      <c r="R477" s="25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55"/>
      <c r="I478" s="7"/>
      <c r="J478" s="7"/>
      <c r="K478" s="7"/>
      <c r="L478" s="7"/>
      <c r="M478" s="7"/>
      <c r="N478" s="7"/>
      <c r="O478" s="7"/>
      <c r="P478" s="7"/>
      <c r="Q478" s="7"/>
      <c r="R478" s="25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55"/>
      <c r="I479" s="7"/>
      <c r="J479" s="7"/>
      <c r="K479" s="7"/>
      <c r="L479" s="7"/>
      <c r="M479" s="7"/>
      <c r="N479" s="7"/>
      <c r="O479" s="7"/>
      <c r="P479" s="7"/>
      <c r="Q479" s="7"/>
      <c r="R479" s="25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55"/>
      <c r="I480" s="7"/>
      <c r="J480" s="7"/>
      <c r="K480" s="7"/>
      <c r="L480" s="7"/>
      <c r="M480" s="7"/>
      <c r="N480" s="7"/>
      <c r="O480" s="7"/>
      <c r="P480" s="7"/>
      <c r="Q480" s="7"/>
      <c r="R480" s="25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55"/>
      <c r="I481" s="7"/>
      <c r="J481" s="7"/>
      <c r="K481" s="7"/>
      <c r="L481" s="7"/>
      <c r="M481" s="7"/>
      <c r="N481" s="7"/>
      <c r="O481" s="7"/>
      <c r="P481" s="7"/>
      <c r="Q481" s="7"/>
      <c r="R481" s="25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55"/>
      <c r="I482" s="7"/>
      <c r="J482" s="7"/>
      <c r="K482" s="7"/>
      <c r="L482" s="7"/>
      <c r="M482" s="7"/>
      <c r="N482" s="7"/>
      <c r="O482" s="7"/>
      <c r="P482" s="7"/>
      <c r="Q482" s="7"/>
      <c r="R482" s="25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55"/>
      <c r="I483" s="7"/>
      <c r="J483" s="7"/>
      <c r="K483" s="7"/>
      <c r="L483" s="7"/>
      <c r="M483" s="7"/>
      <c r="N483" s="7"/>
      <c r="O483" s="7"/>
      <c r="P483" s="7"/>
      <c r="Q483" s="7"/>
      <c r="R483" s="25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55"/>
      <c r="I484" s="7"/>
      <c r="J484" s="7"/>
      <c r="K484" s="7"/>
      <c r="L484" s="7"/>
      <c r="M484" s="7"/>
      <c r="N484" s="7"/>
      <c r="O484" s="7"/>
      <c r="P484" s="7"/>
      <c r="Q484" s="7"/>
      <c r="R484" s="25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55"/>
      <c r="I485" s="7"/>
      <c r="J485" s="7"/>
      <c r="K485" s="7"/>
      <c r="L485" s="7"/>
      <c r="M485" s="7"/>
      <c r="N485" s="7"/>
      <c r="O485" s="7"/>
      <c r="P485" s="7"/>
      <c r="Q485" s="7"/>
      <c r="R485" s="25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55"/>
      <c r="I486" s="7"/>
      <c r="J486" s="7"/>
      <c r="K486" s="7"/>
      <c r="L486" s="7"/>
      <c r="M486" s="7"/>
      <c r="N486" s="7"/>
      <c r="O486" s="7"/>
      <c r="P486" s="7"/>
      <c r="Q486" s="7"/>
      <c r="R486" s="25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55"/>
      <c r="I487" s="7"/>
      <c r="J487" s="7"/>
      <c r="K487" s="7"/>
      <c r="L487" s="7"/>
      <c r="M487" s="7"/>
      <c r="N487" s="7"/>
      <c r="O487" s="7"/>
      <c r="P487" s="7"/>
      <c r="Q487" s="7"/>
      <c r="R487" s="25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55"/>
      <c r="I488" s="7"/>
      <c r="J488" s="7"/>
      <c r="K488" s="7"/>
      <c r="L488" s="7"/>
      <c r="M488" s="7"/>
      <c r="N488" s="7"/>
      <c r="O488" s="7"/>
      <c r="P488" s="7"/>
      <c r="Q488" s="7"/>
      <c r="R488" s="25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55"/>
      <c r="I489" s="7"/>
      <c r="J489" s="7"/>
      <c r="K489" s="7"/>
      <c r="L489" s="7"/>
      <c r="M489" s="7"/>
      <c r="N489" s="7"/>
      <c r="O489" s="7"/>
      <c r="P489" s="7"/>
      <c r="Q489" s="7"/>
      <c r="R489" s="25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22:E222"/>
    <mergeCell ref="C243:E243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44421.0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89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85</v>
      </c>
      <c r="C8" s="154">
        <v>25.5</v>
      </c>
      <c r="D8" s="155">
        <v>0.0751</v>
      </c>
      <c r="E8" s="156">
        <f>237.888*17.6</f>
        <v>4186.8288</v>
      </c>
      <c r="F8" s="156"/>
      <c r="G8" s="156"/>
      <c r="H8" s="157">
        <v>17.6</v>
      </c>
      <c r="I8" s="158">
        <f t="shared" ref="I8:I24" si="1">+D8*E8</f>
        <v>314.4308429</v>
      </c>
      <c r="J8" s="159">
        <f t="shared" ref="J8:J24" si="2">E8-I8</f>
        <v>3872.397957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86</v>
      </c>
      <c r="C9" s="154">
        <v>28.5</v>
      </c>
      <c r="D9" s="155">
        <v>0.0608</v>
      </c>
      <c r="E9" s="156">
        <f>237.786*2.4</f>
        <v>570.6864</v>
      </c>
      <c r="F9" s="156"/>
      <c r="G9" s="156"/>
      <c r="H9" s="157">
        <v>2.4</v>
      </c>
      <c r="I9" s="158">
        <f t="shared" si="1"/>
        <v>34.69773312</v>
      </c>
      <c r="J9" s="159">
        <f t="shared" si="2"/>
        <v>535.9886669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74</v>
      </c>
      <c r="C10" s="154">
        <v>30.5</v>
      </c>
      <c r="D10" s="155">
        <v>0.0477</v>
      </c>
      <c r="E10" s="156">
        <f>265.292*9.2</f>
        <v>2440.6864</v>
      </c>
      <c r="F10" s="156"/>
      <c r="G10" s="156"/>
      <c r="H10" s="157">
        <v>9.2</v>
      </c>
      <c r="I10" s="158">
        <f t="shared" si="1"/>
        <v>116.4207413</v>
      </c>
      <c r="J10" s="159">
        <f t="shared" si="2"/>
        <v>2324.265659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86</v>
      </c>
      <c r="C11" s="154">
        <v>28.5</v>
      </c>
      <c r="D11" s="161">
        <v>0.0608</v>
      </c>
      <c r="E11" s="259">
        <f>237.786*16.7</f>
        <v>3971.0262</v>
      </c>
      <c r="F11" s="259"/>
      <c r="G11" s="259"/>
      <c r="H11" s="157">
        <v>16.7</v>
      </c>
      <c r="I11" s="158">
        <f t="shared" si="1"/>
        <v>241.438393</v>
      </c>
      <c r="J11" s="159">
        <f t="shared" si="2"/>
        <v>3729.587807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/>
      <c r="C12" s="160"/>
      <c r="D12" s="161"/>
      <c r="E12" s="259"/>
      <c r="F12" s="259"/>
      <c r="G12" s="259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6.0</v>
      </c>
      <c r="B13" s="160"/>
      <c r="C13" s="160"/>
      <c r="D13" s="161"/>
      <c r="E13" s="259"/>
      <c r="F13" s="259"/>
      <c r="G13" s="259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259"/>
      <c r="F14" s="259"/>
      <c r="G14" s="259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259"/>
      <c r="F22" s="259"/>
      <c r="G22" s="259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259"/>
      <c r="F23" s="259"/>
      <c r="G23" s="259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6.25" hidden="1" customHeight="1">
      <c r="A24" s="153">
        <v>17.0</v>
      </c>
      <c r="B24" s="160"/>
      <c r="C24" s="160"/>
      <c r="D24" s="161"/>
      <c r="E24" s="259"/>
      <c r="F24" s="259"/>
      <c r="G24" s="259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62"/>
      <c r="B25" s="163"/>
      <c r="C25" s="164"/>
      <c r="D25" s="165"/>
      <c r="E25" s="166">
        <f>SUM(E8:E24)</f>
        <v>11169.2278</v>
      </c>
      <c r="F25" s="167"/>
      <c r="G25" s="167"/>
      <c r="H25" s="168"/>
      <c r="I25" s="169">
        <f t="shared" ref="I25:J25" si="3">SUM(I8:I24)</f>
        <v>706.9877102</v>
      </c>
      <c r="J25" s="170">
        <f t="shared" si="3"/>
        <v>10462.24009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71"/>
      <c r="B26" s="144"/>
      <c r="C26" s="144"/>
      <c r="D26" s="172"/>
      <c r="E26" s="173"/>
      <c r="F26" s="151"/>
      <c r="G26" s="151"/>
      <c r="H26" s="147"/>
      <c r="I26" s="174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40.5" customHeight="1">
      <c r="A31" s="175"/>
      <c r="B31" s="160" t="s">
        <v>12</v>
      </c>
      <c r="C31" s="176" t="s">
        <v>57</v>
      </c>
      <c r="D31" s="52"/>
      <c r="E31" s="53"/>
      <c r="F31" s="177"/>
      <c r="G31" s="177"/>
      <c r="H31" s="178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5" t="s">
        <v>18</v>
      </c>
      <c r="O31" s="139"/>
      <c r="P31" s="139"/>
      <c r="Q31" s="175" t="s">
        <v>58</v>
      </c>
      <c r="R31" s="179"/>
      <c r="S31" s="160" t="s">
        <v>17</v>
      </c>
      <c r="T31" s="160" t="s">
        <v>15</v>
      </c>
      <c r="U31" s="175" t="s">
        <v>18</v>
      </c>
      <c r="V31" s="139"/>
      <c r="W31" s="175" t="s">
        <v>19</v>
      </c>
      <c r="X31" s="175" t="s">
        <v>20</v>
      </c>
      <c r="Y31" s="175" t="s">
        <v>21</v>
      </c>
      <c r="Z31" s="175" t="s">
        <v>90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1.0</v>
      </c>
      <c r="B32" s="257" t="s">
        <v>85</v>
      </c>
      <c r="C32" s="181">
        <v>80.0</v>
      </c>
      <c r="D32" s="181">
        <v>214.0</v>
      </c>
      <c r="E32" s="181">
        <v>205.0</v>
      </c>
      <c r="F32" s="181">
        <f t="shared" ref="F32:F219" si="5">VALUE(IF(RIGHT(B32, 1)="%", RIGHT(B32, 3), 0))</f>
        <v>0</v>
      </c>
      <c r="G32" s="181">
        <f t="shared" ref="G32:G219" si="6">+R32*C32/100*D32/100*E32/100</f>
        <v>92.47796</v>
      </c>
      <c r="H32" s="182">
        <f t="shared" ref="H32:H219" si="7">IF(F32=0, G32, F32*G32)</f>
        <v>92.47796</v>
      </c>
      <c r="I32" s="181">
        <v>1.0</v>
      </c>
      <c r="J32" s="183">
        <f t="shared" ref="J32:J219" si="8">+I32*H32</f>
        <v>92.47796</v>
      </c>
      <c r="K32" s="184"/>
      <c r="L32" s="185">
        <f>D32*25.4/1000</f>
        <v>5.4356</v>
      </c>
      <c r="M32" s="186">
        <f>+I32</f>
        <v>1</v>
      </c>
      <c r="N32" s="186">
        <f>M32*L32</f>
        <v>5.4356</v>
      </c>
      <c r="O32" s="184"/>
      <c r="P32" s="184"/>
      <c r="Q32" s="185"/>
      <c r="R32" s="187">
        <v>26.35</v>
      </c>
      <c r="S32" s="175">
        <f t="shared" ref="S32:S220" si="9">E32/100</f>
        <v>2.05</v>
      </c>
      <c r="T32" s="160">
        <f t="shared" ref="T32:T220" si="10">I32</f>
        <v>1</v>
      </c>
      <c r="U32" s="160">
        <f t="shared" ref="U32:U220" si="11">T32*S32</f>
        <v>2.05</v>
      </c>
      <c r="V32" s="188">
        <f t="shared" ref="V32:V77" si="12">R32*C32/100*D32/100*E32/100</f>
        <v>92.47796</v>
      </c>
      <c r="W32" s="175">
        <f t="shared" ref="W32:X32" si="4">C32/100</f>
        <v>0.8</v>
      </c>
      <c r="X32" s="175">
        <f t="shared" si="4"/>
        <v>2.14</v>
      </c>
      <c r="Y32" s="175">
        <f t="shared" ref="Y32:Y220" si="14">U32</f>
        <v>2.05</v>
      </c>
      <c r="Z32" s="189">
        <f t="shared" ref="Z32:Z220" si="15">W32*X32*Y32</f>
        <v>3.5096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2.0</v>
      </c>
      <c r="B33" s="154" t="s">
        <v>85</v>
      </c>
      <c r="C33" s="190">
        <v>104.0</v>
      </c>
      <c r="D33" s="190">
        <v>215.0</v>
      </c>
      <c r="E33" s="190">
        <v>205.0</v>
      </c>
      <c r="F33" s="190">
        <f t="shared" si="5"/>
        <v>0</v>
      </c>
      <c r="G33" s="190">
        <f t="shared" si="6"/>
        <v>120.78313</v>
      </c>
      <c r="H33" s="191">
        <f t="shared" si="7"/>
        <v>120.78313</v>
      </c>
      <c r="I33" s="190">
        <v>1.0</v>
      </c>
      <c r="J33" s="192">
        <f t="shared" si="8"/>
        <v>120.78313</v>
      </c>
      <c r="K33" s="139"/>
      <c r="L33" s="175"/>
      <c r="M33" s="160"/>
      <c r="N33" s="160"/>
      <c r="O33" s="139"/>
      <c r="P33" s="139"/>
      <c r="Q33" s="175"/>
      <c r="R33" s="187">
        <v>26.35</v>
      </c>
      <c r="S33" s="175">
        <f t="shared" si="9"/>
        <v>2.05</v>
      </c>
      <c r="T33" s="160">
        <f t="shared" si="10"/>
        <v>1</v>
      </c>
      <c r="U33" s="160">
        <f t="shared" si="11"/>
        <v>2.05</v>
      </c>
      <c r="V33" s="188">
        <f t="shared" si="12"/>
        <v>120.78313</v>
      </c>
      <c r="W33" s="175">
        <f t="shared" ref="W33:X33" si="13">C33/100</f>
        <v>1.04</v>
      </c>
      <c r="X33" s="175">
        <f t="shared" si="13"/>
        <v>2.15</v>
      </c>
      <c r="Y33" s="175">
        <f t="shared" si="14"/>
        <v>2.05</v>
      </c>
      <c r="Z33" s="189">
        <f t="shared" si="15"/>
        <v>4.5838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3.0</v>
      </c>
      <c r="B34" s="154" t="s">
        <v>85</v>
      </c>
      <c r="C34" s="190">
        <v>101.0</v>
      </c>
      <c r="D34" s="190">
        <v>215.0</v>
      </c>
      <c r="E34" s="190">
        <v>120.0</v>
      </c>
      <c r="F34" s="190">
        <f t="shared" si="5"/>
        <v>0</v>
      </c>
      <c r="G34" s="190">
        <f t="shared" si="6"/>
        <v>68.66283</v>
      </c>
      <c r="H34" s="191">
        <f t="shared" si="7"/>
        <v>68.66283</v>
      </c>
      <c r="I34" s="190">
        <v>1.0</v>
      </c>
      <c r="J34" s="192">
        <f t="shared" si="8"/>
        <v>68.66283</v>
      </c>
      <c r="K34" s="139"/>
      <c r="L34" s="175">
        <f t="shared" ref="L34:L52" si="17">D34*25.4/1000</f>
        <v>5.461</v>
      </c>
      <c r="M34" s="160">
        <f t="shared" ref="M34:M52" si="18">+I34</f>
        <v>1</v>
      </c>
      <c r="N34" s="160">
        <f t="shared" ref="N34:N52" si="19">M34*L34</f>
        <v>5.461</v>
      </c>
      <c r="O34" s="139"/>
      <c r="P34" s="139"/>
      <c r="Q34" s="175"/>
      <c r="R34" s="187">
        <v>26.35</v>
      </c>
      <c r="S34" s="175">
        <f t="shared" si="9"/>
        <v>1.2</v>
      </c>
      <c r="T34" s="160">
        <f t="shared" si="10"/>
        <v>1</v>
      </c>
      <c r="U34" s="160">
        <f t="shared" si="11"/>
        <v>1.2</v>
      </c>
      <c r="V34" s="188">
        <f t="shared" si="12"/>
        <v>68.66283</v>
      </c>
      <c r="W34" s="175">
        <f t="shared" ref="W34:X34" si="16">C34/100</f>
        <v>1.01</v>
      </c>
      <c r="X34" s="175">
        <f t="shared" si="16"/>
        <v>2.15</v>
      </c>
      <c r="Y34" s="175">
        <f t="shared" si="14"/>
        <v>1.2</v>
      </c>
      <c r="Z34" s="189">
        <f t="shared" si="15"/>
        <v>2.6058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4.0</v>
      </c>
      <c r="B35" s="154" t="s">
        <v>85</v>
      </c>
      <c r="C35" s="190">
        <v>92.0</v>
      </c>
      <c r="D35" s="190">
        <v>215.0</v>
      </c>
      <c r="E35" s="190">
        <v>168.0</v>
      </c>
      <c r="F35" s="190">
        <f t="shared" si="5"/>
        <v>0</v>
      </c>
      <c r="G35" s="190">
        <f t="shared" si="6"/>
        <v>87.562104</v>
      </c>
      <c r="H35" s="191">
        <f t="shared" si="7"/>
        <v>87.562104</v>
      </c>
      <c r="I35" s="190">
        <v>1.0</v>
      </c>
      <c r="J35" s="192">
        <f t="shared" si="8"/>
        <v>87.562104</v>
      </c>
      <c r="K35" s="139"/>
      <c r="L35" s="175">
        <f t="shared" si="17"/>
        <v>5.461</v>
      </c>
      <c r="M35" s="160">
        <f t="shared" si="18"/>
        <v>1</v>
      </c>
      <c r="N35" s="160">
        <f t="shared" si="19"/>
        <v>5.461</v>
      </c>
      <c r="O35" s="139"/>
      <c r="P35" s="139"/>
      <c r="Q35" s="175"/>
      <c r="R35" s="187">
        <v>26.35</v>
      </c>
      <c r="S35" s="175">
        <f t="shared" si="9"/>
        <v>1.68</v>
      </c>
      <c r="T35" s="160">
        <f t="shared" si="10"/>
        <v>1</v>
      </c>
      <c r="U35" s="160">
        <f t="shared" si="11"/>
        <v>1.68</v>
      </c>
      <c r="V35" s="188">
        <f t="shared" si="12"/>
        <v>87.562104</v>
      </c>
      <c r="W35" s="175">
        <f t="shared" ref="W35:X35" si="20">C35/100</f>
        <v>0.92</v>
      </c>
      <c r="X35" s="175">
        <f t="shared" si="20"/>
        <v>2.15</v>
      </c>
      <c r="Y35" s="175">
        <f t="shared" si="14"/>
        <v>1.68</v>
      </c>
      <c r="Z35" s="189">
        <f t="shared" si="15"/>
        <v>3.32304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5.0</v>
      </c>
      <c r="B36" s="154" t="s">
        <v>85</v>
      </c>
      <c r="C36" s="190">
        <v>102.0</v>
      </c>
      <c r="D36" s="190">
        <v>215.0</v>
      </c>
      <c r="E36" s="190">
        <v>202.0</v>
      </c>
      <c r="F36" s="190">
        <f t="shared" si="5"/>
        <v>0</v>
      </c>
      <c r="G36" s="190">
        <f t="shared" si="6"/>
        <v>116.726811</v>
      </c>
      <c r="H36" s="191">
        <f t="shared" si="7"/>
        <v>116.726811</v>
      </c>
      <c r="I36" s="190">
        <v>1.0</v>
      </c>
      <c r="J36" s="192">
        <f t="shared" si="8"/>
        <v>116.726811</v>
      </c>
      <c r="K36" s="139"/>
      <c r="L36" s="175">
        <f t="shared" si="17"/>
        <v>5.461</v>
      </c>
      <c r="M36" s="160">
        <f t="shared" si="18"/>
        <v>1</v>
      </c>
      <c r="N36" s="160">
        <f t="shared" si="19"/>
        <v>5.461</v>
      </c>
      <c r="O36" s="139"/>
      <c r="P36" s="139"/>
      <c r="Q36" s="175"/>
      <c r="R36" s="187">
        <v>26.35</v>
      </c>
      <c r="S36" s="175">
        <f t="shared" si="9"/>
        <v>2.02</v>
      </c>
      <c r="T36" s="160">
        <f t="shared" si="10"/>
        <v>1</v>
      </c>
      <c r="U36" s="160">
        <f t="shared" si="11"/>
        <v>2.02</v>
      </c>
      <c r="V36" s="188">
        <f t="shared" si="12"/>
        <v>116.726811</v>
      </c>
      <c r="W36" s="175">
        <f t="shared" ref="W36:X36" si="21">C36/100</f>
        <v>1.02</v>
      </c>
      <c r="X36" s="175">
        <f t="shared" si="21"/>
        <v>2.15</v>
      </c>
      <c r="Y36" s="175">
        <f t="shared" si="14"/>
        <v>2.02</v>
      </c>
      <c r="Z36" s="189">
        <f t="shared" si="15"/>
        <v>4.42986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6.0</v>
      </c>
      <c r="B37" s="154" t="s">
        <v>85</v>
      </c>
      <c r="C37" s="190">
        <v>101.0</v>
      </c>
      <c r="D37" s="190">
        <v>215.0</v>
      </c>
      <c r="E37" s="190">
        <v>2838.0</v>
      </c>
      <c r="F37" s="190">
        <f t="shared" si="5"/>
        <v>0</v>
      </c>
      <c r="G37" s="190">
        <f t="shared" si="6"/>
        <v>1623.87593</v>
      </c>
      <c r="H37" s="191">
        <f t="shared" si="7"/>
        <v>1623.87593</v>
      </c>
      <c r="I37" s="190">
        <v>1.0</v>
      </c>
      <c r="J37" s="192">
        <f t="shared" si="8"/>
        <v>1623.87593</v>
      </c>
      <c r="K37" s="139"/>
      <c r="L37" s="175">
        <f t="shared" si="17"/>
        <v>5.461</v>
      </c>
      <c r="M37" s="160">
        <f t="shared" si="18"/>
        <v>1</v>
      </c>
      <c r="N37" s="160">
        <f t="shared" si="19"/>
        <v>5.461</v>
      </c>
      <c r="O37" s="139"/>
      <c r="P37" s="139"/>
      <c r="Q37" s="175">
        <v>1635.0</v>
      </c>
      <c r="R37" s="187">
        <v>26.35</v>
      </c>
      <c r="S37" s="175">
        <f t="shared" si="9"/>
        <v>28.38</v>
      </c>
      <c r="T37" s="160">
        <f t="shared" si="10"/>
        <v>1</v>
      </c>
      <c r="U37" s="160">
        <f t="shared" si="11"/>
        <v>28.38</v>
      </c>
      <c r="V37" s="188">
        <f t="shared" si="12"/>
        <v>1623.87593</v>
      </c>
      <c r="W37" s="175">
        <f t="shared" ref="W37:X37" si="22">C37/100</f>
        <v>1.01</v>
      </c>
      <c r="X37" s="175">
        <f t="shared" si="22"/>
        <v>2.15</v>
      </c>
      <c r="Y37" s="175">
        <f t="shared" si="14"/>
        <v>28.38</v>
      </c>
      <c r="Z37" s="189">
        <f t="shared" si="15"/>
        <v>61.62717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7.0</v>
      </c>
      <c r="B38" s="154" t="s">
        <v>85</v>
      </c>
      <c r="C38" s="190">
        <v>99.0</v>
      </c>
      <c r="D38" s="190">
        <v>215.0</v>
      </c>
      <c r="E38" s="190">
        <v>2824.0</v>
      </c>
      <c r="F38" s="190">
        <f t="shared" si="5"/>
        <v>0</v>
      </c>
      <c r="G38" s="190">
        <f t="shared" si="6"/>
        <v>1583.867934</v>
      </c>
      <c r="H38" s="191">
        <f t="shared" si="7"/>
        <v>1583.867934</v>
      </c>
      <c r="I38" s="190">
        <v>1.0</v>
      </c>
      <c r="J38" s="192">
        <f t="shared" si="8"/>
        <v>1583.867934</v>
      </c>
      <c r="K38" s="139"/>
      <c r="L38" s="175">
        <f t="shared" si="17"/>
        <v>5.461</v>
      </c>
      <c r="M38" s="160">
        <f t="shared" si="18"/>
        <v>1</v>
      </c>
      <c r="N38" s="160">
        <f t="shared" si="19"/>
        <v>5.461</v>
      </c>
      <c r="O38" s="139"/>
      <c r="P38" s="139"/>
      <c r="Q38" s="175">
        <v>1615.0</v>
      </c>
      <c r="R38" s="187">
        <v>26.35</v>
      </c>
      <c r="S38" s="175">
        <f t="shared" si="9"/>
        <v>28.24</v>
      </c>
      <c r="T38" s="160">
        <f t="shared" si="10"/>
        <v>1</v>
      </c>
      <c r="U38" s="160">
        <f t="shared" si="11"/>
        <v>28.24</v>
      </c>
      <c r="V38" s="188">
        <f t="shared" si="12"/>
        <v>1583.867934</v>
      </c>
      <c r="W38" s="175">
        <f t="shared" ref="W38:X38" si="23">C38/100</f>
        <v>0.99</v>
      </c>
      <c r="X38" s="175">
        <f t="shared" si="23"/>
        <v>2.15</v>
      </c>
      <c r="Y38" s="175">
        <f t="shared" si="14"/>
        <v>28.24</v>
      </c>
      <c r="Z38" s="189">
        <f t="shared" si="15"/>
        <v>60.10884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8.0</v>
      </c>
      <c r="B39" s="257" t="s">
        <v>86</v>
      </c>
      <c r="C39" s="181">
        <v>68.0</v>
      </c>
      <c r="D39" s="181">
        <v>187.0</v>
      </c>
      <c r="E39" s="181">
        <v>230.0</v>
      </c>
      <c r="F39" s="181">
        <f t="shared" si="5"/>
        <v>0</v>
      </c>
      <c r="G39" s="181">
        <f t="shared" si="6"/>
        <v>84.81572</v>
      </c>
      <c r="H39" s="182">
        <f t="shared" si="7"/>
        <v>84.81572</v>
      </c>
      <c r="I39" s="181">
        <v>1.0</v>
      </c>
      <c r="J39" s="183">
        <f t="shared" si="8"/>
        <v>84.81572</v>
      </c>
      <c r="K39" s="184"/>
      <c r="L39" s="185">
        <f t="shared" si="17"/>
        <v>4.7498</v>
      </c>
      <c r="M39" s="186">
        <f t="shared" si="18"/>
        <v>1</v>
      </c>
      <c r="N39" s="186">
        <f t="shared" si="19"/>
        <v>4.7498</v>
      </c>
      <c r="O39" s="184"/>
      <c r="P39" s="184"/>
      <c r="Q39" s="185"/>
      <c r="R39" s="187">
        <v>29.0</v>
      </c>
      <c r="S39" s="175">
        <f t="shared" si="9"/>
        <v>2.3</v>
      </c>
      <c r="T39" s="160">
        <f t="shared" si="10"/>
        <v>1</v>
      </c>
      <c r="U39" s="160">
        <f t="shared" si="11"/>
        <v>2.3</v>
      </c>
      <c r="V39" s="188">
        <f t="shared" si="12"/>
        <v>84.81572</v>
      </c>
      <c r="W39" s="175">
        <f t="shared" ref="W39:X39" si="24">C39/100</f>
        <v>0.68</v>
      </c>
      <c r="X39" s="175">
        <f t="shared" si="24"/>
        <v>1.87</v>
      </c>
      <c r="Y39" s="175">
        <f t="shared" si="14"/>
        <v>2.3</v>
      </c>
      <c r="Z39" s="189">
        <f t="shared" si="15"/>
        <v>2.92468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9.0</v>
      </c>
      <c r="B40" s="190" t="s">
        <v>86</v>
      </c>
      <c r="C40" s="190">
        <v>93.0</v>
      </c>
      <c r="D40" s="190">
        <v>187.0</v>
      </c>
      <c r="E40" s="190">
        <v>199.0</v>
      </c>
      <c r="F40" s="190">
        <f t="shared" si="5"/>
        <v>0</v>
      </c>
      <c r="G40" s="190">
        <f t="shared" si="6"/>
        <v>100.363461</v>
      </c>
      <c r="H40" s="191">
        <f t="shared" si="7"/>
        <v>100.363461</v>
      </c>
      <c r="I40" s="190">
        <v>1.0</v>
      </c>
      <c r="J40" s="192">
        <f t="shared" si="8"/>
        <v>100.363461</v>
      </c>
      <c r="K40" s="139"/>
      <c r="L40" s="175">
        <f t="shared" si="17"/>
        <v>4.7498</v>
      </c>
      <c r="M40" s="160">
        <f t="shared" si="18"/>
        <v>1</v>
      </c>
      <c r="N40" s="160">
        <f t="shared" si="19"/>
        <v>4.7498</v>
      </c>
      <c r="O40" s="139"/>
      <c r="P40" s="139"/>
      <c r="Q40" s="175"/>
      <c r="R40" s="187">
        <v>29.0</v>
      </c>
      <c r="S40" s="175">
        <f t="shared" si="9"/>
        <v>1.99</v>
      </c>
      <c r="T40" s="160">
        <f t="shared" si="10"/>
        <v>1</v>
      </c>
      <c r="U40" s="160">
        <f t="shared" si="11"/>
        <v>1.99</v>
      </c>
      <c r="V40" s="188">
        <f t="shared" si="12"/>
        <v>100.363461</v>
      </c>
      <c r="W40" s="175">
        <f t="shared" ref="W40:X40" si="25">C40/100</f>
        <v>0.93</v>
      </c>
      <c r="X40" s="175">
        <f t="shared" si="25"/>
        <v>1.87</v>
      </c>
      <c r="Y40" s="175">
        <f t="shared" si="14"/>
        <v>1.99</v>
      </c>
      <c r="Z40" s="189">
        <f t="shared" si="15"/>
        <v>3.460809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10.0</v>
      </c>
      <c r="B41" s="190" t="s">
        <v>86</v>
      </c>
      <c r="C41" s="190">
        <v>97.0</v>
      </c>
      <c r="D41" s="190">
        <v>187.0</v>
      </c>
      <c r="E41" s="190">
        <v>170.0</v>
      </c>
      <c r="F41" s="190">
        <f t="shared" si="5"/>
        <v>0</v>
      </c>
      <c r="G41" s="190">
        <f t="shared" si="6"/>
        <v>89.42527</v>
      </c>
      <c r="H41" s="191">
        <f t="shared" si="7"/>
        <v>89.42527</v>
      </c>
      <c r="I41" s="190">
        <v>1.0</v>
      </c>
      <c r="J41" s="192">
        <f t="shared" si="8"/>
        <v>89.42527</v>
      </c>
      <c r="K41" s="139"/>
      <c r="L41" s="175">
        <f t="shared" si="17"/>
        <v>4.7498</v>
      </c>
      <c r="M41" s="160">
        <f t="shared" si="18"/>
        <v>1</v>
      </c>
      <c r="N41" s="160">
        <f t="shared" si="19"/>
        <v>4.7498</v>
      </c>
      <c r="O41" s="139"/>
      <c r="P41" s="139"/>
      <c r="Q41" s="175"/>
      <c r="R41" s="187">
        <v>29.0</v>
      </c>
      <c r="S41" s="175">
        <f t="shared" si="9"/>
        <v>1.7</v>
      </c>
      <c r="T41" s="160">
        <f t="shared" si="10"/>
        <v>1</v>
      </c>
      <c r="U41" s="160">
        <f t="shared" si="11"/>
        <v>1.7</v>
      </c>
      <c r="V41" s="188">
        <f t="shared" si="12"/>
        <v>89.42527</v>
      </c>
      <c r="W41" s="175">
        <f t="shared" ref="W41:X41" si="26">C41/100</f>
        <v>0.97</v>
      </c>
      <c r="X41" s="175">
        <f t="shared" si="26"/>
        <v>1.87</v>
      </c>
      <c r="Y41" s="175">
        <f t="shared" si="14"/>
        <v>1.7</v>
      </c>
      <c r="Z41" s="189">
        <f t="shared" si="15"/>
        <v>3.08363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11.0</v>
      </c>
      <c r="B42" s="190" t="s">
        <v>86</v>
      </c>
      <c r="C42" s="190">
        <v>104.0</v>
      </c>
      <c r="D42" s="190">
        <v>187.0</v>
      </c>
      <c r="E42" s="190">
        <v>116.0</v>
      </c>
      <c r="F42" s="190">
        <f t="shared" si="5"/>
        <v>0</v>
      </c>
      <c r="G42" s="190">
        <f t="shared" si="6"/>
        <v>65.423072</v>
      </c>
      <c r="H42" s="191">
        <f t="shared" si="7"/>
        <v>65.423072</v>
      </c>
      <c r="I42" s="190">
        <v>1.0</v>
      </c>
      <c r="J42" s="192">
        <f t="shared" si="8"/>
        <v>65.423072</v>
      </c>
      <c r="K42" s="139"/>
      <c r="L42" s="175">
        <f t="shared" si="17"/>
        <v>4.7498</v>
      </c>
      <c r="M42" s="160">
        <f t="shared" si="18"/>
        <v>1</v>
      </c>
      <c r="N42" s="160">
        <f t="shared" si="19"/>
        <v>4.7498</v>
      </c>
      <c r="O42" s="139"/>
      <c r="P42" s="139"/>
      <c r="Q42" s="175"/>
      <c r="R42" s="187">
        <v>29.0</v>
      </c>
      <c r="S42" s="175">
        <f t="shared" si="9"/>
        <v>1.16</v>
      </c>
      <c r="T42" s="160">
        <f t="shared" si="10"/>
        <v>1</v>
      </c>
      <c r="U42" s="160">
        <f t="shared" si="11"/>
        <v>1.16</v>
      </c>
      <c r="V42" s="188">
        <f t="shared" si="12"/>
        <v>65.423072</v>
      </c>
      <c r="W42" s="175">
        <f t="shared" ref="W42:X42" si="27">C42/100</f>
        <v>1.04</v>
      </c>
      <c r="X42" s="175">
        <f t="shared" si="27"/>
        <v>1.87</v>
      </c>
      <c r="Y42" s="175">
        <f t="shared" si="14"/>
        <v>1.16</v>
      </c>
      <c r="Z42" s="189">
        <f t="shared" si="15"/>
        <v>2.255968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12.0</v>
      </c>
      <c r="B43" s="257" t="s">
        <v>74</v>
      </c>
      <c r="C43" s="181">
        <v>69.0</v>
      </c>
      <c r="D43" s="181">
        <v>220.0</v>
      </c>
      <c r="E43" s="181">
        <v>139.0</v>
      </c>
      <c r="F43" s="181">
        <f t="shared" si="5"/>
        <v>0</v>
      </c>
      <c r="G43" s="181">
        <f t="shared" si="6"/>
        <v>64.35561</v>
      </c>
      <c r="H43" s="182">
        <f t="shared" si="7"/>
        <v>64.35561</v>
      </c>
      <c r="I43" s="181">
        <v>1.0</v>
      </c>
      <c r="J43" s="183">
        <f t="shared" si="8"/>
        <v>64.35561</v>
      </c>
      <c r="K43" s="184"/>
      <c r="L43" s="185">
        <f t="shared" si="17"/>
        <v>5.588</v>
      </c>
      <c r="M43" s="186">
        <f t="shared" si="18"/>
        <v>1</v>
      </c>
      <c r="N43" s="186">
        <f t="shared" si="19"/>
        <v>5.588</v>
      </c>
      <c r="O43" s="184"/>
      <c r="P43" s="184"/>
      <c r="Q43" s="185"/>
      <c r="R43" s="187">
        <v>30.5</v>
      </c>
      <c r="S43" s="175">
        <f t="shared" si="9"/>
        <v>1.39</v>
      </c>
      <c r="T43" s="160">
        <f t="shared" si="10"/>
        <v>1</v>
      </c>
      <c r="U43" s="160">
        <f t="shared" si="11"/>
        <v>1.39</v>
      </c>
      <c r="V43" s="188">
        <f t="shared" si="12"/>
        <v>64.35561</v>
      </c>
      <c r="W43" s="175">
        <f t="shared" ref="W43:X43" si="28">C43/100</f>
        <v>0.69</v>
      </c>
      <c r="X43" s="175">
        <f t="shared" si="28"/>
        <v>2.2</v>
      </c>
      <c r="Y43" s="175">
        <f t="shared" si="14"/>
        <v>1.39</v>
      </c>
      <c r="Z43" s="189">
        <f t="shared" si="15"/>
        <v>2.11002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13.0</v>
      </c>
      <c r="B44" s="190" t="s">
        <v>74</v>
      </c>
      <c r="C44" s="190">
        <v>85.0</v>
      </c>
      <c r="D44" s="190">
        <v>220.0</v>
      </c>
      <c r="E44" s="190">
        <v>170.0</v>
      </c>
      <c r="F44" s="190">
        <f t="shared" si="5"/>
        <v>0</v>
      </c>
      <c r="G44" s="190">
        <f t="shared" si="6"/>
        <v>96.9595</v>
      </c>
      <c r="H44" s="191">
        <f t="shared" si="7"/>
        <v>96.9595</v>
      </c>
      <c r="I44" s="190">
        <v>1.0</v>
      </c>
      <c r="J44" s="192">
        <f t="shared" si="8"/>
        <v>96.9595</v>
      </c>
      <c r="K44" s="139"/>
      <c r="L44" s="175">
        <f t="shared" si="17"/>
        <v>5.588</v>
      </c>
      <c r="M44" s="160">
        <f t="shared" si="18"/>
        <v>1</v>
      </c>
      <c r="N44" s="160">
        <f t="shared" si="19"/>
        <v>5.588</v>
      </c>
      <c r="O44" s="139"/>
      <c r="P44" s="139"/>
      <c r="Q44" s="175"/>
      <c r="R44" s="187">
        <v>30.5</v>
      </c>
      <c r="S44" s="175">
        <f t="shared" si="9"/>
        <v>1.7</v>
      </c>
      <c r="T44" s="160">
        <f t="shared" si="10"/>
        <v>1</v>
      </c>
      <c r="U44" s="160">
        <f t="shared" si="11"/>
        <v>1.7</v>
      </c>
      <c r="V44" s="188">
        <f t="shared" si="12"/>
        <v>96.9595</v>
      </c>
      <c r="W44" s="175">
        <f t="shared" ref="W44:X44" si="29">C44/100</f>
        <v>0.85</v>
      </c>
      <c r="X44" s="175">
        <f t="shared" si="29"/>
        <v>2.2</v>
      </c>
      <c r="Y44" s="175">
        <f t="shared" si="14"/>
        <v>1.7</v>
      </c>
      <c r="Z44" s="189">
        <f t="shared" si="15"/>
        <v>3.179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14.0</v>
      </c>
      <c r="B45" s="190" t="s">
        <v>74</v>
      </c>
      <c r="C45" s="190">
        <v>87.0</v>
      </c>
      <c r="D45" s="190">
        <v>220.0</v>
      </c>
      <c r="E45" s="190">
        <v>130.0</v>
      </c>
      <c r="F45" s="190">
        <f t="shared" si="5"/>
        <v>0</v>
      </c>
      <c r="G45" s="190">
        <f t="shared" si="6"/>
        <v>75.8901</v>
      </c>
      <c r="H45" s="191">
        <f t="shared" si="7"/>
        <v>75.8901</v>
      </c>
      <c r="I45" s="190">
        <v>1.0</v>
      </c>
      <c r="J45" s="192">
        <f t="shared" si="8"/>
        <v>75.8901</v>
      </c>
      <c r="K45" s="139"/>
      <c r="L45" s="175">
        <f t="shared" si="17"/>
        <v>5.588</v>
      </c>
      <c r="M45" s="160">
        <f t="shared" si="18"/>
        <v>1</v>
      </c>
      <c r="N45" s="160">
        <f t="shared" si="19"/>
        <v>5.588</v>
      </c>
      <c r="O45" s="139"/>
      <c r="P45" s="139"/>
      <c r="Q45" s="175"/>
      <c r="R45" s="187">
        <v>30.5</v>
      </c>
      <c r="S45" s="175">
        <f t="shared" si="9"/>
        <v>1.3</v>
      </c>
      <c r="T45" s="160">
        <f t="shared" si="10"/>
        <v>1</v>
      </c>
      <c r="U45" s="160">
        <f t="shared" si="11"/>
        <v>1.3</v>
      </c>
      <c r="V45" s="188">
        <f t="shared" si="12"/>
        <v>75.8901</v>
      </c>
      <c r="W45" s="175">
        <f t="shared" ref="W45:X45" si="30">C45/100</f>
        <v>0.87</v>
      </c>
      <c r="X45" s="175">
        <f t="shared" si="30"/>
        <v>2.2</v>
      </c>
      <c r="Y45" s="175">
        <f t="shared" si="14"/>
        <v>1.3</v>
      </c>
      <c r="Z45" s="189">
        <f t="shared" si="15"/>
        <v>2.4882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15.0</v>
      </c>
      <c r="B46" s="190" t="s">
        <v>74</v>
      </c>
      <c r="C46" s="190">
        <v>94.0</v>
      </c>
      <c r="D46" s="190">
        <v>220.0</v>
      </c>
      <c r="E46" s="190">
        <v>2848.0</v>
      </c>
      <c r="F46" s="190">
        <f t="shared" si="5"/>
        <v>0</v>
      </c>
      <c r="G46" s="190">
        <f t="shared" si="6"/>
        <v>1796.34752</v>
      </c>
      <c r="H46" s="191">
        <f t="shared" si="7"/>
        <v>1796.34752</v>
      </c>
      <c r="I46" s="190">
        <v>1.0</v>
      </c>
      <c r="J46" s="192">
        <f t="shared" si="8"/>
        <v>1796.34752</v>
      </c>
      <c r="K46" s="139"/>
      <c r="L46" s="175">
        <f t="shared" si="17"/>
        <v>5.588</v>
      </c>
      <c r="M46" s="160">
        <f t="shared" si="18"/>
        <v>1</v>
      </c>
      <c r="N46" s="160">
        <f t="shared" si="19"/>
        <v>5.588</v>
      </c>
      <c r="O46" s="139"/>
      <c r="P46" s="139"/>
      <c r="Q46" s="175"/>
      <c r="R46" s="187">
        <v>30.5</v>
      </c>
      <c r="S46" s="175">
        <f t="shared" si="9"/>
        <v>28.48</v>
      </c>
      <c r="T46" s="160">
        <f t="shared" si="10"/>
        <v>1</v>
      </c>
      <c r="U46" s="160">
        <f t="shared" si="11"/>
        <v>28.48</v>
      </c>
      <c r="V46" s="188">
        <f t="shared" si="12"/>
        <v>1796.34752</v>
      </c>
      <c r="W46" s="175">
        <f t="shared" ref="W46:X46" si="31">C46/100</f>
        <v>0.94</v>
      </c>
      <c r="X46" s="175">
        <f t="shared" si="31"/>
        <v>2.2</v>
      </c>
      <c r="Y46" s="175">
        <f t="shared" si="14"/>
        <v>28.48</v>
      </c>
      <c r="Z46" s="189">
        <f t="shared" si="15"/>
        <v>58.89664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16.0</v>
      </c>
      <c r="B47" s="257" t="s">
        <v>86</v>
      </c>
      <c r="C47" s="181">
        <v>60.0</v>
      </c>
      <c r="D47" s="181">
        <v>185.0</v>
      </c>
      <c r="E47" s="181">
        <v>205.0</v>
      </c>
      <c r="F47" s="181">
        <f t="shared" si="5"/>
        <v>0</v>
      </c>
      <c r="G47" s="181">
        <f t="shared" si="6"/>
        <v>65.9895</v>
      </c>
      <c r="H47" s="182">
        <f t="shared" si="7"/>
        <v>65.9895</v>
      </c>
      <c r="I47" s="181">
        <v>1.0</v>
      </c>
      <c r="J47" s="183">
        <f t="shared" si="8"/>
        <v>65.9895</v>
      </c>
      <c r="K47" s="184"/>
      <c r="L47" s="185">
        <f t="shared" si="17"/>
        <v>4.699</v>
      </c>
      <c r="M47" s="186">
        <f t="shared" si="18"/>
        <v>1</v>
      </c>
      <c r="N47" s="186">
        <f t="shared" si="19"/>
        <v>4.699</v>
      </c>
      <c r="O47" s="184"/>
      <c r="P47" s="184"/>
      <c r="Q47" s="185"/>
      <c r="R47" s="187">
        <v>29.0</v>
      </c>
      <c r="S47" s="175">
        <f t="shared" si="9"/>
        <v>2.05</v>
      </c>
      <c r="T47" s="160">
        <f t="shared" si="10"/>
        <v>1</v>
      </c>
      <c r="U47" s="160">
        <f t="shared" si="11"/>
        <v>2.05</v>
      </c>
      <c r="V47" s="188">
        <f t="shared" si="12"/>
        <v>65.9895</v>
      </c>
      <c r="W47" s="175">
        <f t="shared" ref="W47:X47" si="32">C47/100</f>
        <v>0.6</v>
      </c>
      <c r="X47" s="175">
        <f t="shared" si="32"/>
        <v>1.85</v>
      </c>
      <c r="Y47" s="175">
        <f t="shared" si="14"/>
        <v>2.05</v>
      </c>
      <c r="Z47" s="189">
        <f t="shared" si="15"/>
        <v>2.2755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17.0</v>
      </c>
      <c r="B48" s="190" t="s">
        <v>86</v>
      </c>
      <c r="C48" s="190">
        <v>99.0</v>
      </c>
      <c r="D48" s="190">
        <v>185.0</v>
      </c>
      <c r="E48" s="190">
        <v>201.0</v>
      </c>
      <c r="F48" s="190">
        <f t="shared" si="5"/>
        <v>0</v>
      </c>
      <c r="G48" s="190">
        <f t="shared" si="6"/>
        <v>106.758135</v>
      </c>
      <c r="H48" s="191">
        <f t="shared" si="7"/>
        <v>106.758135</v>
      </c>
      <c r="I48" s="190">
        <v>1.0</v>
      </c>
      <c r="J48" s="192">
        <f t="shared" si="8"/>
        <v>106.758135</v>
      </c>
      <c r="K48" s="139"/>
      <c r="L48" s="175">
        <f t="shared" si="17"/>
        <v>4.699</v>
      </c>
      <c r="M48" s="160">
        <f t="shared" si="18"/>
        <v>1</v>
      </c>
      <c r="N48" s="160">
        <f t="shared" si="19"/>
        <v>4.699</v>
      </c>
      <c r="O48" s="139"/>
      <c r="P48" s="139"/>
      <c r="Q48" s="175"/>
      <c r="R48" s="187">
        <v>29.0</v>
      </c>
      <c r="S48" s="175">
        <f t="shared" si="9"/>
        <v>2.01</v>
      </c>
      <c r="T48" s="160">
        <f t="shared" si="10"/>
        <v>1</v>
      </c>
      <c r="U48" s="160">
        <f t="shared" si="11"/>
        <v>2.01</v>
      </c>
      <c r="V48" s="188">
        <f t="shared" si="12"/>
        <v>106.758135</v>
      </c>
      <c r="W48" s="175">
        <f t="shared" ref="W48:X48" si="33">C48/100</f>
        <v>0.99</v>
      </c>
      <c r="X48" s="175">
        <f t="shared" si="33"/>
        <v>1.85</v>
      </c>
      <c r="Y48" s="175">
        <f t="shared" si="14"/>
        <v>2.01</v>
      </c>
      <c r="Z48" s="189">
        <f t="shared" si="15"/>
        <v>3.681315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18.0</v>
      </c>
      <c r="B49" s="190" t="s">
        <v>86</v>
      </c>
      <c r="C49" s="190">
        <v>86.0</v>
      </c>
      <c r="D49" s="190">
        <v>185.0</v>
      </c>
      <c r="E49" s="190">
        <v>204.0</v>
      </c>
      <c r="F49" s="190">
        <f t="shared" si="5"/>
        <v>0</v>
      </c>
      <c r="G49" s="190">
        <f t="shared" si="6"/>
        <v>94.12356</v>
      </c>
      <c r="H49" s="191">
        <f t="shared" si="7"/>
        <v>94.12356</v>
      </c>
      <c r="I49" s="190">
        <v>1.0</v>
      </c>
      <c r="J49" s="192">
        <f t="shared" si="8"/>
        <v>94.12356</v>
      </c>
      <c r="K49" s="139"/>
      <c r="L49" s="175">
        <f t="shared" si="17"/>
        <v>4.699</v>
      </c>
      <c r="M49" s="160">
        <f t="shared" si="18"/>
        <v>1</v>
      </c>
      <c r="N49" s="160">
        <f t="shared" si="19"/>
        <v>4.699</v>
      </c>
      <c r="O49" s="139"/>
      <c r="P49" s="139"/>
      <c r="Q49" s="175"/>
      <c r="R49" s="187">
        <v>29.0</v>
      </c>
      <c r="S49" s="175">
        <f t="shared" si="9"/>
        <v>2.04</v>
      </c>
      <c r="T49" s="160">
        <f t="shared" si="10"/>
        <v>1</v>
      </c>
      <c r="U49" s="160">
        <f t="shared" si="11"/>
        <v>2.04</v>
      </c>
      <c r="V49" s="188">
        <f t="shared" si="12"/>
        <v>94.12356</v>
      </c>
      <c r="W49" s="175">
        <f t="shared" ref="W49:X49" si="34">C49/100</f>
        <v>0.86</v>
      </c>
      <c r="X49" s="175">
        <f t="shared" si="34"/>
        <v>1.85</v>
      </c>
      <c r="Y49" s="175">
        <f t="shared" si="14"/>
        <v>2.04</v>
      </c>
      <c r="Z49" s="189">
        <f t="shared" si="15"/>
        <v>3.24564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19.0</v>
      </c>
      <c r="B50" s="190" t="s">
        <v>86</v>
      </c>
      <c r="C50" s="190">
        <v>97.0</v>
      </c>
      <c r="D50" s="190">
        <v>185.0</v>
      </c>
      <c r="E50" s="190">
        <v>198.0</v>
      </c>
      <c r="F50" s="190">
        <f t="shared" si="5"/>
        <v>0</v>
      </c>
      <c r="G50" s="190">
        <f t="shared" si="6"/>
        <v>103.04019</v>
      </c>
      <c r="H50" s="191">
        <f t="shared" si="7"/>
        <v>103.04019</v>
      </c>
      <c r="I50" s="190">
        <v>1.0</v>
      </c>
      <c r="J50" s="192">
        <f t="shared" si="8"/>
        <v>103.04019</v>
      </c>
      <c r="K50" s="139"/>
      <c r="L50" s="175">
        <f t="shared" si="17"/>
        <v>4.699</v>
      </c>
      <c r="M50" s="160">
        <f t="shared" si="18"/>
        <v>1</v>
      </c>
      <c r="N50" s="160">
        <f t="shared" si="19"/>
        <v>4.699</v>
      </c>
      <c r="O50" s="139"/>
      <c r="P50" s="139"/>
      <c r="Q50" s="175"/>
      <c r="R50" s="187">
        <v>29.0</v>
      </c>
      <c r="S50" s="175">
        <f t="shared" si="9"/>
        <v>1.98</v>
      </c>
      <c r="T50" s="160">
        <f t="shared" si="10"/>
        <v>1</v>
      </c>
      <c r="U50" s="160">
        <f t="shared" si="11"/>
        <v>1.98</v>
      </c>
      <c r="V50" s="188">
        <f t="shared" si="12"/>
        <v>103.04019</v>
      </c>
      <c r="W50" s="175">
        <f t="shared" ref="W50:X50" si="35">C50/100</f>
        <v>0.97</v>
      </c>
      <c r="X50" s="175">
        <f t="shared" si="35"/>
        <v>1.85</v>
      </c>
      <c r="Y50" s="175">
        <f t="shared" si="14"/>
        <v>1.98</v>
      </c>
      <c r="Z50" s="189">
        <f t="shared" si="15"/>
        <v>3.55311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20.0</v>
      </c>
      <c r="B51" s="190" t="s">
        <v>86</v>
      </c>
      <c r="C51" s="190">
        <v>100.0</v>
      </c>
      <c r="D51" s="190">
        <v>184.0</v>
      </c>
      <c r="E51" s="190">
        <v>2815.0</v>
      </c>
      <c r="F51" s="190">
        <f t="shared" si="5"/>
        <v>0</v>
      </c>
      <c r="G51" s="190">
        <f t="shared" si="6"/>
        <v>1502.084</v>
      </c>
      <c r="H51" s="191">
        <f t="shared" si="7"/>
        <v>1502.084</v>
      </c>
      <c r="I51" s="190">
        <v>1.0</v>
      </c>
      <c r="J51" s="192">
        <f t="shared" si="8"/>
        <v>1502.084</v>
      </c>
      <c r="K51" s="139"/>
      <c r="L51" s="175">
        <f t="shared" si="17"/>
        <v>4.6736</v>
      </c>
      <c r="M51" s="160">
        <f t="shared" si="18"/>
        <v>1</v>
      </c>
      <c r="N51" s="160">
        <f t="shared" si="19"/>
        <v>4.6736</v>
      </c>
      <c r="O51" s="139"/>
      <c r="P51" s="139"/>
      <c r="Q51" s="175">
        <v>1615.0</v>
      </c>
      <c r="R51" s="187">
        <v>29.0</v>
      </c>
      <c r="S51" s="175">
        <f t="shared" si="9"/>
        <v>28.15</v>
      </c>
      <c r="T51" s="160">
        <f t="shared" si="10"/>
        <v>1</v>
      </c>
      <c r="U51" s="160">
        <f t="shared" si="11"/>
        <v>28.15</v>
      </c>
      <c r="V51" s="188">
        <f t="shared" si="12"/>
        <v>1502.084</v>
      </c>
      <c r="W51" s="175">
        <f t="shared" ref="W51:X51" si="36">C51/100</f>
        <v>1</v>
      </c>
      <c r="X51" s="175">
        <f t="shared" si="36"/>
        <v>1.84</v>
      </c>
      <c r="Y51" s="175">
        <f t="shared" si="14"/>
        <v>28.15</v>
      </c>
      <c r="Z51" s="189">
        <f t="shared" si="15"/>
        <v>51.796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21.0</v>
      </c>
      <c r="B52" s="190" t="s">
        <v>86</v>
      </c>
      <c r="C52" s="190">
        <v>103.0</v>
      </c>
      <c r="D52" s="190">
        <v>184.0</v>
      </c>
      <c r="E52" s="190">
        <v>2815.0</v>
      </c>
      <c r="F52" s="190">
        <f t="shared" si="5"/>
        <v>0</v>
      </c>
      <c r="G52" s="190">
        <f t="shared" si="6"/>
        <v>1547.14652</v>
      </c>
      <c r="H52" s="191">
        <f t="shared" si="7"/>
        <v>1547.14652</v>
      </c>
      <c r="I52" s="190">
        <v>1.0</v>
      </c>
      <c r="J52" s="192">
        <f t="shared" si="8"/>
        <v>1547.14652</v>
      </c>
      <c r="K52" s="139"/>
      <c r="L52" s="175">
        <f t="shared" si="17"/>
        <v>4.6736</v>
      </c>
      <c r="M52" s="160">
        <f t="shared" si="18"/>
        <v>1</v>
      </c>
      <c r="N52" s="160">
        <f t="shared" si="19"/>
        <v>4.6736</v>
      </c>
      <c r="O52" s="139"/>
      <c r="P52" s="139"/>
      <c r="Q52" s="175">
        <v>1565.0</v>
      </c>
      <c r="R52" s="187">
        <v>29.0</v>
      </c>
      <c r="S52" s="175">
        <f t="shared" si="9"/>
        <v>28.15</v>
      </c>
      <c r="T52" s="160">
        <f t="shared" si="10"/>
        <v>1</v>
      </c>
      <c r="U52" s="160">
        <f t="shared" si="11"/>
        <v>28.15</v>
      </c>
      <c r="V52" s="188">
        <f t="shared" si="12"/>
        <v>1547.14652</v>
      </c>
      <c r="W52" s="175">
        <f t="shared" ref="W52:X52" si="37">C52/100</f>
        <v>1.03</v>
      </c>
      <c r="X52" s="175">
        <f t="shared" si="37"/>
        <v>1.84</v>
      </c>
      <c r="Y52" s="175">
        <f t="shared" si="14"/>
        <v>28.15</v>
      </c>
      <c r="Z52" s="189">
        <f t="shared" si="15"/>
        <v>53.34988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0">
        <v>51.0</v>
      </c>
      <c r="B53" s="190"/>
      <c r="C53" s="190"/>
      <c r="D53" s="190"/>
      <c r="E53" s="190"/>
      <c r="F53" s="190">
        <f t="shared" si="5"/>
        <v>0</v>
      </c>
      <c r="G53" s="190">
        <f t="shared" si="6"/>
        <v>0</v>
      </c>
      <c r="H53" s="191">
        <f t="shared" si="7"/>
        <v>0</v>
      </c>
      <c r="I53" s="190"/>
      <c r="J53" s="192">
        <f t="shared" si="8"/>
        <v>0</v>
      </c>
      <c r="K53" s="139"/>
      <c r="L53" s="216"/>
      <c r="M53" s="258"/>
      <c r="N53" s="258"/>
      <c r="O53" s="139"/>
      <c r="P53" s="139"/>
      <c r="Q53" s="175"/>
      <c r="R53" s="141"/>
      <c r="S53" s="175">
        <f t="shared" si="9"/>
        <v>0</v>
      </c>
      <c r="T53" s="160" t="str">
        <f t="shared" si="10"/>
        <v/>
      </c>
      <c r="U53" s="160">
        <f t="shared" si="11"/>
        <v>0</v>
      </c>
      <c r="V53" s="188">
        <f t="shared" si="12"/>
        <v>0</v>
      </c>
      <c r="W53" s="175">
        <f t="shared" ref="W53:X53" si="38">C53/100</f>
        <v>0</v>
      </c>
      <c r="X53" s="175">
        <f t="shared" si="38"/>
        <v>0</v>
      </c>
      <c r="Y53" s="175">
        <f t="shared" si="14"/>
        <v>0</v>
      </c>
      <c r="Z53" s="189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0">
        <v>52.0</v>
      </c>
      <c r="B54" s="190"/>
      <c r="C54" s="190"/>
      <c r="D54" s="190"/>
      <c r="E54" s="190"/>
      <c r="F54" s="190">
        <f t="shared" si="5"/>
        <v>0</v>
      </c>
      <c r="G54" s="190">
        <f t="shared" si="6"/>
        <v>0</v>
      </c>
      <c r="H54" s="191">
        <f t="shared" si="7"/>
        <v>0</v>
      </c>
      <c r="I54" s="190"/>
      <c r="J54" s="192">
        <f t="shared" si="8"/>
        <v>0</v>
      </c>
      <c r="K54" s="139"/>
      <c r="L54" s="216"/>
      <c r="M54" s="258"/>
      <c r="N54" s="258"/>
      <c r="O54" s="139"/>
      <c r="P54" s="139"/>
      <c r="Q54" s="175"/>
      <c r="R54" s="141"/>
      <c r="S54" s="175">
        <f t="shared" si="9"/>
        <v>0</v>
      </c>
      <c r="T54" s="160" t="str">
        <f t="shared" si="10"/>
        <v/>
      </c>
      <c r="U54" s="160">
        <f t="shared" si="11"/>
        <v>0</v>
      </c>
      <c r="V54" s="188">
        <f t="shared" si="12"/>
        <v>0</v>
      </c>
      <c r="W54" s="175">
        <f t="shared" ref="W54:X54" si="39">C54/100</f>
        <v>0</v>
      </c>
      <c r="X54" s="175">
        <f t="shared" si="39"/>
        <v>0</v>
      </c>
      <c r="Y54" s="175">
        <f t="shared" si="14"/>
        <v>0</v>
      </c>
      <c r="Z54" s="189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53.0</v>
      </c>
      <c r="B55" s="190"/>
      <c r="C55" s="190"/>
      <c r="D55" s="190"/>
      <c r="E55" s="190"/>
      <c r="F55" s="190">
        <f t="shared" si="5"/>
        <v>0</v>
      </c>
      <c r="G55" s="190">
        <f t="shared" si="6"/>
        <v>0</v>
      </c>
      <c r="H55" s="191">
        <f t="shared" si="7"/>
        <v>0</v>
      </c>
      <c r="I55" s="190"/>
      <c r="J55" s="192">
        <f t="shared" si="8"/>
        <v>0</v>
      </c>
      <c r="K55" s="139"/>
      <c r="L55" s="216"/>
      <c r="M55" s="258"/>
      <c r="N55" s="258"/>
      <c r="O55" s="139"/>
      <c r="P55" s="139"/>
      <c r="Q55" s="175"/>
      <c r="R55" s="141"/>
      <c r="S55" s="175">
        <f t="shared" si="9"/>
        <v>0</v>
      </c>
      <c r="T55" s="160" t="str">
        <f t="shared" si="10"/>
        <v/>
      </c>
      <c r="U55" s="160">
        <f t="shared" si="11"/>
        <v>0</v>
      </c>
      <c r="V55" s="188">
        <f t="shared" si="12"/>
        <v>0</v>
      </c>
      <c r="W55" s="175">
        <f t="shared" ref="W55:X55" si="40">C55/100</f>
        <v>0</v>
      </c>
      <c r="X55" s="175">
        <f t="shared" si="40"/>
        <v>0</v>
      </c>
      <c r="Y55" s="175">
        <f t="shared" si="14"/>
        <v>0</v>
      </c>
      <c r="Z55" s="189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54.0</v>
      </c>
      <c r="B56" s="190"/>
      <c r="C56" s="190"/>
      <c r="D56" s="190"/>
      <c r="E56" s="190"/>
      <c r="F56" s="190">
        <f t="shared" si="5"/>
        <v>0</v>
      </c>
      <c r="G56" s="190">
        <f t="shared" si="6"/>
        <v>0</v>
      </c>
      <c r="H56" s="191">
        <f t="shared" si="7"/>
        <v>0</v>
      </c>
      <c r="I56" s="190"/>
      <c r="J56" s="192">
        <f t="shared" si="8"/>
        <v>0</v>
      </c>
      <c r="K56" s="139"/>
      <c r="L56" s="216"/>
      <c r="M56" s="258"/>
      <c r="N56" s="258"/>
      <c r="O56" s="139"/>
      <c r="P56" s="139"/>
      <c r="Q56" s="175"/>
      <c r="R56" s="141"/>
      <c r="S56" s="175">
        <f t="shared" si="9"/>
        <v>0</v>
      </c>
      <c r="T56" s="160" t="str">
        <f t="shared" si="10"/>
        <v/>
      </c>
      <c r="U56" s="160">
        <f t="shared" si="11"/>
        <v>0</v>
      </c>
      <c r="V56" s="188">
        <f t="shared" si="12"/>
        <v>0</v>
      </c>
      <c r="W56" s="175">
        <f t="shared" ref="W56:X56" si="41">C56/100</f>
        <v>0</v>
      </c>
      <c r="X56" s="175">
        <f t="shared" si="41"/>
        <v>0</v>
      </c>
      <c r="Y56" s="175">
        <f t="shared" si="14"/>
        <v>0</v>
      </c>
      <c r="Z56" s="189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55.0</v>
      </c>
      <c r="B57" s="190"/>
      <c r="C57" s="190"/>
      <c r="D57" s="190"/>
      <c r="E57" s="190"/>
      <c r="F57" s="190">
        <f t="shared" si="5"/>
        <v>0</v>
      </c>
      <c r="G57" s="190">
        <f t="shared" si="6"/>
        <v>0</v>
      </c>
      <c r="H57" s="191">
        <f t="shared" si="7"/>
        <v>0</v>
      </c>
      <c r="I57" s="190"/>
      <c r="J57" s="192">
        <f t="shared" si="8"/>
        <v>0</v>
      </c>
      <c r="K57" s="139"/>
      <c r="L57" s="216"/>
      <c r="M57" s="258"/>
      <c r="N57" s="258"/>
      <c r="O57" s="139"/>
      <c r="P57" s="139"/>
      <c r="Q57" s="175"/>
      <c r="R57" s="141"/>
      <c r="S57" s="175">
        <f t="shared" si="9"/>
        <v>0</v>
      </c>
      <c r="T57" s="160" t="str">
        <f t="shared" si="10"/>
        <v/>
      </c>
      <c r="U57" s="160">
        <f t="shared" si="11"/>
        <v>0</v>
      </c>
      <c r="V57" s="188">
        <f t="shared" si="12"/>
        <v>0</v>
      </c>
      <c r="W57" s="175">
        <f t="shared" ref="W57:X57" si="42">C57/100</f>
        <v>0</v>
      </c>
      <c r="X57" s="175">
        <f t="shared" si="42"/>
        <v>0</v>
      </c>
      <c r="Y57" s="175">
        <f t="shared" si="14"/>
        <v>0</v>
      </c>
      <c r="Z57" s="189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56.0</v>
      </c>
      <c r="B58" s="190"/>
      <c r="C58" s="190"/>
      <c r="D58" s="190"/>
      <c r="E58" s="190"/>
      <c r="F58" s="190">
        <f t="shared" si="5"/>
        <v>0</v>
      </c>
      <c r="G58" s="190">
        <f t="shared" si="6"/>
        <v>0</v>
      </c>
      <c r="H58" s="191">
        <f t="shared" si="7"/>
        <v>0</v>
      </c>
      <c r="I58" s="190"/>
      <c r="J58" s="192">
        <f t="shared" si="8"/>
        <v>0</v>
      </c>
      <c r="K58" s="139"/>
      <c r="L58" s="216"/>
      <c r="M58" s="258"/>
      <c r="N58" s="258"/>
      <c r="O58" s="139"/>
      <c r="P58" s="139"/>
      <c r="Q58" s="175"/>
      <c r="R58" s="141"/>
      <c r="S58" s="175">
        <f t="shared" si="9"/>
        <v>0</v>
      </c>
      <c r="T58" s="160" t="str">
        <f t="shared" si="10"/>
        <v/>
      </c>
      <c r="U58" s="160">
        <f t="shared" si="11"/>
        <v>0</v>
      </c>
      <c r="V58" s="188">
        <f t="shared" si="12"/>
        <v>0</v>
      </c>
      <c r="W58" s="175">
        <f t="shared" ref="W58:X58" si="43">C58/100</f>
        <v>0</v>
      </c>
      <c r="X58" s="175">
        <f t="shared" si="43"/>
        <v>0</v>
      </c>
      <c r="Y58" s="175">
        <f t="shared" si="14"/>
        <v>0</v>
      </c>
      <c r="Z58" s="189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57.0</v>
      </c>
      <c r="B59" s="190"/>
      <c r="C59" s="190"/>
      <c r="D59" s="190"/>
      <c r="E59" s="190"/>
      <c r="F59" s="190">
        <f t="shared" si="5"/>
        <v>0</v>
      </c>
      <c r="G59" s="190">
        <f t="shared" si="6"/>
        <v>0</v>
      </c>
      <c r="H59" s="191">
        <f t="shared" si="7"/>
        <v>0</v>
      </c>
      <c r="I59" s="190"/>
      <c r="J59" s="192">
        <f t="shared" si="8"/>
        <v>0</v>
      </c>
      <c r="K59" s="139"/>
      <c r="L59" s="216"/>
      <c r="M59" s="258"/>
      <c r="N59" s="258"/>
      <c r="O59" s="139"/>
      <c r="P59" s="139"/>
      <c r="Q59" s="175"/>
      <c r="R59" s="141"/>
      <c r="S59" s="175">
        <f t="shared" si="9"/>
        <v>0</v>
      </c>
      <c r="T59" s="160" t="str">
        <f t="shared" si="10"/>
        <v/>
      </c>
      <c r="U59" s="160">
        <f t="shared" si="11"/>
        <v>0</v>
      </c>
      <c r="V59" s="188">
        <f t="shared" si="12"/>
        <v>0</v>
      </c>
      <c r="W59" s="175">
        <f t="shared" ref="W59:X59" si="44">C59/100</f>
        <v>0</v>
      </c>
      <c r="X59" s="175">
        <f t="shared" si="44"/>
        <v>0</v>
      </c>
      <c r="Y59" s="175">
        <f t="shared" si="14"/>
        <v>0</v>
      </c>
      <c r="Z59" s="189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58.0</v>
      </c>
      <c r="B60" s="190"/>
      <c r="C60" s="190"/>
      <c r="D60" s="190"/>
      <c r="E60" s="190"/>
      <c r="F60" s="190">
        <f t="shared" si="5"/>
        <v>0</v>
      </c>
      <c r="G60" s="190">
        <f t="shared" si="6"/>
        <v>0</v>
      </c>
      <c r="H60" s="191">
        <f t="shared" si="7"/>
        <v>0</v>
      </c>
      <c r="I60" s="190"/>
      <c r="J60" s="192">
        <f t="shared" si="8"/>
        <v>0</v>
      </c>
      <c r="K60" s="139"/>
      <c r="L60" s="216"/>
      <c r="M60" s="258"/>
      <c r="N60" s="258"/>
      <c r="O60" s="139"/>
      <c r="P60" s="139"/>
      <c r="Q60" s="175"/>
      <c r="R60" s="141"/>
      <c r="S60" s="175">
        <f t="shared" si="9"/>
        <v>0</v>
      </c>
      <c r="T60" s="160" t="str">
        <f t="shared" si="10"/>
        <v/>
      </c>
      <c r="U60" s="160">
        <f t="shared" si="11"/>
        <v>0</v>
      </c>
      <c r="V60" s="188">
        <f t="shared" si="12"/>
        <v>0</v>
      </c>
      <c r="W60" s="175">
        <f t="shared" ref="W60:X60" si="45">C60/100</f>
        <v>0</v>
      </c>
      <c r="X60" s="175">
        <f t="shared" si="45"/>
        <v>0</v>
      </c>
      <c r="Y60" s="175">
        <f t="shared" si="14"/>
        <v>0</v>
      </c>
      <c r="Z60" s="189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59.0</v>
      </c>
      <c r="B61" s="190"/>
      <c r="C61" s="190"/>
      <c r="D61" s="190"/>
      <c r="E61" s="190"/>
      <c r="F61" s="190">
        <f t="shared" si="5"/>
        <v>0</v>
      </c>
      <c r="G61" s="190">
        <f t="shared" si="6"/>
        <v>0</v>
      </c>
      <c r="H61" s="191">
        <f t="shared" si="7"/>
        <v>0</v>
      </c>
      <c r="I61" s="190"/>
      <c r="J61" s="192">
        <f t="shared" si="8"/>
        <v>0</v>
      </c>
      <c r="K61" s="139"/>
      <c r="L61" s="216"/>
      <c r="M61" s="258"/>
      <c r="N61" s="258"/>
      <c r="O61" s="139"/>
      <c r="P61" s="139"/>
      <c r="Q61" s="175"/>
      <c r="R61" s="141"/>
      <c r="S61" s="175">
        <f t="shared" si="9"/>
        <v>0</v>
      </c>
      <c r="T61" s="160" t="str">
        <f t="shared" si="10"/>
        <v/>
      </c>
      <c r="U61" s="160">
        <f t="shared" si="11"/>
        <v>0</v>
      </c>
      <c r="V61" s="188">
        <f t="shared" si="12"/>
        <v>0</v>
      </c>
      <c r="W61" s="175">
        <f t="shared" ref="W61:X61" si="46">C61/100</f>
        <v>0</v>
      </c>
      <c r="X61" s="175">
        <f t="shared" si="46"/>
        <v>0</v>
      </c>
      <c r="Y61" s="175">
        <f t="shared" si="14"/>
        <v>0</v>
      </c>
      <c r="Z61" s="189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60.0</v>
      </c>
      <c r="B62" s="190"/>
      <c r="C62" s="190"/>
      <c r="D62" s="190"/>
      <c r="E62" s="190"/>
      <c r="F62" s="190">
        <f t="shared" si="5"/>
        <v>0</v>
      </c>
      <c r="G62" s="190">
        <f t="shared" si="6"/>
        <v>0</v>
      </c>
      <c r="H62" s="191">
        <f t="shared" si="7"/>
        <v>0</v>
      </c>
      <c r="I62" s="190"/>
      <c r="J62" s="192">
        <f t="shared" si="8"/>
        <v>0</v>
      </c>
      <c r="K62" s="139"/>
      <c r="L62" s="175">
        <f t="shared" ref="L62:L63" si="48">D62*25.4/1000</f>
        <v>0</v>
      </c>
      <c r="M62" s="160" t="str">
        <f t="shared" ref="M62:M77" si="49">+I62</f>
        <v/>
      </c>
      <c r="N62" s="160">
        <f t="shared" ref="N62:N63" si="50">M62*L62</f>
        <v>0</v>
      </c>
      <c r="O62" s="139"/>
      <c r="P62" s="139"/>
      <c r="Q62" s="175"/>
      <c r="R62" s="141"/>
      <c r="S62" s="175">
        <f t="shared" si="9"/>
        <v>0</v>
      </c>
      <c r="T62" s="160" t="str">
        <f t="shared" si="10"/>
        <v/>
      </c>
      <c r="U62" s="160">
        <f t="shared" si="11"/>
        <v>0</v>
      </c>
      <c r="V62" s="188">
        <f t="shared" si="12"/>
        <v>0</v>
      </c>
      <c r="W62" s="175">
        <f t="shared" ref="W62:X62" si="47">C62/100</f>
        <v>0</v>
      </c>
      <c r="X62" s="175">
        <f t="shared" si="47"/>
        <v>0</v>
      </c>
      <c r="Y62" s="175">
        <f t="shared" si="14"/>
        <v>0</v>
      </c>
      <c r="Z62" s="189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61.0</v>
      </c>
      <c r="B63" s="190"/>
      <c r="C63" s="190"/>
      <c r="D63" s="190"/>
      <c r="E63" s="190"/>
      <c r="F63" s="190">
        <f t="shared" si="5"/>
        <v>0</v>
      </c>
      <c r="G63" s="190">
        <f t="shared" si="6"/>
        <v>0</v>
      </c>
      <c r="H63" s="191">
        <f t="shared" si="7"/>
        <v>0</v>
      </c>
      <c r="I63" s="190"/>
      <c r="J63" s="192">
        <f t="shared" si="8"/>
        <v>0</v>
      </c>
      <c r="K63" s="139"/>
      <c r="L63" s="216">
        <f t="shared" si="48"/>
        <v>0</v>
      </c>
      <c r="M63" s="258" t="str">
        <f t="shared" si="49"/>
        <v/>
      </c>
      <c r="N63" s="258">
        <f t="shared" si="50"/>
        <v>0</v>
      </c>
      <c r="O63" s="139"/>
      <c r="P63" s="139"/>
      <c r="Q63" s="175"/>
      <c r="R63" s="141"/>
      <c r="S63" s="175">
        <f t="shared" si="9"/>
        <v>0</v>
      </c>
      <c r="T63" s="160" t="str">
        <f t="shared" si="10"/>
        <v/>
      </c>
      <c r="U63" s="160">
        <f t="shared" si="11"/>
        <v>0</v>
      </c>
      <c r="V63" s="188">
        <f t="shared" si="12"/>
        <v>0</v>
      </c>
      <c r="W63" s="175">
        <f t="shared" ref="W63:X63" si="51">C63/100</f>
        <v>0</v>
      </c>
      <c r="X63" s="175">
        <f t="shared" si="51"/>
        <v>0</v>
      </c>
      <c r="Y63" s="175">
        <f t="shared" si="14"/>
        <v>0</v>
      </c>
      <c r="Z63" s="189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62.0</v>
      </c>
      <c r="B64" s="190"/>
      <c r="C64" s="190"/>
      <c r="D64" s="190"/>
      <c r="E64" s="190"/>
      <c r="F64" s="190">
        <f t="shared" si="5"/>
        <v>0</v>
      </c>
      <c r="G64" s="190">
        <f t="shared" si="6"/>
        <v>0</v>
      </c>
      <c r="H64" s="191">
        <f t="shared" si="7"/>
        <v>0</v>
      </c>
      <c r="I64" s="190"/>
      <c r="J64" s="192">
        <f t="shared" si="8"/>
        <v>0</v>
      </c>
      <c r="K64" s="139"/>
      <c r="L64" s="216"/>
      <c r="M64" s="258" t="str">
        <f t="shared" si="49"/>
        <v/>
      </c>
      <c r="N64" s="258"/>
      <c r="O64" s="139"/>
      <c r="P64" s="139"/>
      <c r="Q64" s="175"/>
      <c r="R64" s="141"/>
      <c r="S64" s="175">
        <f t="shared" si="9"/>
        <v>0</v>
      </c>
      <c r="T64" s="160" t="str">
        <f t="shared" si="10"/>
        <v/>
      </c>
      <c r="U64" s="160">
        <f t="shared" si="11"/>
        <v>0</v>
      </c>
      <c r="V64" s="188">
        <f t="shared" si="12"/>
        <v>0</v>
      </c>
      <c r="W64" s="175">
        <f t="shared" ref="W64:X64" si="52">C64/100</f>
        <v>0</v>
      </c>
      <c r="X64" s="175">
        <f t="shared" si="52"/>
        <v>0</v>
      </c>
      <c r="Y64" s="175">
        <f t="shared" si="14"/>
        <v>0</v>
      </c>
      <c r="Z64" s="189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63.0</v>
      </c>
      <c r="B65" s="190"/>
      <c r="C65" s="190"/>
      <c r="D65" s="190"/>
      <c r="E65" s="190"/>
      <c r="F65" s="190">
        <f t="shared" si="5"/>
        <v>0</v>
      </c>
      <c r="G65" s="190">
        <f t="shared" si="6"/>
        <v>0</v>
      </c>
      <c r="H65" s="191">
        <f t="shared" si="7"/>
        <v>0</v>
      </c>
      <c r="I65" s="190"/>
      <c r="J65" s="192">
        <f t="shared" si="8"/>
        <v>0</v>
      </c>
      <c r="K65" s="139"/>
      <c r="L65" s="216"/>
      <c r="M65" s="258" t="str">
        <f t="shared" si="49"/>
        <v/>
      </c>
      <c r="N65" s="258"/>
      <c r="O65" s="139"/>
      <c r="P65" s="139"/>
      <c r="Q65" s="175"/>
      <c r="R65" s="141"/>
      <c r="S65" s="175">
        <f t="shared" si="9"/>
        <v>0</v>
      </c>
      <c r="T65" s="160" t="str">
        <f t="shared" si="10"/>
        <v/>
      </c>
      <c r="U65" s="160">
        <f t="shared" si="11"/>
        <v>0</v>
      </c>
      <c r="V65" s="188">
        <f t="shared" si="12"/>
        <v>0</v>
      </c>
      <c r="W65" s="175">
        <f t="shared" ref="W65:X65" si="53">C65/100</f>
        <v>0</v>
      </c>
      <c r="X65" s="175">
        <f t="shared" si="53"/>
        <v>0</v>
      </c>
      <c r="Y65" s="175">
        <f t="shared" si="14"/>
        <v>0</v>
      </c>
      <c r="Z65" s="189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64.0</v>
      </c>
      <c r="B66" s="190"/>
      <c r="C66" s="190"/>
      <c r="D66" s="190"/>
      <c r="E66" s="190"/>
      <c r="F66" s="190">
        <f t="shared" si="5"/>
        <v>0</v>
      </c>
      <c r="G66" s="190">
        <f t="shared" si="6"/>
        <v>0</v>
      </c>
      <c r="H66" s="191">
        <f t="shared" si="7"/>
        <v>0</v>
      </c>
      <c r="I66" s="190"/>
      <c r="J66" s="192">
        <f t="shared" si="8"/>
        <v>0</v>
      </c>
      <c r="K66" s="139"/>
      <c r="L66" s="216"/>
      <c r="M66" s="258" t="str">
        <f t="shared" si="49"/>
        <v/>
      </c>
      <c r="N66" s="258"/>
      <c r="O66" s="139"/>
      <c r="P66" s="139"/>
      <c r="Q66" s="175"/>
      <c r="R66" s="141"/>
      <c r="S66" s="175">
        <f t="shared" si="9"/>
        <v>0</v>
      </c>
      <c r="T66" s="160" t="str">
        <f t="shared" si="10"/>
        <v/>
      </c>
      <c r="U66" s="160">
        <f t="shared" si="11"/>
        <v>0</v>
      </c>
      <c r="V66" s="188">
        <f t="shared" si="12"/>
        <v>0</v>
      </c>
      <c r="W66" s="175">
        <f t="shared" ref="W66:X66" si="54">C66/100</f>
        <v>0</v>
      </c>
      <c r="X66" s="175">
        <f t="shared" si="54"/>
        <v>0</v>
      </c>
      <c r="Y66" s="175">
        <f t="shared" si="14"/>
        <v>0</v>
      </c>
      <c r="Z66" s="189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65.0</v>
      </c>
      <c r="B67" s="190"/>
      <c r="C67" s="190"/>
      <c r="D67" s="190"/>
      <c r="E67" s="190"/>
      <c r="F67" s="190">
        <f t="shared" si="5"/>
        <v>0</v>
      </c>
      <c r="G67" s="190">
        <f t="shared" si="6"/>
        <v>0</v>
      </c>
      <c r="H67" s="191">
        <f t="shared" si="7"/>
        <v>0</v>
      </c>
      <c r="I67" s="190"/>
      <c r="J67" s="192">
        <f t="shared" si="8"/>
        <v>0</v>
      </c>
      <c r="K67" s="139"/>
      <c r="L67" s="216"/>
      <c r="M67" s="258" t="str">
        <f t="shared" si="49"/>
        <v/>
      </c>
      <c r="N67" s="258"/>
      <c r="O67" s="139"/>
      <c r="P67" s="139"/>
      <c r="Q67" s="175"/>
      <c r="R67" s="141"/>
      <c r="S67" s="175">
        <f t="shared" si="9"/>
        <v>0</v>
      </c>
      <c r="T67" s="160" t="str">
        <f t="shared" si="10"/>
        <v/>
      </c>
      <c r="U67" s="160">
        <f t="shared" si="11"/>
        <v>0</v>
      </c>
      <c r="V67" s="188">
        <f t="shared" si="12"/>
        <v>0</v>
      </c>
      <c r="W67" s="175">
        <f t="shared" ref="W67:X67" si="55">C67/100</f>
        <v>0</v>
      </c>
      <c r="X67" s="175">
        <f t="shared" si="55"/>
        <v>0</v>
      </c>
      <c r="Y67" s="175">
        <f t="shared" si="14"/>
        <v>0</v>
      </c>
      <c r="Z67" s="189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66.0</v>
      </c>
      <c r="B68" s="190"/>
      <c r="C68" s="190"/>
      <c r="D68" s="190"/>
      <c r="E68" s="190"/>
      <c r="F68" s="190">
        <f t="shared" si="5"/>
        <v>0</v>
      </c>
      <c r="G68" s="190">
        <f t="shared" si="6"/>
        <v>0</v>
      </c>
      <c r="H68" s="191">
        <f t="shared" si="7"/>
        <v>0</v>
      </c>
      <c r="I68" s="190"/>
      <c r="J68" s="192">
        <f t="shared" si="8"/>
        <v>0</v>
      </c>
      <c r="K68" s="139"/>
      <c r="L68" s="216"/>
      <c r="M68" s="258" t="str">
        <f t="shared" si="49"/>
        <v/>
      </c>
      <c r="N68" s="258"/>
      <c r="O68" s="139"/>
      <c r="P68" s="139"/>
      <c r="Q68" s="175"/>
      <c r="R68" s="141"/>
      <c r="S68" s="175">
        <f t="shared" si="9"/>
        <v>0</v>
      </c>
      <c r="T68" s="160" t="str">
        <f t="shared" si="10"/>
        <v/>
      </c>
      <c r="U68" s="160">
        <f t="shared" si="11"/>
        <v>0</v>
      </c>
      <c r="V68" s="188">
        <f t="shared" si="12"/>
        <v>0</v>
      </c>
      <c r="W68" s="175">
        <f t="shared" ref="W68:X68" si="56">C68/100</f>
        <v>0</v>
      </c>
      <c r="X68" s="175">
        <f t="shared" si="56"/>
        <v>0</v>
      </c>
      <c r="Y68" s="175">
        <f t="shared" si="14"/>
        <v>0</v>
      </c>
      <c r="Z68" s="189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67.0</v>
      </c>
      <c r="B69" s="190"/>
      <c r="C69" s="190"/>
      <c r="D69" s="190"/>
      <c r="E69" s="190"/>
      <c r="F69" s="190">
        <f t="shared" si="5"/>
        <v>0</v>
      </c>
      <c r="G69" s="190">
        <f t="shared" si="6"/>
        <v>0</v>
      </c>
      <c r="H69" s="191">
        <f t="shared" si="7"/>
        <v>0</v>
      </c>
      <c r="I69" s="190"/>
      <c r="J69" s="192">
        <f t="shared" si="8"/>
        <v>0</v>
      </c>
      <c r="K69" s="139"/>
      <c r="L69" s="216"/>
      <c r="M69" s="258" t="str">
        <f t="shared" si="49"/>
        <v/>
      </c>
      <c r="N69" s="258"/>
      <c r="O69" s="139"/>
      <c r="P69" s="139"/>
      <c r="Q69" s="175"/>
      <c r="R69" s="141"/>
      <c r="S69" s="175">
        <f t="shared" si="9"/>
        <v>0</v>
      </c>
      <c r="T69" s="160" t="str">
        <f t="shared" si="10"/>
        <v/>
      </c>
      <c r="U69" s="160">
        <f t="shared" si="11"/>
        <v>0</v>
      </c>
      <c r="V69" s="188">
        <f t="shared" si="12"/>
        <v>0</v>
      </c>
      <c r="W69" s="175">
        <f t="shared" ref="W69:X69" si="57">C69/100</f>
        <v>0</v>
      </c>
      <c r="X69" s="175">
        <f t="shared" si="57"/>
        <v>0</v>
      </c>
      <c r="Y69" s="175">
        <f t="shared" si="14"/>
        <v>0</v>
      </c>
      <c r="Z69" s="189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68.0</v>
      </c>
      <c r="B70" s="190"/>
      <c r="C70" s="190"/>
      <c r="D70" s="190"/>
      <c r="E70" s="190"/>
      <c r="F70" s="190">
        <f t="shared" si="5"/>
        <v>0</v>
      </c>
      <c r="G70" s="190">
        <f t="shared" si="6"/>
        <v>0</v>
      </c>
      <c r="H70" s="191">
        <f t="shared" si="7"/>
        <v>0</v>
      </c>
      <c r="I70" s="190"/>
      <c r="J70" s="192">
        <f t="shared" si="8"/>
        <v>0</v>
      </c>
      <c r="K70" s="139"/>
      <c r="L70" s="216"/>
      <c r="M70" s="258" t="str">
        <f t="shared" si="49"/>
        <v/>
      </c>
      <c r="N70" s="258"/>
      <c r="O70" s="139"/>
      <c r="P70" s="139"/>
      <c r="Q70" s="175"/>
      <c r="R70" s="141"/>
      <c r="S70" s="175">
        <f t="shared" si="9"/>
        <v>0</v>
      </c>
      <c r="T70" s="160" t="str">
        <f t="shared" si="10"/>
        <v/>
      </c>
      <c r="U70" s="160">
        <f t="shared" si="11"/>
        <v>0</v>
      </c>
      <c r="V70" s="188">
        <f t="shared" si="12"/>
        <v>0</v>
      </c>
      <c r="W70" s="175">
        <f t="shared" ref="W70:X70" si="58">C70/100</f>
        <v>0</v>
      </c>
      <c r="X70" s="175">
        <f t="shared" si="58"/>
        <v>0</v>
      </c>
      <c r="Y70" s="175">
        <f t="shared" si="14"/>
        <v>0</v>
      </c>
      <c r="Z70" s="189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69.0</v>
      </c>
      <c r="B71" s="190"/>
      <c r="C71" s="190"/>
      <c r="D71" s="190"/>
      <c r="E71" s="190"/>
      <c r="F71" s="190">
        <f t="shared" si="5"/>
        <v>0</v>
      </c>
      <c r="G71" s="190">
        <f t="shared" si="6"/>
        <v>0</v>
      </c>
      <c r="H71" s="191">
        <f t="shared" si="7"/>
        <v>0</v>
      </c>
      <c r="I71" s="190"/>
      <c r="J71" s="192">
        <f t="shared" si="8"/>
        <v>0</v>
      </c>
      <c r="K71" s="139"/>
      <c r="L71" s="216"/>
      <c r="M71" s="258" t="str">
        <f t="shared" si="49"/>
        <v/>
      </c>
      <c r="N71" s="258"/>
      <c r="O71" s="139"/>
      <c r="P71" s="139"/>
      <c r="Q71" s="175"/>
      <c r="R71" s="141"/>
      <c r="S71" s="175">
        <f t="shared" si="9"/>
        <v>0</v>
      </c>
      <c r="T71" s="160" t="str">
        <f t="shared" si="10"/>
        <v/>
      </c>
      <c r="U71" s="160">
        <f t="shared" si="11"/>
        <v>0</v>
      </c>
      <c r="V71" s="188">
        <f t="shared" si="12"/>
        <v>0</v>
      </c>
      <c r="W71" s="175">
        <f t="shared" ref="W71:X71" si="59">C71/100</f>
        <v>0</v>
      </c>
      <c r="X71" s="175">
        <f t="shared" si="59"/>
        <v>0</v>
      </c>
      <c r="Y71" s="175">
        <f t="shared" si="14"/>
        <v>0</v>
      </c>
      <c r="Z71" s="189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70.0</v>
      </c>
      <c r="B72" s="190"/>
      <c r="C72" s="190"/>
      <c r="D72" s="190"/>
      <c r="E72" s="190"/>
      <c r="F72" s="190">
        <f t="shared" si="5"/>
        <v>0</v>
      </c>
      <c r="G72" s="190">
        <f t="shared" si="6"/>
        <v>0</v>
      </c>
      <c r="H72" s="191">
        <f t="shared" si="7"/>
        <v>0</v>
      </c>
      <c r="I72" s="190"/>
      <c r="J72" s="192">
        <f t="shared" si="8"/>
        <v>0</v>
      </c>
      <c r="K72" s="139"/>
      <c r="L72" s="216"/>
      <c r="M72" s="258" t="str">
        <f t="shared" si="49"/>
        <v/>
      </c>
      <c r="N72" s="258"/>
      <c r="O72" s="139"/>
      <c r="P72" s="139"/>
      <c r="Q72" s="175"/>
      <c r="R72" s="141"/>
      <c r="S72" s="175">
        <f t="shared" si="9"/>
        <v>0</v>
      </c>
      <c r="T72" s="160" t="str">
        <f t="shared" si="10"/>
        <v/>
      </c>
      <c r="U72" s="160">
        <f t="shared" si="11"/>
        <v>0</v>
      </c>
      <c r="V72" s="188">
        <f t="shared" si="12"/>
        <v>0</v>
      </c>
      <c r="W72" s="175">
        <f t="shared" ref="W72:X72" si="60">C72/100</f>
        <v>0</v>
      </c>
      <c r="X72" s="175">
        <f t="shared" si="60"/>
        <v>0</v>
      </c>
      <c r="Y72" s="175">
        <f t="shared" si="14"/>
        <v>0</v>
      </c>
      <c r="Z72" s="18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71.0</v>
      </c>
      <c r="B73" s="190"/>
      <c r="C73" s="190"/>
      <c r="D73" s="190"/>
      <c r="E73" s="190"/>
      <c r="F73" s="190">
        <f t="shared" si="5"/>
        <v>0</v>
      </c>
      <c r="G73" s="190">
        <f t="shared" si="6"/>
        <v>0</v>
      </c>
      <c r="H73" s="191">
        <f t="shared" si="7"/>
        <v>0</v>
      </c>
      <c r="I73" s="190"/>
      <c r="J73" s="192">
        <f t="shared" si="8"/>
        <v>0</v>
      </c>
      <c r="K73" s="139"/>
      <c r="L73" s="216"/>
      <c r="M73" s="258" t="str">
        <f t="shared" si="49"/>
        <v/>
      </c>
      <c r="N73" s="258"/>
      <c r="O73" s="139"/>
      <c r="P73" s="139"/>
      <c r="Q73" s="175"/>
      <c r="R73" s="141"/>
      <c r="S73" s="175">
        <f t="shared" si="9"/>
        <v>0</v>
      </c>
      <c r="T73" s="160" t="str">
        <f t="shared" si="10"/>
        <v/>
      </c>
      <c r="U73" s="160">
        <f t="shared" si="11"/>
        <v>0</v>
      </c>
      <c r="V73" s="188">
        <f t="shared" si="12"/>
        <v>0</v>
      </c>
      <c r="W73" s="175">
        <f t="shared" ref="W73:X73" si="61">C73/100</f>
        <v>0</v>
      </c>
      <c r="X73" s="175">
        <f t="shared" si="61"/>
        <v>0</v>
      </c>
      <c r="Y73" s="175">
        <f t="shared" si="14"/>
        <v>0</v>
      </c>
      <c r="Z73" s="18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72.0</v>
      </c>
      <c r="B74" s="190"/>
      <c r="C74" s="190"/>
      <c r="D74" s="190"/>
      <c r="E74" s="190"/>
      <c r="F74" s="190">
        <f t="shared" si="5"/>
        <v>0</v>
      </c>
      <c r="G74" s="190">
        <f t="shared" si="6"/>
        <v>0</v>
      </c>
      <c r="H74" s="191">
        <f t="shared" si="7"/>
        <v>0</v>
      </c>
      <c r="I74" s="190"/>
      <c r="J74" s="192">
        <f t="shared" si="8"/>
        <v>0</v>
      </c>
      <c r="K74" s="139"/>
      <c r="L74" s="216"/>
      <c r="M74" s="258" t="str">
        <f t="shared" si="49"/>
        <v/>
      </c>
      <c r="N74" s="258"/>
      <c r="O74" s="139"/>
      <c r="P74" s="139"/>
      <c r="Q74" s="175"/>
      <c r="R74" s="141"/>
      <c r="S74" s="195">
        <f t="shared" si="9"/>
        <v>0</v>
      </c>
      <c r="T74" s="196" t="str">
        <f t="shared" si="10"/>
        <v/>
      </c>
      <c r="U74" s="196">
        <f t="shared" si="11"/>
        <v>0</v>
      </c>
      <c r="V74" s="260">
        <f t="shared" si="12"/>
        <v>0</v>
      </c>
      <c r="W74" s="195">
        <f t="shared" ref="W74:X74" si="62">C74/100</f>
        <v>0</v>
      </c>
      <c r="X74" s="195">
        <f t="shared" si="62"/>
        <v>0</v>
      </c>
      <c r="Y74" s="195">
        <f t="shared" si="14"/>
        <v>0</v>
      </c>
      <c r="Z74" s="198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73.0</v>
      </c>
      <c r="B75" s="190"/>
      <c r="C75" s="190"/>
      <c r="D75" s="190"/>
      <c r="E75" s="190"/>
      <c r="F75" s="190">
        <f t="shared" si="5"/>
        <v>0</v>
      </c>
      <c r="G75" s="190">
        <f t="shared" si="6"/>
        <v>0</v>
      </c>
      <c r="H75" s="191">
        <f t="shared" si="7"/>
        <v>0</v>
      </c>
      <c r="I75" s="190"/>
      <c r="J75" s="192">
        <f t="shared" si="8"/>
        <v>0</v>
      </c>
      <c r="K75" s="139"/>
      <c r="L75" s="216"/>
      <c r="M75" s="258" t="str">
        <f t="shared" si="49"/>
        <v/>
      </c>
      <c r="N75" s="258"/>
      <c r="O75" s="139"/>
      <c r="P75" s="139"/>
      <c r="Q75" s="175"/>
      <c r="R75" s="141"/>
      <c r="S75" s="195">
        <f t="shared" si="9"/>
        <v>0</v>
      </c>
      <c r="T75" s="196" t="str">
        <f t="shared" si="10"/>
        <v/>
      </c>
      <c r="U75" s="196">
        <f t="shared" si="11"/>
        <v>0</v>
      </c>
      <c r="V75" s="260">
        <f t="shared" si="12"/>
        <v>0</v>
      </c>
      <c r="W75" s="195">
        <f t="shared" ref="W75:X75" si="63">C75/100</f>
        <v>0</v>
      </c>
      <c r="X75" s="195">
        <f t="shared" si="63"/>
        <v>0</v>
      </c>
      <c r="Y75" s="195">
        <f t="shared" si="14"/>
        <v>0</v>
      </c>
      <c r="Z75" s="198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74.0</v>
      </c>
      <c r="B76" s="190"/>
      <c r="C76" s="190"/>
      <c r="D76" s="190"/>
      <c r="E76" s="190"/>
      <c r="F76" s="190">
        <f t="shared" si="5"/>
        <v>0</v>
      </c>
      <c r="G76" s="190">
        <f t="shared" si="6"/>
        <v>0</v>
      </c>
      <c r="H76" s="191">
        <f t="shared" si="7"/>
        <v>0</v>
      </c>
      <c r="I76" s="190"/>
      <c r="J76" s="192">
        <f t="shared" si="8"/>
        <v>0</v>
      </c>
      <c r="K76" s="139"/>
      <c r="L76" s="216"/>
      <c r="M76" s="258" t="str">
        <f t="shared" si="49"/>
        <v/>
      </c>
      <c r="N76" s="258"/>
      <c r="O76" s="139"/>
      <c r="P76" s="139"/>
      <c r="Q76" s="175"/>
      <c r="R76" s="141"/>
      <c r="S76" s="195">
        <f t="shared" si="9"/>
        <v>0</v>
      </c>
      <c r="T76" s="196" t="str">
        <f t="shared" si="10"/>
        <v/>
      </c>
      <c r="U76" s="196">
        <f t="shared" si="11"/>
        <v>0</v>
      </c>
      <c r="V76" s="260">
        <f t="shared" si="12"/>
        <v>0</v>
      </c>
      <c r="W76" s="195">
        <f t="shared" ref="W76:X76" si="64">C76/100</f>
        <v>0</v>
      </c>
      <c r="X76" s="195">
        <f t="shared" si="64"/>
        <v>0</v>
      </c>
      <c r="Y76" s="195">
        <f t="shared" si="14"/>
        <v>0</v>
      </c>
      <c r="Z76" s="198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75.0</v>
      </c>
      <c r="B77" s="190"/>
      <c r="C77" s="190"/>
      <c r="D77" s="190"/>
      <c r="E77" s="190"/>
      <c r="F77" s="190">
        <f t="shared" si="5"/>
        <v>0</v>
      </c>
      <c r="G77" s="190">
        <f t="shared" si="6"/>
        <v>0</v>
      </c>
      <c r="H77" s="191">
        <f t="shared" si="7"/>
        <v>0</v>
      </c>
      <c r="I77" s="190"/>
      <c r="J77" s="192">
        <f t="shared" si="8"/>
        <v>0</v>
      </c>
      <c r="K77" s="139"/>
      <c r="L77" s="216"/>
      <c r="M77" s="258" t="str">
        <f t="shared" si="49"/>
        <v/>
      </c>
      <c r="N77" s="258"/>
      <c r="O77" s="139"/>
      <c r="P77" s="139"/>
      <c r="Q77" s="175"/>
      <c r="R77" s="141"/>
      <c r="S77" s="195">
        <f t="shared" si="9"/>
        <v>0</v>
      </c>
      <c r="T77" s="196" t="str">
        <f t="shared" si="10"/>
        <v/>
      </c>
      <c r="U77" s="196">
        <f t="shared" si="11"/>
        <v>0</v>
      </c>
      <c r="V77" s="260">
        <f t="shared" si="12"/>
        <v>0</v>
      </c>
      <c r="W77" s="195">
        <f t="shared" ref="W77:X77" si="65">C77/100</f>
        <v>0</v>
      </c>
      <c r="X77" s="195">
        <f t="shared" si="65"/>
        <v>0</v>
      </c>
      <c r="Y77" s="195">
        <f t="shared" si="14"/>
        <v>0</v>
      </c>
      <c r="Z77" s="198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76.0</v>
      </c>
      <c r="B78" s="190"/>
      <c r="C78" s="190"/>
      <c r="D78" s="190"/>
      <c r="E78" s="190"/>
      <c r="F78" s="190">
        <f t="shared" si="5"/>
        <v>0</v>
      </c>
      <c r="G78" s="190">
        <f t="shared" si="6"/>
        <v>0</v>
      </c>
      <c r="H78" s="191">
        <f t="shared" si="7"/>
        <v>0</v>
      </c>
      <c r="I78" s="190"/>
      <c r="J78" s="192">
        <f t="shared" si="8"/>
        <v>0</v>
      </c>
      <c r="K78" s="139"/>
      <c r="L78" s="216"/>
      <c r="M78" s="258"/>
      <c r="N78" s="258"/>
      <c r="O78" s="139"/>
      <c r="P78" s="139"/>
      <c r="Q78" s="192"/>
      <c r="R78" s="141"/>
      <c r="S78" s="195">
        <f t="shared" si="9"/>
        <v>0</v>
      </c>
      <c r="T78" s="196" t="str">
        <f t="shared" si="10"/>
        <v/>
      </c>
      <c r="U78" s="196">
        <f t="shared" si="11"/>
        <v>0</v>
      </c>
      <c r="V78" s="197"/>
      <c r="W78" s="195">
        <f t="shared" ref="W78:X78" si="66">C78/100</f>
        <v>0</v>
      </c>
      <c r="X78" s="195">
        <f t="shared" si="66"/>
        <v>0</v>
      </c>
      <c r="Y78" s="195">
        <f t="shared" si="14"/>
        <v>0</v>
      </c>
      <c r="Z78" s="198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77.0</v>
      </c>
      <c r="B79" s="190"/>
      <c r="C79" s="190"/>
      <c r="D79" s="190"/>
      <c r="E79" s="190"/>
      <c r="F79" s="190">
        <f t="shared" si="5"/>
        <v>0</v>
      </c>
      <c r="G79" s="190">
        <f t="shared" si="6"/>
        <v>0</v>
      </c>
      <c r="H79" s="191">
        <f t="shared" si="7"/>
        <v>0</v>
      </c>
      <c r="I79" s="190"/>
      <c r="J79" s="192">
        <f t="shared" si="8"/>
        <v>0</v>
      </c>
      <c r="K79" s="139"/>
      <c r="L79" s="216"/>
      <c r="M79" s="258"/>
      <c r="N79" s="258"/>
      <c r="O79" s="139"/>
      <c r="P79" s="139"/>
      <c r="Q79" s="192"/>
      <c r="R79" s="141"/>
      <c r="S79" s="195">
        <f t="shared" si="9"/>
        <v>0</v>
      </c>
      <c r="T79" s="196" t="str">
        <f t="shared" si="10"/>
        <v/>
      </c>
      <c r="U79" s="196">
        <f t="shared" si="11"/>
        <v>0</v>
      </c>
      <c r="V79" s="197"/>
      <c r="W79" s="195">
        <f t="shared" ref="W79:X79" si="67">C79/100</f>
        <v>0</v>
      </c>
      <c r="X79" s="195">
        <f t="shared" si="67"/>
        <v>0</v>
      </c>
      <c r="Y79" s="195">
        <f t="shared" si="14"/>
        <v>0</v>
      </c>
      <c r="Z79" s="198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78.0</v>
      </c>
      <c r="B80" s="190"/>
      <c r="C80" s="190"/>
      <c r="D80" s="190"/>
      <c r="E80" s="190"/>
      <c r="F80" s="190">
        <f t="shared" si="5"/>
        <v>0</v>
      </c>
      <c r="G80" s="190">
        <f t="shared" si="6"/>
        <v>0</v>
      </c>
      <c r="H80" s="191">
        <f t="shared" si="7"/>
        <v>0</v>
      </c>
      <c r="I80" s="190"/>
      <c r="J80" s="192">
        <f t="shared" si="8"/>
        <v>0</v>
      </c>
      <c r="K80" s="139"/>
      <c r="L80" s="216"/>
      <c r="M80" s="258"/>
      <c r="N80" s="258"/>
      <c r="O80" s="139"/>
      <c r="P80" s="139"/>
      <c r="Q80" s="192"/>
      <c r="R80" s="141"/>
      <c r="S80" s="195">
        <f t="shared" si="9"/>
        <v>0</v>
      </c>
      <c r="T80" s="196" t="str">
        <f t="shared" si="10"/>
        <v/>
      </c>
      <c r="U80" s="196">
        <f t="shared" si="11"/>
        <v>0</v>
      </c>
      <c r="V80" s="197"/>
      <c r="W80" s="195">
        <f t="shared" ref="W80:X80" si="68">C80/100</f>
        <v>0</v>
      </c>
      <c r="X80" s="195">
        <f t="shared" si="68"/>
        <v>0</v>
      </c>
      <c r="Y80" s="195">
        <f t="shared" si="14"/>
        <v>0</v>
      </c>
      <c r="Z80" s="198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79.0</v>
      </c>
      <c r="B81" s="190"/>
      <c r="C81" s="190"/>
      <c r="D81" s="190"/>
      <c r="E81" s="190"/>
      <c r="F81" s="190">
        <f t="shared" si="5"/>
        <v>0</v>
      </c>
      <c r="G81" s="190">
        <f t="shared" si="6"/>
        <v>0</v>
      </c>
      <c r="H81" s="191">
        <f t="shared" si="7"/>
        <v>0</v>
      </c>
      <c r="I81" s="190"/>
      <c r="J81" s="192">
        <f t="shared" si="8"/>
        <v>0</v>
      </c>
      <c r="K81" s="139"/>
      <c r="L81" s="216"/>
      <c r="M81" s="258"/>
      <c r="N81" s="258"/>
      <c r="O81" s="139"/>
      <c r="P81" s="139"/>
      <c r="Q81" s="192"/>
      <c r="R81" s="141"/>
      <c r="S81" s="195">
        <f t="shared" si="9"/>
        <v>0</v>
      </c>
      <c r="T81" s="196" t="str">
        <f t="shared" si="10"/>
        <v/>
      </c>
      <c r="U81" s="196">
        <f t="shared" si="11"/>
        <v>0</v>
      </c>
      <c r="V81" s="197"/>
      <c r="W81" s="195">
        <f t="shared" ref="W81:X81" si="69">C81/100</f>
        <v>0</v>
      </c>
      <c r="X81" s="195">
        <f t="shared" si="69"/>
        <v>0</v>
      </c>
      <c r="Y81" s="195">
        <f t="shared" si="14"/>
        <v>0</v>
      </c>
      <c r="Z81" s="198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80.0</v>
      </c>
      <c r="B82" s="190"/>
      <c r="C82" s="190"/>
      <c r="D82" s="190"/>
      <c r="E82" s="190"/>
      <c r="F82" s="190">
        <f t="shared" si="5"/>
        <v>0</v>
      </c>
      <c r="G82" s="190">
        <f t="shared" si="6"/>
        <v>0</v>
      </c>
      <c r="H82" s="191">
        <f t="shared" si="7"/>
        <v>0</v>
      </c>
      <c r="I82" s="190"/>
      <c r="J82" s="192">
        <f t="shared" si="8"/>
        <v>0</v>
      </c>
      <c r="K82" s="139"/>
      <c r="L82" s="216"/>
      <c r="M82" s="258"/>
      <c r="N82" s="258"/>
      <c r="O82" s="139"/>
      <c r="P82" s="139"/>
      <c r="Q82" s="192"/>
      <c r="R82" s="141"/>
      <c r="S82" s="195">
        <f t="shared" si="9"/>
        <v>0</v>
      </c>
      <c r="T82" s="196" t="str">
        <f t="shared" si="10"/>
        <v/>
      </c>
      <c r="U82" s="196">
        <f t="shared" si="11"/>
        <v>0</v>
      </c>
      <c r="V82" s="197"/>
      <c r="W82" s="195">
        <f t="shared" ref="W82:X82" si="70">C82/100</f>
        <v>0</v>
      </c>
      <c r="X82" s="195">
        <f t="shared" si="70"/>
        <v>0</v>
      </c>
      <c r="Y82" s="195">
        <f t="shared" si="14"/>
        <v>0</v>
      </c>
      <c r="Z82" s="198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81.0</v>
      </c>
      <c r="B83" s="190"/>
      <c r="C83" s="190"/>
      <c r="D83" s="190"/>
      <c r="E83" s="190"/>
      <c r="F83" s="190">
        <f t="shared" si="5"/>
        <v>0</v>
      </c>
      <c r="G83" s="190">
        <f t="shared" si="6"/>
        <v>0</v>
      </c>
      <c r="H83" s="191">
        <f t="shared" si="7"/>
        <v>0</v>
      </c>
      <c r="I83" s="190"/>
      <c r="J83" s="192">
        <f t="shared" si="8"/>
        <v>0</v>
      </c>
      <c r="K83" s="139"/>
      <c r="L83" s="216"/>
      <c r="M83" s="258"/>
      <c r="N83" s="258"/>
      <c r="O83" s="139"/>
      <c r="P83" s="139"/>
      <c r="Q83" s="192"/>
      <c r="R83" s="141"/>
      <c r="S83" s="195">
        <f t="shared" si="9"/>
        <v>0</v>
      </c>
      <c r="T83" s="196" t="str">
        <f t="shared" si="10"/>
        <v/>
      </c>
      <c r="U83" s="196">
        <f t="shared" si="11"/>
        <v>0</v>
      </c>
      <c r="V83" s="197"/>
      <c r="W83" s="195">
        <f t="shared" ref="W83:X83" si="71">C83/100</f>
        <v>0</v>
      </c>
      <c r="X83" s="195">
        <f t="shared" si="71"/>
        <v>0</v>
      </c>
      <c r="Y83" s="195">
        <f t="shared" si="14"/>
        <v>0</v>
      </c>
      <c r="Z83" s="198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82.0</v>
      </c>
      <c r="B84" s="190"/>
      <c r="C84" s="190"/>
      <c r="D84" s="190"/>
      <c r="E84" s="190"/>
      <c r="F84" s="190">
        <f t="shared" si="5"/>
        <v>0</v>
      </c>
      <c r="G84" s="190">
        <f t="shared" si="6"/>
        <v>0</v>
      </c>
      <c r="H84" s="191">
        <f t="shared" si="7"/>
        <v>0</v>
      </c>
      <c r="I84" s="190"/>
      <c r="J84" s="192">
        <f t="shared" si="8"/>
        <v>0</v>
      </c>
      <c r="K84" s="139"/>
      <c r="L84" s="216"/>
      <c r="M84" s="258"/>
      <c r="N84" s="258"/>
      <c r="O84" s="139"/>
      <c r="P84" s="139"/>
      <c r="Q84" s="192"/>
      <c r="R84" s="141"/>
      <c r="S84" s="195">
        <f t="shared" si="9"/>
        <v>0</v>
      </c>
      <c r="T84" s="196" t="str">
        <f t="shared" si="10"/>
        <v/>
      </c>
      <c r="U84" s="196">
        <f t="shared" si="11"/>
        <v>0</v>
      </c>
      <c r="V84" s="197"/>
      <c r="W84" s="195">
        <f t="shared" ref="W84:X84" si="72">C84/100</f>
        <v>0</v>
      </c>
      <c r="X84" s="195">
        <f t="shared" si="72"/>
        <v>0</v>
      </c>
      <c r="Y84" s="195">
        <f t="shared" si="14"/>
        <v>0</v>
      </c>
      <c r="Z84" s="198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83.0</v>
      </c>
      <c r="B85" s="190"/>
      <c r="C85" s="190"/>
      <c r="D85" s="190"/>
      <c r="E85" s="190"/>
      <c r="F85" s="190">
        <f t="shared" si="5"/>
        <v>0</v>
      </c>
      <c r="G85" s="190">
        <f t="shared" si="6"/>
        <v>0</v>
      </c>
      <c r="H85" s="191">
        <f t="shared" si="7"/>
        <v>0</v>
      </c>
      <c r="I85" s="190"/>
      <c r="J85" s="192">
        <f t="shared" si="8"/>
        <v>0</v>
      </c>
      <c r="K85" s="139"/>
      <c r="L85" s="216"/>
      <c r="M85" s="258"/>
      <c r="N85" s="258"/>
      <c r="O85" s="139"/>
      <c r="P85" s="139"/>
      <c r="Q85" s="192"/>
      <c r="R85" s="141"/>
      <c r="S85" s="195">
        <f t="shared" si="9"/>
        <v>0</v>
      </c>
      <c r="T85" s="196" t="str">
        <f t="shared" si="10"/>
        <v/>
      </c>
      <c r="U85" s="196">
        <f t="shared" si="11"/>
        <v>0</v>
      </c>
      <c r="V85" s="197"/>
      <c r="W85" s="195">
        <f t="shared" ref="W85:X85" si="73">C85/100</f>
        <v>0</v>
      </c>
      <c r="X85" s="195">
        <f t="shared" si="73"/>
        <v>0</v>
      </c>
      <c r="Y85" s="195">
        <f t="shared" si="14"/>
        <v>0</v>
      </c>
      <c r="Z85" s="198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84.0</v>
      </c>
      <c r="B86" s="190"/>
      <c r="C86" s="190"/>
      <c r="D86" s="190"/>
      <c r="E86" s="190"/>
      <c r="F86" s="190">
        <f t="shared" si="5"/>
        <v>0</v>
      </c>
      <c r="G86" s="190">
        <f t="shared" si="6"/>
        <v>0</v>
      </c>
      <c r="H86" s="191">
        <f t="shared" si="7"/>
        <v>0</v>
      </c>
      <c r="I86" s="190"/>
      <c r="J86" s="192">
        <f t="shared" si="8"/>
        <v>0</v>
      </c>
      <c r="K86" s="139"/>
      <c r="L86" s="216"/>
      <c r="M86" s="258"/>
      <c r="N86" s="258"/>
      <c r="O86" s="139"/>
      <c r="P86" s="139"/>
      <c r="Q86" s="192"/>
      <c r="R86" s="141"/>
      <c r="S86" s="195">
        <f t="shared" si="9"/>
        <v>0</v>
      </c>
      <c r="T86" s="196" t="str">
        <f t="shared" si="10"/>
        <v/>
      </c>
      <c r="U86" s="196">
        <f t="shared" si="11"/>
        <v>0</v>
      </c>
      <c r="V86" s="197"/>
      <c r="W86" s="195">
        <f t="shared" ref="W86:X86" si="74">C86/100</f>
        <v>0</v>
      </c>
      <c r="X86" s="195">
        <f t="shared" si="74"/>
        <v>0</v>
      </c>
      <c r="Y86" s="195">
        <f t="shared" si="14"/>
        <v>0</v>
      </c>
      <c r="Z86" s="198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85.0</v>
      </c>
      <c r="B87" s="190"/>
      <c r="C87" s="190"/>
      <c r="D87" s="190"/>
      <c r="E87" s="190"/>
      <c r="F87" s="190">
        <f t="shared" si="5"/>
        <v>0</v>
      </c>
      <c r="G87" s="190">
        <f t="shared" si="6"/>
        <v>0</v>
      </c>
      <c r="H87" s="191">
        <f t="shared" si="7"/>
        <v>0</v>
      </c>
      <c r="I87" s="190"/>
      <c r="J87" s="192">
        <f t="shared" si="8"/>
        <v>0</v>
      </c>
      <c r="K87" s="139"/>
      <c r="L87" s="216"/>
      <c r="M87" s="258"/>
      <c r="N87" s="258"/>
      <c r="O87" s="139"/>
      <c r="P87" s="139"/>
      <c r="Q87" s="192"/>
      <c r="R87" s="141"/>
      <c r="S87" s="195">
        <f t="shared" si="9"/>
        <v>0</v>
      </c>
      <c r="T87" s="196" t="str">
        <f t="shared" si="10"/>
        <v/>
      </c>
      <c r="U87" s="196">
        <f t="shared" si="11"/>
        <v>0</v>
      </c>
      <c r="V87" s="197"/>
      <c r="W87" s="195">
        <f t="shared" ref="W87:X87" si="75">C87/100</f>
        <v>0</v>
      </c>
      <c r="X87" s="195">
        <f t="shared" si="75"/>
        <v>0</v>
      </c>
      <c r="Y87" s="195">
        <f t="shared" si="14"/>
        <v>0</v>
      </c>
      <c r="Z87" s="198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86.0</v>
      </c>
      <c r="B88" s="190"/>
      <c r="C88" s="190"/>
      <c r="D88" s="190"/>
      <c r="E88" s="190"/>
      <c r="F88" s="190">
        <f t="shared" si="5"/>
        <v>0</v>
      </c>
      <c r="G88" s="190">
        <f t="shared" si="6"/>
        <v>0</v>
      </c>
      <c r="H88" s="191">
        <f t="shared" si="7"/>
        <v>0</v>
      </c>
      <c r="I88" s="190"/>
      <c r="J88" s="192">
        <f t="shared" si="8"/>
        <v>0</v>
      </c>
      <c r="K88" s="139"/>
      <c r="L88" s="216"/>
      <c r="M88" s="258"/>
      <c r="N88" s="258"/>
      <c r="O88" s="139"/>
      <c r="P88" s="139"/>
      <c r="Q88" s="192"/>
      <c r="R88" s="141"/>
      <c r="S88" s="195">
        <f t="shared" si="9"/>
        <v>0</v>
      </c>
      <c r="T88" s="196" t="str">
        <f t="shared" si="10"/>
        <v/>
      </c>
      <c r="U88" s="196">
        <f t="shared" si="11"/>
        <v>0</v>
      </c>
      <c r="V88" s="197"/>
      <c r="W88" s="195">
        <f t="shared" ref="W88:X88" si="76">C88/100</f>
        <v>0</v>
      </c>
      <c r="X88" s="195">
        <f t="shared" si="76"/>
        <v>0</v>
      </c>
      <c r="Y88" s="195">
        <f t="shared" si="14"/>
        <v>0</v>
      </c>
      <c r="Z88" s="198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87.0</v>
      </c>
      <c r="B89" s="190"/>
      <c r="C89" s="190"/>
      <c r="D89" s="190"/>
      <c r="E89" s="190"/>
      <c r="F89" s="190">
        <f t="shared" si="5"/>
        <v>0</v>
      </c>
      <c r="G89" s="190">
        <f t="shared" si="6"/>
        <v>0</v>
      </c>
      <c r="H89" s="191">
        <f t="shared" si="7"/>
        <v>0</v>
      </c>
      <c r="I89" s="190"/>
      <c r="J89" s="192">
        <f t="shared" si="8"/>
        <v>0</v>
      </c>
      <c r="K89" s="139"/>
      <c r="L89" s="216"/>
      <c r="M89" s="258"/>
      <c r="N89" s="258"/>
      <c r="O89" s="139"/>
      <c r="P89" s="139"/>
      <c r="Q89" s="192"/>
      <c r="R89" s="141"/>
      <c r="S89" s="195">
        <f t="shared" si="9"/>
        <v>0</v>
      </c>
      <c r="T89" s="196" t="str">
        <f t="shared" si="10"/>
        <v/>
      </c>
      <c r="U89" s="196">
        <f t="shared" si="11"/>
        <v>0</v>
      </c>
      <c r="V89" s="197"/>
      <c r="W89" s="195">
        <f t="shared" ref="W89:X89" si="77">C89/100</f>
        <v>0</v>
      </c>
      <c r="X89" s="195">
        <f t="shared" si="77"/>
        <v>0</v>
      </c>
      <c r="Y89" s="195">
        <f t="shared" si="14"/>
        <v>0</v>
      </c>
      <c r="Z89" s="198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88.0</v>
      </c>
      <c r="B90" s="190"/>
      <c r="C90" s="190"/>
      <c r="D90" s="190"/>
      <c r="E90" s="190"/>
      <c r="F90" s="190">
        <f t="shared" si="5"/>
        <v>0</v>
      </c>
      <c r="G90" s="190">
        <f t="shared" si="6"/>
        <v>0</v>
      </c>
      <c r="H90" s="191">
        <f t="shared" si="7"/>
        <v>0</v>
      </c>
      <c r="I90" s="190"/>
      <c r="J90" s="192">
        <f t="shared" si="8"/>
        <v>0</v>
      </c>
      <c r="K90" s="139"/>
      <c r="L90" s="216"/>
      <c r="M90" s="258"/>
      <c r="N90" s="258"/>
      <c r="O90" s="139"/>
      <c r="P90" s="139"/>
      <c r="Q90" s="192"/>
      <c r="R90" s="141"/>
      <c r="S90" s="195">
        <f t="shared" si="9"/>
        <v>0</v>
      </c>
      <c r="T90" s="196" t="str">
        <f t="shared" si="10"/>
        <v/>
      </c>
      <c r="U90" s="196">
        <f t="shared" si="11"/>
        <v>0</v>
      </c>
      <c r="V90" s="197"/>
      <c r="W90" s="195">
        <f t="shared" ref="W90:X90" si="78">C90/100</f>
        <v>0</v>
      </c>
      <c r="X90" s="195">
        <f t="shared" si="78"/>
        <v>0</v>
      </c>
      <c r="Y90" s="195">
        <f t="shared" si="14"/>
        <v>0</v>
      </c>
      <c r="Z90" s="198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89.0</v>
      </c>
      <c r="B91" s="190"/>
      <c r="C91" s="190"/>
      <c r="D91" s="190"/>
      <c r="E91" s="190"/>
      <c r="F91" s="190">
        <f t="shared" si="5"/>
        <v>0</v>
      </c>
      <c r="G91" s="190">
        <f t="shared" si="6"/>
        <v>0</v>
      </c>
      <c r="H91" s="191">
        <f t="shared" si="7"/>
        <v>0</v>
      </c>
      <c r="I91" s="190"/>
      <c r="J91" s="192">
        <f t="shared" si="8"/>
        <v>0</v>
      </c>
      <c r="K91" s="139"/>
      <c r="L91" s="216"/>
      <c r="M91" s="258"/>
      <c r="N91" s="258"/>
      <c r="O91" s="139"/>
      <c r="P91" s="139"/>
      <c r="Q91" s="192"/>
      <c r="R91" s="141"/>
      <c r="S91" s="195">
        <f t="shared" si="9"/>
        <v>0</v>
      </c>
      <c r="T91" s="196" t="str">
        <f t="shared" si="10"/>
        <v/>
      </c>
      <c r="U91" s="196">
        <f t="shared" si="11"/>
        <v>0</v>
      </c>
      <c r="V91" s="197"/>
      <c r="W91" s="195">
        <f t="shared" ref="W91:X91" si="79">C91/100</f>
        <v>0</v>
      </c>
      <c r="X91" s="195">
        <f t="shared" si="79"/>
        <v>0</v>
      </c>
      <c r="Y91" s="195">
        <f t="shared" si="14"/>
        <v>0</v>
      </c>
      <c r="Z91" s="198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90.0</v>
      </c>
      <c r="B92" s="190"/>
      <c r="C92" s="190"/>
      <c r="D92" s="190"/>
      <c r="E92" s="190"/>
      <c r="F92" s="190">
        <f t="shared" si="5"/>
        <v>0</v>
      </c>
      <c r="G92" s="190">
        <f t="shared" si="6"/>
        <v>0</v>
      </c>
      <c r="H92" s="191">
        <f t="shared" si="7"/>
        <v>0</v>
      </c>
      <c r="I92" s="190"/>
      <c r="J92" s="192">
        <f t="shared" si="8"/>
        <v>0</v>
      </c>
      <c r="K92" s="139"/>
      <c r="L92" s="216"/>
      <c r="M92" s="258"/>
      <c r="N92" s="258"/>
      <c r="O92" s="139"/>
      <c r="P92" s="139"/>
      <c r="Q92" s="192"/>
      <c r="R92" s="141"/>
      <c r="S92" s="195">
        <f t="shared" si="9"/>
        <v>0</v>
      </c>
      <c r="T92" s="196" t="str">
        <f t="shared" si="10"/>
        <v/>
      </c>
      <c r="U92" s="196">
        <f t="shared" si="11"/>
        <v>0</v>
      </c>
      <c r="V92" s="197"/>
      <c r="W92" s="195">
        <f t="shared" ref="W92:X92" si="80">C92/100</f>
        <v>0</v>
      </c>
      <c r="X92" s="195">
        <f t="shared" si="80"/>
        <v>0</v>
      </c>
      <c r="Y92" s="195">
        <f t="shared" si="14"/>
        <v>0</v>
      </c>
      <c r="Z92" s="198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91.0</v>
      </c>
      <c r="B93" s="190"/>
      <c r="C93" s="190"/>
      <c r="D93" s="190"/>
      <c r="E93" s="190"/>
      <c r="F93" s="190">
        <f t="shared" si="5"/>
        <v>0</v>
      </c>
      <c r="G93" s="190">
        <f t="shared" si="6"/>
        <v>0</v>
      </c>
      <c r="H93" s="191">
        <f t="shared" si="7"/>
        <v>0</v>
      </c>
      <c r="I93" s="190"/>
      <c r="J93" s="192">
        <f t="shared" si="8"/>
        <v>0</v>
      </c>
      <c r="K93" s="139"/>
      <c r="L93" s="216"/>
      <c r="M93" s="258"/>
      <c r="N93" s="258"/>
      <c r="O93" s="139"/>
      <c r="P93" s="139"/>
      <c r="Q93" s="192"/>
      <c r="R93" s="141"/>
      <c r="S93" s="195">
        <f t="shared" si="9"/>
        <v>0</v>
      </c>
      <c r="T93" s="196" t="str">
        <f t="shared" si="10"/>
        <v/>
      </c>
      <c r="U93" s="196">
        <f t="shared" si="11"/>
        <v>0</v>
      </c>
      <c r="V93" s="197"/>
      <c r="W93" s="195">
        <f t="shared" ref="W93:X93" si="81">C93/100</f>
        <v>0</v>
      </c>
      <c r="X93" s="195">
        <f t="shared" si="81"/>
        <v>0</v>
      </c>
      <c r="Y93" s="195">
        <f t="shared" si="14"/>
        <v>0</v>
      </c>
      <c r="Z93" s="198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92.0</v>
      </c>
      <c r="B94" s="190"/>
      <c r="C94" s="190"/>
      <c r="D94" s="190"/>
      <c r="E94" s="190"/>
      <c r="F94" s="190">
        <f t="shared" si="5"/>
        <v>0</v>
      </c>
      <c r="G94" s="190">
        <f t="shared" si="6"/>
        <v>0</v>
      </c>
      <c r="H94" s="191">
        <f t="shared" si="7"/>
        <v>0</v>
      </c>
      <c r="I94" s="190"/>
      <c r="J94" s="192">
        <f t="shared" si="8"/>
        <v>0</v>
      </c>
      <c r="K94" s="139"/>
      <c r="L94" s="216"/>
      <c r="M94" s="258"/>
      <c r="N94" s="258"/>
      <c r="O94" s="139"/>
      <c r="P94" s="139"/>
      <c r="Q94" s="192"/>
      <c r="R94" s="141"/>
      <c r="S94" s="195">
        <f t="shared" si="9"/>
        <v>0</v>
      </c>
      <c r="T94" s="196" t="str">
        <f t="shared" si="10"/>
        <v/>
      </c>
      <c r="U94" s="196">
        <f t="shared" si="11"/>
        <v>0</v>
      </c>
      <c r="V94" s="197"/>
      <c r="W94" s="195">
        <f t="shared" ref="W94:X94" si="82">C94/100</f>
        <v>0</v>
      </c>
      <c r="X94" s="195">
        <f t="shared" si="82"/>
        <v>0</v>
      </c>
      <c r="Y94" s="195">
        <f t="shared" si="14"/>
        <v>0</v>
      </c>
      <c r="Z94" s="198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93.0</v>
      </c>
      <c r="B95" s="190"/>
      <c r="C95" s="190"/>
      <c r="D95" s="190"/>
      <c r="E95" s="190"/>
      <c r="F95" s="190">
        <f t="shared" si="5"/>
        <v>0</v>
      </c>
      <c r="G95" s="190">
        <f t="shared" si="6"/>
        <v>0</v>
      </c>
      <c r="H95" s="191">
        <f t="shared" si="7"/>
        <v>0</v>
      </c>
      <c r="I95" s="190"/>
      <c r="J95" s="192">
        <f t="shared" si="8"/>
        <v>0</v>
      </c>
      <c r="K95" s="139"/>
      <c r="L95" s="216"/>
      <c r="M95" s="258"/>
      <c r="N95" s="258"/>
      <c r="O95" s="139"/>
      <c r="P95" s="139"/>
      <c r="Q95" s="192"/>
      <c r="R95" s="141"/>
      <c r="S95" s="195">
        <f t="shared" si="9"/>
        <v>0</v>
      </c>
      <c r="T95" s="196" t="str">
        <f t="shared" si="10"/>
        <v/>
      </c>
      <c r="U95" s="196">
        <f t="shared" si="11"/>
        <v>0</v>
      </c>
      <c r="V95" s="197"/>
      <c r="W95" s="195">
        <f t="shared" ref="W95:X95" si="83">C95/100</f>
        <v>0</v>
      </c>
      <c r="X95" s="195">
        <f t="shared" si="83"/>
        <v>0</v>
      </c>
      <c r="Y95" s="195">
        <f t="shared" si="14"/>
        <v>0</v>
      </c>
      <c r="Z95" s="198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94.0</v>
      </c>
      <c r="B96" s="190"/>
      <c r="C96" s="190"/>
      <c r="D96" s="190"/>
      <c r="E96" s="190"/>
      <c r="F96" s="190">
        <f t="shared" si="5"/>
        <v>0</v>
      </c>
      <c r="G96" s="190">
        <f t="shared" si="6"/>
        <v>0</v>
      </c>
      <c r="H96" s="191">
        <f t="shared" si="7"/>
        <v>0</v>
      </c>
      <c r="I96" s="190"/>
      <c r="J96" s="192">
        <f t="shared" si="8"/>
        <v>0</v>
      </c>
      <c r="K96" s="139"/>
      <c r="L96" s="216"/>
      <c r="M96" s="258"/>
      <c r="N96" s="258"/>
      <c r="O96" s="139"/>
      <c r="P96" s="139"/>
      <c r="Q96" s="192"/>
      <c r="R96" s="141"/>
      <c r="S96" s="195">
        <f t="shared" si="9"/>
        <v>0</v>
      </c>
      <c r="T96" s="196" t="str">
        <f t="shared" si="10"/>
        <v/>
      </c>
      <c r="U96" s="196">
        <f t="shared" si="11"/>
        <v>0</v>
      </c>
      <c r="V96" s="197"/>
      <c r="W96" s="195">
        <f t="shared" ref="W96:X96" si="84">C96/100</f>
        <v>0</v>
      </c>
      <c r="X96" s="195">
        <f t="shared" si="84"/>
        <v>0</v>
      </c>
      <c r="Y96" s="195">
        <f t="shared" si="14"/>
        <v>0</v>
      </c>
      <c r="Z96" s="198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95.0</v>
      </c>
      <c r="B97" s="190"/>
      <c r="C97" s="190"/>
      <c r="D97" s="190"/>
      <c r="E97" s="190"/>
      <c r="F97" s="190">
        <f t="shared" si="5"/>
        <v>0</v>
      </c>
      <c r="G97" s="190">
        <f t="shared" si="6"/>
        <v>0</v>
      </c>
      <c r="H97" s="191">
        <f t="shared" si="7"/>
        <v>0</v>
      </c>
      <c r="I97" s="190"/>
      <c r="J97" s="192">
        <f t="shared" si="8"/>
        <v>0</v>
      </c>
      <c r="K97" s="139"/>
      <c r="L97" s="216"/>
      <c r="M97" s="258"/>
      <c r="N97" s="258"/>
      <c r="O97" s="139"/>
      <c r="P97" s="139"/>
      <c r="Q97" s="192"/>
      <c r="R97" s="141"/>
      <c r="S97" s="195">
        <f t="shared" si="9"/>
        <v>0</v>
      </c>
      <c r="T97" s="196" t="str">
        <f t="shared" si="10"/>
        <v/>
      </c>
      <c r="U97" s="196">
        <f t="shared" si="11"/>
        <v>0</v>
      </c>
      <c r="V97" s="197"/>
      <c r="W97" s="195">
        <f t="shared" ref="W97:X97" si="85">C97/100</f>
        <v>0</v>
      </c>
      <c r="X97" s="195">
        <f t="shared" si="85"/>
        <v>0</v>
      </c>
      <c r="Y97" s="195">
        <f t="shared" si="14"/>
        <v>0</v>
      </c>
      <c r="Z97" s="198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96.0</v>
      </c>
      <c r="B98" s="190"/>
      <c r="C98" s="190"/>
      <c r="D98" s="190"/>
      <c r="E98" s="190"/>
      <c r="F98" s="190">
        <f t="shared" si="5"/>
        <v>0</v>
      </c>
      <c r="G98" s="190">
        <f t="shared" si="6"/>
        <v>0</v>
      </c>
      <c r="H98" s="191">
        <f t="shared" si="7"/>
        <v>0</v>
      </c>
      <c r="I98" s="190"/>
      <c r="J98" s="192">
        <f t="shared" si="8"/>
        <v>0</v>
      </c>
      <c r="K98" s="139"/>
      <c r="L98" s="216"/>
      <c r="M98" s="258"/>
      <c r="N98" s="258"/>
      <c r="O98" s="139"/>
      <c r="P98" s="139"/>
      <c r="Q98" s="192"/>
      <c r="R98" s="141"/>
      <c r="S98" s="195">
        <f t="shared" si="9"/>
        <v>0</v>
      </c>
      <c r="T98" s="196" t="str">
        <f t="shared" si="10"/>
        <v/>
      </c>
      <c r="U98" s="196">
        <f t="shared" si="11"/>
        <v>0</v>
      </c>
      <c r="V98" s="197"/>
      <c r="W98" s="195">
        <f t="shared" ref="W98:X98" si="86">C98/100</f>
        <v>0</v>
      </c>
      <c r="X98" s="195">
        <f t="shared" si="86"/>
        <v>0</v>
      </c>
      <c r="Y98" s="195">
        <f t="shared" si="14"/>
        <v>0</v>
      </c>
      <c r="Z98" s="198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97.0</v>
      </c>
      <c r="B99" s="190"/>
      <c r="C99" s="190"/>
      <c r="D99" s="190"/>
      <c r="E99" s="190"/>
      <c r="F99" s="190">
        <f t="shared" si="5"/>
        <v>0</v>
      </c>
      <c r="G99" s="190">
        <f t="shared" si="6"/>
        <v>0</v>
      </c>
      <c r="H99" s="191">
        <f t="shared" si="7"/>
        <v>0</v>
      </c>
      <c r="I99" s="190"/>
      <c r="J99" s="192">
        <f t="shared" si="8"/>
        <v>0</v>
      </c>
      <c r="K99" s="139"/>
      <c r="L99" s="216"/>
      <c r="M99" s="258"/>
      <c r="N99" s="258"/>
      <c r="O99" s="139"/>
      <c r="P99" s="139"/>
      <c r="Q99" s="192"/>
      <c r="R99" s="141"/>
      <c r="S99" s="195">
        <f t="shared" si="9"/>
        <v>0</v>
      </c>
      <c r="T99" s="196" t="str">
        <f t="shared" si="10"/>
        <v/>
      </c>
      <c r="U99" s="196">
        <f t="shared" si="11"/>
        <v>0</v>
      </c>
      <c r="V99" s="197"/>
      <c r="W99" s="195">
        <f t="shared" ref="W99:X99" si="87">C99/100</f>
        <v>0</v>
      </c>
      <c r="X99" s="195">
        <f t="shared" si="87"/>
        <v>0</v>
      </c>
      <c r="Y99" s="195">
        <f t="shared" si="14"/>
        <v>0</v>
      </c>
      <c r="Z99" s="198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98.0</v>
      </c>
      <c r="B100" s="190"/>
      <c r="C100" s="190"/>
      <c r="D100" s="190"/>
      <c r="E100" s="190"/>
      <c r="F100" s="190">
        <f t="shared" si="5"/>
        <v>0</v>
      </c>
      <c r="G100" s="190">
        <f t="shared" si="6"/>
        <v>0</v>
      </c>
      <c r="H100" s="191">
        <f t="shared" si="7"/>
        <v>0</v>
      </c>
      <c r="I100" s="190"/>
      <c r="J100" s="192">
        <f t="shared" si="8"/>
        <v>0</v>
      </c>
      <c r="K100" s="139"/>
      <c r="L100" s="216"/>
      <c r="M100" s="258"/>
      <c r="N100" s="258"/>
      <c r="O100" s="139"/>
      <c r="P100" s="139"/>
      <c r="Q100" s="192"/>
      <c r="R100" s="141"/>
      <c r="S100" s="195">
        <f t="shared" si="9"/>
        <v>0</v>
      </c>
      <c r="T100" s="196" t="str">
        <f t="shared" si="10"/>
        <v/>
      </c>
      <c r="U100" s="196">
        <f t="shared" si="11"/>
        <v>0</v>
      </c>
      <c r="V100" s="197"/>
      <c r="W100" s="195">
        <f t="shared" ref="W100:X100" si="88">C100/100</f>
        <v>0</v>
      </c>
      <c r="X100" s="195">
        <f t="shared" si="88"/>
        <v>0</v>
      </c>
      <c r="Y100" s="195">
        <f t="shared" si="14"/>
        <v>0</v>
      </c>
      <c r="Z100" s="198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99.0</v>
      </c>
      <c r="B101" s="190"/>
      <c r="C101" s="190"/>
      <c r="D101" s="190"/>
      <c r="E101" s="190"/>
      <c r="F101" s="190">
        <f t="shared" si="5"/>
        <v>0</v>
      </c>
      <c r="G101" s="190">
        <f t="shared" si="6"/>
        <v>0</v>
      </c>
      <c r="H101" s="191">
        <f t="shared" si="7"/>
        <v>0</v>
      </c>
      <c r="I101" s="190"/>
      <c r="J101" s="192">
        <f t="shared" si="8"/>
        <v>0</v>
      </c>
      <c r="K101" s="139"/>
      <c r="L101" s="216"/>
      <c r="M101" s="258"/>
      <c r="N101" s="258"/>
      <c r="O101" s="139"/>
      <c r="P101" s="139"/>
      <c r="Q101" s="192"/>
      <c r="R101" s="141"/>
      <c r="S101" s="195">
        <f t="shared" si="9"/>
        <v>0</v>
      </c>
      <c r="T101" s="196" t="str">
        <f t="shared" si="10"/>
        <v/>
      </c>
      <c r="U101" s="196">
        <f t="shared" si="11"/>
        <v>0</v>
      </c>
      <c r="V101" s="197"/>
      <c r="W101" s="195">
        <f t="shared" ref="W101:X101" si="89">C101/100</f>
        <v>0</v>
      </c>
      <c r="X101" s="195">
        <f t="shared" si="89"/>
        <v>0</v>
      </c>
      <c r="Y101" s="195">
        <f t="shared" si="14"/>
        <v>0</v>
      </c>
      <c r="Z101" s="198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100.0</v>
      </c>
      <c r="B102" s="190"/>
      <c r="C102" s="190"/>
      <c r="D102" s="190"/>
      <c r="E102" s="190"/>
      <c r="F102" s="190">
        <f t="shared" si="5"/>
        <v>0</v>
      </c>
      <c r="G102" s="190">
        <f t="shared" si="6"/>
        <v>0</v>
      </c>
      <c r="H102" s="191">
        <f t="shared" si="7"/>
        <v>0</v>
      </c>
      <c r="I102" s="190"/>
      <c r="J102" s="192">
        <f t="shared" si="8"/>
        <v>0</v>
      </c>
      <c r="K102" s="139"/>
      <c r="L102" s="216"/>
      <c r="M102" s="258"/>
      <c r="N102" s="258"/>
      <c r="O102" s="139"/>
      <c r="P102" s="139"/>
      <c r="Q102" s="192"/>
      <c r="R102" s="141"/>
      <c r="S102" s="195">
        <f t="shared" si="9"/>
        <v>0</v>
      </c>
      <c r="T102" s="196" t="str">
        <f t="shared" si="10"/>
        <v/>
      </c>
      <c r="U102" s="196">
        <f t="shared" si="11"/>
        <v>0</v>
      </c>
      <c r="V102" s="197"/>
      <c r="W102" s="195">
        <f t="shared" ref="W102:X102" si="90">C102/100</f>
        <v>0</v>
      </c>
      <c r="X102" s="195">
        <f t="shared" si="90"/>
        <v>0</v>
      </c>
      <c r="Y102" s="195">
        <f t="shared" si="14"/>
        <v>0</v>
      </c>
      <c r="Z102" s="198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101.0</v>
      </c>
      <c r="B103" s="190"/>
      <c r="C103" s="190"/>
      <c r="D103" s="190"/>
      <c r="E103" s="190"/>
      <c r="F103" s="190">
        <f t="shared" si="5"/>
        <v>0</v>
      </c>
      <c r="G103" s="190">
        <f t="shared" si="6"/>
        <v>0</v>
      </c>
      <c r="H103" s="191">
        <f t="shared" si="7"/>
        <v>0</v>
      </c>
      <c r="I103" s="190"/>
      <c r="J103" s="192">
        <f t="shared" si="8"/>
        <v>0</v>
      </c>
      <c r="K103" s="139"/>
      <c r="L103" s="216"/>
      <c r="M103" s="258"/>
      <c r="N103" s="258"/>
      <c r="O103" s="139"/>
      <c r="P103" s="139"/>
      <c r="Q103" s="192"/>
      <c r="R103" s="141"/>
      <c r="S103" s="195">
        <f t="shared" si="9"/>
        <v>0</v>
      </c>
      <c r="T103" s="196" t="str">
        <f t="shared" si="10"/>
        <v/>
      </c>
      <c r="U103" s="196">
        <f t="shared" si="11"/>
        <v>0</v>
      </c>
      <c r="V103" s="197"/>
      <c r="W103" s="195">
        <f t="shared" ref="W103:X103" si="91">C103/100</f>
        <v>0</v>
      </c>
      <c r="X103" s="195">
        <f t="shared" si="91"/>
        <v>0</v>
      </c>
      <c r="Y103" s="195">
        <f t="shared" si="14"/>
        <v>0</v>
      </c>
      <c r="Z103" s="198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102.0</v>
      </c>
      <c r="B104" s="190"/>
      <c r="C104" s="190"/>
      <c r="D104" s="190"/>
      <c r="E104" s="190"/>
      <c r="F104" s="190">
        <f t="shared" si="5"/>
        <v>0</v>
      </c>
      <c r="G104" s="190">
        <f t="shared" si="6"/>
        <v>0</v>
      </c>
      <c r="H104" s="191">
        <f t="shared" si="7"/>
        <v>0</v>
      </c>
      <c r="I104" s="190"/>
      <c r="J104" s="192">
        <f t="shared" si="8"/>
        <v>0</v>
      </c>
      <c r="K104" s="139"/>
      <c r="L104" s="216"/>
      <c r="M104" s="258"/>
      <c r="N104" s="258"/>
      <c r="O104" s="139"/>
      <c r="P104" s="139"/>
      <c r="Q104" s="192"/>
      <c r="R104" s="141"/>
      <c r="S104" s="195">
        <f t="shared" si="9"/>
        <v>0</v>
      </c>
      <c r="T104" s="196" t="str">
        <f t="shared" si="10"/>
        <v/>
      </c>
      <c r="U104" s="196">
        <f t="shared" si="11"/>
        <v>0</v>
      </c>
      <c r="V104" s="197"/>
      <c r="W104" s="195">
        <f t="shared" ref="W104:X104" si="92">C104/100</f>
        <v>0</v>
      </c>
      <c r="X104" s="195">
        <f t="shared" si="92"/>
        <v>0</v>
      </c>
      <c r="Y104" s="195">
        <f t="shared" si="14"/>
        <v>0</v>
      </c>
      <c r="Z104" s="198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103.0</v>
      </c>
      <c r="B105" s="190"/>
      <c r="C105" s="190"/>
      <c r="D105" s="190"/>
      <c r="E105" s="190"/>
      <c r="F105" s="190">
        <f t="shared" si="5"/>
        <v>0</v>
      </c>
      <c r="G105" s="190">
        <f t="shared" si="6"/>
        <v>0</v>
      </c>
      <c r="H105" s="191">
        <f t="shared" si="7"/>
        <v>0</v>
      </c>
      <c r="I105" s="190"/>
      <c r="J105" s="192">
        <f t="shared" si="8"/>
        <v>0</v>
      </c>
      <c r="K105" s="139"/>
      <c r="L105" s="216"/>
      <c r="M105" s="258"/>
      <c r="N105" s="258"/>
      <c r="O105" s="139"/>
      <c r="P105" s="139"/>
      <c r="Q105" s="192"/>
      <c r="R105" s="141"/>
      <c r="S105" s="195">
        <f t="shared" si="9"/>
        <v>0</v>
      </c>
      <c r="T105" s="196" t="str">
        <f t="shared" si="10"/>
        <v/>
      </c>
      <c r="U105" s="196">
        <f t="shared" si="11"/>
        <v>0</v>
      </c>
      <c r="V105" s="197"/>
      <c r="W105" s="195">
        <f t="shared" ref="W105:X105" si="93">C105/100</f>
        <v>0</v>
      </c>
      <c r="X105" s="195">
        <f t="shared" si="93"/>
        <v>0</v>
      </c>
      <c r="Y105" s="195">
        <f t="shared" si="14"/>
        <v>0</v>
      </c>
      <c r="Z105" s="198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104.0</v>
      </c>
      <c r="B106" s="190"/>
      <c r="C106" s="190"/>
      <c r="D106" s="190"/>
      <c r="E106" s="190"/>
      <c r="F106" s="190">
        <f t="shared" si="5"/>
        <v>0</v>
      </c>
      <c r="G106" s="190">
        <f t="shared" si="6"/>
        <v>0</v>
      </c>
      <c r="H106" s="191">
        <f t="shared" si="7"/>
        <v>0</v>
      </c>
      <c r="I106" s="190"/>
      <c r="J106" s="192">
        <f t="shared" si="8"/>
        <v>0</v>
      </c>
      <c r="K106" s="139"/>
      <c r="L106" s="216"/>
      <c r="M106" s="258"/>
      <c r="N106" s="258"/>
      <c r="O106" s="139"/>
      <c r="P106" s="139"/>
      <c r="Q106" s="192"/>
      <c r="R106" s="141"/>
      <c r="S106" s="195">
        <f t="shared" si="9"/>
        <v>0</v>
      </c>
      <c r="T106" s="196" t="str">
        <f t="shared" si="10"/>
        <v/>
      </c>
      <c r="U106" s="196">
        <f t="shared" si="11"/>
        <v>0</v>
      </c>
      <c r="V106" s="197"/>
      <c r="W106" s="195">
        <f t="shared" ref="W106:X106" si="94">C106/100</f>
        <v>0</v>
      </c>
      <c r="X106" s="195">
        <f t="shared" si="94"/>
        <v>0</v>
      </c>
      <c r="Y106" s="195">
        <f t="shared" si="14"/>
        <v>0</v>
      </c>
      <c r="Z106" s="198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105.0</v>
      </c>
      <c r="B107" s="190"/>
      <c r="C107" s="190"/>
      <c r="D107" s="190"/>
      <c r="E107" s="190"/>
      <c r="F107" s="190">
        <f t="shared" si="5"/>
        <v>0</v>
      </c>
      <c r="G107" s="190">
        <f t="shared" si="6"/>
        <v>0</v>
      </c>
      <c r="H107" s="191">
        <f t="shared" si="7"/>
        <v>0</v>
      </c>
      <c r="I107" s="190"/>
      <c r="J107" s="192">
        <f t="shared" si="8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9"/>
        <v>0</v>
      </c>
      <c r="T107" s="196" t="str">
        <f t="shared" si="10"/>
        <v/>
      </c>
      <c r="U107" s="196">
        <f t="shared" si="11"/>
        <v>0</v>
      </c>
      <c r="V107" s="197"/>
      <c r="W107" s="195">
        <f t="shared" ref="W107:X107" si="95">C107/100</f>
        <v>0</v>
      </c>
      <c r="X107" s="195">
        <f t="shared" si="95"/>
        <v>0</v>
      </c>
      <c r="Y107" s="195">
        <f t="shared" si="14"/>
        <v>0</v>
      </c>
      <c r="Z107" s="198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106.0</v>
      </c>
      <c r="B108" s="190"/>
      <c r="C108" s="190"/>
      <c r="D108" s="190"/>
      <c r="E108" s="190"/>
      <c r="F108" s="190">
        <f t="shared" si="5"/>
        <v>0</v>
      </c>
      <c r="G108" s="190">
        <f t="shared" si="6"/>
        <v>0</v>
      </c>
      <c r="H108" s="191">
        <f t="shared" si="7"/>
        <v>0</v>
      </c>
      <c r="I108" s="190"/>
      <c r="J108" s="192">
        <f t="shared" si="8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9"/>
        <v>0</v>
      </c>
      <c r="T108" s="196" t="str">
        <f t="shared" si="10"/>
        <v/>
      </c>
      <c r="U108" s="196">
        <f t="shared" si="11"/>
        <v>0</v>
      </c>
      <c r="V108" s="197"/>
      <c r="W108" s="195">
        <f t="shared" ref="W108:X108" si="96">C108/100</f>
        <v>0</v>
      </c>
      <c r="X108" s="195">
        <f t="shared" si="96"/>
        <v>0</v>
      </c>
      <c r="Y108" s="195">
        <f t="shared" si="14"/>
        <v>0</v>
      </c>
      <c r="Z108" s="198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107.0</v>
      </c>
      <c r="B109" s="190"/>
      <c r="C109" s="190"/>
      <c r="D109" s="190"/>
      <c r="E109" s="190"/>
      <c r="F109" s="190">
        <f t="shared" si="5"/>
        <v>0</v>
      </c>
      <c r="G109" s="190">
        <f t="shared" si="6"/>
        <v>0</v>
      </c>
      <c r="H109" s="191">
        <f t="shared" si="7"/>
        <v>0</v>
      </c>
      <c r="I109" s="190"/>
      <c r="J109" s="192">
        <f t="shared" si="8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9"/>
        <v>0</v>
      </c>
      <c r="T109" s="196" t="str">
        <f t="shared" si="10"/>
        <v/>
      </c>
      <c r="U109" s="196">
        <f t="shared" si="11"/>
        <v>0</v>
      </c>
      <c r="V109" s="197"/>
      <c r="W109" s="195">
        <f t="shared" ref="W109:X109" si="97">C109/100</f>
        <v>0</v>
      </c>
      <c r="X109" s="195">
        <f t="shared" si="97"/>
        <v>0</v>
      </c>
      <c r="Y109" s="195">
        <f t="shared" si="14"/>
        <v>0</v>
      </c>
      <c r="Z109" s="198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108.0</v>
      </c>
      <c r="B110" s="190"/>
      <c r="C110" s="190"/>
      <c r="D110" s="190"/>
      <c r="E110" s="190"/>
      <c r="F110" s="190">
        <f t="shared" si="5"/>
        <v>0</v>
      </c>
      <c r="G110" s="190">
        <f t="shared" si="6"/>
        <v>0</v>
      </c>
      <c r="H110" s="191">
        <f t="shared" si="7"/>
        <v>0</v>
      </c>
      <c r="I110" s="190"/>
      <c r="J110" s="192">
        <f t="shared" si="8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9"/>
        <v>0</v>
      </c>
      <c r="T110" s="196" t="str">
        <f t="shared" si="10"/>
        <v/>
      </c>
      <c r="U110" s="196">
        <f t="shared" si="11"/>
        <v>0</v>
      </c>
      <c r="V110" s="197"/>
      <c r="W110" s="195">
        <f t="shared" ref="W110:X110" si="98">C110/100</f>
        <v>0</v>
      </c>
      <c r="X110" s="195">
        <f t="shared" si="98"/>
        <v>0</v>
      </c>
      <c r="Y110" s="195">
        <f t="shared" si="14"/>
        <v>0</v>
      </c>
      <c r="Z110" s="198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109.0</v>
      </c>
      <c r="B111" s="190"/>
      <c r="C111" s="190"/>
      <c r="D111" s="190"/>
      <c r="E111" s="190"/>
      <c r="F111" s="190">
        <f t="shared" si="5"/>
        <v>0</v>
      </c>
      <c r="G111" s="190">
        <f t="shared" si="6"/>
        <v>0</v>
      </c>
      <c r="H111" s="191">
        <f t="shared" si="7"/>
        <v>0</v>
      </c>
      <c r="I111" s="190"/>
      <c r="J111" s="192">
        <f t="shared" si="8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9"/>
        <v>0</v>
      </c>
      <c r="T111" s="196" t="str">
        <f t="shared" si="10"/>
        <v/>
      </c>
      <c r="U111" s="196">
        <f t="shared" si="11"/>
        <v>0</v>
      </c>
      <c r="V111" s="197"/>
      <c r="W111" s="195">
        <f t="shared" ref="W111:X111" si="99">C111/100</f>
        <v>0</v>
      </c>
      <c r="X111" s="195">
        <f t="shared" si="99"/>
        <v>0</v>
      </c>
      <c r="Y111" s="195">
        <f t="shared" si="14"/>
        <v>0</v>
      </c>
      <c r="Z111" s="198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110.0</v>
      </c>
      <c r="B112" s="190"/>
      <c r="C112" s="190"/>
      <c r="D112" s="190"/>
      <c r="E112" s="190"/>
      <c r="F112" s="190">
        <f t="shared" si="5"/>
        <v>0</v>
      </c>
      <c r="G112" s="190">
        <f t="shared" si="6"/>
        <v>0</v>
      </c>
      <c r="H112" s="191">
        <f t="shared" si="7"/>
        <v>0</v>
      </c>
      <c r="I112" s="190"/>
      <c r="J112" s="192">
        <f t="shared" si="8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9"/>
        <v>0</v>
      </c>
      <c r="T112" s="196" t="str">
        <f t="shared" si="10"/>
        <v/>
      </c>
      <c r="U112" s="196">
        <f t="shared" si="11"/>
        <v>0</v>
      </c>
      <c r="V112" s="197"/>
      <c r="W112" s="195">
        <f t="shared" ref="W112:X112" si="100">C112/100</f>
        <v>0</v>
      </c>
      <c r="X112" s="195">
        <f t="shared" si="100"/>
        <v>0</v>
      </c>
      <c r="Y112" s="195">
        <f t="shared" si="14"/>
        <v>0</v>
      </c>
      <c r="Z112" s="198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111.0</v>
      </c>
      <c r="B113" s="190"/>
      <c r="C113" s="190"/>
      <c r="D113" s="190"/>
      <c r="E113" s="190"/>
      <c r="F113" s="190">
        <f t="shared" si="5"/>
        <v>0</v>
      </c>
      <c r="G113" s="190">
        <f t="shared" si="6"/>
        <v>0</v>
      </c>
      <c r="H113" s="191">
        <f t="shared" si="7"/>
        <v>0</v>
      </c>
      <c r="I113" s="190"/>
      <c r="J113" s="192">
        <f t="shared" si="8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9"/>
        <v>0</v>
      </c>
      <c r="T113" s="196" t="str">
        <f t="shared" si="10"/>
        <v/>
      </c>
      <c r="U113" s="196">
        <f t="shared" si="11"/>
        <v>0</v>
      </c>
      <c r="V113" s="197"/>
      <c r="W113" s="195">
        <f t="shared" ref="W113:X113" si="101">C113/100</f>
        <v>0</v>
      </c>
      <c r="X113" s="195">
        <f t="shared" si="101"/>
        <v>0</v>
      </c>
      <c r="Y113" s="195">
        <f t="shared" si="14"/>
        <v>0</v>
      </c>
      <c r="Z113" s="198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112.0</v>
      </c>
      <c r="B114" s="190"/>
      <c r="C114" s="190"/>
      <c r="D114" s="190"/>
      <c r="E114" s="190"/>
      <c r="F114" s="190">
        <f t="shared" si="5"/>
        <v>0</v>
      </c>
      <c r="G114" s="190">
        <f t="shared" si="6"/>
        <v>0</v>
      </c>
      <c r="H114" s="191">
        <f t="shared" si="7"/>
        <v>0</v>
      </c>
      <c r="I114" s="190"/>
      <c r="J114" s="192">
        <f t="shared" si="8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9"/>
        <v>0</v>
      </c>
      <c r="T114" s="196" t="str">
        <f t="shared" si="10"/>
        <v/>
      </c>
      <c r="U114" s="196">
        <f t="shared" si="11"/>
        <v>0</v>
      </c>
      <c r="V114" s="197"/>
      <c r="W114" s="195">
        <f t="shared" ref="W114:X114" si="102">C114/100</f>
        <v>0</v>
      </c>
      <c r="X114" s="195">
        <f t="shared" si="102"/>
        <v>0</v>
      </c>
      <c r="Y114" s="195">
        <f t="shared" si="14"/>
        <v>0</v>
      </c>
      <c r="Z114" s="198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113.0</v>
      </c>
      <c r="B115" s="190"/>
      <c r="C115" s="190"/>
      <c r="D115" s="190"/>
      <c r="E115" s="190"/>
      <c r="F115" s="190">
        <f t="shared" si="5"/>
        <v>0</v>
      </c>
      <c r="G115" s="190">
        <f t="shared" si="6"/>
        <v>0</v>
      </c>
      <c r="H115" s="191">
        <f t="shared" si="7"/>
        <v>0</v>
      </c>
      <c r="I115" s="190"/>
      <c r="J115" s="192">
        <f t="shared" si="8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9"/>
        <v>0</v>
      </c>
      <c r="T115" s="196" t="str">
        <f t="shared" si="10"/>
        <v/>
      </c>
      <c r="U115" s="196">
        <f t="shared" si="11"/>
        <v>0</v>
      </c>
      <c r="V115" s="197"/>
      <c r="W115" s="195">
        <f t="shared" ref="W115:X115" si="103">C115/100</f>
        <v>0</v>
      </c>
      <c r="X115" s="195">
        <f t="shared" si="103"/>
        <v>0</v>
      </c>
      <c r="Y115" s="195">
        <f t="shared" si="14"/>
        <v>0</v>
      </c>
      <c r="Z115" s="198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114.0</v>
      </c>
      <c r="B116" s="190"/>
      <c r="C116" s="190"/>
      <c r="D116" s="190"/>
      <c r="E116" s="190"/>
      <c r="F116" s="190">
        <f t="shared" si="5"/>
        <v>0</v>
      </c>
      <c r="G116" s="190">
        <f t="shared" si="6"/>
        <v>0</v>
      </c>
      <c r="H116" s="191">
        <f t="shared" si="7"/>
        <v>0</v>
      </c>
      <c r="I116" s="190"/>
      <c r="J116" s="192">
        <f t="shared" si="8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9"/>
        <v>0</v>
      </c>
      <c r="T116" s="196" t="str">
        <f t="shared" si="10"/>
        <v/>
      </c>
      <c r="U116" s="196">
        <f t="shared" si="11"/>
        <v>0</v>
      </c>
      <c r="V116" s="197"/>
      <c r="W116" s="195">
        <f t="shared" ref="W116:X116" si="104">C116/100</f>
        <v>0</v>
      </c>
      <c r="X116" s="195">
        <f t="shared" si="104"/>
        <v>0</v>
      </c>
      <c r="Y116" s="195">
        <f t="shared" si="14"/>
        <v>0</v>
      </c>
      <c r="Z116" s="198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115.0</v>
      </c>
      <c r="B117" s="190"/>
      <c r="C117" s="190"/>
      <c r="D117" s="190"/>
      <c r="E117" s="190"/>
      <c r="F117" s="190">
        <f t="shared" si="5"/>
        <v>0</v>
      </c>
      <c r="G117" s="190">
        <f t="shared" si="6"/>
        <v>0</v>
      </c>
      <c r="H117" s="191">
        <f t="shared" si="7"/>
        <v>0</v>
      </c>
      <c r="I117" s="190"/>
      <c r="J117" s="192">
        <f t="shared" si="8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9"/>
        <v>0</v>
      </c>
      <c r="T117" s="196" t="str">
        <f t="shared" si="10"/>
        <v/>
      </c>
      <c r="U117" s="196">
        <f t="shared" si="11"/>
        <v>0</v>
      </c>
      <c r="V117" s="197"/>
      <c r="W117" s="195">
        <f t="shared" ref="W117:X117" si="105">C117/100</f>
        <v>0</v>
      </c>
      <c r="X117" s="195">
        <f t="shared" si="105"/>
        <v>0</v>
      </c>
      <c r="Y117" s="195">
        <f t="shared" si="14"/>
        <v>0</v>
      </c>
      <c r="Z117" s="198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116.0</v>
      </c>
      <c r="B118" s="190"/>
      <c r="C118" s="190"/>
      <c r="D118" s="190"/>
      <c r="E118" s="190"/>
      <c r="F118" s="190">
        <f t="shared" si="5"/>
        <v>0</v>
      </c>
      <c r="G118" s="190">
        <f t="shared" si="6"/>
        <v>0</v>
      </c>
      <c r="H118" s="191">
        <f t="shared" si="7"/>
        <v>0</v>
      </c>
      <c r="I118" s="190"/>
      <c r="J118" s="192">
        <f t="shared" si="8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9"/>
        <v>0</v>
      </c>
      <c r="T118" s="196" t="str">
        <f t="shared" si="10"/>
        <v/>
      </c>
      <c r="U118" s="196">
        <f t="shared" si="11"/>
        <v>0</v>
      </c>
      <c r="V118" s="197"/>
      <c r="W118" s="195">
        <f t="shared" ref="W118:X118" si="106">C118/100</f>
        <v>0</v>
      </c>
      <c r="X118" s="195">
        <f t="shared" si="106"/>
        <v>0</v>
      </c>
      <c r="Y118" s="195">
        <f t="shared" si="14"/>
        <v>0</v>
      </c>
      <c r="Z118" s="198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117.0</v>
      </c>
      <c r="B119" s="190"/>
      <c r="C119" s="190"/>
      <c r="D119" s="190"/>
      <c r="E119" s="190"/>
      <c r="F119" s="190">
        <f t="shared" si="5"/>
        <v>0</v>
      </c>
      <c r="G119" s="190">
        <f t="shared" si="6"/>
        <v>0</v>
      </c>
      <c r="H119" s="191">
        <f t="shared" si="7"/>
        <v>0</v>
      </c>
      <c r="I119" s="190"/>
      <c r="J119" s="192">
        <f t="shared" si="8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9"/>
        <v>0</v>
      </c>
      <c r="T119" s="196" t="str">
        <f t="shared" si="10"/>
        <v/>
      </c>
      <c r="U119" s="196">
        <f t="shared" si="11"/>
        <v>0</v>
      </c>
      <c r="V119" s="197"/>
      <c r="W119" s="195">
        <f t="shared" ref="W119:X119" si="107">C119/100</f>
        <v>0</v>
      </c>
      <c r="X119" s="195">
        <f t="shared" si="107"/>
        <v>0</v>
      </c>
      <c r="Y119" s="195">
        <f t="shared" si="14"/>
        <v>0</v>
      </c>
      <c r="Z119" s="198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118.0</v>
      </c>
      <c r="B120" s="190"/>
      <c r="C120" s="190"/>
      <c r="D120" s="190"/>
      <c r="E120" s="190"/>
      <c r="F120" s="190">
        <f t="shared" si="5"/>
        <v>0</v>
      </c>
      <c r="G120" s="190">
        <f t="shared" si="6"/>
        <v>0</v>
      </c>
      <c r="H120" s="191">
        <f t="shared" si="7"/>
        <v>0</v>
      </c>
      <c r="I120" s="190"/>
      <c r="J120" s="192">
        <f t="shared" si="8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9"/>
        <v>0</v>
      </c>
      <c r="T120" s="196" t="str">
        <f t="shared" si="10"/>
        <v/>
      </c>
      <c r="U120" s="196">
        <f t="shared" si="11"/>
        <v>0</v>
      </c>
      <c r="V120" s="197"/>
      <c r="W120" s="195">
        <f t="shared" ref="W120:X120" si="108">C120/100</f>
        <v>0</v>
      </c>
      <c r="X120" s="195">
        <f t="shared" si="108"/>
        <v>0</v>
      </c>
      <c r="Y120" s="195">
        <f t="shared" si="14"/>
        <v>0</v>
      </c>
      <c r="Z120" s="198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119.0</v>
      </c>
      <c r="B121" s="190"/>
      <c r="C121" s="190"/>
      <c r="D121" s="190"/>
      <c r="E121" s="190"/>
      <c r="F121" s="190">
        <f t="shared" si="5"/>
        <v>0</v>
      </c>
      <c r="G121" s="190">
        <f t="shared" si="6"/>
        <v>0</v>
      </c>
      <c r="H121" s="191">
        <f t="shared" si="7"/>
        <v>0</v>
      </c>
      <c r="I121" s="190"/>
      <c r="J121" s="192">
        <f t="shared" si="8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9"/>
        <v>0</v>
      </c>
      <c r="T121" s="196" t="str">
        <f t="shared" si="10"/>
        <v/>
      </c>
      <c r="U121" s="196">
        <f t="shared" si="11"/>
        <v>0</v>
      </c>
      <c r="V121" s="197"/>
      <c r="W121" s="195">
        <f t="shared" ref="W121:X121" si="109">C121/100</f>
        <v>0</v>
      </c>
      <c r="X121" s="195">
        <f t="shared" si="109"/>
        <v>0</v>
      </c>
      <c r="Y121" s="195">
        <f t="shared" si="14"/>
        <v>0</v>
      </c>
      <c r="Z121" s="198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120.0</v>
      </c>
      <c r="B122" s="190"/>
      <c r="C122" s="190"/>
      <c r="D122" s="190"/>
      <c r="E122" s="190"/>
      <c r="F122" s="190">
        <f t="shared" si="5"/>
        <v>0</v>
      </c>
      <c r="G122" s="190">
        <f t="shared" si="6"/>
        <v>0</v>
      </c>
      <c r="H122" s="191">
        <f t="shared" si="7"/>
        <v>0</v>
      </c>
      <c r="I122" s="190"/>
      <c r="J122" s="192">
        <f t="shared" si="8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9"/>
        <v>0</v>
      </c>
      <c r="T122" s="196" t="str">
        <f t="shared" si="10"/>
        <v/>
      </c>
      <c r="U122" s="196">
        <f t="shared" si="11"/>
        <v>0</v>
      </c>
      <c r="V122" s="197"/>
      <c r="W122" s="195">
        <f t="shared" ref="W122:X122" si="110">C122/100</f>
        <v>0</v>
      </c>
      <c r="X122" s="195">
        <f t="shared" si="110"/>
        <v>0</v>
      </c>
      <c r="Y122" s="195">
        <f t="shared" si="14"/>
        <v>0</v>
      </c>
      <c r="Z122" s="198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121.0</v>
      </c>
      <c r="B123" s="190"/>
      <c r="C123" s="190"/>
      <c r="D123" s="190"/>
      <c r="E123" s="190"/>
      <c r="F123" s="190">
        <f t="shared" si="5"/>
        <v>0</v>
      </c>
      <c r="G123" s="190">
        <f t="shared" si="6"/>
        <v>0</v>
      </c>
      <c r="H123" s="191">
        <f t="shared" si="7"/>
        <v>0</v>
      </c>
      <c r="I123" s="190"/>
      <c r="J123" s="192">
        <f t="shared" si="8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9"/>
        <v>0</v>
      </c>
      <c r="T123" s="196" t="str">
        <f t="shared" si="10"/>
        <v/>
      </c>
      <c r="U123" s="196">
        <f t="shared" si="11"/>
        <v>0</v>
      </c>
      <c r="V123" s="197"/>
      <c r="W123" s="195">
        <f t="shared" ref="W123:X123" si="111">C123/100</f>
        <v>0</v>
      </c>
      <c r="X123" s="195">
        <f t="shared" si="111"/>
        <v>0</v>
      </c>
      <c r="Y123" s="195">
        <f t="shared" si="14"/>
        <v>0</v>
      </c>
      <c r="Z123" s="198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122.0</v>
      </c>
      <c r="B124" s="190"/>
      <c r="C124" s="190"/>
      <c r="D124" s="190"/>
      <c r="E124" s="190"/>
      <c r="F124" s="190">
        <f t="shared" si="5"/>
        <v>0</v>
      </c>
      <c r="G124" s="190">
        <f t="shared" si="6"/>
        <v>0</v>
      </c>
      <c r="H124" s="191">
        <f t="shared" si="7"/>
        <v>0</v>
      </c>
      <c r="I124" s="190"/>
      <c r="J124" s="192">
        <f t="shared" si="8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9"/>
        <v>0</v>
      </c>
      <c r="T124" s="196" t="str">
        <f t="shared" si="10"/>
        <v/>
      </c>
      <c r="U124" s="196">
        <f t="shared" si="11"/>
        <v>0</v>
      </c>
      <c r="V124" s="197"/>
      <c r="W124" s="195">
        <f t="shared" ref="W124:X124" si="112">C124/100</f>
        <v>0</v>
      </c>
      <c r="X124" s="195">
        <f t="shared" si="112"/>
        <v>0</v>
      </c>
      <c r="Y124" s="195">
        <f t="shared" si="14"/>
        <v>0</v>
      </c>
      <c r="Z124" s="198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123.0</v>
      </c>
      <c r="B125" s="190"/>
      <c r="C125" s="190"/>
      <c r="D125" s="190"/>
      <c r="E125" s="190"/>
      <c r="F125" s="190">
        <f t="shared" si="5"/>
        <v>0</v>
      </c>
      <c r="G125" s="190">
        <f t="shared" si="6"/>
        <v>0</v>
      </c>
      <c r="H125" s="191">
        <f t="shared" si="7"/>
        <v>0</v>
      </c>
      <c r="I125" s="190"/>
      <c r="J125" s="192">
        <f t="shared" si="8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9"/>
        <v>0</v>
      </c>
      <c r="T125" s="196" t="str">
        <f t="shared" si="10"/>
        <v/>
      </c>
      <c r="U125" s="196">
        <f t="shared" si="11"/>
        <v>0</v>
      </c>
      <c r="V125" s="197"/>
      <c r="W125" s="195">
        <f t="shared" ref="W125:X125" si="113">C125/100</f>
        <v>0</v>
      </c>
      <c r="X125" s="195">
        <f t="shared" si="113"/>
        <v>0</v>
      </c>
      <c r="Y125" s="195">
        <f t="shared" si="14"/>
        <v>0</v>
      </c>
      <c r="Z125" s="198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124.0</v>
      </c>
      <c r="B126" s="190"/>
      <c r="C126" s="190"/>
      <c r="D126" s="190"/>
      <c r="E126" s="190"/>
      <c r="F126" s="190">
        <f t="shared" si="5"/>
        <v>0</v>
      </c>
      <c r="G126" s="190">
        <f t="shared" si="6"/>
        <v>0</v>
      </c>
      <c r="H126" s="191">
        <f t="shared" si="7"/>
        <v>0</v>
      </c>
      <c r="I126" s="190"/>
      <c r="J126" s="192">
        <f t="shared" si="8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9"/>
        <v>0</v>
      </c>
      <c r="T126" s="196" t="str">
        <f t="shared" si="10"/>
        <v/>
      </c>
      <c r="U126" s="196">
        <f t="shared" si="11"/>
        <v>0</v>
      </c>
      <c r="V126" s="197"/>
      <c r="W126" s="195">
        <f t="shared" ref="W126:X126" si="114">C126/100</f>
        <v>0</v>
      </c>
      <c r="X126" s="195">
        <f t="shared" si="114"/>
        <v>0</v>
      </c>
      <c r="Y126" s="195">
        <f t="shared" si="14"/>
        <v>0</v>
      </c>
      <c r="Z126" s="198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125.0</v>
      </c>
      <c r="B127" s="190"/>
      <c r="C127" s="190"/>
      <c r="D127" s="190"/>
      <c r="E127" s="190"/>
      <c r="F127" s="190">
        <f t="shared" si="5"/>
        <v>0</v>
      </c>
      <c r="G127" s="190">
        <f t="shared" si="6"/>
        <v>0</v>
      </c>
      <c r="H127" s="191">
        <f t="shared" si="7"/>
        <v>0</v>
      </c>
      <c r="I127" s="190"/>
      <c r="J127" s="192">
        <f t="shared" si="8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9"/>
        <v>0</v>
      </c>
      <c r="T127" s="196" t="str">
        <f t="shared" si="10"/>
        <v/>
      </c>
      <c r="U127" s="196">
        <f t="shared" si="11"/>
        <v>0</v>
      </c>
      <c r="V127" s="197"/>
      <c r="W127" s="195">
        <f t="shared" ref="W127:X127" si="115">C127/100</f>
        <v>0</v>
      </c>
      <c r="X127" s="195">
        <f t="shared" si="115"/>
        <v>0</v>
      </c>
      <c r="Y127" s="195">
        <f t="shared" si="14"/>
        <v>0</v>
      </c>
      <c r="Z127" s="198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126.0</v>
      </c>
      <c r="B128" s="190"/>
      <c r="C128" s="190"/>
      <c r="D128" s="190"/>
      <c r="E128" s="190"/>
      <c r="F128" s="190">
        <f t="shared" si="5"/>
        <v>0</v>
      </c>
      <c r="G128" s="190">
        <f t="shared" si="6"/>
        <v>0</v>
      </c>
      <c r="H128" s="191">
        <f t="shared" si="7"/>
        <v>0</v>
      </c>
      <c r="I128" s="190"/>
      <c r="J128" s="192">
        <f t="shared" si="8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9"/>
        <v>0</v>
      </c>
      <c r="T128" s="196" t="str">
        <f t="shared" si="10"/>
        <v/>
      </c>
      <c r="U128" s="196">
        <f t="shared" si="11"/>
        <v>0</v>
      </c>
      <c r="V128" s="197"/>
      <c r="W128" s="195">
        <f t="shared" ref="W128:X128" si="116">C128/100</f>
        <v>0</v>
      </c>
      <c r="X128" s="195">
        <f t="shared" si="116"/>
        <v>0</v>
      </c>
      <c r="Y128" s="195">
        <f t="shared" si="14"/>
        <v>0</v>
      </c>
      <c r="Z128" s="198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127.0</v>
      </c>
      <c r="B129" s="190"/>
      <c r="C129" s="190"/>
      <c r="D129" s="190"/>
      <c r="E129" s="190"/>
      <c r="F129" s="190">
        <f t="shared" si="5"/>
        <v>0</v>
      </c>
      <c r="G129" s="190">
        <f t="shared" si="6"/>
        <v>0</v>
      </c>
      <c r="H129" s="191">
        <f t="shared" si="7"/>
        <v>0</v>
      </c>
      <c r="I129" s="190"/>
      <c r="J129" s="192">
        <f t="shared" si="8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9"/>
        <v>0</v>
      </c>
      <c r="T129" s="196" t="str">
        <f t="shared" si="10"/>
        <v/>
      </c>
      <c r="U129" s="196">
        <f t="shared" si="11"/>
        <v>0</v>
      </c>
      <c r="V129" s="197"/>
      <c r="W129" s="195">
        <f t="shared" ref="W129:X129" si="117">C129/100</f>
        <v>0</v>
      </c>
      <c r="X129" s="195">
        <f t="shared" si="117"/>
        <v>0</v>
      </c>
      <c r="Y129" s="195">
        <f t="shared" si="14"/>
        <v>0</v>
      </c>
      <c r="Z129" s="198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128.0</v>
      </c>
      <c r="B130" s="190"/>
      <c r="C130" s="190"/>
      <c r="D130" s="190"/>
      <c r="E130" s="190"/>
      <c r="F130" s="190">
        <f t="shared" si="5"/>
        <v>0</v>
      </c>
      <c r="G130" s="190">
        <f t="shared" si="6"/>
        <v>0</v>
      </c>
      <c r="H130" s="191">
        <f t="shared" si="7"/>
        <v>0</v>
      </c>
      <c r="I130" s="190"/>
      <c r="J130" s="192">
        <f t="shared" si="8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9"/>
        <v>0</v>
      </c>
      <c r="T130" s="196" t="str">
        <f t="shared" si="10"/>
        <v/>
      </c>
      <c r="U130" s="196">
        <f t="shared" si="11"/>
        <v>0</v>
      </c>
      <c r="V130" s="197"/>
      <c r="W130" s="195">
        <f t="shared" ref="W130:X130" si="118">C130/100</f>
        <v>0</v>
      </c>
      <c r="X130" s="195">
        <f t="shared" si="118"/>
        <v>0</v>
      </c>
      <c r="Y130" s="195">
        <f t="shared" si="14"/>
        <v>0</v>
      </c>
      <c r="Z130" s="198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129.0</v>
      </c>
      <c r="B131" s="190"/>
      <c r="C131" s="190"/>
      <c r="D131" s="190"/>
      <c r="E131" s="190"/>
      <c r="F131" s="190">
        <f t="shared" si="5"/>
        <v>0</v>
      </c>
      <c r="G131" s="190">
        <f t="shared" si="6"/>
        <v>0</v>
      </c>
      <c r="H131" s="191">
        <f t="shared" si="7"/>
        <v>0</v>
      </c>
      <c r="I131" s="190"/>
      <c r="J131" s="192">
        <f t="shared" si="8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9"/>
        <v>0</v>
      </c>
      <c r="T131" s="196" t="str">
        <f t="shared" si="10"/>
        <v/>
      </c>
      <c r="U131" s="196">
        <f t="shared" si="11"/>
        <v>0</v>
      </c>
      <c r="V131" s="197"/>
      <c r="W131" s="195">
        <f t="shared" ref="W131:X131" si="119">C131/100</f>
        <v>0</v>
      </c>
      <c r="X131" s="195">
        <f t="shared" si="119"/>
        <v>0</v>
      </c>
      <c r="Y131" s="195">
        <f t="shared" si="14"/>
        <v>0</v>
      </c>
      <c r="Z131" s="198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130.0</v>
      </c>
      <c r="B132" s="190"/>
      <c r="C132" s="190"/>
      <c r="D132" s="190"/>
      <c r="E132" s="190"/>
      <c r="F132" s="190">
        <f t="shared" si="5"/>
        <v>0</v>
      </c>
      <c r="G132" s="190">
        <f t="shared" si="6"/>
        <v>0</v>
      </c>
      <c r="H132" s="191">
        <f t="shared" si="7"/>
        <v>0</v>
      </c>
      <c r="I132" s="190"/>
      <c r="J132" s="192">
        <f t="shared" si="8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9"/>
        <v>0</v>
      </c>
      <c r="T132" s="196" t="str">
        <f t="shared" si="10"/>
        <v/>
      </c>
      <c r="U132" s="196">
        <f t="shared" si="11"/>
        <v>0</v>
      </c>
      <c r="V132" s="197"/>
      <c r="W132" s="195">
        <f t="shared" ref="W132:X132" si="120">C132/100</f>
        <v>0</v>
      </c>
      <c r="X132" s="195">
        <f t="shared" si="120"/>
        <v>0</v>
      </c>
      <c r="Y132" s="195">
        <f t="shared" si="14"/>
        <v>0</v>
      </c>
      <c r="Z132" s="198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131.0</v>
      </c>
      <c r="B133" s="190"/>
      <c r="C133" s="190"/>
      <c r="D133" s="190"/>
      <c r="E133" s="190"/>
      <c r="F133" s="190">
        <f t="shared" si="5"/>
        <v>0</v>
      </c>
      <c r="G133" s="190">
        <f t="shared" si="6"/>
        <v>0</v>
      </c>
      <c r="H133" s="191">
        <f t="shared" si="7"/>
        <v>0</v>
      </c>
      <c r="I133" s="190"/>
      <c r="J133" s="192">
        <f t="shared" si="8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9"/>
        <v>0</v>
      </c>
      <c r="T133" s="196" t="str">
        <f t="shared" si="10"/>
        <v/>
      </c>
      <c r="U133" s="196">
        <f t="shared" si="11"/>
        <v>0</v>
      </c>
      <c r="V133" s="197"/>
      <c r="W133" s="195">
        <f t="shared" ref="W133:X133" si="121">C133/100</f>
        <v>0</v>
      </c>
      <c r="X133" s="195">
        <f t="shared" si="121"/>
        <v>0</v>
      </c>
      <c r="Y133" s="195">
        <f t="shared" si="14"/>
        <v>0</v>
      </c>
      <c r="Z133" s="198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132.0</v>
      </c>
      <c r="B134" s="190"/>
      <c r="C134" s="190"/>
      <c r="D134" s="190"/>
      <c r="E134" s="190"/>
      <c r="F134" s="190">
        <f t="shared" si="5"/>
        <v>0</v>
      </c>
      <c r="G134" s="190">
        <f t="shared" si="6"/>
        <v>0</v>
      </c>
      <c r="H134" s="191">
        <f t="shared" si="7"/>
        <v>0</v>
      </c>
      <c r="I134" s="190"/>
      <c r="J134" s="192">
        <f t="shared" si="8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9"/>
        <v>0</v>
      </c>
      <c r="T134" s="196" t="str">
        <f t="shared" si="10"/>
        <v/>
      </c>
      <c r="U134" s="196">
        <f t="shared" si="11"/>
        <v>0</v>
      </c>
      <c r="V134" s="197"/>
      <c r="W134" s="195">
        <f t="shared" ref="W134:X134" si="122">C134/100</f>
        <v>0</v>
      </c>
      <c r="X134" s="195">
        <f t="shared" si="122"/>
        <v>0</v>
      </c>
      <c r="Y134" s="195">
        <f t="shared" si="14"/>
        <v>0</v>
      </c>
      <c r="Z134" s="198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133.0</v>
      </c>
      <c r="B135" s="190"/>
      <c r="C135" s="190"/>
      <c r="D135" s="190"/>
      <c r="E135" s="190"/>
      <c r="F135" s="190">
        <f t="shared" si="5"/>
        <v>0</v>
      </c>
      <c r="G135" s="190">
        <f t="shared" si="6"/>
        <v>0</v>
      </c>
      <c r="H135" s="191">
        <f t="shared" si="7"/>
        <v>0</v>
      </c>
      <c r="I135" s="190"/>
      <c r="J135" s="192">
        <f t="shared" si="8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9"/>
        <v>0</v>
      </c>
      <c r="T135" s="196" t="str">
        <f t="shared" si="10"/>
        <v/>
      </c>
      <c r="U135" s="196">
        <f t="shared" si="11"/>
        <v>0</v>
      </c>
      <c r="V135" s="197"/>
      <c r="W135" s="195">
        <f t="shared" ref="W135:X135" si="123">C135/100</f>
        <v>0</v>
      </c>
      <c r="X135" s="195">
        <f t="shared" si="123"/>
        <v>0</v>
      </c>
      <c r="Y135" s="195">
        <f t="shared" si="14"/>
        <v>0</v>
      </c>
      <c r="Z135" s="198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134.0</v>
      </c>
      <c r="B136" s="190"/>
      <c r="C136" s="190"/>
      <c r="D136" s="190"/>
      <c r="E136" s="190"/>
      <c r="F136" s="190">
        <f t="shared" si="5"/>
        <v>0</v>
      </c>
      <c r="G136" s="190">
        <f t="shared" si="6"/>
        <v>0</v>
      </c>
      <c r="H136" s="191">
        <f t="shared" si="7"/>
        <v>0</v>
      </c>
      <c r="I136" s="190"/>
      <c r="J136" s="192">
        <f t="shared" si="8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9"/>
        <v>0</v>
      </c>
      <c r="T136" s="196" t="str">
        <f t="shared" si="10"/>
        <v/>
      </c>
      <c r="U136" s="196">
        <f t="shared" si="11"/>
        <v>0</v>
      </c>
      <c r="V136" s="197"/>
      <c r="W136" s="195">
        <f t="shared" ref="W136:X136" si="124">C136/100</f>
        <v>0</v>
      </c>
      <c r="X136" s="195">
        <f t="shared" si="124"/>
        <v>0</v>
      </c>
      <c r="Y136" s="195">
        <f t="shared" si="14"/>
        <v>0</v>
      </c>
      <c r="Z136" s="198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135.0</v>
      </c>
      <c r="B137" s="190"/>
      <c r="C137" s="190"/>
      <c r="D137" s="190"/>
      <c r="E137" s="190"/>
      <c r="F137" s="190">
        <f t="shared" si="5"/>
        <v>0</v>
      </c>
      <c r="G137" s="190">
        <f t="shared" si="6"/>
        <v>0</v>
      </c>
      <c r="H137" s="191">
        <f t="shared" si="7"/>
        <v>0</v>
      </c>
      <c r="I137" s="190"/>
      <c r="J137" s="192">
        <f t="shared" si="8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9"/>
        <v>0</v>
      </c>
      <c r="T137" s="196" t="str">
        <f t="shared" si="10"/>
        <v/>
      </c>
      <c r="U137" s="196">
        <f t="shared" si="11"/>
        <v>0</v>
      </c>
      <c r="V137" s="197"/>
      <c r="W137" s="195">
        <f t="shared" ref="W137:X137" si="125">C137/100</f>
        <v>0</v>
      </c>
      <c r="X137" s="195">
        <f t="shared" si="125"/>
        <v>0</v>
      </c>
      <c r="Y137" s="195">
        <f t="shared" si="14"/>
        <v>0</v>
      </c>
      <c r="Z137" s="198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136.0</v>
      </c>
      <c r="B138" s="190"/>
      <c r="C138" s="190"/>
      <c r="D138" s="190"/>
      <c r="E138" s="190"/>
      <c r="F138" s="190">
        <f t="shared" si="5"/>
        <v>0</v>
      </c>
      <c r="G138" s="190">
        <f t="shared" si="6"/>
        <v>0</v>
      </c>
      <c r="H138" s="191">
        <f t="shared" si="7"/>
        <v>0</v>
      </c>
      <c r="I138" s="190"/>
      <c r="J138" s="192">
        <f t="shared" si="8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9"/>
        <v>0</v>
      </c>
      <c r="T138" s="196" t="str">
        <f t="shared" si="10"/>
        <v/>
      </c>
      <c r="U138" s="196">
        <f t="shared" si="11"/>
        <v>0</v>
      </c>
      <c r="V138" s="197"/>
      <c r="W138" s="195">
        <f t="shared" ref="W138:X138" si="126">C138/100</f>
        <v>0</v>
      </c>
      <c r="X138" s="195">
        <f t="shared" si="126"/>
        <v>0</v>
      </c>
      <c r="Y138" s="195">
        <f t="shared" si="14"/>
        <v>0</v>
      </c>
      <c r="Z138" s="198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137.0</v>
      </c>
      <c r="B139" s="190"/>
      <c r="C139" s="190"/>
      <c r="D139" s="190"/>
      <c r="E139" s="190"/>
      <c r="F139" s="190">
        <f t="shared" si="5"/>
        <v>0</v>
      </c>
      <c r="G139" s="190">
        <f t="shared" si="6"/>
        <v>0</v>
      </c>
      <c r="H139" s="191">
        <f t="shared" si="7"/>
        <v>0</v>
      </c>
      <c r="I139" s="190"/>
      <c r="J139" s="192">
        <f t="shared" si="8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9"/>
        <v>0</v>
      </c>
      <c r="T139" s="196" t="str">
        <f t="shared" si="10"/>
        <v/>
      </c>
      <c r="U139" s="196">
        <f t="shared" si="11"/>
        <v>0</v>
      </c>
      <c r="V139" s="197"/>
      <c r="W139" s="195">
        <f t="shared" ref="W139:X139" si="127">C139/100</f>
        <v>0</v>
      </c>
      <c r="X139" s="195">
        <f t="shared" si="127"/>
        <v>0</v>
      </c>
      <c r="Y139" s="195">
        <f t="shared" si="14"/>
        <v>0</v>
      </c>
      <c r="Z139" s="198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138.0</v>
      </c>
      <c r="B140" s="190"/>
      <c r="C140" s="190"/>
      <c r="D140" s="190"/>
      <c r="E140" s="190"/>
      <c r="F140" s="190">
        <f t="shared" si="5"/>
        <v>0</v>
      </c>
      <c r="G140" s="190">
        <f t="shared" si="6"/>
        <v>0</v>
      </c>
      <c r="H140" s="191">
        <f t="shared" si="7"/>
        <v>0</v>
      </c>
      <c r="I140" s="190"/>
      <c r="J140" s="192">
        <f t="shared" si="8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9"/>
        <v>0</v>
      </c>
      <c r="T140" s="196" t="str">
        <f t="shared" si="10"/>
        <v/>
      </c>
      <c r="U140" s="196">
        <f t="shared" si="11"/>
        <v>0</v>
      </c>
      <c r="V140" s="197"/>
      <c r="W140" s="195">
        <f t="shared" ref="W140:X140" si="128">C140/100</f>
        <v>0</v>
      </c>
      <c r="X140" s="195">
        <f t="shared" si="128"/>
        <v>0</v>
      </c>
      <c r="Y140" s="195">
        <f t="shared" si="14"/>
        <v>0</v>
      </c>
      <c r="Z140" s="198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139.0</v>
      </c>
      <c r="B141" s="190"/>
      <c r="C141" s="190"/>
      <c r="D141" s="190"/>
      <c r="E141" s="190"/>
      <c r="F141" s="190">
        <f t="shared" si="5"/>
        <v>0</v>
      </c>
      <c r="G141" s="190">
        <f t="shared" si="6"/>
        <v>0</v>
      </c>
      <c r="H141" s="191">
        <f t="shared" si="7"/>
        <v>0</v>
      </c>
      <c r="I141" s="190"/>
      <c r="J141" s="192">
        <f t="shared" si="8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9"/>
        <v>0</v>
      </c>
      <c r="T141" s="196" t="str">
        <f t="shared" si="10"/>
        <v/>
      </c>
      <c r="U141" s="196">
        <f t="shared" si="11"/>
        <v>0</v>
      </c>
      <c r="V141" s="197"/>
      <c r="W141" s="195">
        <f t="shared" ref="W141:X141" si="129">C141/100</f>
        <v>0</v>
      </c>
      <c r="X141" s="195">
        <f t="shared" si="129"/>
        <v>0</v>
      </c>
      <c r="Y141" s="195">
        <f t="shared" si="14"/>
        <v>0</v>
      </c>
      <c r="Z141" s="198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140.0</v>
      </c>
      <c r="B142" s="190"/>
      <c r="C142" s="190"/>
      <c r="D142" s="190"/>
      <c r="E142" s="190"/>
      <c r="F142" s="190">
        <f t="shared" si="5"/>
        <v>0</v>
      </c>
      <c r="G142" s="190">
        <f t="shared" si="6"/>
        <v>0</v>
      </c>
      <c r="H142" s="191">
        <f t="shared" si="7"/>
        <v>0</v>
      </c>
      <c r="I142" s="190"/>
      <c r="J142" s="192">
        <f t="shared" si="8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9"/>
        <v>0</v>
      </c>
      <c r="T142" s="196" t="str">
        <f t="shared" si="10"/>
        <v/>
      </c>
      <c r="U142" s="196">
        <f t="shared" si="11"/>
        <v>0</v>
      </c>
      <c r="V142" s="197"/>
      <c r="W142" s="195">
        <f t="shared" ref="W142:X142" si="130">C142/100</f>
        <v>0</v>
      </c>
      <c r="X142" s="195">
        <f t="shared" si="130"/>
        <v>0</v>
      </c>
      <c r="Y142" s="195">
        <f t="shared" si="14"/>
        <v>0</v>
      </c>
      <c r="Z142" s="198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141.0</v>
      </c>
      <c r="B143" s="190"/>
      <c r="C143" s="190"/>
      <c r="D143" s="190"/>
      <c r="E143" s="190"/>
      <c r="F143" s="190">
        <f t="shared" si="5"/>
        <v>0</v>
      </c>
      <c r="G143" s="190">
        <f t="shared" si="6"/>
        <v>0</v>
      </c>
      <c r="H143" s="191">
        <f t="shared" si="7"/>
        <v>0</v>
      </c>
      <c r="I143" s="190"/>
      <c r="J143" s="192">
        <f t="shared" si="8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9"/>
        <v>0</v>
      </c>
      <c r="T143" s="196" t="str">
        <f t="shared" si="10"/>
        <v/>
      </c>
      <c r="U143" s="196">
        <f t="shared" si="11"/>
        <v>0</v>
      </c>
      <c r="V143" s="197"/>
      <c r="W143" s="195">
        <f t="shared" ref="W143:X143" si="131">C143/100</f>
        <v>0</v>
      </c>
      <c r="X143" s="195">
        <f t="shared" si="131"/>
        <v>0</v>
      </c>
      <c r="Y143" s="195">
        <f t="shared" si="14"/>
        <v>0</v>
      </c>
      <c r="Z143" s="198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142.0</v>
      </c>
      <c r="B144" s="190"/>
      <c r="C144" s="190"/>
      <c r="D144" s="190"/>
      <c r="E144" s="190"/>
      <c r="F144" s="190">
        <f t="shared" si="5"/>
        <v>0</v>
      </c>
      <c r="G144" s="190">
        <f t="shared" si="6"/>
        <v>0</v>
      </c>
      <c r="H144" s="191">
        <f t="shared" si="7"/>
        <v>0</v>
      </c>
      <c r="I144" s="190"/>
      <c r="J144" s="192">
        <f t="shared" si="8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9"/>
        <v>0</v>
      </c>
      <c r="T144" s="196" t="str">
        <f t="shared" si="10"/>
        <v/>
      </c>
      <c r="U144" s="196">
        <f t="shared" si="11"/>
        <v>0</v>
      </c>
      <c r="V144" s="197"/>
      <c r="W144" s="195">
        <f t="shared" ref="W144:X144" si="132">C144/100</f>
        <v>0</v>
      </c>
      <c r="X144" s="195">
        <f t="shared" si="132"/>
        <v>0</v>
      </c>
      <c r="Y144" s="195">
        <f t="shared" si="14"/>
        <v>0</v>
      </c>
      <c r="Z144" s="198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143.0</v>
      </c>
      <c r="B145" s="190"/>
      <c r="C145" s="190"/>
      <c r="D145" s="190"/>
      <c r="E145" s="190"/>
      <c r="F145" s="190">
        <f t="shared" si="5"/>
        <v>0</v>
      </c>
      <c r="G145" s="190">
        <f t="shared" si="6"/>
        <v>0</v>
      </c>
      <c r="H145" s="191">
        <f t="shared" si="7"/>
        <v>0</v>
      </c>
      <c r="I145" s="190"/>
      <c r="J145" s="192">
        <f t="shared" si="8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9"/>
        <v>0</v>
      </c>
      <c r="T145" s="196" t="str">
        <f t="shared" si="10"/>
        <v/>
      </c>
      <c r="U145" s="196">
        <f t="shared" si="11"/>
        <v>0</v>
      </c>
      <c r="V145" s="197"/>
      <c r="W145" s="195">
        <f t="shared" ref="W145:X145" si="133">C145/100</f>
        <v>0</v>
      </c>
      <c r="X145" s="195">
        <f t="shared" si="133"/>
        <v>0</v>
      </c>
      <c r="Y145" s="195">
        <f t="shared" si="14"/>
        <v>0</v>
      </c>
      <c r="Z145" s="198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144.0</v>
      </c>
      <c r="B146" s="190"/>
      <c r="C146" s="190"/>
      <c r="D146" s="190"/>
      <c r="E146" s="190"/>
      <c r="F146" s="190">
        <f t="shared" si="5"/>
        <v>0</v>
      </c>
      <c r="G146" s="190">
        <f t="shared" si="6"/>
        <v>0</v>
      </c>
      <c r="H146" s="191">
        <f t="shared" si="7"/>
        <v>0</v>
      </c>
      <c r="I146" s="190"/>
      <c r="J146" s="192">
        <f t="shared" si="8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9"/>
        <v>0</v>
      </c>
      <c r="T146" s="196" t="str">
        <f t="shared" si="10"/>
        <v/>
      </c>
      <c r="U146" s="196">
        <f t="shared" si="11"/>
        <v>0</v>
      </c>
      <c r="V146" s="197"/>
      <c r="W146" s="195">
        <f t="shared" ref="W146:X146" si="134">C146/100</f>
        <v>0</v>
      </c>
      <c r="X146" s="195">
        <f t="shared" si="134"/>
        <v>0</v>
      </c>
      <c r="Y146" s="195">
        <f t="shared" si="14"/>
        <v>0</v>
      </c>
      <c r="Z146" s="198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145.0</v>
      </c>
      <c r="B147" s="190"/>
      <c r="C147" s="190"/>
      <c r="D147" s="190"/>
      <c r="E147" s="190"/>
      <c r="F147" s="190">
        <f t="shared" si="5"/>
        <v>0</v>
      </c>
      <c r="G147" s="190">
        <f t="shared" si="6"/>
        <v>0</v>
      </c>
      <c r="H147" s="191">
        <f t="shared" si="7"/>
        <v>0</v>
      </c>
      <c r="I147" s="190"/>
      <c r="J147" s="192">
        <f t="shared" si="8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9"/>
        <v>0</v>
      </c>
      <c r="T147" s="196" t="str">
        <f t="shared" si="10"/>
        <v/>
      </c>
      <c r="U147" s="196">
        <f t="shared" si="11"/>
        <v>0</v>
      </c>
      <c r="V147" s="197"/>
      <c r="W147" s="195">
        <f t="shared" ref="W147:X147" si="135">C147/100</f>
        <v>0</v>
      </c>
      <c r="X147" s="195">
        <f t="shared" si="135"/>
        <v>0</v>
      </c>
      <c r="Y147" s="195">
        <f t="shared" si="14"/>
        <v>0</v>
      </c>
      <c r="Z147" s="198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146.0</v>
      </c>
      <c r="B148" s="190"/>
      <c r="C148" s="190"/>
      <c r="D148" s="190"/>
      <c r="E148" s="190"/>
      <c r="F148" s="190">
        <f t="shared" si="5"/>
        <v>0</v>
      </c>
      <c r="G148" s="190">
        <f t="shared" si="6"/>
        <v>0</v>
      </c>
      <c r="H148" s="191">
        <f t="shared" si="7"/>
        <v>0</v>
      </c>
      <c r="I148" s="190"/>
      <c r="J148" s="192">
        <f t="shared" si="8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9"/>
        <v>0</v>
      </c>
      <c r="T148" s="196" t="str">
        <f t="shared" si="10"/>
        <v/>
      </c>
      <c r="U148" s="196">
        <f t="shared" si="11"/>
        <v>0</v>
      </c>
      <c r="V148" s="197"/>
      <c r="W148" s="195">
        <f t="shared" ref="W148:X148" si="136">C148/100</f>
        <v>0</v>
      </c>
      <c r="X148" s="195">
        <f t="shared" si="136"/>
        <v>0</v>
      </c>
      <c r="Y148" s="195">
        <f t="shared" si="14"/>
        <v>0</v>
      </c>
      <c r="Z148" s="198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147.0</v>
      </c>
      <c r="B149" s="190"/>
      <c r="C149" s="190"/>
      <c r="D149" s="190"/>
      <c r="E149" s="190"/>
      <c r="F149" s="190">
        <f t="shared" si="5"/>
        <v>0</v>
      </c>
      <c r="G149" s="190">
        <f t="shared" si="6"/>
        <v>0</v>
      </c>
      <c r="H149" s="191">
        <f t="shared" si="7"/>
        <v>0</v>
      </c>
      <c r="I149" s="190"/>
      <c r="J149" s="192">
        <f t="shared" si="8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9"/>
        <v>0</v>
      </c>
      <c r="T149" s="196" t="str">
        <f t="shared" si="10"/>
        <v/>
      </c>
      <c r="U149" s="196">
        <f t="shared" si="11"/>
        <v>0</v>
      </c>
      <c r="V149" s="197"/>
      <c r="W149" s="195">
        <f t="shared" ref="W149:X149" si="137">C149/100</f>
        <v>0</v>
      </c>
      <c r="X149" s="195">
        <f t="shared" si="137"/>
        <v>0</v>
      </c>
      <c r="Y149" s="195">
        <f t="shared" si="14"/>
        <v>0</v>
      </c>
      <c r="Z149" s="198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148.0</v>
      </c>
      <c r="B150" s="190"/>
      <c r="C150" s="190"/>
      <c r="D150" s="190"/>
      <c r="E150" s="190"/>
      <c r="F150" s="190">
        <f t="shared" si="5"/>
        <v>0</v>
      </c>
      <c r="G150" s="190">
        <f t="shared" si="6"/>
        <v>0</v>
      </c>
      <c r="H150" s="191">
        <f t="shared" si="7"/>
        <v>0</v>
      </c>
      <c r="I150" s="190"/>
      <c r="J150" s="192">
        <f t="shared" si="8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9"/>
        <v>0</v>
      </c>
      <c r="T150" s="196" t="str">
        <f t="shared" si="10"/>
        <v/>
      </c>
      <c r="U150" s="196">
        <f t="shared" si="11"/>
        <v>0</v>
      </c>
      <c r="V150" s="197"/>
      <c r="W150" s="195">
        <f t="shared" ref="W150:X150" si="138">C150/100</f>
        <v>0</v>
      </c>
      <c r="X150" s="195">
        <f t="shared" si="138"/>
        <v>0</v>
      </c>
      <c r="Y150" s="195">
        <f t="shared" si="14"/>
        <v>0</v>
      </c>
      <c r="Z150" s="198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149.0</v>
      </c>
      <c r="B151" s="190"/>
      <c r="C151" s="190"/>
      <c r="D151" s="190"/>
      <c r="E151" s="190"/>
      <c r="F151" s="190">
        <f t="shared" si="5"/>
        <v>0</v>
      </c>
      <c r="G151" s="190">
        <f t="shared" si="6"/>
        <v>0</v>
      </c>
      <c r="H151" s="191">
        <f t="shared" si="7"/>
        <v>0</v>
      </c>
      <c r="I151" s="190"/>
      <c r="J151" s="192">
        <f t="shared" si="8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9"/>
        <v>0</v>
      </c>
      <c r="T151" s="196" t="str">
        <f t="shared" si="10"/>
        <v/>
      </c>
      <c r="U151" s="196">
        <f t="shared" si="11"/>
        <v>0</v>
      </c>
      <c r="V151" s="197"/>
      <c r="W151" s="195">
        <f t="shared" ref="W151:X151" si="139">C151/100</f>
        <v>0</v>
      </c>
      <c r="X151" s="195">
        <f t="shared" si="139"/>
        <v>0</v>
      </c>
      <c r="Y151" s="195">
        <f t="shared" si="14"/>
        <v>0</v>
      </c>
      <c r="Z151" s="198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150.0</v>
      </c>
      <c r="B152" s="190"/>
      <c r="C152" s="190"/>
      <c r="D152" s="190"/>
      <c r="E152" s="190"/>
      <c r="F152" s="190">
        <f t="shared" si="5"/>
        <v>0</v>
      </c>
      <c r="G152" s="190">
        <f t="shared" si="6"/>
        <v>0</v>
      </c>
      <c r="H152" s="191">
        <f t="shared" si="7"/>
        <v>0</v>
      </c>
      <c r="I152" s="190"/>
      <c r="J152" s="192">
        <f t="shared" si="8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9"/>
        <v>0</v>
      </c>
      <c r="T152" s="196" t="str">
        <f t="shared" si="10"/>
        <v/>
      </c>
      <c r="U152" s="196">
        <f t="shared" si="11"/>
        <v>0</v>
      </c>
      <c r="V152" s="197"/>
      <c r="W152" s="195">
        <f t="shared" ref="W152:X152" si="140">C152/100</f>
        <v>0</v>
      </c>
      <c r="X152" s="195">
        <f t="shared" si="140"/>
        <v>0</v>
      </c>
      <c r="Y152" s="195">
        <f t="shared" si="14"/>
        <v>0</v>
      </c>
      <c r="Z152" s="198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151.0</v>
      </c>
      <c r="B153" s="190"/>
      <c r="C153" s="190"/>
      <c r="D153" s="190"/>
      <c r="E153" s="190"/>
      <c r="F153" s="190">
        <f t="shared" si="5"/>
        <v>0</v>
      </c>
      <c r="G153" s="190">
        <f t="shared" si="6"/>
        <v>0</v>
      </c>
      <c r="H153" s="191">
        <f t="shared" si="7"/>
        <v>0</v>
      </c>
      <c r="I153" s="190"/>
      <c r="J153" s="192">
        <f t="shared" si="8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9"/>
        <v>0</v>
      </c>
      <c r="T153" s="196" t="str">
        <f t="shared" si="10"/>
        <v/>
      </c>
      <c r="U153" s="196">
        <f t="shared" si="11"/>
        <v>0</v>
      </c>
      <c r="V153" s="197"/>
      <c r="W153" s="195">
        <f t="shared" ref="W153:X153" si="141">C153/100</f>
        <v>0</v>
      </c>
      <c r="X153" s="195">
        <f t="shared" si="141"/>
        <v>0</v>
      </c>
      <c r="Y153" s="195">
        <f t="shared" si="14"/>
        <v>0</v>
      </c>
      <c r="Z153" s="198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152.0</v>
      </c>
      <c r="B154" s="190"/>
      <c r="C154" s="190"/>
      <c r="D154" s="190"/>
      <c r="E154" s="190"/>
      <c r="F154" s="190">
        <f t="shared" si="5"/>
        <v>0</v>
      </c>
      <c r="G154" s="190">
        <f t="shared" si="6"/>
        <v>0</v>
      </c>
      <c r="H154" s="191">
        <f t="shared" si="7"/>
        <v>0</v>
      </c>
      <c r="I154" s="190"/>
      <c r="J154" s="192">
        <f t="shared" si="8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9"/>
        <v>0</v>
      </c>
      <c r="T154" s="196" t="str">
        <f t="shared" si="10"/>
        <v/>
      </c>
      <c r="U154" s="196">
        <f t="shared" si="11"/>
        <v>0</v>
      </c>
      <c r="V154" s="197"/>
      <c r="W154" s="195">
        <f t="shared" ref="W154:X154" si="142">C154/100</f>
        <v>0</v>
      </c>
      <c r="X154" s="195">
        <f t="shared" si="142"/>
        <v>0</v>
      </c>
      <c r="Y154" s="195">
        <f t="shared" si="14"/>
        <v>0</v>
      </c>
      <c r="Z154" s="198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153.0</v>
      </c>
      <c r="B155" s="190"/>
      <c r="C155" s="190"/>
      <c r="D155" s="190"/>
      <c r="E155" s="190"/>
      <c r="F155" s="190">
        <f t="shared" si="5"/>
        <v>0</v>
      </c>
      <c r="G155" s="190">
        <f t="shared" si="6"/>
        <v>0</v>
      </c>
      <c r="H155" s="191">
        <f t="shared" si="7"/>
        <v>0</v>
      </c>
      <c r="I155" s="190"/>
      <c r="J155" s="192">
        <f t="shared" si="8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9"/>
        <v>0</v>
      </c>
      <c r="T155" s="196" t="str">
        <f t="shared" si="10"/>
        <v/>
      </c>
      <c r="U155" s="196">
        <f t="shared" si="11"/>
        <v>0</v>
      </c>
      <c r="V155" s="197"/>
      <c r="W155" s="195">
        <f t="shared" ref="W155:X155" si="143">C155/100</f>
        <v>0</v>
      </c>
      <c r="X155" s="195">
        <f t="shared" si="143"/>
        <v>0</v>
      </c>
      <c r="Y155" s="195">
        <f t="shared" si="14"/>
        <v>0</v>
      </c>
      <c r="Z155" s="198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154.0</v>
      </c>
      <c r="B156" s="190"/>
      <c r="C156" s="190"/>
      <c r="D156" s="190"/>
      <c r="E156" s="190"/>
      <c r="F156" s="190">
        <f t="shared" si="5"/>
        <v>0</v>
      </c>
      <c r="G156" s="190">
        <f t="shared" si="6"/>
        <v>0</v>
      </c>
      <c r="H156" s="191">
        <f t="shared" si="7"/>
        <v>0</v>
      </c>
      <c r="I156" s="190"/>
      <c r="J156" s="192">
        <f t="shared" si="8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9"/>
        <v>0</v>
      </c>
      <c r="T156" s="196" t="str">
        <f t="shared" si="10"/>
        <v/>
      </c>
      <c r="U156" s="196">
        <f t="shared" si="11"/>
        <v>0</v>
      </c>
      <c r="V156" s="197"/>
      <c r="W156" s="195">
        <f t="shared" ref="W156:X156" si="144">C156/100</f>
        <v>0</v>
      </c>
      <c r="X156" s="195">
        <f t="shared" si="144"/>
        <v>0</v>
      </c>
      <c r="Y156" s="195">
        <f t="shared" si="14"/>
        <v>0</v>
      </c>
      <c r="Z156" s="198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155.0</v>
      </c>
      <c r="B157" s="190"/>
      <c r="C157" s="190"/>
      <c r="D157" s="190"/>
      <c r="E157" s="190"/>
      <c r="F157" s="190">
        <f t="shared" si="5"/>
        <v>0</v>
      </c>
      <c r="G157" s="190">
        <f t="shared" si="6"/>
        <v>0</v>
      </c>
      <c r="H157" s="191">
        <f t="shared" si="7"/>
        <v>0</v>
      </c>
      <c r="I157" s="190"/>
      <c r="J157" s="192">
        <f t="shared" si="8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9"/>
        <v>0</v>
      </c>
      <c r="T157" s="196" t="str">
        <f t="shared" si="10"/>
        <v/>
      </c>
      <c r="U157" s="196">
        <f t="shared" si="11"/>
        <v>0</v>
      </c>
      <c r="V157" s="197"/>
      <c r="W157" s="195">
        <f t="shared" ref="W157:X157" si="145">C157/100</f>
        <v>0</v>
      </c>
      <c r="X157" s="195">
        <f t="shared" si="145"/>
        <v>0</v>
      </c>
      <c r="Y157" s="195">
        <f t="shared" si="14"/>
        <v>0</v>
      </c>
      <c r="Z157" s="198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156.0</v>
      </c>
      <c r="B158" s="190"/>
      <c r="C158" s="190"/>
      <c r="D158" s="190"/>
      <c r="E158" s="190"/>
      <c r="F158" s="190">
        <f t="shared" si="5"/>
        <v>0</v>
      </c>
      <c r="G158" s="190">
        <f t="shared" si="6"/>
        <v>0</v>
      </c>
      <c r="H158" s="191">
        <f t="shared" si="7"/>
        <v>0</v>
      </c>
      <c r="I158" s="190"/>
      <c r="J158" s="192">
        <f t="shared" si="8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9"/>
        <v>0</v>
      </c>
      <c r="T158" s="196" t="str">
        <f t="shared" si="10"/>
        <v/>
      </c>
      <c r="U158" s="196">
        <f t="shared" si="11"/>
        <v>0</v>
      </c>
      <c r="V158" s="197"/>
      <c r="W158" s="195">
        <f t="shared" ref="W158:X158" si="146">C158/100</f>
        <v>0</v>
      </c>
      <c r="X158" s="195">
        <f t="shared" si="146"/>
        <v>0</v>
      </c>
      <c r="Y158" s="195">
        <f t="shared" si="14"/>
        <v>0</v>
      </c>
      <c r="Z158" s="198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157.0</v>
      </c>
      <c r="B159" s="190"/>
      <c r="C159" s="190"/>
      <c r="D159" s="190"/>
      <c r="E159" s="190"/>
      <c r="F159" s="190">
        <f t="shared" si="5"/>
        <v>0</v>
      </c>
      <c r="G159" s="190">
        <f t="shared" si="6"/>
        <v>0</v>
      </c>
      <c r="H159" s="191">
        <f t="shared" si="7"/>
        <v>0</v>
      </c>
      <c r="I159" s="190"/>
      <c r="J159" s="192">
        <f t="shared" si="8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9"/>
        <v>0</v>
      </c>
      <c r="T159" s="196" t="str">
        <f t="shared" si="10"/>
        <v/>
      </c>
      <c r="U159" s="196">
        <f t="shared" si="11"/>
        <v>0</v>
      </c>
      <c r="V159" s="197"/>
      <c r="W159" s="195">
        <f t="shared" ref="W159:X159" si="147">C159/100</f>
        <v>0</v>
      </c>
      <c r="X159" s="195">
        <f t="shared" si="147"/>
        <v>0</v>
      </c>
      <c r="Y159" s="195">
        <f t="shared" si="14"/>
        <v>0</v>
      </c>
      <c r="Z159" s="198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158.0</v>
      </c>
      <c r="B160" s="190"/>
      <c r="C160" s="190"/>
      <c r="D160" s="190"/>
      <c r="E160" s="190"/>
      <c r="F160" s="190">
        <f t="shared" si="5"/>
        <v>0</v>
      </c>
      <c r="G160" s="190">
        <f t="shared" si="6"/>
        <v>0</v>
      </c>
      <c r="H160" s="191">
        <f t="shared" si="7"/>
        <v>0</v>
      </c>
      <c r="I160" s="190"/>
      <c r="J160" s="192">
        <f t="shared" si="8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9"/>
        <v>0</v>
      </c>
      <c r="T160" s="196" t="str">
        <f t="shared" si="10"/>
        <v/>
      </c>
      <c r="U160" s="196">
        <f t="shared" si="11"/>
        <v>0</v>
      </c>
      <c r="V160" s="197"/>
      <c r="W160" s="195">
        <f t="shared" ref="W160:X160" si="148">C160/100</f>
        <v>0</v>
      </c>
      <c r="X160" s="195">
        <f t="shared" si="148"/>
        <v>0</v>
      </c>
      <c r="Y160" s="195">
        <f t="shared" si="14"/>
        <v>0</v>
      </c>
      <c r="Z160" s="198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159.0</v>
      </c>
      <c r="B161" s="190"/>
      <c r="C161" s="190"/>
      <c r="D161" s="190"/>
      <c r="E161" s="190"/>
      <c r="F161" s="190">
        <f t="shared" si="5"/>
        <v>0</v>
      </c>
      <c r="G161" s="190">
        <f t="shared" si="6"/>
        <v>0</v>
      </c>
      <c r="H161" s="191">
        <f t="shared" si="7"/>
        <v>0</v>
      </c>
      <c r="I161" s="190"/>
      <c r="J161" s="192">
        <f t="shared" si="8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9"/>
        <v>0</v>
      </c>
      <c r="T161" s="196" t="str">
        <f t="shared" si="10"/>
        <v/>
      </c>
      <c r="U161" s="196">
        <f t="shared" si="11"/>
        <v>0</v>
      </c>
      <c r="V161" s="197"/>
      <c r="W161" s="195">
        <f t="shared" ref="W161:X161" si="149">C161/100</f>
        <v>0</v>
      </c>
      <c r="X161" s="195">
        <f t="shared" si="149"/>
        <v>0</v>
      </c>
      <c r="Y161" s="195">
        <f t="shared" si="14"/>
        <v>0</v>
      </c>
      <c r="Z161" s="198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160.0</v>
      </c>
      <c r="B162" s="190"/>
      <c r="C162" s="190"/>
      <c r="D162" s="190"/>
      <c r="E162" s="190"/>
      <c r="F162" s="190">
        <f t="shared" si="5"/>
        <v>0</v>
      </c>
      <c r="G162" s="190">
        <f t="shared" si="6"/>
        <v>0</v>
      </c>
      <c r="H162" s="191">
        <f t="shared" si="7"/>
        <v>0</v>
      </c>
      <c r="I162" s="190"/>
      <c r="J162" s="192">
        <f t="shared" si="8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9"/>
        <v>0</v>
      </c>
      <c r="T162" s="196" t="str">
        <f t="shared" si="10"/>
        <v/>
      </c>
      <c r="U162" s="196">
        <f t="shared" si="11"/>
        <v>0</v>
      </c>
      <c r="V162" s="197"/>
      <c r="W162" s="195">
        <f t="shared" ref="W162:X162" si="150">C162/100</f>
        <v>0</v>
      </c>
      <c r="X162" s="195">
        <f t="shared" si="150"/>
        <v>0</v>
      </c>
      <c r="Y162" s="195">
        <f t="shared" si="14"/>
        <v>0</v>
      </c>
      <c r="Z162" s="198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161.0</v>
      </c>
      <c r="B163" s="190"/>
      <c r="C163" s="190"/>
      <c r="D163" s="190"/>
      <c r="E163" s="190"/>
      <c r="F163" s="190">
        <f t="shared" si="5"/>
        <v>0</v>
      </c>
      <c r="G163" s="190">
        <f t="shared" si="6"/>
        <v>0</v>
      </c>
      <c r="H163" s="191">
        <f t="shared" si="7"/>
        <v>0</v>
      </c>
      <c r="I163" s="190"/>
      <c r="J163" s="192">
        <f t="shared" si="8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9"/>
        <v>0</v>
      </c>
      <c r="T163" s="196" t="str">
        <f t="shared" si="10"/>
        <v/>
      </c>
      <c r="U163" s="196">
        <f t="shared" si="11"/>
        <v>0</v>
      </c>
      <c r="V163" s="197"/>
      <c r="W163" s="195">
        <f t="shared" ref="W163:X163" si="151">C163/100</f>
        <v>0</v>
      </c>
      <c r="X163" s="195">
        <f t="shared" si="151"/>
        <v>0</v>
      </c>
      <c r="Y163" s="195">
        <f t="shared" si="14"/>
        <v>0</v>
      </c>
      <c r="Z163" s="198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162.0</v>
      </c>
      <c r="B164" s="190"/>
      <c r="C164" s="190"/>
      <c r="D164" s="190"/>
      <c r="E164" s="190"/>
      <c r="F164" s="190">
        <f t="shared" si="5"/>
        <v>0</v>
      </c>
      <c r="G164" s="190">
        <f t="shared" si="6"/>
        <v>0</v>
      </c>
      <c r="H164" s="191">
        <f t="shared" si="7"/>
        <v>0</v>
      </c>
      <c r="I164" s="190"/>
      <c r="J164" s="192">
        <f t="shared" si="8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9"/>
        <v>0</v>
      </c>
      <c r="T164" s="196" t="str">
        <f t="shared" si="10"/>
        <v/>
      </c>
      <c r="U164" s="196">
        <f t="shared" si="11"/>
        <v>0</v>
      </c>
      <c r="V164" s="197"/>
      <c r="W164" s="195">
        <f t="shared" ref="W164:X164" si="152">C164/100</f>
        <v>0</v>
      </c>
      <c r="X164" s="195">
        <f t="shared" si="152"/>
        <v>0</v>
      </c>
      <c r="Y164" s="195">
        <f t="shared" si="14"/>
        <v>0</v>
      </c>
      <c r="Z164" s="198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163.0</v>
      </c>
      <c r="B165" s="190"/>
      <c r="C165" s="190"/>
      <c r="D165" s="190"/>
      <c r="E165" s="190"/>
      <c r="F165" s="190">
        <f t="shared" si="5"/>
        <v>0</v>
      </c>
      <c r="G165" s="190">
        <f t="shared" si="6"/>
        <v>0</v>
      </c>
      <c r="H165" s="191">
        <f t="shared" si="7"/>
        <v>0</v>
      </c>
      <c r="I165" s="190"/>
      <c r="J165" s="192">
        <f t="shared" si="8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9"/>
        <v>0</v>
      </c>
      <c r="T165" s="196" t="str">
        <f t="shared" si="10"/>
        <v/>
      </c>
      <c r="U165" s="196">
        <f t="shared" si="11"/>
        <v>0</v>
      </c>
      <c r="V165" s="197"/>
      <c r="W165" s="195">
        <f t="shared" ref="W165:X165" si="153">C165/100</f>
        <v>0</v>
      </c>
      <c r="X165" s="195">
        <f t="shared" si="153"/>
        <v>0</v>
      </c>
      <c r="Y165" s="195">
        <f t="shared" si="14"/>
        <v>0</v>
      </c>
      <c r="Z165" s="198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164.0</v>
      </c>
      <c r="B166" s="190"/>
      <c r="C166" s="190"/>
      <c r="D166" s="190"/>
      <c r="E166" s="190"/>
      <c r="F166" s="190">
        <f t="shared" si="5"/>
        <v>0</v>
      </c>
      <c r="G166" s="190">
        <f t="shared" si="6"/>
        <v>0</v>
      </c>
      <c r="H166" s="191">
        <f t="shared" si="7"/>
        <v>0</v>
      </c>
      <c r="I166" s="190"/>
      <c r="J166" s="192">
        <f t="shared" si="8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9"/>
        <v>0</v>
      </c>
      <c r="T166" s="196" t="str">
        <f t="shared" si="10"/>
        <v/>
      </c>
      <c r="U166" s="196">
        <f t="shared" si="11"/>
        <v>0</v>
      </c>
      <c r="V166" s="197"/>
      <c r="W166" s="195">
        <f t="shared" ref="W166:X166" si="154">C166/100</f>
        <v>0</v>
      </c>
      <c r="X166" s="195">
        <f t="shared" si="154"/>
        <v>0</v>
      </c>
      <c r="Y166" s="195">
        <f t="shared" si="14"/>
        <v>0</v>
      </c>
      <c r="Z166" s="198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165.0</v>
      </c>
      <c r="B167" s="190"/>
      <c r="C167" s="190"/>
      <c r="D167" s="190"/>
      <c r="E167" s="190"/>
      <c r="F167" s="190">
        <f t="shared" si="5"/>
        <v>0</v>
      </c>
      <c r="G167" s="190">
        <f t="shared" si="6"/>
        <v>0</v>
      </c>
      <c r="H167" s="191">
        <f t="shared" si="7"/>
        <v>0</v>
      </c>
      <c r="I167" s="190"/>
      <c r="J167" s="192">
        <f t="shared" si="8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9"/>
        <v>0</v>
      </c>
      <c r="T167" s="196" t="str">
        <f t="shared" si="10"/>
        <v/>
      </c>
      <c r="U167" s="196">
        <f t="shared" si="11"/>
        <v>0</v>
      </c>
      <c r="V167" s="197"/>
      <c r="W167" s="195">
        <f t="shared" ref="W167:X167" si="155">C167/100</f>
        <v>0</v>
      </c>
      <c r="X167" s="195">
        <f t="shared" si="155"/>
        <v>0</v>
      </c>
      <c r="Y167" s="195">
        <f t="shared" si="14"/>
        <v>0</v>
      </c>
      <c r="Z167" s="198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166.0</v>
      </c>
      <c r="B168" s="190"/>
      <c r="C168" s="190"/>
      <c r="D168" s="190"/>
      <c r="E168" s="190"/>
      <c r="F168" s="190">
        <f t="shared" si="5"/>
        <v>0</v>
      </c>
      <c r="G168" s="190">
        <f t="shared" si="6"/>
        <v>0</v>
      </c>
      <c r="H168" s="191">
        <f t="shared" si="7"/>
        <v>0</v>
      </c>
      <c r="I168" s="190"/>
      <c r="J168" s="192">
        <f t="shared" si="8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9"/>
        <v>0</v>
      </c>
      <c r="T168" s="196" t="str">
        <f t="shared" si="10"/>
        <v/>
      </c>
      <c r="U168" s="196">
        <f t="shared" si="11"/>
        <v>0</v>
      </c>
      <c r="V168" s="197"/>
      <c r="W168" s="195">
        <f t="shared" ref="W168:X168" si="156">C168/100</f>
        <v>0</v>
      </c>
      <c r="X168" s="195">
        <f t="shared" si="156"/>
        <v>0</v>
      </c>
      <c r="Y168" s="195">
        <f t="shared" si="14"/>
        <v>0</v>
      </c>
      <c r="Z168" s="198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167.0</v>
      </c>
      <c r="B169" s="190"/>
      <c r="C169" s="190"/>
      <c r="D169" s="190"/>
      <c r="E169" s="190"/>
      <c r="F169" s="190">
        <f t="shared" si="5"/>
        <v>0</v>
      </c>
      <c r="G169" s="190">
        <f t="shared" si="6"/>
        <v>0</v>
      </c>
      <c r="H169" s="191">
        <f t="shared" si="7"/>
        <v>0</v>
      </c>
      <c r="I169" s="190"/>
      <c r="J169" s="192">
        <f t="shared" si="8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9"/>
        <v>0</v>
      </c>
      <c r="T169" s="196" t="str">
        <f t="shared" si="10"/>
        <v/>
      </c>
      <c r="U169" s="196">
        <f t="shared" si="11"/>
        <v>0</v>
      </c>
      <c r="V169" s="197"/>
      <c r="W169" s="195">
        <f t="shared" ref="W169:X169" si="157">C169/100</f>
        <v>0</v>
      </c>
      <c r="X169" s="195">
        <f t="shared" si="157"/>
        <v>0</v>
      </c>
      <c r="Y169" s="195">
        <f t="shared" si="14"/>
        <v>0</v>
      </c>
      <c r="Z169" s="198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168.0</v>
      </c>
      <c r="B170" s="190"/>
      <c r="C170" s="190"/>
      <c r="D170" s="190"/>
      <c r="E170" s="190"/>
      <c r="F170" s="190">
        <f t="shared" si="5"/>
        <v>0</v>
      </c>
      <c r="G170" s="190">
        <f t="shared" si="6"/>
        <v>0</v>
      </c>
      <c r="H170" s="191">
        <f t="shared" si="7"/>
        <v>0</v>
      </c>
      <c r="I170" s="190"/>
      <c r="J170" s="192">
        <f t="shared" si="8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9"/>
        <v>0</v>
      </c>
      <c r="T170" s="196" t="str">
        <f t="shared" si="10"/>
        <v/>
      </c>
      <c r="U170" s="196">
        <f t="shared" si="11"/>
        <v>0</v>
      </c>
      <c r="V170" s="197"/>
      <c r="W170" s="195">
        <f t="shared" ref="W170:X170" si="158">C170/100</f>
        <v>0</v>
      </c>
      <c r="X170" s="195">
        <f t="shared" si="158"/>
        <v>0</v>
      </c>
      <c r="Y170" s="195">
        <f t="shared" si="14"/>
        <v>0</v>
      </c>
      <c r="Z170" s="198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169.0</v>
      </c>
      <c r="B171" s="190"/>
      <c r="C171" s="190"/>
      <c r="D171" s="190"/>
      <c r="E171" s="190"/>
      <c r="F171" s="190">
        <f t="shared" si="5"/>
        <v>0</v>
      </c>
      <c r="G171" s="190">
        <f t="shared" si="6"/>
        <v>0</v>
      </c>
      <c r="H171" s="191">
        <f t="shared" si="7"/>
        <v>0</v>
      </c>
      <c r="I171" s="190"/>
      <c r="J171" s="192">
        <f t="shared" si="8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9"/>
        <v>0</v>
      </c>
      <c r="T171" s="196" t="str">
        <f t="shared" si="10"/>
        <v/>
      </c>
      <c r="U171" s="196">
        <f t="shared" si="11"/>
        <v>0</v>
      </c>
      <c r="V171" s="197"/>
      <c r="W171" s="195">
        <f t="shared" ref="W171:X171" si="159">C171/100</f>
        <v>0</v>
      </c>
      <c r="X171" s="195">
        <f t="shared" si="159"/>
        <v>0</v>
      </c>
      <c r="Y171" s="195">
        <f t="shared" si="14"/>
        <v>0</v>
      </c>
      <c r="Z171" s="198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170.0</v>
      </c>
      <c r="B172" s="190"/>
      <c r="C172" s="190"/>
      <c r="D172" s="190"/>
      <c r="E172" s="190"/>
      <c r="F172" s="190">
        <f t="shared" si="5"/>
        <v>0</v>
      </c>
      <c r="G172" s="190">
        <f t="shared" si="6"/>
        <v>0</v>
      </c>
      <c r="H172" s="191">
        <f t="shared" si="7"/>
        <v>0</v>
      </c>
      <c r="I172" s="190"/>
      <c r="J172" s="192">
        <f t="shared" si="8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9"/>
        <v>0</v>
      </c>
      <c r="T172" s="196" t="str">
        <f t="shared" si="10"/>
        <v/>
      </c>
      <c r="U172" s="196">
        <f t="shared" si="11"/>
        <v>0</v>
      </c>
      <c r="V172" s="197"/>
      <c r="W172" s="195">
        <f t="shared" ref="W172:X172" si="160">C172/100</f>
        <v>0</v>
      </c>
      <c r="X172" s="195">
        <f t="shared" si="160"/>
        <v>0</v>
      </c>
      <c r="Y172" s="195">
        <f t="shared" si="14"/>
        <v>0</v>
      </c>
      <c r="Z172" s="198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171.0</v>
      </c>
      <c r="B173" s="190"/>
      <c r="C173" s="190"/>
      <c r="D173" s="190"/>
      <c r="E173" s="190"/>
      <c r="F173" s="190">
        <f t="shared" si="5"/>
        <v>0</v>
      </c>
      <c r="G173" s="190">
        <f t="shared" si="6"/>
        <v>0</v>
      </c>
      <c r="H173" s="191">
        <f t="shared" si="7"/>
        <v>0</v>
      </c>
      <c r="I173" s="190"/>
      <c r="J173" s="192">
        <f t="shared" si="8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9"/>
        <v>0</v>
      </c>
      <c r="T173" s="196" t="str">
        <f t="shared" si="10"/>
        <v/>
      </c>
      <c r="U173" s="196">
        <f t="shared" si="11"/>
        <v>0</v>
      </c>
      <c r="V173" s="197"/>
      <c r="W173" s="195">
        <f t="shared" ref="W173:X173" si="161">C173/100</f>
        <v>0</v>
      </c>
      <c r="X173" s="195">
        <f t="shared" si="161"/>
        <v>0</v>
      </c>
      <c r="Y173" s="195">
        <f t="shared" si="14"/>
        <v>0</v>
      </c>
      <c r="Z173" s="198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172.0</v>
      </c>
      <c r="B174" s="190"/>
      <c r="C174" s="190"/>
      <c r="D174" s="190"/>
      <c r="E174" s="190"/>
      <c r="F174" s="190">
        <f t="shared" si="5"/>
        <v>0</v>
      </c>
      <c r="G174" s="190">
        <f t="shared" si="6"/>
        <v>0</v>
      </c>
      <c r="H174" s="191">
        <f t="shared" si="7"/>
        <v>0</v>
      </c>
      <c r="I174" s="190"/>
      <c r="J174" s="192">
        <f t="shared" si="8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9"/>
        <v>0</v>
      </c>
      <c r="T174" s="196" t="str">
        <f t="shared" si="10"/>
        <v/>
      </c>
      <c r="U174" s="196">
        <f t="shared" si="11"/>
        <v>0</v>
      </c>
      <c r="V174" s="197"/>
      <c r="W174" s="195">
        <f t="shared" ref="W174:X174" si="162">C174/100</f>
        <v>0</v>
      </c>
      <c r="X174" s="195">
        <f t="shared" si="162"/>
        <v>0</v>
      </c>
      <c r="Y174" s="195">
        <f t="shared" si="14"/>
        <v>0</v>
      </c>
      <c r="Z174" s="198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173.0</v>
      </c>
      <c r="B175" s="190"/>
      <c r="C175" s="190"/>
      <c r="D175" s="190"/>
      <c r="E175" s="190"/>
      <c r="F175" s="190">
        <f t="shared" si="5"/>
        <v>0</v>
      </c>
      <c r="G175" s="190">
        <f t="shared" si="6"/>
        <v>0</v>
      </c>
      <c r="H175" s="191">
        <f t="shared" si="7"/>
        <v>0</v>
      </c>
      <c r="I175" s="190"/>
      <c r="J175" s="192">
        <f t="shared" si="8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9"/>
        <v>0</v>
      </c>
      <c r="T175" s="196" t="str">
        <f t="shared" si="10"/>
        <v/>
      </c>
      <c r="U175" s="196">
        <f t="shared" si="11"/>
        <v>0</v>
      </c>
      <c r="V175" s="197"/>
      <c r="W175" s="195">
        <f t="shared" ref="W175:X175" si="163">C175/100</f>
        <v>0</v>
      </c>
      <c r="X175" s="195">
        <f t="shared" si="163"/>
        <v>0</v>
      </c>
      <c r="Y175" s="195">
        <f t="shared" si="14"/>
        <v>0</v>
      </c>
      <c r="Z175" s="198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174.0</v>
      </c>
      <c r="B176" s="190"/>
      <c r="C176" s="190"/>
      <c r="D176" s="190"/>
      <c r="E176" s="190"/>
      <c r="F176" s="190">
        <f t="shared" si="5"/>
        <v>0</v>
      </c>
      <c r="G176" s="190">
        <f t="shared" si="6"/>
        <v>0</v>
      </c>
      <c r="H176" s="191">
        <f t="shared" si="7"/>
        <v>0</v>
      </c>
      <c r="I176" s="190"/>
      <c r="J176" s="192">
        <f t="shared" si="8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9"/>
        <v>0</v>
      </c>
      <c r="T176" s="196" t="str">
        <f t="shared" si="10"/>
        <v/>
      </c>
      <c r="U176" s="196">
        <f t="shared" si="11"/>
        <v>0</v>
      </c>
      <c r="V176" s="197"/>
      <c r="W176" s="195">
        <f t="shared" ref="W176:X176" si="164">C176/100</f>
        <v>0</v>
      </c>
      <c r="X176" s="195">
        <f t="shared" si="164"/>
        <v>0</v>
      </c>
      <c r="Y176" s="195">
        <f t="shared" si="14"/>
        <v>0</v>
      </c>
      <c r="Z176" s="198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175.0</v>
      </c>
      <c r="B177" s="190"/>
      <c r="C177" s="190"/>
      <c r="D177" s="190"/>
      <c r="E177" s="190"/>
      <c r="F177" s="190">
        <f t="shared" si="5"/>
        <v>0</v>
      </c>
      <c r="G177" s="190">
        <f t="shared" si="6"/>
        <v>0</v>
      </c>
      <c r="H177" s="191">
        <f t="shared" si="7"/>
        <v>0</v>
      </c>
      <c r="I177" s="190"/>
      <c r="J177" s="192">
        <f t="shared" si="8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9"/>
        <v>0</v>
      </c>
      <c r="T177" s="196" t="str">
        <f t="shared" si="10"/>
        <v/>
      </c>
      <c r="U177" s="196">
        <f t="shared" si="11"/>
        <v>0</v>
      </c>
      <c r="V177" s="197"/>
      <c r="W177" s="195">
        <f t="shared" ref="W177:X177" si="165">C177/100</f>
        <v>0</v>
      </c>
      <c r="X177" s="195">
        <f t="shared" si="165"/>
        <v>0</v>
      </c>
      <c r="Y177" s="195">
        <f t="shared" si="14"/>
        <v>0</v>
      </c>
      <c r="Z177" s="198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176.0</v>
      </c>
      <c r="B178" s="190"/>
      <c r="C178" s="190"/>
      <c r="D178" s="190"/>
      <c r="E178" s="190"/>
      <c r="F178" s="190">
        <f t="shared" si="5"/>
        <v>0</v>
      </c>
      <c r="G178" s="190">
        <f t="shared" si="6"/>
        <v>0</v>
      </c>
      <c r="H178" s="191">
        <f t="shared" si="7"/>
        <v>0</v>
      </c>
      <c r="I178" s="190"/>
      <c r="J178" s="192">
        <f t="shared" si="8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9"/>
        <v>0</v>
      </c>
      <c r="T178" s="196" t="str">
        <f t="shared" si="10"/>
        <v/>
      </c>
      <c r="U178" s="196">
        <f t="shared" si="11"/>
        <v>0</v>
      </c>
      <c r="V178" s="197"/>
      <c r="W178" s="195">
        <f t="shared" ref="W178:X178" si="166">C178/100</f>
        <v>0</v>
      </c>
      <c r="X178" s="195">
        <f t="shared" si="166"/>
        <v>0</v>
      </c>
      <c r="Y178" s="195">
        <f t="shared" si="14"/>
        <v>0</v>
      </c>
      <c r="Z178" s="198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177.0</v>
      </c>
      <c r="B179" s="190"/>
      <c r="C179" s="190"/>
      <c r="D179" s="190"/>
      <c r="E179" s="190"/>
      <c r="F179" s="190">
        <f t="shared" si="5"/>
        <v>0</v>
      </c>
      <c r="G179" s="190">
        <f t="shared" si="6"/>
        <v>0</v>
      </c>
      <c r="H179" s="191">
        <f t="shared" si="7"/>
        <v>0</v>
      </c>
      <c r="I179" s="190"/>
      <c r="J179" s="192">
        <f t="shared" si="8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9"/>
        <v>0</v>
      </c>
      <c r="T179" s="196" t="str">
        <f t="shared" si="10"/>
        <v/>
      </c>
      <c r="U179" s="196">
        <f t="shared" si="11"/>
        <v>0</v>
      </c>
      <c r="V179" s="197"/>
      <c r="W179" s="195">
        <f t="shared" ref="W179:X179" si="167">C179/100</f>
        <v>0</v>
      </c>
      <c r="X179" s="195">
        <f t="shared" si="167"/>
        <v>0</v>
      </c>
      <c r="Y179" s="195">
        <f t="shared" si="14"/>
        <v>0</v>
      </c>
      <c r="Z179" s="198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178.0</v>
      </c>
      <c r="B180" s="190"/>
      <c r="C180" s="190"/>
      <c r="D180" s="190"/>
      <c r="E180" s="190"/>
      <c r="F180" s="190">
        <f t="shared" si="5"/>
        <v>0</v>
      </c>
      <c r="G180" s="190">
        <f t="shared" si="6"/>
        <v>0</v>
      </c>
      <c r="H180" s="191">
        <f t="shared" si="7"/>
        <v>0</v>
      </c>
      <c r="I180" s="190"/>
      <c r="J180" s="192">
        <f t="shared" si="8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9"/>
        <v>0</v>
      </c>
      <c r="T180" s="196" t="str">
        <f t="shared" si="10"/>
        <v/>
      </c>
      <c r="U180" s="196">
        <f t="shared" si="11"/>
        <v>0</v>
      </c>
      <c r="V180" s="197"/>
      <c r="W180" s="195">
        <f t="shared" ref="W180:X180" si="168">C180/100</f>
        <v>0</v>
      </c>
      <c r="X180" s="195">
        <f t="shared" si="168"/>
        <v>0</v>
      </c>
      <c r="Y180" s="195">
        <f t="shared" si="14"/>
        <v>0</v>
      </c>
      <c r="Z180" s="198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179.0</v>
      </c>
      <c r="B181" s="190"/>
      <c r="C181" s="190"/>
      <c r="D181" s="190"/>
      <c r="E181" s="190"/>
      <c r="F181" s="190">
        <f t="shared" si="5"/>
        <v>0</v>
      </c>
      <c r="G181" s="190">
        <f t="shared" si="6"/>
        <v>0</v>
      </c>
      <c r="H181" s="191">
        <f t="shared" si="7"/>
        <v>0</v>
      </c>
      <c r="I181" s="190"/>
      <c r="J181" s="192">
        <f t="shared" si="8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9"/>
        <v>0</v>
      </c>
      <c r="T181" s="196" t="str">
        <f t="shared" si="10"/>
        <v/>
      </c>
      <c r="U181" s="196">
        <f t="shared" si="11"/>
        <v>0</v>
      </c>
      <c r="V181" s="197"/>
      <c r="W181" s="195">
        <f t="shared" ref="W181:X181" si="169">C181/100</f>
        <v>0</v>
      </c>
      <c r="X181" s="195">
        <f t="shared" si="169"/>
        <v>0</v>
      </c>
      <c r="Y181" s="195">
        <f t="shared" si="14"/>
        <v>0</v>
      </c>
      <c r="Z181" s="198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180.0</v>
      </c>
      <c r="B182" s="190"/>
      <c r="C182" s="190"/>
      <c r="D182" s="190"/>
      <c r="E182" s="190"/>
      <c r="F182" s="190">
        <f t="shared" si="5"/>
        <v>0</v>
      </c>
      <c r="G182" s="190">
        <f t="shared" si="6"/>
        <v>0</v>
      </c>
      <c r="H182" s="191">
        <f t="shared" si="7"/>
        <v>0</v>
      </c>
      <c r="I182" s="190"/>
      <c r="J182" s="192">
        <f t="shared" si="8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9"/>
        <v>0</v>
      </c>
      <c r="T182" s="196" t="str">
        <f t="shared" si="10"/>
        <v/>
      </c>
      <c r="U182" s="196">
        <f t="shared" si="11"/>
        <v>0</v>
      </c>
      <c r="V182" s="197"/>
      <c r="W182" s="195">
        <f t="shared" ref="W182:X182" si="170">C182/100</f>
        <v>0</v>
      </c>
      <c r="X182" s="195">
        <f t="shared" si="170"/>
        <v>0</v>
      </c>
      <c r="Y182" s="195">
        <f t="shared" si="14"/>
        <v>0</v>
      </c>
      <c r="Z182" s="198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181.0</v>
      </c>
      <c r="B183" s="190"/>
      <c r="C183" s="190"/>
      <c r="D183" s="190"/>
      <c r="E183" s="190"/>
      <c r="F183" s="190">
        <f t="shared" si="5"/>
        <v>0</v>
      </c>
      <c r="G183" s="190">
        <f t="shared" si="6"/>
        <v>0</v>
      </c>
      <c r="H183" s="191">
        <f t="shared" si="7"/>
        <v>0</v>
      </c>
      <c r="I183" s="190"/>
      <c r="J183" s="192">
        <f t="shared" si="8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9"/>
        <v>0</v>
      </c>
      <c r="T183" s="196" t="str">
        <f t="shared" si="10"/>
        <v/>
      </c>
      <c r="U183" s="196">
        <f t="shared" si="11"/>
        <v>0</v>
      </c>
      <c r="V183" s="197"/>
      <c r="W183" s="195">
        <f t="shared" ref="W183:X183" si="171">C183/100</f>
        <v>0</v>
      </c>
      <c r="X183" s="195">
        <f t="shared" si="171"/>
        <v>0</v>
      </c>
      <c r="Y183" s="195">
        <f t="shared" si="14"/>
        <v>0</v>
      </c>
      <c r="Z183" s="198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182.0</v>
      </c>
      <c r="B184" s="190"/>
      <c r="C184" s="190"/>
      <c r="D184" s="190"/>
      <c r="E184" s="190"/>
      <c r="F184" s="190">
        <f t="shared" si="5"/>
        <v>0</v>
      </c>
      <c r="G184" s="190">
        <f t="shared" si="6"/>
        <v>0</v>
      </c>
      <c r="H184" s="191">
        <f t="shared" si="7"/>
        <v>0</v>
      </c>
      <c r="I184" s="190"/>
      <c r="J184" s="192">
        <f t="shared" si="8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9"/>
        <v>0</v>
      </c>
      <c r="T184" s="196" t="str">
        <f t="shared" si="10"/>
        <v/>
      </c>
      <c r="U184" s="196">
        <f t="shared" si="11"/>
        <v>0</v>
      </c>
      <c r="V184" s="197"/>
      <c r="W184" s="195">
        <f t="shared" ref="W184:X184" si="172">C184/100</f>
        <v>0</v>
      </c>
      <c r="X184" s="195">
        <f t="shared" si="172"/>
        <v>0</v>
      </c>
      <c r="Y184" s="195">
        <f t="shared" si="14"/>
        <v>0</v>
      </c>
      <c r="Z184" s="198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183.0</v>
      </c>
      <c r="B185" s="190"/>
      <c r="C185" s="190"/>
      <c r="D185" s="190"/>
      <c r="E185" s="190"/>
      <c r="F185" s="190">
        <f t="shared" si="5"/>
        <v>0</v>
      </c>
      <c r="G185" s="190">
        <f t="shared" si="6"/>
        <v>0</v>
      </c>
      <c r="H185" s="191">
        <f t="shared" si="7"/>
        <v>0</v>
      </c>
      <c r="I185" s="190"/>
      <c r="J185" s="192">
        <f t="shared" si="8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9"/>
        <v>0</v>
      </c>
      <c r="T185" s="196" t="str">
        <f t="shared" si="10"/>
        <v/>
      </c>
      <c r="U185" s="196">
        <f t="shared" si="11"/>
        <v>0</v>
      </c>
      <c r="V185" s="197"/>
      <c r="W185" s="195">
        <f t="shared" ref="W185:X185" si="173">C185/100</f>
        <v>0</v>
      </c>
      <c r="X185" s="195">
        <f t="shared" si="173"/>
        <v>0</v>
      </c>
      <c r="Y185" s="195">
        <f t="shared" si="14"/>
        <v>0</v>
      </c>
      <c r="Z185" s="198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184.0</v>
      </c>
      <c r="B186" s="190"/>
      <c r="C186" s="190"/>
      <c r="D186" s="190"/>
      <c r="E186" s="190"/>
      <c r="F186" s="190">
        <f t="shared" si="5"/>
        <v>0</v>
      </c>
      <c r="G186" s="190">
        <f t="shared" si="6"/>
        <v>0</v>
      </c>
      <c r="H186" s="191">
        <f t="shared" si="7"/>
        <v>0</v>
      </c>
      <c r="I186" s="190"/>
      <c r="J186" s="192">
        <f t="shared" si="8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9"/>
        <v>0</v>
      </c>
      <c r="T186" s="196" t="str">
        <f t="shared" si="10"/>
        <v/>
      </c>
      <c r="U186" s="196">
        <f t="shared" si="11"/>
        <v>0</v>
      </c>
      <c r="V186" s="197"/>
      <c r="W186" s="195">
        <f t="shared" ref="W186:X186" si="174">C186/100</f>
        <v>0</v>
      </c>
      <c r="X186" s="195">
        <f t="shared" si="174"/>
        <v>0</v>
      </c>
      <c r="Y186" s="195">
        <f t="shared" si="14"/>
        <v>0</v>
      </c>
      <c r="Z186" s="198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185.0</v>
      </c>
      <c r="B187" s="190"/>
      <c r="C187" s="190"/>
      <c r="D187" s="190"/>
      <c r="E187" s="190"/>
      <c r="F187" s="190">
        <f t="shared" si="5"/>
        <v>0</v>
      </c>
      <c r="G187" s="190">
        <f t="shared" si="6"/>
        <v>0</v>
      </c>
      <c r="H187" s="191">
        <f t="shared" si="7"/>
        <v>0</v>
      </c>
      <c r="I187" s="190"/>
      <c r="J187" s="192">
        <f t="shared" si="8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9"/>
        <v>0</v>
      </c>
      <c r="T187" s="196" t="str">
        <f t="shared" si="10"/>
        <v/>
      </c>
      <c r="U187" s="196">
        <f t="shared" si="11"/>
        <v>0</v>
      </c>
      <c r="V187" s="197"/>
      <c r="W187" s="195">
        <f t="shared" ref="W187:X187" si="175">C187/100</f>
        <v>0</v>
      </c>
      <c r="X187" s="195">
        <f t="shared" si="175"/>
        <v>0</v>
      </c>
      <c r="Y187" s="195">
        <f t="shared" si="14"/>
        <v>0</v>
      </c>
      <c r="Z187" s="198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186.0</v>
      </c>
      <c r="B188" s="190"/>
      <c r="C188" s="190"/>
      <c r="D188" s="190"/>
      <c r="E188" s="190"/>
      <c r="F188" s="190">
        <f t="shared" si="5"/>
        <v>0</v>
      </c>
      <c r="G188" s="190">
        <f t="shared" si="6"/>
        <v>0</v>
      </c>
      <c r="H188" s="191">
        <f t="shared" si="7"/>
        <v>0</v>
      </c>
      <c r="I188" s="190"/>
      <c r="J188" s="192">
        <f t="shared" si="8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9"/>
        <v>0</v>
      </c>
      <c r="T188" s="196" t="str">
        <f t="shared" si="10"/>
        <v/>
      </c>
      <c r="U188" s="196">
        <f t="shared" si="11"/>
        <v>0</v>
      </c>
      <c r="V188" s="197"/>
      <c r="W188" s="195">
        <f t="shared" ref="W188:X188" si="176">C188/100</f>
        <v>0</v>
      </c>
      <c r="X188" s="195">
        <f t="shared" si="176"/>
        <v>0</v>
      </c>
      <c r="Y188" s="195">
        <f t="shared" si="14"/>
        <v>0</v>
      </c>
      <c r="Z188" s="198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187.0</v>
      </c>
      <c r="B189" s="190"/>
      <c r="C189" s="190"/>
      <c r="D189" s="190"/>
      <c r="E189" s="190"/>
      <c r="F189" s="190">
        <f t="shared" si="5"/>
        <v>0</v>
      </c>
      <c r="G189" s="190">
        <f t="shared" si="6"/>
        <v>0</v>
      </c>
      <c r="H189" s="191">
        <f t="shared" si="7"/>
        <v>0</v>
      </c>
      <c r="I189" s="190"/>
      <c r="J189" s="192">
        <f t="shared" si="8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9"/>
        <v>0</v>
      </c>
      <c r="T189" s="196" t="str">
        <f t="shared" si="10"/>
        <v/>
      </c>
      <c r="U189" s="196">
        <f t="shared" si="11"/>
        <v>0</v>
      </c>
      <c r="V189" s="197"/>
      <c r="W189" s="195">
        <f t="shared" ref="W189:X189" si="177">C189/100</f>
        <v>0</v>
      </c>
      <c r="X189" s="195">
        <f t="shared" si="177"/>
        <v>0</v>
      </c>
      <c r="Y189" s="195">
        <f t="shared" si="14"/>
        <v>0</v>
      </c>
      <c r="Z189" s="198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188.0</v>
      </c>
      <c r="B190" s="190"/>
      <c r="C190" s="190"/>
      <c r="D190" s="190"/>
      <c r="E190" s="190"/>
      <c r="F190" s="190">
        <f t="shared" si="5"/>
        <v>0</v>
      </c>
      <c r="G190" s="190">
        <f t="shared" si="6"/>
        <v>0</v>
      </c>
      <c r="H190" s="191">
        <f t="shared" si="7"/>
        <v>0</v>
      </c>
      <c r="I190" s="190"/>
      <c r="J190" s="192">
        <f t="shared" si="8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9"/>
        <v>0</v>
      </c>
      <c r="T190" s="196" t="str">
        <f t="shared" si="10"/>
        <v/>
      </c>
      <c r="U190" s="196">
        <f t="shared" si="11"/>
        <v>0</v>
      </c>
      <c r="V190" s="197"/>
      <c r="W190" s="195">
        <f t="shared" ref="W190:X190" si="178">C190/100</f>
        <v>0</v>
      </c>
      <c r="X190" s="195">
        <f t="shared" si="178"/>
        <v>0</v>
      </c>
      <c r="Y190" s="195">
        <f t="shared" si="14"/>
        <v>0</v>
      </c>
      <c r="Z190" s="198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189.0</v>
      </c>
      <c r="B191" s="190"/>
      <c r="C191" s="190"/>
      <c r="D191" s="190"/>
      <c r="E191" s="190"/>
      <c r="F191" s="190">
        <f t="shared" si="5"/>
        <v>0</v>
      </c>
      <c r="G191" s="190">
        <f t="shared" si="6"/>
        <v>0</v>
      </c>
      <c r="H191" s="191">
        <f t="shared" si="7"/>
        <v>0</v>
      </c>
      <c r="I191" s="190"/>
      <c r="J191" s="192">
        <f t="shared" si="8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9"/>
        <v>0</v>
      </c>
      <c r="T191" s="196" t="str">
        <f t="shared" si="10"/>
        <v/>
      </c>
      <c r="U191" s="196">
        <f t="shared" si="11"/>
        <v>0</v>
      </c>
      <c r="V191" s="197"/>
      <c r="W191" s="195">
        <f t="shared" ref="W191:X191" si="179">C191/100</f>
        <v>0</v>
      </c>
      <c r="X191" s="195">
        <f t="shared" si="179"/>
        <v>0</v>
      </c>
      <c r="Y191" s="195">
        <f t="shared" si="14"/>
        <v>0</v>
      </c>
      <c r="Z191" s="198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190.0</v>
      </c>
      <c r="B192" s="190"/>
      <c r="C192" s="190"/>
      <c r="D192" s="190"/>
      <c r="E192" s="190"/>
      <c r="F192" s="190">
        <f t="shared" si="5"/>
        <v>0</v>
      </c>
      <c r="G192" s="190">
        <f t="shared" si="6"/>
        <v>0</v>
      </c>
      <c r="H192" s="191">
        <f t="shared" si="7"/>
        <v>0</v>
      </c>
      <c r="I192" s="190"/>
      <c r="J192" s="192">
        <f t="shared" si="8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9"/>
        <v>0</v>
      </c>
      <c r="T192" s="196" t="str">
        <f t="shared" si="10"/>
        <v/>
      </c>
      <c r="U192" s="196">
        <f t="shared" si="11"/>
        <v>0</v>
      </c>
      <c r="V192" s="197"/>
      <c r="W192" s="195">
        <f t="shared" ref="W192:X192" si="180">C192/100</f>
        <v>0</v>
      </c>
      <c r="X192" s="195">
        <f t="shared" si="180"/>
        <v>0</v>
      </c>
      <c r="Y192" s="195">
        <f t="shared" si="14"/>
        <v>0</v>
      </c>
      <c r="Z192" s="198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191.0</v>
      </c>
      <c r="B193" s="190"/>
      <c r="C193" s="190"/>
      <c r="D193" s="190"/>
      <c r="E193" s="190"/>
      <c r="F193" s="190">
        <f t="shared" si="5"/>
        <v>0</v>
      </c>
      <c r="G193" s="190">
        <f t="shared" si="6"/>
        <v>0</v>
      </c>
      <c r="H193" s="191">
        <f t="shared" si="7"/>
        <v>0</v>
      </c>
      <c r="I193" s="190"/>
      <c r="J193" s="192">
        <f t="shared" si="8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9"/>
        <v>0</v>
      </c>
      <c r="T193" s="196" t="str">
        <f t="shared" si="10"/>
        <v/>
      </c>
      <c r="U193" s="196">
        <f t="shared" si="11"/>
        <v>0</v>
      </c>
      <c r="V193" s="197"/>
      <c r="W193" s="195">
        <f t="shared" ref="W193:X193" si="181">C193/100</f>
        <v>0</v>
      </c>
      <c r="X193" s="195">
        <f t="shared" si="181"/>
        <v>0</v>
      </c>
      <c r="Y193" s="195">
        <f t="shared" si="14"/>
        <v>0</v>
      </c>
      <c r="Z193" s="198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192.0</v>
      </c>
      <c r="B194" s="190"/>
      <c r="C194" s="190"/>
      <c r="D194" s="190"/>
      <c r="E194" s="190"/>
      <c r="F194" s="190">
        <f t="shared" si="5"/>
        <v>0</v>
      </c>
      <c r="G194" s="190">
        <f t="shared" si="6"/>
        <v>0</v>
      </c>
      <c r="H194" s="191">
        <f t="shared" si="7"/>
        <v>0</v>
      </c>
      <c r="I194" s="190"/>
      <c r="J194" s="192">
        <f t="shared" si="8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9"/>
        <v>0</v>
      </c>
      <c r="T194" s="196" t="str">
        <f t="shared" si="10"/>
        <v/>
      </c>
      <c r="U194" s="196">
        <f t="shared" si="11"/>
        <v>0</v>
      </c>
      <c r="V194" s="197"/>
      <c r="W194" s="195">
        <f t="shared" ref="W194:X194" si="182">C194/100</f>
        <v>0</v>
      </c>
      <c r="X194" s="195">
        <f t="shared" si="182"/>
        <v>0</v>
      </c>
      <c r="Y194" s="195">
        <f t="shared" si="14"/>
        <v>0</v>
      </c>
      <c r="Z194" s="198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193.0</v>
      </c>
      <c r="B195" s="190"/>
      <c r="C195" s="190"/>
      <c r="D195" s="190"/>
      <c r="E195" s="190"/>
      <c r="F195" s="190">
        <f t="shared" si="5"/>
        <v>0</v>
      </c>
      <c r="G195" s="190">
        <f t="shared" si="6"/>
        <v>0</v>
      </c>
      <c r="H195" s="191">
        <f t="shared" si="7"/>
        <v>0</v>
      </c>
      <c r="I195" s="190"/>
      <c r="J195" s="192">
        <f t="shared" si="8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9"/>
        <v>0</v>
      </c>
      <c r="T195" s="196" t="str">
        <f t="shared" si="10"/>
        <v/>
      </c>
      <c r="U195" s="196">
        <f t="shared" si="11"/>
        <v>0</v>
      </c>
      <c r="V195" s="197"/>
      <c r="W195" s="195">
        <f t="shared" ref="W195:X195" si="183">C195/100</f>
        <v>0</v>
      </c>
      <c r="X195" s="195">
        <f t="shared" si="183"/>
        <v>0</v>
      </c>
      <c r="Y195" s="195">
        <f t="shared" si="14"/>
        <v>0</v>
      </c>
      <c r="Z195" s="198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194.0</v>
      </c>
      <c r="B196" s="190"/>
      <c r="C196" s="190"/>
      <c r="D196" s="190"/>
      <c r="E196" s="190"/>
      <c r="F196" s="190">
        <f t="shared" si="5"/>
        <v>0</v>
      </c>
      <c r="G196" s="190">
        <f t="shared" si="6"/>
        <v>0</v>
      </c>
      <c r="H196" s="191">
        <f t="shared" si="7"/>
        <v>0</v>
      </c>
      <c r="I196" s="190"/>
      <c r="J196" s="192">
        <f t="shared" si="8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9"/>
        <v>0</v>
      </c>
      <c r="T196" s="196" t="str">
        <f t="shared" si="10"/>
        <v/>
      </c>
      <c r="U196" s="196">
        <f t="shared" si="11"/>
        <v>0</v>
      </c>
      <c r="V196" s="197"/>
      <c r="W196" s="195">
        <f t="shared" ref="W196:X196" si="184">C196/100</f>
        <v>0</v>
      </c>
      <c r="X196" s="195">
        <f t="shared" si="184"/>
        <v>0</v>
      </c>
      <c r="Y196" s="195">
        <f t="shared" si="14"/>
        <v>0</v>
      </c>
      <c r="Z196" s="198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195.0</v>
      </c>
      <c r="B197" s="190"/>
      <c r="C197" s="190"/>
      <c r="D197" s="190"/>
      <c r="E197" s="190"/>
      <c r="F197" s="190">
        <f t="shared" si="5"/>
        <v>0</v>
      </c>
      <c r="G197" s="190">
        <f t="shared" si="6"/>
        <v>0</v>
      </c>
      <c r="H197" s="191">
        <f t="shared" si="7"/>
        <v>0</v>
      </c>
      <c r="I197" s="190"/>
      <c r="J197" s="192">
        <f t="shared" si="8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9"/>
        <v>0</v>
      </c>
      <c r="T197" s="196" t="str">
        <f t="shared" si="10"/>
        <v/>
      </c>
      <c r="U197" s="196">
        <f t="shared" si="11"/>
        <v>0</v>
      </c>
      <c r="V197" s="197"/>
      <c r="W197" s="195">
        <f t="shared" ref="W197:X197" si="185">C197/100</f>
        <v>0</v>
      </c>
      <c r="X197" s="195">
        <f t="shared" si="185"/>
        <v>0</v>
      </c>
      <c r="Y197" s="195">
        <f t="shared" si="14"/>
        <v>0</v>
      </c>
      <c r="Z197" s="198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196.0</v>
      </c>
      <c r="B198" s="190"/>
      <c r="C198" s="190"/>
      <c r="D198" s="190"/>
      <c r="E198" s="190"/>
      <c r="F198" s="190">
        <f t="shared" si="5"/>
        <v>0</v>
      </c>
      <c r="G198" s="190">
        <f t="shared" si="6"/>
        <v>0</v>
      </c>
      <c r="H198" s="191">
        <f t="shared" si="7"/>
        <v>0</v>
      </c>
      <c r="I198" s="190"/>
      <c r="J198" s="192">
        <f t="shared" si="8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9"/>
        <v>0</v>
      </c>
      <c r="T198" s="196" t="str">
        <f t="shared" si="10"/>
        <v/>
      </c>
      <c r="U198" s="196">
        <f t="shared" si="11"/>
        <v>0</v>
      </c>
      <c r="V198" s="197"/>
      <c r="W198" s="195">
        <f t="shared" ref="W198:X198" si="186">C198/100</f>
        <v>0</v>
      </c>
      <c r="X198" s="195">
        <f t="shared" si="186"/>
        <v>0</v>
      </c>
      <c r="Y198" s="195">
        <f t="shared" si="14"/>
        <v>0</v>
      </c>
      <c r="Z198" s="198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197.0</v>
      </c>
      <c r="B199" s="190"/>
      <c r="C199" s="190"/>
      <c r="D199" s="190"/>
      <c r="E199" s="190"/>
      <c r="F199" s="190">
        <f t="shared" si="5"/>
        <v>0</v>
      </c>
      <c r="G199" s="190">
        <f t="shared" si="6"/>
        <v>0</v>
      </c>
      <c r="H199" s="191">
        <f t="shared" si="7"/>
        <v>0</v>
      </c>
      <c r="I199" s="190"/>
      <c r="J199" s="192">
        <f t="shared" si="8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9"/>
        <v>0</v>
      </c>
      <c r="T199" s="196" t="str">
        <f t="shared" si="10"/>
        <v/>
      </c>
      <c r="U199" s="196">
        <f t="shared" si="11"/>
        <v>0</v>
      </c>
      <c r="V199" s="197"/>
      <c r="W199" s="195">
        <f t="shared" ref="W199:X199" si="187">C199/100</f>
        <v>0</v>
      </c>
      <c r="X199" s="195">
        <f t="shared" si="187"/>
        <v>0</v>
      </c>
      <c r="Y199" s="195">
        <f t="shared" si="14"/>
        <v>0</v>
      </c>
      <c r="Z199" s="198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198.0</v>
      </c>
      <c r="B200" s="190"/>
      <c r="C200" s="190"/>
      <c r="D200" s="190"/>
      <c r="E200" s="190"/>
      <c r="F200" s="190">
        <f t="shared" si="5"/>
        <v>0</v>
      </c>
      <c r="G200" s="190">
        <f t="shared" si="6"/>
        <v>0</v>
      </c>
      <c r="H200" s="191">
        <f t="shared" si="7"/>
        <v>0</v>
      </c>
      <c r="I200" s="190"/>
      <c r="J200" s="192">
        <f t="shared" si="8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9"/>
        <v>0</v>
      </c>
      <c r="T200" s="196" t="str">
        <f t="shared" si="10"/>
        <v/>
      </c>
      <c r="U200" s="196">
        <f t="shared" si="11"/>
        <v>0</v>
      </c>
      <c r="V200" s="197"/>
      <c r="W200" s="195">
        <f t="shared" ref="W200:X200" si="188">C200/100</f>
        <v>0</v>
      </c>
      <c r="X200" s="195">
        <f t="shared" si="188"/>
        <v>0</v>
      </c>
      <c r="Y200" s="195">
        <f t="shared" si="14"/>
        <v>0</v>
      </c>
      <c r="Z200" s="198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199.0</v>
      </c>
      <c r="B201" s="190"/>
      <c r="C201" s="190"/>
      <c r="D201" s="190"/>
      <c r="E201" s="190"/>
      <c r="F201" s="190">
        <f t="shared" si="5"/>
        <v>0</v>
      </c>
      <c r="G201" s="190">
        <f t="shared" si="6"/>
        <v>0</v>
      </c>
      <c r="H201" s="191">
        <f t="shared" si="7"/>
        <v>0</v>
      </c>
      <c r="I201" s="190"/>
      <c r="J201" s="192">
        <f t="shared" si="8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9"/>
        <v>0</v>
      </c>
      <c r="T201" s="196" t="str">
        <f t="shared" si="10"/>
        <v/>
      </c>
      <c r="U201" s="196">
        <f t="shared" si="11"/>
        <v>0</v>
      </c>
      <c r="V201" s="197"/>
      <c r="W201" s="195">
        <f t="shared" ref="W201:X201" si="189">C201/100</f>
        <v>0</v>
      </c>
      <c r="X201" s="195">
        <f t="shared" si="189"/>
        <v>0</v>
      </c>
      <c r="Y201" s="195">
        <f t="shared" si="14"/>
        <v>0</v>
      </c>
      <c r="Z201" s="198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200.0</v>
      </c>
      <c r="B202" s="190"/>
      <c r="C202" s="190"/>
      <c r="D202" s="190"/>
      <c r="E202" s="190"/>
      <c r="F202" s="190">
        <f t="shared" si="5"/>
        <v>0</v>
      </c>
      <c r="G202" s="190">
        <f t="shared" si="6"/>
        <v>0</v>
      </c>
      <c r="H202" s="191">
        <f t="shared" si="7"/>
        <v>0</v>
      </c>
      <c r="I202" s="190"/>
      <c r="J202" s="192">
        <f t="shared" si="8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9"/>
        <v>0</v>
      </c>
      <c r="T202" s="196" t="str">
        <f t="shared" si="10"/>
        <v/>
      </c>
      <c r="U202" s="196">
        <f t="shared" si="11"/>
        <v>0</v>
      </c>
      <c r="V202" s="197"/>
      <c r="W202" s="195">
        <f t="shared" ref="W202:X202" si="190">C202/100</f>
        <v>0</v>
      </c>
      <c r="X202" s="195">
        <f t="shared" si="190"/>
        <v>0</v>
      </c>
      <c r="Y202" s="195">
        <f t="shared" si="14"/>
        <v>0</v>
      </c>
      <c r="Z202" s="198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201.0</v>
      </c>
      <c r="B203" s="190"/>
      <c r="C203" s="190"/>
      <c r="D203" s="190"/>
      <c r="E203" s="190"/>
      <c r="F203" s="190">
        <f t="shared" si="5"/>
        <v>0</v>
      </c>
      <c r="G203" s="190">
        <f t="shared" si="6"/>
        <v>0</v>
      </c>
      <c r="H203" s="191">
        <f t="shared" si="7"/>
        <v>0</v>
      </c>
      <c r="I203" s="190"/>
      <c r="J203" s="192">
        <f t="shared" si="8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9"/>
        <v>0</v>
      </c>
      <c r="T203" s="196" t="str">
        <f t="shared" si="10"/>
        <v/>
      </c>
      <c r="U203" s="196">
        <f t="shared" si="11"/>
        <v>0</v>
      </c>
      <c r="V203" s="197"/>
      <c r="W203" s="195">
        <f t="shared" ref="W203:X203" si="191">C203/100</f>
        <v>0</v>
      </c>
      <c r="X203" s="195">
        <f t="shared" si="191"/>
        <v>0</v>
      </c>
      <c r="Y203" s="195">
        <f t="shared" si="14"/>
        <v>0</v>
      </c>
      <c r="Z203" s="198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202.0</v>
      </c>
      <c r="B204" s="190"/>
      <c r="C204" s="190"/>
      <c r="D204" s="190"/>
      <c r="E204" s="190"/>
      <c r="F204" s="190">
        <f t="shared" si="5"/>
        <v>0</v>
      </c>
      <c r="G204" s="190">
        <f t="shared" si="6"/>
        <v>0</v>
      </c>
      <c r="H204" s="191">
        <f t="shared" si="7"/>
        <v>0</v>
      </c>
      <c r="I204" s="190"/>
      <c r="J204" s="192">
        <f t="shared" si="8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9"/>
        <v>0</v>
      </c>
      <c r="T204" s="196" t="str">
        <f t="shared" si="10"/>
        <v/>
      </c>
      <c r="U204" s="196">
        <f t="shared" si="11"/>
        <v>0</v>
      </c>
      <c r="V204" s="197"/>
      <c r="W204" s="195">
        <f t="shared" ref="W204:X204" si="192">C204/100</f>
        <v>0</v>
      </c>
      <c r="X204" s="195">
        <f t="shared" si="192"/>
        <v>0</v>
      </c>
      <c r="Y204" s="195">
        <f t="shared" si="14"/>
        <v>0</v>
      </c>
      <c r="Z204" s="198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203.0</v>
      </c>
      <c r="B205" s="190"/>
      <c r="C205" s="190"/>
      <c r="D205" s="190"/>
      <c r="E205" s="190"/>
      <c r="F205" s="190">
        <f t="shared" si="5"/>
        <v>0</v>
      </c>
      <c r="G205" s="190">
        <f t="shared" si="6"/>
        <v>0</v>
      </c>
      <c r="H205" s="191">
        <f t="shared" si="7"/>
        <v>0</v>
      </c>
      <c r="I205" s="190"/>
      <c r="J205" s="192">
        <f t="shared" si="8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9"/>
        <v>0</v>
      </c>
      <c r="T205" s="196" t="str">
        <f t="shared" si="10"/>
        <v/>
      </c>
      <c r="U205" s="196">
        <f t="shared" si="11"/>
        <v>0</v>
      </c>
      <c r="V205" s="197"/>
      <c r="W205" s="195">
        <f t="shared" ref="W205:X205" si="193">C205/100</f>
        <v>0</v>
      </c>
      <c r="X205" s="195">
        <f t="shared" si="193"/>
        <v>0</v>
      </c>
      <c r="Y205" s="195">
        <f t="shared" si="14"/>
        <v>0</v>
      </c>
      <c r="Z205" s="198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204.0</v>
      </c>
      <c r="B206" s="190"/>
      <c r="C206" s="190"/>
      <c r="D206" s="190"/>
      <c r="E206" s="190"/>
      <c r="F206" s="190">
        <f t="shared" si="5"/>
        <v>0</v>
      </c>
      <c r="G206" s="190">
        <f t="shared" si="6"/>
        <v>0</v>
      </c>
      <c r="H206" s="191">
        <f t="shared" si="7"/>
        <v>0</v>
      </c>
      <c r="I206" s="190"/>
      <c r="J206" s="192">
        <f t="shared" si="8"/>
        <v>0</v>
      </c>
      <c r="K206" s="139"/>
      <c r="L206" s="216"/>
      <c r="M206" s="258"/>
      <c r="N206" s="258"/>
      <c r="O206" s="139"/>
      <c r="P206" s="139"/>
      <c r="Q206" s="192"/>
      <c r="R206" s="141"/>
      <c r="S206" s="195">
        <f t="shared" si="9"/>
        <v>0</v>
      </c>
      <c r="T206" s="196" t="str">
        <f t="shared" si="10"/>
        <v/>
      </c>
      <c r="U206" s="196">
        <f t="shared" si="11"/>
        <v>0</v>
      </c>
      <c r="V206" s="197"/>
      <c r="W206" s="195">
        <f t="shared" ref="W206:X206" si="194">C206/100</f>
        <v>0</v>
      </c>
      <c r="X206" s="195">
        <f t="shared" si="194"/>
        <v>0</v>
      </c>
      <c r="Y206" s="195">
        <f t="shared" si="14"/>
        <v>0</v>
      </c>
      <c r="Z206" s="198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205.0</v>
      </c>
      <c r="B207" s="190"/>
      <c r="C207" s="190"/>
      <c r="D207" s="190"/>
      <c r="E207" s="190"/>
      <c r="F207" s="190">
        <f t="shared" si="5"/>
        <v>0</v>
      </c>
      <c r="G207" s="190">
        <f t="shared" si="6"/>
        <v>0</v>
      </c>
      <c r="H207" s="191">
        <f t="shared" si="7"/>
        <v>0</v>
      </c>
      <c r="I207" s="190"/>
      <c r="J207" s="192">
        <f t="shared" si="8"/>
        <v>0</v>
      </c>
      <c r="K207" s="139"/>
      <c r="L207" s="216"/>
      <c r="M207" s="258"/>
      <c r="N207" s="258"/>
      <c r="O207" s="139"/>
      <c r="P207" s="139"/>
      <c r="Q207" s="192"/>
      <c r="R207" s="141"/>
      <c r="S207" s="195">
        <f t="shared" si="9"/>
        <v>0</v>
      </c>
      <c r="T207" s="196" t="str">
        <f t="shared" si="10"/>
        <v/>
      </c>
      <c r="U207" s="196">
        <f t="shared" si="11"/>
        <v>0</v>
      </c>
      <c r="V207" s="197"/>
      <c r="W207" s="195">
        <f t="shared" ref="W207:X207" si="195">C207/100</f>
        <v>0</v>
      </c>
      <c r="X207" s="195">
        <f t="shared" si="195"/>
        <v>0</v>
      </c>
      <c r="Y207" s="195">
        <f t="shared" si="14"/>
        <v>0</v>
      </c>
      <c r="Z207" s="198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206.0</v>
      </c>
      <c r="B208" s="190"/>
      <c r="C208" s="190"/>
      <c r="D208" s="190"/>
      <c r="E208" s="190"/>
      <c r="F208" s="190">
        <f t="shared" si="5"/>
        <v>0</v>
      </c>
      <c r="G208" s="190">
        <f t="shared" si="6"/>
        <v>0</v>
      </c>
      <c r="H208" s="191">
        <f t="shared" si="7"/>
        <v>0</v>
      </c>
      <c r="I208" s="190"/>
      <c r="J208" s="192">
        <f t="shared" si="8"/>
        <v>0</v>
      </c>
      <c r="K208" s="139"/>
      <c r="L208" s="216"/>
      <c r="M208" s="258"/>
      <c r="N208" s="258"/>
      <c r="O208" s="139"/>
      <c r="P208" s="139"/>
      <c r="Q208" s="192"/>
      <c r="R208" s="141"/>
      <c r="S208" s="195">
        <f t="shared" si="9"/>
        <v>0</v>
      </c>
      <c r="T208" s="196" t="str">
        <f t="shared" si="10"/>
        <v/>
      </c>
      <c r="U208" s="196">
        <f t="shared" si="11"/>
        <v>0</v>
      </c>
      <c r="V208" s="197"/>
      <c r="W208" s="195">
        <f t="shared" ref="W208:X208" si="196">C208/100</f>
        <v>0</v>
      </c>
      <c r="X208" s="195">
        <f t="shared" si="196"/>
        <v>0</v>
      </c>
      <c r="Y208" s="195">
        <f t="shared" si="14"/>
        <v>0</v>
      </c>
      <c r="Z208" s="198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207.0</v>
      </c>
      <c r="B209" s="190"/>
      <c r="C209" s="190"/>
      <c r="D209" s="190"/>
      <c r="E209" s="190"/>
      <c r="F209" s="190">
        <f t="shared" si="5"/>
        <v>0</v>
      </c>
      <c r="G209" s="190">
        <f t="shared" si="6"/>
        <v>0</v>
      </c>
      <c r="H209" s="191">
        <f t="shared" si="7"/>
        <v>0</v>
      </c>
      <c r="I209" s="190"/>
      <c r="J209" s="192">
        <f t="shared" si="8"/>
        <v>0</v>
      </c>
      <c r="K209" s="139"/>
      <c r="L209" s="216"/>
      <c r="M209" s="258"/>
      <c r="N209" s="258"/>
      <c r="O209" s="139"/>
      <c r="P209" s="139"/>
      <c r="Q209" s="192"/>
      <c r="R209" s="141"/>
      <c r="S209" s="195">
        <f t="shared" si="9"/>
        <v>0</v>
      </c>
      <c r="T209" s="196" t="str">
        <f t="shared" si="10"/>
        <v/>
      </c>
      <c r="U209" s="196">
        <f t="shared" si="11"/>
        <v>0</v>
      </c>
      <c r="V209" s="197"/>
      <c r="W209" s="195">
        <f t="shared" ref="W209:X209" si="197">C209/100</f>
        <v>0</v>
      </c>
      <c r="X209" s="195">
        <f t="shared" si="197"/>
        <v>0</v>
      </c>
      <c r="Y209" s="195">
        <f t="shared" si="14"/>
        <v>0</v>
      </c>
      <c r="Z209" s="198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208.0</v>
      </c>
      <c r="B210" s="190"/>
      <c r="C210" s="190"/>
      <c r="D210" s="190"/>
      <c r="E210" s="190"/>
      <c r="F210" s="190">
        <f t="shared" si="5"/>
        <v>0</v>
      </c>
      <c r="G210" s="190">
        <f t="shared" si="6"/>
        <v>0</v>
      </c>
      <c r="H210" s="191">
        <f t="shared" si="7"/>
        <v>0</v>
      </c>
      <c r="I210" s="190"/>
      <c r="J210" s="192">
        <f t="shared" si="8"/>
        <v>0</v>
      </c>
      <c r="K210" s="139"/>
      <c r="L210" s="216"/>
      <c r="M210" s="258"/>
      <c r="N210" s="258"/>
      <c r="O210" s="139"/>
      <c r="P210" s="139"/>
      <c r="Q210" s="192"/>
      <c r="R210" s="141"/>
      <c r="S210" s="195">
        <f t="shared" si="9"/>
        <v>0</v>
      </c>
      <c r="T210" s="196" t="str">
        <f t="shared" si="10"/>
        <v/>
      </c>
      <c r="U210" s="196">
        <f t="shared" si="11"/>
        <v>0</v>
      </c>
      <c r="V210" s="197"/>
      <c r="W210" s="195">
        <f t="shared" ref="W210:X210" si="198">C210/100</f>
        <v>0</v>
      </c>
      <c r="X210" s="195">
        <f t="shared" si="198"/>
        <v>0</v>
      </c>
      <c r="Y210" s="195">
        <f t="shared" si="14"/>
        <v>0</v>
      </c>
      <c r="Z210" s="198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209.0</v>
      </c>
      <c r="B211" s="190"/>
      <c r="C211" s="190"/>
      <c r="D211" s="190"/>
      <c r="E211" s="190"/>
      <c r="F211" s="190">
        <f t="shared" si="5"/>
        <v>0</v>
      </c>
      <c r="G211" s="190">
        <f t="shared" si="6"/>
        <v>0</v>
      </c>
      <c r="H211" s="191">
        <f t="shared" si="7"/>
        <v>0</v>
      </c>
      <c r="I211" s="190"/>
      <c r="J211" s="192">
        <f t="shared" si="8"/>
        <v>0</v>
      </c>
      <c r="K211" s="139"/>
      <c r="L211" s="216"/>
      <c r="M211" s="258"/>
      <c r="N211" s="258"/>
      <c r="O211" s="139"/>
      <c r="P211" s="139"/>
      <c r="Q211" s="192"/>
      <c r="R211" s="141"/>
      <c r="S211" s="195">
        <f t="shared" si="9"/>
        <v>0</v>
      </c>
      <c r="T211" s="196" t="str">
        <f t="shared" si="10"/>
        <v/>
      </c>
      <c r="U211" s="196">
        <f t="shared" si="11"/>
        <v>0</v>
      </c>
      <c r="V211" s="197"/>
      <c r="W211" s="195">
        <f t="shared" ref="W211:X211" si="199">C211/100</f>
        <v>0</v>
      </c>
      <c r="X211" s="195">
        <f t="shared" si="199"/>
        <v>0</v>
      </c>
      <c r="Y211" s="195">
        <f t="shared" si="14"/>
        <v>0</v>
      </c>
      <c r="Z211" s="198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210.0</v>
      </c>
      <c r="B212" s="190"/>
      <c r="C212" s="190"/>
      <c r="D212" s="190"/>
      <c r="E212" s="190"/>
      <c r="F212" s="190">
        <f t="shared" si="5"/>
        <v>0</v>
      </c>
      <c r="G212" s="190">
        <f t="shared" si="6"/>
        <v>0</v>
      </c>
      <c r="H212" s="191">
        <f t="shared" si="7"/>
        <v>0</v>
      </c>
      <c r="I212" s="190"/>
      <c r="J212" s="192">
        <f t="shared" si="8"/>
        <v>0</v>
      </c>
      <c r="K212" s="139"/>
      <c r="L212" s="216"/>
      <c r="M212" s="258"/>
      <c r="N212" s="258"/>
      <c r="O212" s="139"/>
      <c r="P212" s="139"/>
      <c r="Q212" s="192"/>
      <c r="R212" s="141"/>
      <c r="S212" s="195">
        <f t="shared" si="9"/>
        <v>0</v>
      </c>
      <c r="T212" s="196" t="str">
        <f t="shared" si="10"/>
        <v/>
      </c>
      <c r="U212" s="196">
        <f t="shared" si="11"/>
        <v>0</v>
      </c>
      <c r="V212" s="197"/>
      <c r="W212" s="195">
        <f t="shared" ref="W212:X212" si="200">C212/100</f>
        <v>0</v>
      </c>
      <c r="X212" s="195">
        <f t="shared" si="200"/>
        <v>0</v>
      </c>
      <c r="Y212" s="195">
        <f t="shared" si="14"/>
        <v>0</v>
      </c>
      <c r="Z212" s="198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211.0</v>
      </c>
      <c r="B213" s="190"/>
      <c r="C213" s="190"/>
      <c r="D213" s="190"/>
      <c r="E213" s="190"/>
      <c r="F213" s="190">
        <f t="shared" si="5"/>
        <v>0</v>
      </c>
      <c r="G213" s="190">
        <f t="shared" si="6"/>
        <v>0</v>
      </c>
      <c r="H213" s="191">
        <f t="shared" si="7"/>
        <v>0</v>
      </c>
      <c r="I213" s="190"/>
      <c r="J213" s="192">
        <f t="shared" si="8"/>
        <v>0</v>
      </c>
      <c r="K213" s="139"/>
      <c r="L213" s="216"/>
      <c r="M213" s="258"/>
      <c r="N213" s="258"/>
      <c r="O213" s="139"/>
      <c r="P213" s="139"/>
      <c r="Q213" s="192"/>
      <c r="R213" s="141"/>
      <c r="S213" s="195">
        <f t="shared" si="9"/>
        <v>0</v>
      </c>
      <c r="T213" s="196" t="str">
        <f t="shared" si="10"/>
        <v/>
      </c>
      <c r="U213" s="196">
        <f t="shared" si="11"/>
        <v>0</v>
      </c>
      <c r="V213" s="197"/>
      <c r="W213" s="195">
        <f t="shared" ref="W213:X213" si="201">C213/100</f>
        <v>0</v>
      </c>
      <c r="X213" s="195">
        <f t="shared" si="201"/>
        <v>0</v>
      </c>
      <c r="Y213" s="195">
        <f t="shared" si="14"/>
        <v>0</v>
      </c>
      <c r="Z213" s="198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212.0</v>
      </c>
      <c r="B214" s="190"/>
      <c r="C214" s="190"/>
      <c r="D214" s="190"/>
      <c r="E214" s="190"/>
      <c r="F214" s="190">
        <f t="shared" si="5"/>
        <v>0</v>
      </c>
      <c r="G214" s="190">
        <f t="shared" si="6"/>
        <v>0</v>
      </c>
      <c r="H214" s="191">
        <f t="shared" si="7"/>
        <v>0</v>
      </c>
      <c r="I214" s="190"/>
      <c r="J214" s="192">
        <f t="shared" si="8"/>
        <v>0</v>
      </c>
      <c r="K214" s="139"/>
      <c r="L214" s="216"/>
      <c r="M214" s="258"/>
      <c r="N214" s="258"/>
      <c r="O214" s="139"/>
      <c r="P214" s="139"/>
      <c r="Q214" s="192"/>
      <c r="R214" s="141"/>
      <c r="S214" s="195">
        <f t="shared" si="9"/>
        <v>0</v>
      </c>
      <c r="T214" s="196" t="str">
        <f t="shared" si="10"/>
        <v/>
      </c>
      <c r="U214" s="196">
        <f t="shared" si="11"/>
        <v>0</v>
      </c>
      <c r="V214" s="197"/>
      <c r="W214" s="195">
        <f t="shared" ref="W214:X214" si="202">C214/100</f>
        <v>0</v>
      </c>
      <c r="X214" s="195">
        <f t="shared" si="202"/>
        <v>0</v>
      </c>
      <c r="Y214" s="195">
        <f t="shared" si="14"/>
        <v>0</v>
      </c>
      <c r="Z214" s="198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213.0</v>
      </c>
      <c r="B215" s="190"/>
      <c r="C215" s="190"/>
      <c r="D215" s="190"/>
      <c r="E215" s="190"/>
      <c r="F215" s="190">
        <f t="shared" si="5"/>
        <v>0</v>
      </c>
      <c r="G215" s="190">
        <f t="shared" si="6"/>
        <v>0</v>
      </c>
      <c r="H215" s="191">
        <f t="shared" si="7"/>
        <v>0</v>
      </c>
      <c r="I215" s="190"/>
      <c r="J215" s="192">
        <f t="shared" si="8"/>
        <v>0</v>
      </c>
      <c r="K215" s="139"/>
      <c r="L215" s="216"/>
      <c r="M215" s="258"/>
      <c r="N215" s="258"/>
      <c r="O215" s="139"/>
      <c r="P215" s="139"/>
      <c r="Q215" s="192"/>
      <c r="R215" s="141"/>
      <c r="S215" s="195">
        <f t="shared" si="9"/>
        <v>0</v>
      </c>
      <c r="T215" s="196" t="str">
        <f t="shared" si="10"/>
        <v/>
      </c>
      <c r="U215" s="196">
        <f t="shared" si="11"/>
        <v>0</v>
      </c>
      <c r="V215" s="197"/>
      <c r="W215" s="195">
        <f t="shared" ref="W215:X215" si="203">C215/100</f>
        <v>0</v>
      </c>
      <c r="X215" s="195">
        <f t="shared" si="203"/>
        <v>0</v>
      </c>
      <c r="Y215" s="195">
        <f t="shared" si="14"/>
        <v>0</v>
      </c>
      <c r="Z215" s="198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214.0</v>
      </c>
      <c r="B216" s="190"/>
      <c r="C216" s="190"/>
      <c r="D216" s="190"/>
      <c r="E216" s="190"/>
      <c r="F216" s="190">
        <f t="shared" si="5"/>
        <v>0</v>
      </c>
      <c r="G216" s="190">
        <f t="shared" si="6"/>
        <v>0</v>
      </c>
      <c r="H216" s="191">
        <f t="shared" si="7"/>
        <v>0</v>
      </c>
      <c r="I216" s="190"/>
      <c r="J216" s="192">
        <f t="shared" si="8"/>
        <v>0</v>
      </c>
      <c r="K216" s="139"/>
      <c r="L216" s="216"/>
      <c r="M216" s="258"/>
      <c r="N216" s="258"/>
      <c r="O216" s="139"/>
      <c r="P216" s="139"/>
      <c r="Q216" s="192"/>
      <c r="R216" s="141"/>
      <c r="S216" s="195">
        <f t="shared" si="9"/>
        <v>0</v>
      </c>
      <c r="T216" s="196" t="str">
        <f t="shared" si="10"/>
        <v/>
      </c>
      <c r="U216" s="196">
        <f t="shared" si="11"/>
        <v>0</v>
      </c>
      <c r="V216" s="197"/>
      <c r="W216" s="195">
        <f t="shared" ref="W216:X216" si="204">C216/100</f>
        <v>0</v>
      </c>
      <c r="X216" s="195">
        <f t="shared" si="204"/>
        <v>0</v>
      </c>
      <c r="Y216" s="195">
        <f t="shared" si="14"/>
        <v>0</v>
      </c>
      <c r="Z216" s="198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215.0</v>
      </c>
      <c r="B217" s="190"/>
      <c r="C217" s="190"/>
      <c r="D217" s="190"/>
      <c r="E217" s="190"/>
      <c r="F217" s="190">
        <f t="shared" si="5"/>
        <v>0</v>
      </c>
      <c r="G217" s="190">
        <f t="shared" si="6"/>
        <v>0</v>
      </c>
      <c r="H217" s="191">
        <f t="shared" si="7"/>
        <v>0</v>
      </c>
      <c r="I217" s="190"/>
      <c r="J217" s="192">
        <f t="shared" si="8"/>
        <v>0</v>
      </c>
      <c r="K217" s="139"/>
      <c r="L217" s="216"/>
      <c r="M217" s="258"/>
      <c r="N217" s="258"/>
      <c r="O217" s="139"/>
      <c r="P217" s="139"/>
      <c r="Q217" s="192"/>
      <c r="R217" s="141"/>
      <c r="S217" s="195">
        <f t="shared" si="9"/>
        <v>0</v>
      </c>
      <c r="T217" s="196" t="str">
        <f t="shared" si="10"/>
        <v/>
      </c>
      <c r="U217" s="196">
        <f t="shared" si="11"/>
        <v>0</v>
      </c>
      <c r="V217" s="197"/>
      <c r="W217" s="195">
        <f t="shared" ref="W217:X217" si="205">C217/100</f>
        <v>0</v>
      </c>
      <c r="X217" s="195">
        <f t="shared" si="205"/>
        <v>0</v>
      </c>
      <c r="Y217" s="195">
        <f t="shared" si="14"/>
        <v>0</v>
      </c>
      <c r="Z217" s="198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216.0</v>
      </c>
      <c r="B218" s="190"/>
      <c r="C218" s="190"/>
      <c r="D218" s="190"/>
      <c r="E218" s="190"/>
      <c r="F218" s="190">
        <f t="shared" si="5"/>
        <v>0</v>
      </c>
      <c r="G218" s="190">
        <f t="shared" si="6"/>
        <v>0</v>
      </c>
      <c r="H218" s="191">
        <f t="shared" si="7"/>
        <v>0</v>
      </c>
      <c r="I218" s="190"/>
      <c r="J218" s="192">
        <f t="shared" si="8"/>
        <v>0</v>
      </c>
      <c r="K218" s="139"/>
      <c r="L218" s="216"/>
      <c r="M218" s="258"/>
      <c r="N218" s="258"/>
      <c r="O218" s="139"/>
      <c r="P218" s="139"/>
      <c r="Q218" s="192"/>
      <c r="R218" s="141"/>
      <c r="S218" s="195">
        <f t="shared" si="9"/>
        <v>0</v>
      </c>
      <c r="T218" s="196" t="str">
        <f t="shared" si="10"/>
        <v/>
      </c>
      <c r="U218" s="196">
        <f t="shared" si="11"/>
        <v>0</v>
      </c>
      <c r="V218" s="197"/>
      <c r="W218" s="195">
        <f t="shared" ref="W218:X218" si="206">C218/100</f>
        <v>0</v>
      </c>
      <c r="X218" s="195">
        <f t="shared" si="206"/>
        <v>0</v>
      </c>
      <c r="Y218" s="195">
        <f t="shared" si="14"/>
        <v>0</v>
      </c>
      <c r="Z218" s="198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217.0</v>
      </c>
      <c r="B219" s="190"/>
      <c r="C219" s="190"/>
      <c r="D219" s="190"/>
      <c r="E219" s="190"/>
      <c r="F219" s="190">
        <f t="shared" si="5"/>
        <v>0</v>
      </c>
      <c r="G219" s="190">
        <f t="shared" si="6"/>
        <v>0</v>
      </c>
      <c r="H219" s="191">
        <f t="shared" si="7"/>
        <v>0</v>
      </c>
      <c r="I219" s="190"/>
      <c r="J219" s="192">
        <f t="shared" si="8"/>
        <v>0</v>
      </c>
      <c r="K219" s="139"/>
      <c r="L219" s="216"/>
      <c r="M219" s="258"/>
      <c r="N219" s="258"/>
      <c r="O219" s="139"/>
      <c r="P219" s="139"/>
      <c r="Q219" s="192"/>
      <c r="R219" s="141"/>
      <c r="S219" s="195">
        <f t="shared" si="9"/>
        <v>0</v>
      </c>
      <c r="T219" s="196" t="str">
        <f t="shared" si="10"/>
        <v/>
      </c>
      <c r="U219" s="196">
        <f t="shared" si="11"/>
        <v>0</v>
      </c>
      <c r="V219" s="197"/>
      <c r="W219" s="195">
        <f t="shared" ref="W219:X219" si="207">C219/100</f>
        <v>0</v>
      </c>
      <c r="X219" s="195">
        <f t="shared" si="207"/>
        <v>0</v>
      </c>
      <c r="Y219" s="195">
        <f t="shared" si="14"/>
        <v>0</v>
      </c>
      <c r="Z219" s="198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customHeight="1">
      <c r="A220" s="160"/>
      <c r="B220" s="175"/>
      <c r="C220" s="175"/>
      <c r="D220" s="175"/>
      <c r="E220" s="175"/>
      <c r="F220" s="175"/>
      <c r="G220" s="175"/>
      <c r="H220" s="178"/>
      <c r="I220" s="160"/>
      <c r="J220" s="193">
        <f>+Q283</f>
        <v>91.2</v>
      </c>
      <c r="K220" s="139"/>
      <c r="L220" s="139"/>
      <c r="M220" s="139"/>
      <c r="N220" s="139"/>
      <c r="O220" s="139"/>
      <c r="P220" s="139"/>
      <c r="Q220" s="139"/>
      <c r="R220" s="194"/>
      <c r="S220" s="195">
        <f t="shared" si="9"/>
        <v>0</v>
      </c>
      <c r="T220" s="196" t="str">
        <f t="shared" si="10"/>
        <v/>
      </c>
      <c r="U220" s="196">
        <f t="shared" si="11"/>
        <v>0</v>
      </c>
      <c r="V220" s="197"/>
      <c r="W220" s="195">
        <f t="shared" ref="W220:X220" si="208">C220/100</f>
        <v>0</v>
      </c>
      <c r="X220" s="195">
        <f t="shared" si="208"/>
        <v>0</v>
      </c>
      <c r="Y220" s="195">
        <f t="shared" si="14"/>
        <v>0</v>
      </c>
      <c r="Z220" s="198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customHeight="1">
      <c r="A221" s="160"/>
      <c r="B221" s="199"/>
      <c r="C221" s="199"/>
      <c r="D221" s="199"/>
      <c r="E221" s="199"/>
      <c r="F221" s="199"/>
      <c r="G221" s="199"/>
      <c r="H221" s="200"/>
      <c r="I221" s="201">
        <f>SUM(I32:I219)</f>
        <v>21</v>
      </c>
      <c r="J221" s="202">
        <f>SUM(J32:J220)</f>
        <v>9577.878857</v>
      </c>
      <c r="K221" s="203"/>
      <c r="L221" s="203"/>
      <c r="M221" s="203"/>
      <c r="N221" s="203"/>
      <c r="O221" s="203"/>
      <c r="P221" s="203"/>
      <c r="Q221" s="203"/>
      <c r="R221" s="141"/>
      <c r="S221" s="203">
        <f>SUMIFS($T$32:$T$219,$S$32:$S$219,"&gt;=3")</f>
        <v>5</v>
      </c>
      <c r="T221" s="203">
        <f t="shared" ref="T221:U221" si="209">SUM(T32:T219)</f>
        <v>21</v>
      </c>
      <c r="U221" s="203">
        <f t="shared" si="209"/>
        <v>170.02</v>
      </c>
      <c r="V221" s="203"/>
      <c r="W221" s="203"/>
      <c r="X221" s="203"/>
      <c r="Y221" s="203"/>
      <c r="Z221" s="204">
        <f>SUM(Z32:Z220)</f>
        <v>336.488502</v>
      </c>
      <c r="AA221" s="203"/>
      <c r="AB221" s="203"/>
      <c r="AC221" s="203"/>
      <c r="AD221" s="203"/>
      <c r="AE221" s="203"/>
      <c r="AF221" s="203"/>
      <c r="AG221" s="203"/>
      <c r="AH221" s="203"/>
      <c r="AI221" s="203"/>
      <c r="AJ221" s="203"/>
      <c r="AK221" s="203"/>
      <c r="AL221" s="203"/>
      <c r="AM221" s="203"/>
      <c r="AN221" s="203"/>
      <c r="AO221" s="203"/>
      <c r="AP221" s="203"/>
      <c r="AQ221" s="203"/>
      <c r="AR221" s="203"/>
      <c r="AS221" s="203"/>
      <c r="AT221" s="203"/>
    </row>
    <row r="222" ht="29.25" customHeight="1">
      <c r="A222" s="139"/>
      <c r="B222" s="139"/>
      <c r="C222" s="139"/>
      <c r="D222" s="139"/>
      <c r="E222" s="139"/>
      <c r="F222" s="139"/>
      <c r="G222" s="139"/>
      <c r="H222" s="140"/>
      <c r="I222" s="139"/>
      <c r="J222" s="139"/>
      <c r="K222" s="139"/>
      <c r="L222" s="139"/>
      <c r="M222" s="139"/>
      <c r="N222" s="139"/>
      <c r="O222" s="139"/>
      <c r="P222" s="139"/>
      <c r="Q222" s="139"/>
      <c r="R222" s="141"/>
      <c r="S222" s="197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9.25" customHeight="1">
      <c r="A223" s="139"/>
      <c r="B223" s="139"/>
      <c r="C223" s="139"/>
      <c r="D223" s="139"/>
      <c r="E223" s="139"/>
      <c r="F223" s="139"/>
      <c r="G223" s="139"/>
      <c r="H223" s="140"/>
      <c r="I223" s="139"/>
      <c r="J223" s="139"/>
      <c r="K223" s="139"/>
      <c r="L223" s="139"/>
      <c r="M223" s="139"/>
      <c r="N223" s="139"/>
      <c r="O223" s="139"/>
      <c r="P223" s="139"/>
      <c r="Q223" s="139"/>
      <c r="R223" s="194"/>
      <c r="S223" s="139"/>
      <c r="T223" s="139" t="s">
        <v>48</v>
      </c>
      <c r="U223" s="139" t="s">
        <v>60</v>
      </c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9.25" customHeight="1">
      <c r="A224" s="139"/>
      <c r="B224" s="139"/>
      <c r="C224" s="139"/>
      <c r="D224" s="139"/>
      <c r="E224" s="139"/>
      <c r="F224" s="139"/>
      <c r="G224" s="139"/>
      <c r="H224" s="140"/>
      <c r="I224" s="139"/>
      <c r="J224" s="139"/>
      <c r="K224" s="139"/>
      <c r="L224" s="139"/>
      <c r="M224" s="139"/>
      <c r="N224" s="139"/>
      <c r="O224" s="139"/>
      <c r="P224" s="139"/>
      <c r="Q224" s="139"/>
      <c r="R224" s="141"/>
      <c r="S224" s="139" t="s">
        <v>31</v>
      </c>
      <c r="T224" s="205">
        <f>SUMIFS($J$32:$J$219,$S$32:$S$219,"&gt;=3")</f>
        <v>8053.321904</v>
      </c>
      <c r="U224" s="206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9.25" customHeight="1">
      <c r="A225" s="139" t="s">
        <v>32</v>
      </c>
      <c r="B225" s="139"/>
      <c r="C225" s="139"/>
      <c r="D225" s="139" t="s">
        <v>33</v>
      </c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141"/>
      <c r="S225" s="139" t="s">
        <v>34</v>
      </c>
      <c r="T225" s="207">
        <f>J221-T224</f>
        <v>1524.556953</v>
      </c>
      <c r="U225" s="206">
        <f>+SUMIFS($U$32:$U$219,$S$32:$S$219,"&gt;=3")</f>
        <v>141.4</v>
      </c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9.25" customHeight="1">
      <c r="A226" s="139"/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194"/>
      <c r="S226" s="139"/>
      <c r="T226" s="208">
        <f>+I221</f>
        <v>21</v>
      </c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39.0" customHeight="1">
      <c r="A227" s="175"/>
      <c r="B227" s="160" t="s">
        <v>12</v>
      </c>
      <c r="C227" s="176" t="s">
        <v>61</v>
      </c>
      <c r="D227" s="52"/>
      <c r="E227" s="53"/>
      <c r="F227" s="177"/>
      <c r="G227" s="177"/>
      <c r="H227" s="178" t="s">
        <v>14</v>
      </c>
      <c r="I227" s="160" t="s">
        <v>15</v>
      </c>
      <c r="J227" s="160" t="s">
        <v>16</v>
      </c>
      <c r="K227" s="139"/>
      <c r="L227" s="139"/>
      <c r="M227" s="139"/>
      <c r="N227" s="139"/>
      <c r="O227" s="139"/>
      <c r="P227" s="139"/>
      <c r="Q227" s="139"/>
      <c r="R227" s="141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customHeight="1">
      <c r="A228" s="154">
        <v>1.0</v>
      </c>
      <c r="B228" s="209"/>
      <c r="C228" s="209"/>
      <c r="D228" s="209"/>
      <c r="E228" s="209"/>
      <c r="F228" s="209">
        <f t="shared" ref="F228:F241" si="210">1-VALUE(IF(RIGHT(B228, 1)="%", RIGHT(B228, 3), 0))</f>
        <v>1</v>
      </c>
      <c r="G228" s="209">
        <f t="shared" ref="G228:G241" si="211">+Q228*C228/100*D228/100*E228/100</f>
        <v>0</v>
      </c>
      <c r="H228" s="210">
        <f t="shared" ref="H228:H241" si="212">IF(F228=0, G228, F228*G228)</f>
        <v>0</v>
      </c>
      <c r="I228" s="209"/>
      <c r="J228" s="211"/>
      <c r="K228" s="139"/>
      <c r="L228" s="175">
        <f t="shared" ref="L228:L236" si="213">D228*25.4/1000</f>
        <v>0</v>
      </c>
      <c r="M228" s="160" t="str">
        <f t="shared" ref="M228:M232" si="214">+I228</f>
        <v/>
      </c>
      <c r="N228" s="160">
        <f t="shared" ref="N228:N232" si="215">M228*L228</f>
        <v>0</v>
      </c>
      <c r="O228" s="139"/>
      <c r="P228" s="139"/>
      <c r="Q228" s="139"/>
      <c r="R228" s="141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customHeight="1">
      <c r="A229" s="154">
        <v>2.0</v>
      </c>
      <c r="B229" s="209"/>
      <c r="C229" s="209"/>
      <c r="D229" s="209"/>
      <c r="E229" s="209"/>
      <c r="F229" s="209">
        <f t="shared" si="210"/>
        <v>1</v>
      </c>
      <c r="G229" s="209">
        <f t="shared" si="211"/>
        <v>0</v>
      </c>
      <c r="H229" s="210">
        <f t="shared" si="212"/>
        <v>0</v>
      </c>
      <c r="I229" s="209"/>
      <c r="J229" s="211">
        <f t="shared" ref="J229:J241" si="216">+I229*H229</f>
        <v>0</v>
      </c>
      <c r="K229" s="139"/>
      <c r="L229" s="175">
        <f t="shared" si="213"/>
        <v>0</v>
      </c>
      <c r="M229" s="160" t="str">
        <f t="shared" si="214"/>
        <v/>
      </c>
      <c r="N229" s="160">
        <f t="shared" si="215"/>
        <v>0</v>
      </c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customHeight="1">
      <c r="A230" s="154">
        <v>3.0</v>
      </c>
      <c r="B230" s="212"/>
      <c r="C230" s="212"/>
      <c r="D230" s="212"/>
      <c r="E230" s="212"/>
      <c r="F230" s="212">
        <f t="shared" si="210"/>
        <v>1</v>
      </c>
      <c r="G230" s="212">
        <f t="shared" si="211"/>
        <v>0</v>
      </c>
      <c r="H230" s="213">
        <f t="shared" si="212"/>
        <v>0</v>
      </c>
      <c r="I230" s="212"/>
      <c r="J230" s="192">
        <f t="shared" si="216"/>
        <v>0</v>
      </c>
      <c r="K230" s="139"/>
      <c r="L230" s="175">
        <f t="shared" si="213"/>
        <v>0</v>
      </c>
      <c r="M230" s="160" t="str">
        <f t="shared" si="214"/>
        <v/>
      </c>
      <c r="N230" s="160">
        <f t="shared" si="215"/>
        <v>0</v>
      </c>
      <c r="O230" s="139"/>
      <c r="P230" s="139"/>
      <c r="Q230" s="139"/>
      <c r="R230" s="139"/>
      <c r="S230" s="214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customHeight="1">
      <c r="A231" s="154">
        <v>4.0</v>
      </c>
      <c r="B231" s="212"/>
      <c r="C231" s="212"/>
      <c r="D231" s="212"/>
      <c r="E231" s="212"/>
      <c r="F231" s="212">
        <f t="shared" si="210"/>
        <v>1</v>
      </c>
      <c r="G231" s="212">
        <f t="shared" si="211"/>
        <v>0</v>
      </c>
      <c r="H231" s="213">
        <f t="shared" si="212"/>
        <v>0</v>
      </c>
      <c r="I231" s="212"/>
      <c r="J231" s="192">
        <f t="shared" si="216"/>
        <v>0</v>
      </c>
      <c r="K231" s="139"/>
      <c r="L231" s="175">
        <f t="shared" si="213"/>
        <v>0</v>
      </c>
      <c r="M231" s="160" t="str">
        <f t="shared" si="214"/>
        <v/>
      </c>
      <c r="N231" s="160">
        <f t="shared" si="215"/>
        <v>0</v>
      </c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customHeight="1">
      <c r="A232" s="154">
        <v>5.0</v>
      </c>
      <c r="B232" s="212"/>
      <c r="C232" s="212"/>
      <c r="D232" s="212"/>
      <c r="E232" s="212"/>
      <c r="F232" s="212">
        <f t="shared" si="210"/>
        <v>1</v>
      </c>
      <c r="G232" s="212">
        <f t="shared" si="211"/>
        <v>0</v>
      </c>
      <c r="H232" s="213">
        <f t="shared" si="212"/>
        <v>0</v>
      </c>
      <c r="I232" s="212"/>
      <c r="J232" s="192">
        <f t="shared" si="216"/>
        <v>0</v>
      </c>
      <c r="K232" s="139"/>
      <c r="L232" s="175">
        <f t="shared" si="213"/>
        <v>0</v>
      </c>
      <c r="M232" s="160" t="str">
        <f t="shared" si="214"/>
        <v/>
      </c>
      <c r="N232" s="160">
        <f t="shared" si="215"/>
        <v>0</v>
      </c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4">
        <v>6.0</v>
      </c>
      <c r="B233" s="212"/>
      <c r="C233" s="212"/>
      <c r="D233" s="212"/>
      <c r="E233" s="212"/>
      <c r="F233" s="212">
        <f t="shared" si="210"/>
        <v>1</v>
      </c>
      <c r="G233" s="212">
        <f t="shared" si="211"/>
        <v>0</v>
      </c>
      <c r="H233" s="213">
        <f t="shared" si="212"/>
        <v>0</v>
      </c>
      <c r="I233" s="212"/>
      <c r="J233" s="192">
        <f t="shared" si="216"/>
        <v>0</v>
      </c>
      <c r="K233" s="139"/>
      <c r="L233" s="139">
        <f t="shared" si="213"/>
        <v>0</v>
      </c>
      <c r="M233" s="215"/>
      <c r="N233" s="215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4">
        <v>7.0</v>
      </c>
      <c r="B234" s="212"/>
      <c r="C234" s="212"/>
      <c r="D234" s="212"/>
      <c r="E234" s="212"/>
      <c r="F234" s="212">
        <f t="shared" si="210"/>
        <v>1</v>
      </c>
      <c r="G234" s="212">
        <f t="shared" si="211"/>
        <v>0</v>
      </c>
      <c r="H234" s="213">
        <f t="shared" si="212"/>
        <v>0</v>
      </c>
      <c r="I234" s="212"/>
      <c r="J234" s="192">
        <f t="shared" si="216"/>
        <v>0</v>
      </c>
      <c r="K234" s="139"/>
      <c r="L234" s="139">
        <f t="shared" si="213"/>
        <v>0</v>
      </c>
      <c r="M234" s="215"/>
      <c r="N234" s="215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4">
        <v>8.0</v>
      </c>
      <c r="B235" s="212"/>
      <c r="C235" s="212"/>
      <c r="D235" s="212"/>
      <c r="E235" s="212"/>
      <c r="F235" s="212">
        <f t="shared" si="210"/>
        <v>1</v>
      </c>
      <c r="G235" s="212">
        <f t="shared" si="211"/>
        <v>0</v>
      </c>
      <c r="H235" s="213">
        <f t="shared" si="212"/>
        <v>0</v>
      </c>
      <c r="I235" s="212"/>
      <c r="J235" s="192">
        <f t="shared" si="216"/>
        <v>0</v>
      </c>
      <c r="K235" s="139"/>
      <c r="L235" s="139">
        <f t="shared" si="213"/>
        <v>0</v>
      </c>
      <c r="M235" s="215"/>
      <c r="N235" s="215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4">
        <v>9.0</v>
      </c>
      <c r="B236" s="212"/>
      <c r="C236" s="212"/>
      <c r="D236" s="212"/>
      <c r="E236" s="212"/>
      <c r="F236" s="212">
        <f t="shared" si="210"/>
        <v>1</v>
      </c>
      <c r="G236" s="212">
        <f t="shared" si="211"/>
        <v>0</v>
      </c>
      <c r="H236" s="213">
        <f t="shared" si="212"/>
        <v>0</v>
      </c>
      <c r="I236" s="212"/>
      <c r="J236" s="192">
        <f t="shared" si="216"/>
        <v>0</v>
      </c>
      <c r="K236" s="139"/>
      <c r="L236" s="139">
        <f t="shared" si="213"/>
        <v>0</v>
      </c>
      <c r="M236" s="215"/>
      <c r="N236" s="215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4">
        <v>10.0</v>
      </c>
      <c r="B237" s="190"/>
      <c r="C237" s="190"/>
      <c r="D237" s="190"/>
      <c r="E237" s="190"/>
      <c r="F237" s="190">
        <f t="shared" si="210"/>
        <v>1</v>
      </c>
      <c r="G237" s="190">
        <f t="shared" si="211"/>
        <v>0</v>
      </c>
      <c r="H237" s="191">
        <f t="shared" si="212"/>
        <v>0</v>
      </c>
      <c r="I237" s="190"/>
      <c r="J237" s="192">
        <f t="shared" si="216"/>
        <v>0</v>
      </c>
      <c r="K237" s="139"/>
      <c r="L237" s="139"/>
      <c r="M237" s="215"/>
      <c r="N237" s="215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4">
        <v>11.0</v>
      </c>
      <c r="B238" s="190"/>
      <c r="C238" s="190"/>
      <c r="D238" s="190"/>
      <c r="E238" s="190"/>
      <c r="F238" s="190">
        <f t="shared" si="210"/>
        <v>1</v>
      </c>
      <c r="G238" s="190">
        <f t="shared" si="211"/>
        <v>0</v>
      </c>
      <c r="H238" s="191">
        <f t="shared" si="212"/>
        <v>0</v>
      </c>
      <c r="I238" s="190"/>
      <c r="J238" s="192">
        <f t="shared" si="216"/>
        <v>0</v>
      </c>
      <c r="K238" s="139"/>
      <c r="L238" s="139"/>
      <c r="M238" s="215"/>
      <c r="N238" s="215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54">
        <v>12.0</v>
      </c>
      <c r="B239" s="190"/>
      <c r="C239" s="190"/>
      <c r="D239" s="190"/>
      <c r="E239" s="190"/>
      <c r="F239" s="190">
        <f t="shared" si="210"/>
        <v>1</v>
      </c>
      <c r="G239" s="190">
        <f t="shared" si="211"/>
        <v>0</v>
      </c>
      <c r="H239" s="191">
        <f t="shared" si="212"/>
        <v>0</v>
      </c>
      <c r="I239" s="190"/>
      <c r="J239" s="192">
        <f t="shared" si="216"/>
        <v>0</v>
      </c>
      <c r="K239" s="139"/>
      <c r="L239" s="139"/>
      <c r="M239" s="215"/>
      <c r="N239" s="215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54">
        <v>13.0</v>
      </c>
      <c r="B240" s="190"/>
      <c r="C240" s="190"/>
      <c r="D240" s="190"/>
      <c r="E240" s="190"/>
      <c r="F240" s="190">
        <f t="shared" si="210"/>
        <v>1</v>
      </c>
      <c r="G240" s="190">
        <f t="shared" si="211"/>
        <v>0</v>
      </c>
      <c r="H240" s="191">
        <f t="shared" si="212"/>
        <v>0</v>
      </c>
      <c r="I240" s="190"/>
      <c r="J240" s="192">
        <f t="shared" si="216"/>
        <v>0</v>
      </c>
      <c r="K240" s="139"/>
      <c r="L240" s="139"/>
      <c r="M240" s="215"/>
      <c r="N240" s="215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54">
        <v>14.0</v>
      </c>
      <c r="B241" s="190"/>
      <c r="C241" s="190"/>
      <c r="D241" s="190"/>
      <c r="E241" s="190"/>
      <c r="F241" s="190">
        <f t="shared" si="210"/>
        <v>1</v>
      </c>
      <c r="G241" s="190">
        <f t="shared" si="211"/>
        <v>0</v>
      </c>
      <c r="H241" s="191">
        <f t="shared" si="212"/>
        <v>0</v>
      </c>
      <c r="I241" s="190"/>
      <c r="J241" s="192">
        <f t="shared" si="216"/>
        <v>0</v>
      </c>
      <c r="K241" s="139"/>
      <c r="L241" s="139"/>
      <c r="M241" s="215"/>
      <c r="N241" s="215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customHeight="1">
      <c r="A242" s="160"/>
      <c r="B242" s="216"/>
      <c r="C242" s="216"/>
      <c r="D242" s="216"/>
      <c r="E242" s="216"/>
      <c r="F242" s="216"/>
      <c r="G242" s="216"/>
      <c r="H242" s="217" t="s">
        <v>38</v>
      </c>
      <c r="I242" s="216"/>
      <c r="J242" s="218">
        <f>SUM(J228:J241)</f>
        <v>0</v>
      </c>
      <c r="K242" s="139"/>
      <c r="L242" s="139"/>
      <c r="M242" s="139"/>
      <c r="N242" s="139"/>
      <c r="O242" s="139"/>
      <c r="P242" s="139"/>
      <c r="Q242" s="139"/>
      <c r="R242" s="141"/>
      <c r="S242" s="21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18.75" customHeight="1">
      <c r="A243" s="173"/>
      <c r="B243" s="144"/>
      <c r="C243" s="144"/>
      <c r="D243" s="144"/>
      <c r="E243" s="144"/>
      <c r="F243" s="144"/>
      <c r="G243" s="144"/>
      <c r="H243" s="145"/>
      <c r="I243" s="144"/>
      <c r="J243" s="174"/>
      <c r="K243" s="139"/>
      <c r="L243" s="139"/>
      <c r="M243" s="139"/>
      <c r="N243" s="139"/>
      <c r="O243" s="139"/>
      <c r="P243" s="139"/>
      <c r="Q243" s="139"/>
      <c r="R243" s="141"/>
      <c r="S243" s="21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18.7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141"/>
      <c r="S244" s="21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18.7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219"/>
      <c r="S245" s="21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39" t="s">
        <v>39</v>
      </c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219"/>
      <c r="S246" s="21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219"/>
      <c r="S247" s="21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42.0" customHeight="1">
      <c r="A248" s="175"/>
      <c r="B248" s="160" t="s">
        <v>12</v>
      </c>
      <c r="C248" s="176" t="s">
        <v>62</v>
      </c>
      <c r="D248" s="52"/>
      <c r="E248" s="53"/>
      <c r="F248" s="220"/>
      <c r="G248" s="220"/>
      <c r="H248" s="178" t="s">
        <v>14</v>
      </c>
      <c r="I248" s="221" t="s">
        <v>15</v>
      </c>
      <c r="J248" s="160" t="s">
        <v>16</v>
      </c>
      <c r="K248" s="139"/>
      <c r="L248" s="139"/>
      <c r="M248" s="139"/>
      <c r="N248" s="139"/>
      <c r="O248" s="139"/>
      <c r="P248" s="139"/>
      <c r="Q248" s="139"/>
      <c r="R248" s="219"/>
      <c r="S248" s="21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customHeight="1">
      <c r="A249" s="160">
        <v>1.0</v>
      </c>
      <c r="B249" s="257" t="s">
        <v>85</v>
      </c>
      <c r="C249" s="196"/>
      <c r="D249" s="196"/>
      <c r="E249" s="196"/>
      <c r="F249" s="196"/>
      <c r="G249" s="196"/>
      <c r="H249" s="222">
        <v>48.5</v>
      </c>
      <c r="I249" s="196">
        <v>1.0</v>
      </c>
      <c r="J249" s="192">
        <f t="shared" ref="J249:J281" si="217">+I249*H249</f>
        <v>48.5</v>
      </c>
      <c r="K249" s="175"/>
      <c r="L249" s="175"/>
      <c r="M249" s="175"/>
      <c r="N249" s="175"/>
      <c r="O249" s="175"/>
      <c r="P249" s="175"/>
      <c r="Q249" s="223"/>
      <c r="R249" s="219"/>
      <c r="S249" s="21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customHeight="1">
      <c r="A250" s="160">
        <v>2.0</v>
      </c>
      <c r="B250" s="154" t="s">
        <v>85</v>
      </c>
      <c r="C250" s="196"/>
      <c r="D250" s="196"/>
      <c r="E250" s="196"/>
      <c r="F250" s="196"/>
      <c r="G250" s="196"/>
      <c r="H250" s="222">
        <v>28.5</v>
      </c>
      <c r="I250" s="196">
        <v>1.0</v>
      </c>
      <c r="J250" s="192">
        <f t="shared" si="217"/>
        <v>28.5</v>
      </c>
      <c r="K250" s="175"/>
      <c r="L250" s="175"/>
      <c r="M250" s="175"/>
      <c r="N250" s="175"/>
      <c r="O250" s="175"/>
      <c r="P250" s="175"/>
      <c r="Q250" s="223"/>
      <c r="R250" s="21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customHeight="1">
      <c r="A251" s="160">
        <v>3.0</v>
      </c>
      <c r="B251" s="257" t="s">
        <v>86</v>
      </c>
      <c r="C251" s="196"/>
      <c r="D251" s="196"/>
      <c r="E251" s="196"/>
      <c r="F251" s="196"/>
      <c r="G251" s="196"/>
      <c r="H251" s="222">
        <v>15.0</v>
      </c>
      <c r="I251" s="196">
        <v>1.0</v>
      </c>
      <c r="J251" s="192">
        <f t="shared" si="217"/>
        <v>15</v>
      </c>
      <c r="K251" s="175"/>
      <c r="L251" s="175"/>
      <c r="M251" s="175"/>
      <c r="N251" s="175"/>
      <c r="O251" s="175"/>
      <c r="P251" s="175"/>
      <c r="Q251" s="223"/>
      <c r="R251" s="21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customHeight="1">
      <c r="A252" s="160">
        <v>4.0</v>
      </c>
      <c r="B252" s="190" t="s">
        <v>86</v>
      </c>
      <c r="C252" s="196"/>
      <c r="D252" s="196"/>
      <c r="E252" s="196"/>
      <c r="F252" s="196"/>
      <c r="G252" s="196"/>
      <c r="H252" s="222">
        <v>5.0</v>
      </c>
      <c r="I252" s="196">
        <v>1.0</v>
      </c>
      <c r="J252" s="192">
        <f t="shared" si="217"/>
        <v>5</v>
      </c>
      <c r="K252" s="175"/>
      <c r="L252" s="175"/>
      <c r="M252" s="175"/>
      <c r="N252" s="175"/>
      <c r="O252" s="175"/>
      <c r="P252" s="175"/>
      <c r="Q252" s="223"/>
      <c r="R252" s="21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customHeight="1">
      <c r="A253" s="160">
        <v>5.0</v>
      </c>
      <c r="B253" s="257" t="s">
        <v>74</v>
      </c>
      <c r="C253" s="196"/>
      <c r="D253" s="196"/>
      <c r="E253" s="196"/>
      <c r="F253" s="196"/>
      <c r="G253" s="196"/>
      <c r="H253" s="222">
        <v>62.5</v>
      </c>
      <c r="I253" s="196">
        <v>1.0</v>
      </c>
      <c r="J253" s="192">
        <f t="shared" si="217"/>
        <v>62.5</v>
      </c>
      <c r="K253" s="175"/>
      <c r="L253" s="175"/>
      <c r="M253" s="175"/>
      <c r="N253" s="175"/>
      <c r="O253" s="175"/>
      <c r="P253" s="175"/>
      <c r="Q253" s="223"/>
      <c r="R253" s="21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customHeight="1">
      <c r="A254" s="160">
        <v>6.0</v>
      </c>
      <c r="B254" s="190" t="s">
        <v>74</v>
      </c>
      <c r="C254" s="196"/>
      <c r="D254" s="196"/>
      <c r="E254" s="196"/>
      <c r="F254" s="196"/>
      <c r="G254" s="196"/>
      <c r="H254" s="222">
        <v>28.5</v>
      </c>
      <c r="I254" s="196">
        <v>1.0</v>
      </c>
      <c r="J254" s="192">
        <f t="shared" si="217"/>
        <v>28.5</v>
      </c>
      <c r="K254" s="175"/>
      <c r="L254" s="175"/>
      <c r="M254" s="175"/>
      <c r="N254" s="175"/>
      <c r="O254" s="175"/>
      <c r="P254" s="175"/>
      <c r="Q254" s="223"/>
      <c r="R254" s="21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customHeight="1">
      <c r="A255" s="160">
        <v>7.0</v>
      </c>
      <c r="B255" s="257" t="s">
        <v>86</v>
      </c>
      <c r="C255" s="196"/>
      <c r="D255" s="196"/>
      <c r="E255" s="196"/>
      <c r="F255" s="196"/>
      <c r="G255" s="196"/>
      <c r="H255" s="222">
        <v>22.0</v>
      </c>
      <c r="I255" s="196">
        <v>1.0</v>
      </c>
      <c r="J255" s="192">
        <f t="shared" si="217"/>
        <v>22</v>
      </c>
      <c r="K255" s="175"/>
      <c r="L255" s="175"/>
      <c r="M255" s="175"/>
      <c r="N255" s="175"/>
      <c r="O255" s="175"/>
      <c r="P255" s="175"/>
      <c r="Q255" s="223"/>
      <c r="R255" s="21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customHeight="1">
      <c r="A256" s="160">
        <v>8.0</v>
      </c>
      <c r="B256" s="190" t="s">
        <v>86</v>
      </c>
      <c r="C256" s="196"/>
      <c r="D256" s="196"/>
      <c r="E256" s="196"/>
      <c r="F256" s="196"/>
      <c r="G256" s="196"/>
      <c r="H256" s="222">
        <v>18.0</v>
      </c>
      <c r="I256" s="196">
        <v>1.0</v>
      </c>
      <c r="J256" s="192">
        <f t="shared" si="217"/>
        <v>18</v>
      </c>
      <c r="K256" s="175"/>
      <c r="L256" s="175"/>
      <c r="M256" s="175"/>
      <c r="N256" s="175"/>
      <c r="O256" s="175"/>
      <c r="P256" s="175"/>
      <c r="Q256" s="223"/>
      <c r="R256" s="21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11.0</v>
      </c>
      <c r="B257" s="261"/>
      <c r="C257" s="196"/>
      <c r="D257" s="196"/>
      <c r="E257" s="196"/>
      <c r="F257" s="196"/>
      <c r="G257" s="196"/>
      <c r="H257" s="222"/>
      <c r="I257" s="196"/>
      <c r="J257" s="192">
        <f t="shared" si="217"/>
        <v>0</v>
      </c>
      <c r="K257" s="175"/>
      <c r="L257" s="175"/>
      <c r="M257" s="175"/>
      <c r="N257" s="175"/>
      <c r="O257" s="175"/>
      <c r="P257" s="175"/>
      <c r="Q257" s="223"/>
      <c r="R257" s="21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12.0</v>
      </c>
      <c r="B258" s="261"/>
      <c r="C258" s="196"/>
      <c r="D258" s="196"/>
      <c r="E258" s="196"/>
      <c r="F258" s="196"/>
      <c r="G258" s="196"/>
      <c r="H258" s="222"/>
      <c r="I258" s="196"/>
      <c r="J258" s="192">
        <f t="shared" si="217"/>
        <v>0</v>
      </c>
      <c r="K258" s="175"/>
      <c r="L258" s="175"/>
      <c r="M258" s="175"/>
      <c r="N258" s="175"/>
      <c r="O258" s="175"/>
      <c r="P258" s="175"/>
      <c r="Q258" s="223"/>
      <c r="R258" s="21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13.0</v>
      </c>
      <c r="B259" s="261"/>
      <c r="C259" s="196"/>
      <c r="D259" s="196"/>
      <c r="E259" s="196"/>
      <c r="F259" s="196"/>
      <c r="G259" s="196"/>
      <c r="H259" s="222"/>
      <c r="I259" s="196"/>
      <c r="J259" s="192">
        <f t="shared" si="217"/>
        <v>0</v>
      </c>
      <c r="K259" s="175"/>
      <c r="L259" s="175"/>
      <c r="M259" s="175"/>
      <c r="N259" s="175"/>
      <c r="O259" s="175"/>
      <c r="P259" s="175"/>
      <c r="Q259" s="223"/>
      <c r="R259" s="21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14.0</v>
      </c>
      <c r="B260" s="261"/>
      <c r="C260" s="196"/>
      <c r="D260" s="196"/>
      <c r="E260" s="196"/>
      <c r="F260" s="196"/>
      <c r="G260" s="196"/>
      <c r="H260" s="222"/>
      <c r="I260" s="196"/>
      <c r="J260" s="192">
        <f t="shared" si="217"/>
        <v>0</v>
      </c>
      <c r="K260" s="175"/>
      <c r="L260" s="175"/>
      <c r="M260" s="175"/>
      <c r="N260" s="175"/>
      <c r="O260" s="175"/>
      <c r="P260" s="175"/>
      <c r="Q260" s="223"/>
      <c r="R260" s="21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15.0</v>
      </c>
      <c r="B261" s="261"/>
      <c r="C261" s="196"/>
      <c r="D261" s="196"/>
      <c r="E261" s="196"/>
      <c r="F261" s="196"/>
      <c r="G261" s="196"/>
      <c r="H261" s="222"/>
      <c r="I261" s="196"/>
      <c r="J261" s="192">
        <f t="shared" si="217"/>
        <v>0</v>
      </c>
      <c r="K261" s="175"/>
      <c r="L261" s="175"/>
      <c r="M261" s="175"/>
      <c r="N261" s="175"/>
      <c r="O261" s="175"/>
      <c r="P261" s="175"/>
      <c r="Q261" s="223"/>
      <c r="R261" s="21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16.0</v>
      </c>
      <c r="B262" s="261"/>
      <c r="C262" s="196"/>
      <c r="D262" s="196"/>
      <c r="E262" s="196"/>
      <c r="F262" s="196"/>
      <c r="G262" s="196"/>
      <c r="H262" s="222"/>
      <c r="I262" s="196"/>
      <c r="J262" s="192">
        <f t="shared" si="217"/>
        <v>0</v>
      </c>
      <c r="K262" s="175"/>
      <c r="L262" s="175"/>
      <c r="M262" s="175"/>
      <c r="N262" s="175"/>
      <c r="O262" s="175"/>
      <c r="P262" s="175"/>
      <c r="Q262" s="223"/>
      <c r="R262" s="21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17.0</v>
      </c>
      <c r="B263" s="261"/>
      <c r="C263" s="196"/>
      <c r="D263" s="196"/>
      <c r="E263" s="196"/>
      <c r="F263" s="196"/>
      <c r="G263" s="196"/>
      <c r="H263" s="222"/>
      <c r="I263" s="196"/>
      <c r="J263" s="192">
        <f t="shared" si="217"/>
        <v>0</v>
      </c>
      <c r="K263" s="175"/>
      <c r="L263" s="175"/>
      <c r="M263" s="175"/>
      <c r="N263" s="175"/>
      <c r="O263" s="175"/>
      <c r="P263" s="175"/>
      <c r="Q263" s="223"/>
      <c r="R263" s="21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18.0</v>
      </c>
      <c r="B264" s="261"/>
      <c r="C264" s="196"/>
      <c r="D264" s="196"/>
      <c r="E264" s="196"/>
      <c r="F264" s="196"/>
      <c r="G264" s="196"/>
      <c r="H264" s="222"/>
      <c r="I264" s="196"/>
      <c r="J264" s="192">
        <f t="shared" si="217"/>
        <v>0</v>
      </c>
      <c r="K264" s="175"/>
      <c r="L264" s="175"/>
      <c r="M264" s="175"/>
      <c r="N264" s="175"/>
      <c r="O264" s="175"/>
      <c r="P264" s="175"/>
      <c r="Q264" s="223"/>
      <c r="R264" s="21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19.0</v>
      </c>
      <c r="B265" s="261"/>
      <c r="C265" s="196"/>
      <c r="D265" s="196"/>
      <c r="E265" s="196"/>
      <c r="F265" s="196"/>
      <c r="G265" s="196"/>
      <c r="H265" s="222"/>
      <c r="I265" s="196"/>
      <c r="J265" s="192">
        <f t="shared" si="217"/>
        <v>0</v>
      </c>
      <c r="K265" s="175"/>
      <c r="L265" s="175"/>
      <c r="M265" s="175"/>
      <c r="N265" s="175"/>
      <c r="O265" s="175"/>
      <c r="P265" s="175"/>
      <c r="Q265" s="223"/>
      <c r="R265" s="140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20.0</v>
      </c>
      <c r="B266" s="261"/>
      <c r="C266" s="196"/>
      <c r="D266" s="196"/>
      <c r="E266" s="196"/>
      <c r="F266" s="196"/>
      <c r="G266" s="196"/>
      <c r="H266" s="222"/>
      <c r="I266" s="196"/>
      <c r="J266" s="192">
        <f t="shared" si="217"/>
        <v>0</v>
      </c>
      <c r="K266" s="175"/>
      <c r="L266" s="175"/>
      <c r="M266" s="175"/>
      <c r="N266" s="175"/>
      <c r="O266" s="175"/>
      <c r="P266" s="175"/>
      <c r="Q266" s="223"/>
      <c r="R266" s="21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21.0</v>
      </c>
      <c r="B267" s="261"/>
      <c r="C267" s="196"/>
      <c r="D267" s="196"/>
      <c r="E267" s="196"/>
      <c r="F267" s="196"/>
      <c r="G267" s="196"/>
      <c r="H267" s="222"/>
      <c r="I267" s="196"/>
      <c r="J267" s="192">
        <f t="shared" si="217"/>
        <v>0</v>
      </c>
      <c r="K267" s="175"/>
      <c r="L267" s="175"/>
      <c r="M267" s="175"/>
      <c r="N267" s="175"/>
      <c r="O267" s="175"/>
      <c r="P267" s="175"/>
      <c r="Q267" s="223"/>
      <c r="R267" s="21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22.0</v>
      </c>
      <c r="B268" s="261"/>
      <c r="C268" s="196"/>
      <c r="D268" s="196"/>
      <c r="E268" s="196"/>
      <c r="F268" s="196"/>
      <c r="G268" s="196"/>
      <c r="H268" s="222"/>
      <c r="I268" s="196"/>
      <c r="J268" s="192">
        <f t="shared" si="217"/>
        <v>0</v>
      </c>
      <c r="K268" s="175"/>
      <c r="L268" s="175"/>
      <c r="M268" s="175"/>
      <c r="N268" s="175"/>
      <c r="O268" s="175"/>
      <c r="P268" s="175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23.0</v>
      </c>
      <c r="B269" s="261"/>
      <c r="C269" s="196"/>
      <c r="D269" s="196"/>
      <c r="E269" s="196"/>
      <c r="F269" s="196"/>
      <c r="G269" s="196"/>
      <c r="H269" s="222"/>
      <c r="I269" s="196"/>
      <c r="J269" s="192">
        <f t="shared" si="217"/>
        <v>0</v>
      </c>
      <c r="K269" s="175"/>
      <c r="L269" s="175"/>
      <c r="M269" s="175"/>
      <c r="N269" s="175"/>
      <c r="O269" s="175"/>
      <c r="P269" s="175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24.0</v>
      </c>
      <c r="B270" s="261"/>
      <c r="C270" s="196"/>
      <c r="D270" s="196"/>
      <c r="E270" s="196"/>
      <c r="F270" s="196"/>
      <c r="G270" s="196"/>
      <c r="H270" s="222"/>
      <c r="I270" s="196"/>
      <c r="J270" s="192">
        <f t="shared" si="217"/>
        <v>0</v>
      </c>
      <c r="K270" s="175"/>
      <c r="L270" s="175"/>
      <c r="M270" s="175"/>
      <c r="N270" s="175"/>
      <c r="O270" s="175"/>
      <c r="P270" s="175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25.0</v>
      </c>
      <c r="B271" s="261"/>
      <c r="C271" s="196"/>
      <c r="D271" s="196"/>
      <c r="E271" s="196"/>
      <c r="F271" s="196"/>
      <c r="G271" s="196"/>
      <c r="H271" s="222"/>
      <c r="I271" s="196"/>
      <c r="J271" s="192">
        <f t="shared" si="217"/>
        <v>0</v>
      </c>
      <c r="K271" s="175"/>
      <c r="L271" s="175"/>
      <c r="M271" s="175"/>
      <c r="N271" s="175"/>
      <c r="O271" s="175"/>
      <c r="P271" s="175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0">
        <v>26.0</v>
      </c>
      <c r="B272" s="261"/>
      <c r="C272" s="196"/>
      <c r="D272" s="196"/>
      <c r="E272" s="196"/>
      <c r="F272" s="196"/>
      <c r="G272" s="196"/>
      <c r="H272" s="222"/>
      <c r="I272" s="196"/>
      <c r="J272" s="192">
        <f t="shared" si="217"/>
        <v>0</v>
      </c>
      <c r="K272" s="175"/>
      <c r="L272" s="175"/>
      <c r="M272" s="175"/>
      <c r="N272" s="175"/>
      <c r="O272" s="175"/>
      <c r="P272" s="175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0">
        <v>27.0</v>
      </c>
      <c r="B273" s="261"/>
      <c r="C273" s="196"/>
      <c r="D273" s="196"/>
      <c r="E273" s="196"/>
      <c r="F273" s="196"/>
      <c r="G273" s="196"/>
      <c r="H273" s="196"/>
      <c r="I273" s="196"/>
      <c r="J273" s="192">
        <f t="shared" si="217"/>
        <v>0</v>
      </c>
      <c r="K273" s="175"/>
      <c r="L273" s="175"/>
      <c r="M273" s="175"/>
      <c r="N273" s="175"/>
      <c r="O273" s="175"/>
      <c r="P273" s="175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0">
        <v>28.0</v>
      </c>
      <c r="B274" s="261"/>
      <c r="C274" s="196"/>
      <c r="D274" s="196"/>
      <c r="E274" s="196"/>
      <c r="F274" s="196"/>
      <c r="G274" s="196"/>
      <c r="H274" s="196"/>
      <c r="I274" s="196"/>
      <c r="J274" s="192">
        <f t="shared" si="217"/>
        <v>0</v>
      </c>
      <c r="K274" s="175"/>
      <c r="L274" s="175"/>
      <c r="M274" s="175"/>
      <c r="N274" s="175"/>
      <c r="O274" s="175"/>
      <c r="P274" s="175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0">
        <v>29.0</v>
      </c>
      <c r="B275" s="262"/>
      <c r="C275" s="196"/>
      <c r="D275" s="196"/>
      <c r="E275" s="196"/>
      <c r="F275" s="196"/>
      <c r="G275" s="196"/>
      <c r="H275" s="196"/>
      <c r="I275" s="196"/>
      <c r="J275" s="192">
        <f t="shared" si="217"/>
        <v>0</v>
      </c>
      <c r="K275" s="175"/>
      <c r="L275" s="175"/>
      <c r="M275" s="175"/>
      <c r="N275" s="175"/>
      <c r="O275" s="175"/>
      <c r="P275" s="175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0">
        <v>30.0</v>
      </c>
      <c r="B276" s="262"/>
      <c r="C276" s="196"/>
      <c r="D276" s="196"/>
      <c r="E276" s="196"/>
      <c r="F276" s="196"/>
      <c r="G276" s="196"/>
      <c r="H276" s="222"/>
      <c r="I276" s="196"/>
      <c r="J276" s="192">
        <f t="shared" si="217"/>
        <v>0</v>
      </c>
      <c r="K276" s="175"/>
      <c r="L276" s="175"/>
      <c r="M276" s="175"/>
      <c r="N276" s="175"/>
      <c r="O276" s="175"/>
      <c r="P276" s="175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hidden="1" customHeight="1">
      <c r="A277" s="160">
        <v>31.0</v>
      </c>
      <c r="B277" s="212"/>
      <c r="C277" s="196"/>
      <c r="D277" s="196"/>
      <c r="E277" s="196"/>
      <c r="F277" s="196"/>
      <c r="G277" s="196"/>
      <c r="H277" s="222"/>
      <c r="I277" s="196"/>
      <c r="J277" s="192">
        <f t="shared" si="217"/>
        <v>0</v>
      </c>
      <c r="K277" s="175"/>
      <c r="L277" s="175"/>
      <c r="M277" s="175"/>
      <c r="N277" s="175"/>
      <c r="O277" s="175"/>
      <c r="P277" s="175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hidden="1" customHeight="1">
      <c r="A278" s="160">
        <v>32.0</v>
      </c>
      <c r="B278" s="212"/>
      <c r="C278" s="160"/>
      <c r="D278" s="160"/>
      <c r="E278" s="160"/>
      <c r="F278" s="160"/>
      <c r="G278" s="160"/>
      <c r="H278" s="160"/>
      <c r="I278" s="160"/>
      <c r="J278" s="192">
        <f t="shared" si="217"/>
        <v>0</v>
      </c>
      <c r="K278" s="175"/>
      <c r="L278" s="175"/>
      <c r="M278" s="175"/>
      <c r="N278" s="175"/>
      <c r="O278" s="175"/>
      <c r="P278" s="175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0">
        <v>33.0</v>
      </c>
      <c r="B279" s="262"/>
      <c r="C279" s="160"/>
      <c r="D279" s="160"/>
      <c r="E279" s="160"/>
      <c r="F279" s="160"/>
      <c r="G279" s="160"/>
      <c r="H279" s="160"/>
      <c r="I279" s="160"/>
      <c r="J279" s="192">
        <f t="shared" si="217"/>
        <v>0</v>
      </c>
      <c r="K279" s="175"/>
      <c r="L279" s="175"/>
      <c r="M279" s="175"/>
      <c r="N279" s="175"/>
      <c r="O279" s="175"/>
      <c r="P279" s="175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hidden="1" customHeight="1">
      <c r="A280" s="160">
        <v>34.0</v>
      </c>
      <c r="B280" s="263"/>
      <c r="C280" s="160"/>
      <c r="D280" s="160"/>
      <c r="E280" s="160"/>
      <c r="F280" s="160"/>
      <c r="G280" s="160"/>
      <c r="H280" s="160"/>
      <c r="I280" s="160"/>
      <c r="J280" s="192">
        <f t="shared" si="217"/>
        <v>0</v>
      </c>
      <c r="K280" s="175"/>
      <c r="L280" s="175"/>
      <c r="M280" s="175"/>
      <c r="N280" s="175"/>
      <c r="O280" s="175"/>
      <c r="P280" s="175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24.75" hidden="1" customHeight="1">
      <c r="A281" s="160">
        <v>35.0</v>
      </c>
      <c r="B281" s="264"/>
      <c r="C281" s="160"/>
      <c r="D281" s="160"/>
      <c r="E281" s="160"/>
      <c r="F281" s="160"/>
      <c r="G281" s="160"/>
      <c r="H281" s="160"/>
      <c r="I281" s="160"/>
      <c r="J281" s="192">
        <f t="shared" si="217"/>
        <v>0</v>
      </c>
      <c r="K281" s="175"/>
      <c r="L281" s="175"/>
      <c r="M281" s="175"/>
      <c r="N281" s="175"/>
      <c r="O281" s="175"/>
      <c r="P281" s="175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139"/>
      <c r="B282" s="139"/>
      <c r="C282" s="139"/>
      <c r="D282" s="139"/>
      <c r="E282" s="139"/>
      <c r="F282" s="139"/>
      <c r="G282" s="139"/>
      <c r="H282" s="140" t="s">
        <v>38</v>
      </c>
      <c r="I282" s="139"/>
      <c r="J282" s="224">
        <f>SUM(J249:J281)</f>
        <v>228</v>
      </c>
      <c r="K282" s="225"/>
      <c r="L282" s="225"/>
      <c r="M282" s="225"/>
      <c r="N282" s="225"/>
      <c r="O282" s="225"/>
      <c r="P282" s="225"/>
      <c r="Q282" s="225"/>
      <c r="R282" s="139"/>
      <c r="S282" s="21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144"/>
      <c r="B283" s="144"/>
      <c r="C283" s="144"/>
      <c r="D283" s="144"/>
      <c r="E283" s="144"/>
      <c r="F283" s="144"/>
      <c r="G283" s="144"/>
      <c r="H283" s="145"/>
      <c r="I283" s="172"/>
      <c r="J283" s="199">
        <f>+J282*60%</f>
        <v>136.8</v>
      </c>
      <c r="K283" s="199"/>
      <c r="L283" s="199"/>
      <c r="M283" s="199"/>
      <c r="N283" s="199"/>
      <c r="O283" s="199"/>
      <c r="P283" s="199"/>
      <c r="Q283" s="199">
        <f>+J282*40%</f>
        <v>91.2</v>
      </c>
      <c r="R283" s="139"/>
      <c r="S283" s="21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139"/>
      <c r="B284" s="139"/>
      <c r="C284" s="139"/>
      <c r="D284" s="139"/>
      <c r="E284" s="139"/>
      <c r="F284" s="139"/>
      <c r="G284" s="139"/>
      <c r="H284" s="140"/>
      <c r="I284" s="139"/>
      <c r="J284" s="139"/>
      <c r="K284" s="139"/>
      <c r="L284" s="139"/>
      <c r="M284" s="139"/>
      <c r="N284" s="139"/>
      <c r="O284" s="139"/>
      <c r="P284" s="139"/>
      <c r="Q284" s="139"/>
      <c r="R284" s="139"/>
      <c r="S284" s="21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139"/>
      <c r="B285" s="139"/>
      <c r="C285" s="139"/>
      <c r="D285" s="139"/>
      <c r="E285" s="139"/>
      <c r="F285" s="139"/>
      <c r="G285" s="139"/>
      <c r="H285" s="140"/>
      <c r="I285" s="139"/>
      <c r="J285" s="139"/>
      <c r="K285" s="139"/>
      <c r="L285" s="139"/>
      <c r="M285" s="139"/>
      <c r="N285" s="139"/>
      <c r="O285" s="139"/>
      <c r="P285" s="139"/>
      <c r="Q285" s="139"/>
      <c r="R285" s="139"/>
      <c r="S285" s="21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9.5" customHeight="1">
      <c r="A286" s="226" t="s">
        <v>41</v>
      </c>
      <c r="B286" s="139"/>
      <c r="C286" s="139"/>
      <c r="D286" s="139"/>
      <c r="E286" s="139"/>
      <c r="F286" s="139"/>
      <c r="G286" s="139"/>
      <c r="H286" s="140"/>
      <c r="I286" s="139"/>
      <c r="J286" s="139"/>
      <c r="K286" s="139"/>
      <c r="L286" s="139"/>
      <c r="M286" s="139"/>
      <c r="N286" s="139"/>
      <c r="O286" s="139"/>
      <c r="P286" s="139"/>
      <c r="Q286" s="139"/>
      <c r="R286" s="139"/>
      <c r="S286" s="21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57.0" customHeight="1">
      <c r="A287" s="227"/>
      <c r="B287" s="228" t="s">
        <v>42</v>
      </c>
      <c r="C287" s="228" t="s">
        <v>43</v>
      </c>
      <c r="D287" s="228" t="s">
        <v>44</v>
      </c>
      <c r="E287" s="228" t="s">
        <v>45</v>
      </c>
      <c r="F287" s="228"/>
      <c r="G287" s="228"/>
      <c r="H287" s="229" t="s">
        <v>46</v>
      </c>
      <c r="I287" s="230" t="s">
        <v>47</v>
      </c>
      <c r="J287" s="139"/>
      <c r="K287" s="139"/>
      <c r="L287" s="139"/>
      <c r="M287" s="139"/>
      <c r="N287" s="139"/>
      <c r="O287" s="139"/>
      <c r="P287" s="139"/>
      <c r="Q287" s="139"/>
      <c r="R287" s="141"/>
      <c r="S287" s="21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75" customHeight="1">
      <c r="A288" s="231" t="s">
        <v>48</v>
      </c>
      <c r="B288" s="232">
        <f>+E25</f>
        <v>11169.2278</v>
      </c>
      <c r="C288" s="233">
        <f>+J221</f>
        <v>9577.878857</v>
      </c>
      <c r="D288" s="233">
        <f>+J242</f>
        <v>0</v>
      </c>
      <c r="E288" s="234">
        <f>J283</f>
        <v>136.8</v>
      </c>
      <c r="F288" s="234"/>
      <c r="G288" s="234"/>
      <c r="H288" s="235">
        <f>+I25</f>
        <v>706.9877102</v>
      </c>
      <c r="I288" s="236">
        <f>+B288-C288-D288-E288-H288</f>
        <v>747.5612333</v>
      </c>
      <c r="J288" s="139"/>
      <c r="K288" s="139"/>
      <c r="L288" s="139"/>
      <c r="M288" s="139"/>
      <c r="N288" s="139"/>
      <c r="O288" s="139"/>
      <c r="P288" s="139"/>
      <c r="Q288" s="139"/>
      <c r="R288" s="141"/>
      <c r="S288" s="21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9.5" customHeight="1">
      <c r="A289" s="237" t="s">
        <v>49</v>
      </c>
      <c r="B289" s="238"/>
      <c r="C289" s="239">
        <f>+C288/B288</f>
        <v>0.857523817</v>
      </c>
      <c r="D289" s="239">
        <f>+D288/B288</f>
        <v>0</v>
      </c>
      <c r="E289" s="239">
        <f>+E288/B288</f>
        <v>0.01224793714</v>
      </c>
      <c r="F289" s="239"/>
      <c r="G289" s="239"/>
      <c r="H289" s="240">
        <f>+H288/B288</f>
        <v>0.06329781458</v>
      </c>
      <c r="I289" s="241">
        <f>+I288/B288</f>
        <v>0.06693043124</v>
      </c>
      <c r="J289" s="139"/>
      <c r="K289" s="139"/>
      <c r="L289" s="139"/>
      <c r="M289" s="139"/>
      <c r="N289" s="139"/>
      <c r="O289" s="139"/>
      <c r="P289" s="139"/>
      <c r="Q289" s="139"/>
      <c r="R289" s="141"/>
      <c r="S289" s="21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9.5" customHeight="1">
      <c r="A290" s="162"/>
      <c r="B290" s="215"/>
      <c r="C290" s="242"/>
      <c r="D290" s="242"/>
      <c r="E290" s="242"/>
      <c r="F290" s="242"/>
      <c r="G290" s="242"/>
      <c r="H290" s="243"/>
      <c r="I290" s="244"/>
      <c r="J290" s="139"/>
      <c r="K290" s="139"/>
      <c r="L290" s="139"/>
      <c r="M290" s="139"/>
      <c r="N290" s="139"/>
      <c r="O290" s="139"/>
      <c r="P290" s="139"/>
      <c r="Q290" s="139"/>
      <c r="R290" s="141"/>
      <c r="S290" s="21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245"/>
      <c r="B291" s="246"/>
      <c r="C291" s="246"/>
      <c r="D291" s="246" t="s">
        <v>50</v>
      </c>
      <c r="E291" s="246" t="s">
        <v>48</v>
      </c>
      <c r="F291" s="246"/>
      <c r="G291" s="246"/>
      <c r="H291" s="247">
        <f>+D288+E288+H288+I288</f>
        <v>1591.348944</v>
      </c>
      <c r="I291" s="248"/>
      <c r="J291" s="139"/>
      <c r="K291" s="139"/>
      <c r="L291" s="139"/>
      <c r="M291" s="139"/>
      <c r="N291" s="139"/>
      <c r="O291" s="139"/>
      <c r="P291" s="139"/>
      <c r="Q291" s="139"/>
      <c r="R291" s="141"/>
      <c r="S291" s="140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75" customHeight="1">
      <c r="A292" s="249"/>
      <c r="B292" s="139"/>
      <c r="C292" s="139"/>
      <c r="D292" s="139"/>
      <c r="E292" s="139" t="s">
        <v>49</v>
      </c>
      <c r="F292" s="139"/>
      <c r="G292" s="139"/>
      <c r="H292" s="243">
        <f>+H291/B288</f>
        <v>0.142476183</v>
      </c>
      <c r="I292" s="250"/>
      <c r="J292" s="139"/>
      <c r="K292" s="139"/>
      <c r="L292" s="139"/>
      <c r="M292" s="139"/>
      <c r="N292" s="139"/>
      <c r="O292" s="139"/>
      <c r="P292" s="139"/>
      <c r="Q292" s="139"/>
      <c r="R292" s="141"/>
      <c r="S292" s="140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249"/>
      <c r="B293" s="139"/>
      <c r="C293" s="139" t="s">
        <v>51</v>
      </c>
      <c r="D293" s="139"/>
      <c r="E293" s="139"/>
      <c r="F293" s="139"/>
      <c r="G293" s="139"/>
      <c r="H293" s="140"/>
      <c r="I293" s="250"/>
      <c r="J293" s="139"/>
      <c r="K293" s="139"/>
      <c r="L293" s="139"/>
      <c r="M293" s="139"/>
      <c r="N293" s="139"/>
      <c r="O293" s="139"/>
      <c r="P293" s="139"/>
      <c r="Q293" s="139"/>
      <c r="R293" s="141"/>
      <c r="S293" s="140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75" customHeight="1">
      <c r="A294" s="249"/>
      <c r="B294" s="139"/>
      <c r="C294" s="139"/>
      <c r="D294" s="139" t="s">
        <v>52</v>
      </c>
      <c r="E294" s="139"/>
      <c r="F294" s="139"/>
      <c r="G294" s="139"/>
      <c r="H294" s="140">
        <f>+H293*(H291-H288)</f>
        <v>0</v>
      </c>
      <c r="I294" s="250"/>
      <c r="J294" s="139"/>
      <c r="K294" s="139"/>
      <c r="L294" s="139"/>
      <c r="M294" s="139"/>
      <c r="N294" s="139"/>
      <c r="O294" s="139"/>
      <c r="P294" s="139"/>
      <c r="Q294" s="139"/>
      <c r="R294" s="141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9.5" customHeight="1">
      <c r="A295" s="251"/>
      <c r="B295" s="252"/>
      <c r="C295" s="252"/>
      <c r="D295" s="252"/>
      <c r="E295" s="252"/>
      <c r="F295" s="252"/>
      <c r="G295" s="252"/>
      <c r="H295" s="253"/>
      <c r="I295" s="254"/>
      <c r="J295" s="139"/>
      <c r="K295" s="139"/>
      <c r="L295" s="139"/>
      <c r="M295" s="139"/>
      <c r="N295" s="139"/>
      <c r="O295" s="139"/>
      <c r="P295" s="139"/>
      <c r="Q295" s="139"/>
      <c r="R295" s="141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75" customHeight="1">
      <c r="A296" s="139"/>
      <c r="B296" s="139"/>
      <c r="C296" s="139"/>
      <c r="D296" s="139"/>
      <c r="E296" s="139"/>
      <c r="F296" s="139"/>
      <c r="G296" s="139"/>
      <c r="H296" s="140"/>
      <c r="I296" s="139"/>
      <c r="J296" s="139"/>
      <c r="K296" s="139"/>
      <c r="L296" s="139"/>
      <c r="M296" s="139"/>
      <c r="N296" s="139"/>
      <c r="O296" s="139"/>
      <c r="P296" s="139"/>
      <c r="Q296" s="139"/>
      <c r="R296" s="141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8.75" customHeight="1">
      <c r="A297" s="139"/>
      <c r="B297" s="139"/>
      <c r="C297" s="139"/>
      <c r="D297" s="139"/>
      <c r="E297" s="139"/>
      <c r="F297" s="139"/>
      <c r="G297" s="139"/>
      <c r="H297" s="140"/>
      <c r="I297" s="139"/>
      <c r="J297" s="139"/>
      <c r="K297" s="139"/>
      <c r="L297" s="139"/>
      <c r="M297" s="139"/>
      <c r="N297" s="139"/>
      <c r="O297" s="139"/>
      <c r="P297" s="139"/>
      <c r="Q297" s="139"/>
      <c r="R297" s="141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18.75" customHeight="1">
      <c r="A298" s="139"/>
      <c r="B298" s="139"/>
      <c r="C298" s="139"/>
      <c r="D298" s="139"/>
      <c r="E298" s="139"/>
      <c r="F298" s="139"/>
      <c r="G298" s="139"/>
      <c r="H298" s="140"/>
      <c r="I298" s="139"/>
      <c r="J298" s="139"/>
      <c r="K298" s="139"/>
      <c r="L298" s="139"/>
      <c r="M298" s="139"/>
      <c r="N298" s="139"/>
      <c r="O298" s="139"/>
      <c r="P298" s="139"/>
      <c r="Q298" s="139"/>
      <c r="R298" s="141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</row>
    <row r="299" ht="18.0" customHeight="1">
      <c r="A299" s="7"/>
      <c r="B299" s="7"/>
      <c r="C299" s="7"/>
      <c r="D299" s="7"/>
      <c r="E299" s="7"/>
      <c r="F299" s="7"/>
      <c r="G299" s="7"/>
      <c r="H299" s="255"/>
      <c r="I299" s="7"/>
      <c r="J299" s="7"/>
      <c r="K299" s="7"/>
      <c r="L299" s="7"/>
      <c r="M299" s="7"/>
      <c r="N299" s="7"/>
      <c r="O299" s="7"/>
      <c r="P299" s="7"/>
      <c r="Q299" s="7"/>
      <c r="R299" s="25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55"/>
      <c r="I300" s="7"/>
      <c r="J300" s="7"/>
      <c r="K300" s="7"/>
      <c r="L300" s="7"/>
      <c r="M300" s="7"/>
      <c r="N300" s="7"/>
      <c r="O300" s="7"/>
      <c r="P300" s="7"/>
      <c r="Q300" s="7"/>
      <c r="R300" s="25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55"/>
      <c r="I301" s="7"/>
      <c r="J301" s="7"/>
      <c r="K301" s="7"/>
      <c r="L301" s="7"/>
      <c r="M301" s="7"/>
      <c r="N301" s="7"/>
      <c r="O301" s="7"/>
      <c r="P301" s="7"/>
      <c r="Q301" s="7"/>
      <c r="R301" s="25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55"/>
      <c r="I302" s="7"/>
      <c r="J302" s="7"/>
      <c r="K302" s="7"/>
      <c r="L302" s="7"/>
      <c r="M302" s="7"/>
      <c r="N302" s="7"/>
      <c r="O302" s="7"/>
      <c r="P302" s="7"/>
      <c r="Q302" s="7"/>
      <c r="R302" s="25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55"/>
      <c r="I303" s="7"/>
      <c r="J303" s="7"/>
      <c r="K303" s="7"/>
      <c r="L303" s="7"/>
      <c r="M303" s="7"/>
      <c r="N303" s="7"/>
      <c r="O303" s="7"/>
      <c r="P303" s="7"/>
      <c r="Q303" s="7"/>
      <c r="R303" s="25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55"/>
      <c r="I304" s="7"/>
      <c r="J304" s="7"/>
      <c r="K304" s="7"/>
      <c r="L304" s="7"/>
      <c r="M304" s="7"/>
      <c r="N304" s="7"/>
      <c r="O304" s="7"/>
      <c r="P304" s="7"/>
      <c r="Q304" s="7"/>
      <c r="R304" s="25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55"/>
      <c r="I305" s="7"/>
      <c r="J305" s="7"/>
      <c r="K305" s="7"/>
      <c r="L305" s="7"/>
      <c r="M305" s="7"/>
      <c r="N305" s="7"/>
      <c r="O305" s="7"/>
      <c r="P305" s="7"/>
      <c r="Q305" s="7"/>
      <c r="R305" s="25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55"/>
      <c r="I306" s="7"/>
      <c r="J306" s="7"/>
      <c r="K306" s="7"/>
      <c r="L306" s="7"/>
      <c r="M306" s="7"/>
      <c r="N306" s="7"/>
      <c r="O306" s="7"/>
      <c r="P306" s="7"/>
      <c r="Q306" s="7"/>
      <c r="R306" s="25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55"/>
      <c r="I307" s="7"/>
      <c r="J307" s="7"/>
      <c r="K307" s="7"/>
      <c r="L307" s="7"/>
      <c r="M307" s="7"/>
      <c r="N307" s="7"/>
      <c r="O307" s="7"/>
      <c r="P307" s="7"/>
      <c r="Q307" s="7"/>
      <c r="R307" s="25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55"/>
      <c r="I308" s="7"/>
      <c r="J308" s="7"/>
      <c r="K308" s="7"/>
      <c r="L308" s="7"/>
      <c r="M308" s="7"/>
      <c r="N308" s="7"/>
      <c r="O308" s="7"/>
      <c r="P308" s="7"/>
      <c r="Q308" s="7"/>
      <c r="R308" s="25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55"/>
      <c r="I309" s="7"/>
      <c r="J309" s="7"/>
      <c r="K309" s="7"/>
      <c r="L309" s="7"/>
      <c r="M309" s="7"/>
      <c r="N309" s="7"/>
      <c r="O309" s="7"/>
      <c r="P309" s="7"/>
      <c r="Q309" s="7"/>
      <c r="R309" s="25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55"/>
      <c r="I310" s="7"/>
      <c r="J310" s="7"/>
      <c r="K310" s="7"/>
      <c r="L310" s="7"/>
      <c r="M310" s="7"/>
      <c r="N310" s="7"/>
      <c r="O310" s="7"/>
      <c r="P310" s="7"/>
      <c r="Q310" s="7"/>
      <c r="R310" s="25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55"/>
      <c r="I311" s="7"/>
      <c r="J311" s="7"/>
      <c r="K311" s="7"/>
      <c r="L311" s="7"/>
      <c r="M311" s="7"/>
      <c r="N311" s="7"/>
      <c r="O311" s="7"/>
      <c r="P311" s="7"/>
      <c r="Q311" s="7"/>
      <c r="R311" s="25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55"/>
      <c r="I312" s="7"/>
      <c r="J312" s="7"/>
      <c r="K312" s="7"/>
      <c r="L312" s="7"/>
      <c r="M312" s="7"/>
      <c r="N312" s="7"/>
      <c r="O312" s="7"/>
      <c r="P312" s="7"/>
      <c r="Q312" s="7"/>
      <c r="R312" s="25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55"/>
      <c r="I313" s="7"/>
      <c r="J313" s="7"/>
      <c r="K313" s="7"/>
      <c r="L313" s="7"/>
      <c r="M313" s="7"/>
      <c r="N313" s="7"/>
      <c r="O313" s="7"/>
      <c r="P313" s="7"/>
      <c r="Q313" s="7"/>
      <c r="R313" s="25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55"/>
      <c r="I314" s="7"/>
      <c r="J314" s="7"/>
      <c r="K314" s="7"/>
      <c r="L314" s="7"/>
      <c r="M314" s="7"/>
      <c r="N314" s="7"/>
      <c r="O314" s="7"/>
      <c r="P314" s="7"/>
      <c r="Q314" s="7"/>
      <c r="R314" s="25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55"/>
      <c r="I315" s="7"/>
      <c r="J315" s="7"/>
      <c r="K315" s="7"/>
      <c r="L315" s="7"/>
      <c r="M315" s="7"/>
      <c r="N315" s="7"/>
      <c r="O315" s="7"/>
      <c r="P315" s="7"/>
      <c r="Q315" s="7"/>
      <c r="R315" s="25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55"/>
      <c r="I316" s="7"/>
      <c r="J316" s="7"/>
      <c r="K316" s="7"/>
      <c r="L316" s="7"/>
      <c r="M316" s="7"/>
      <c r="N316" s="7"/>
      <c r="O316" s="7"/>
      <c r="P316" s="7"/>
      <c r="Q316" s="7"/>
      <c r="R316" s="25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55"/>
      <c r="I317" s="7"/>
      <c r="J317" s="7"/>
      <c r="K317" s="7"/>
      <c r="L317" s="7"/>
      <c r="M317" s="7"/>
      <c r="N317" s="7"/>
      <c r="O317" s="7"/>
      <c r="P317" s="7"/>
      <c r="Q317" s="7"/>
      <c r="R317" s="25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55"/>
      <c r="I318" s="7"/>
      <c r="J318" s="7"/>
      <c r="K318" s="7"/>
      <c r="L318" s="7"/>
      <c r="M318" s="7"/>
      <c r="N318" s="7"/>
      <c r="O318" s="7"/>
      <c r="P318" s="7"/>
      <c r="Q318" s="7"/>
      <c r="R318" s="25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55"/>
      <c r="I319" s="7"/>
      <c r="J319" s="7"/>
      <c r="K319" s="7"/>
      <c r="L319" s="7"/>
      <c r="M319" s="7"/>
      <c r="N319" s="7"/>
      <c r="O319" s="7"/>
      <c r="P319" s="7"/>
      <c r="Q319" s="7"/>
      <c r="R319" s="25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55"/>
      <c r="I320" s="7"/>
      <c r="J320" s="7"/>
      <c r="K320" s="7"/>
      <c r="L320" s="7"/>
      <c r="M320" s="7"/>
      <c r="N320" s="7"/>
      <c r="O320" s="7"/>
      <c r="P320" s="7"/>
      <c r="Q320" s="7"/>
      <c r="R320" s="25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55"/>
      <c r="I321" s="7"/>
      <c r="J321" s="7"/>
      <c r="K321" s="7"/>
      <c r="L321" s="7"/>
      <c r="M321" s="7"/>
      <c r="N321" s="7"/>
      <c r="O321" s="7"/>
      <c r="P321" s="7"/>
      <c r="Q321" s="7"/>
      <c r="R321" s="25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55"/>
      <c r="I322" s="7"/>
      <c r="J322" s="7"/>
      <c r="K322" s="7"/>
      <c r="L322" s="7"/>
      <c r="M322" s="7"/>
      <c r="N322" s="7"/>
      <c r="O322" s="7"/>
      <c r="P322" s="7"/>
      <c r="Q322" s="7"/>
      <c r="R322" s="25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55"/>
      <c r="I323" s="7"/>
      <c r="J323" s="7"/>
      <c r="K323" s="7"/>
      <c r="L323" s="7"/>
      <c r="M323" s="7"/>
      <c r="N323" s="7"/>
      <c r="O323" s="7"/>
      <c r="P323" s="7"/>
      <c r="Q323" s="7"/>
      <c r="R323" s="25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55"/>
      <c r="I324" s="7"/>
      <c r="J324" s="7"/>
      <c r="K324" s="7"/>
      <c r="L324" s="7"/>
      <c r="M324" s="7"/>
      <c r="N324" s="7"/>
      <c r="O324" s="7"/>
      <c r="P324" s="7"/>
      <c r="Q324" s="7"/>
      <c r="R324" s="25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55"/>
      <c r="I325" s="7"/>
      <c r="J325" s="7"/>
      <c r="K325" s="7"/>
      <c r="L325" s="7"/>
      <c r="M325" s="7"/>
      <c r="N325" s="7"/>
      <c r="O325" s="7"/>
      <c r="P325" s="7"/>
      <c r="Q325" s="7"/>
      <c r="R325" s="25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55"/>
      <c r="I326" s="7"/>
      <c r="J326" s="7"/>
      <c r="K326" s="7"/>
      <c r="L326" s="7"/>
      <c r="M326" s="7"/>
      <c r="N326" s="7"/>
      <c r="O326" s="7"/>
      <c r="P326" s="7"/>
      <c r="Q326" s="7"/>
      <c r="R326" s="25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55"/>
      <c r="I327" s="7"/>
      <c r="J327" s="7"/>
      <c r="K327" s="7"/>
      <c r="L327" s="7"/>
      <c r="M327" s="7"/>
      <c r="N327" s="7"/>
      <c r="O327" s="7"/>
      <c r="P327" s="7"/>
      <c r="Q327" s="7"/>
      <c r="R327" s="25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55"/>
      <c r="I328" s="7"/>
      <c r="J328" s="7"/>
      <c r="K328" s="7"/>
      <c r="L328" s="7"/>
      <c r="M328" s="7"/>
      <c r="N328" s="7"/>
      <c r="O328" s="7"/>
      <c r="P328" s="7"/>
      <c r="Q328" s="7"/>
      <c r="R328" s="25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55"/>
      <c r="I329" s="7"/>
      <c r="J329" s="7"/>
      <c r="K329" s="7"/>
      <c r="L329" s="7"/>
      <c r="M329" s="7"/>
      <c r="N329" s="7"/>
      <c r="O329" s="7"/>
      <c r="P329" s="7"/>
      <c r="Q329" s="7"/>
      <c r="R329" s="25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55"/>
      <c r="I477" s="7"/>
      <c r="J477" s="7"/>
      <c r="K477" s="7"/>
      <c r="L477" s="7"/>
      <c r="M477" s="7"/>
      <c r="N477" s="7"/>
      <c r="O477" s="7"/>
      <c r="P477" s="7"/>
      <c r="Q477" s="7"/>
      <c r="R477" s="25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55"/>
      <c r="I478" s="7"/>
      <c r="J478" s="7"/>
      <c r="K478" s="7"/>
      <c r="L478" s="7"/>
      <c r="M478" s="7"/>
      <c r="N478" s="7"/>
      <c r="O478" s="7"/>
      <c r="P478" s="7"/>
      <c r="Q478" s="7"/>
      <c r="R478" s="25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55"/>
      <c r="I479" s="7"/>
      <c r="J479" s="7"/>
      <c r="K479" s="7"/>
      <c r="L479" s="7"/>
      <c r="M479" s="7"/>
      <c r="N479" s="7"/>
      <c r="O479" s="7"/>
      <c r="P479" s="7"/>
      <c r="Q479" s="7"/>
      <c r="R479" s="25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55"/>
      <c r="I480" s="7"/>
      <c r="J480" s="7"/>
      <c r="K480" s="7"/>
      <c r="L480" s="7"/>
      <c r="M480" s="7"/>
      <c r="N480" s="7"/>
      <c r="O480" s="7"/>
      <c r="P480" s="7"/>
      <c r="Q480" s="7"/>
      <c r="R480" s="25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55"/>
      <c r="I481" s="7"/>
      <c r="J481" s="7"/>
      <c r="K481" s="7"/>
      <c r="L481" s="7"/>
      <c r="M481" s="7"/>
      <c r="N481" s="7"/>
      <c r="O481" s="7"/>
      <c r="P481" s="7"/>
      <c r="Q481" s="7"/>
      <c r="R481" s="25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55"/>
      <c r="I482" s="7"/>
      <c r="J482" s="7"/>
      <c r="K482" s="7"/>
      <c r="L482" s="7"/>
      <c r="M482" s="7"/>
      <c r="N482" s="7"/>
      <c r="O482" s="7"/>
      <c r="P482" s="7"/>
      <c r="Q482" s="7"/>
      <c r="R482" s="25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55"/>
      <c r="I483" s="7"/>
      <c r="J483" s="7"/>
      <c r="K483" s="7"/>
      <c r="L483" s="7"/>
      <c r="M483" s="7"/>
      <c r="N483" s="7"/>
      <c r="O483" s="7"/>
      <c r="P483" s="7"/>
      <c r="Q483" s="7"/>
      <c r="R483" s="25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55"/>
      <c r="I484" s="7"/>
      <c r="J484" s="7"/>
      <c r="K484" s="7"/>
      <c r="L484" s="7"/>
      <c r="M484" s="7"/>
      <c r="N484" s="7"/>
      <c r="O484" s="7"/>
      <c r="P484" s="7"/>
      <c r="Q484" s="7"/>
      <c r="R484" s="25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55"/>
      <c r="I485" s="7"/>
      <c r="J485" s="7"/>
      <c r="K485" s="7"/>
      <c r="L485" s="7"/>
      <c r="M485" s="7"/>
      <c r="N485" s="7"/>
      <c r="O485" s="7"/>
      <c r="P485" s="7"/>
      <c r="Q485" s="7"/>
      <c r="R485" s="25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55"/>
      <c r="I486" s="7"/>
      <c r="J486" s="7"/>
      <c r="K486" s="7"/>
      <c r="L486" s="7"/>
      <c r="M486" s="7"/>
      <c r="N486" s="7"/>
      <c r="O486" s="7"/>
      <c r="P486" s="7"/>
      <c r="Q486" s="7"/>
      <c r="R486" s="25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55"/>
      <c r="I487" s="7"/>
      <c r="J487" s="7"/>
      <c r="K487" s="7"/>
      <c r="L487" s="7"/>
      <c r="M487" s="7"/>
      <c r="N487" s="7"/>
      <c r="O487" s="7"/>
      <c r="P487" s="7"/>
      <c r="Q487" s="7"/>
      <c r="R487" s="25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55"/>
      <c r="I488" s="7"/>
      <c r="J488" s="7"/>
      <c r="K488" s="7"/>
      <c r="L488" s="7"/>
      <c r="M488" s="7"/>
      <c r="N488" s="7"/>
      <c r="O488" s="7"/>
      <c r="P488" s="7"/>
      <c r="Q488" s="7"/>
      <c r="R488" s="25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55"/>
      <c r="I489" s="7"/>
      <c r="J489" s="7"/>
      <c r="K489" s="7"/>
      <c r="L489" s="7"/>
      <c r="M489" s="7"/>
      <c r="N489" s="7"/>
      <c r="O489" s="7"/>
      <c r="P489" s="7"/>
      <c r="Q489" s="7"/>
      <c r="R489" s="25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55"/>
      <c r="I490" s="7"/>
      <c r="J490" s="7"/>
      <c r="K490" s="7"/>
      <c r="L490" s="7"/>
      <c r="M490" s="7"/>
      <c r="N490" s="7"/>
      <c r="O490" s="7"/>
      <c r="P490" s="7"/>
      <c r="Q490" s="7"/>
      <c r="R490" s="25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55"/>
      <c r="I491" s="7"/>
      <c r="J491" s="7"/>
      <c r="K491" s="7"/>
      <c r="L491" s="7"/>
      <c r="M491" s="7"/>
      <c r="N491" s="7"/>
      <c r="O491" s="7"/>
      <c r="P491" s="7"/>
      <c r="Q491" s="7"/>
      <c r="R491" s="25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55"/>
      <c r="I492" s="7"/>
      <c r="J492" s="7"/>
      <c r="K492" s="7"/>
      <c r="L492" s="7"/>
      <c r="M492" s="7"/>
      <c r="N492" s="7"/>
      <c r="O492" s="7"/>
      <c r="P492" s="7"/>
      <c r="Q492" s="7"/>
      <c r="R492" s="25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55"/>
      <c r="I493" s="7"/>
      <c r="J493" s="7"/>
      <c r="K493" s="7"/>
      <c r="L493" s="7"/>
      <c r="M493" s="7"/>
      <c r="N493" s="7"/>
      <c r="O493" s="7"/>
      <c r="P493" s="7"/>
      <c r="Q493" s="7"/>
      <c r="R493" s="25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55"/>
      <c r="I494" s="7"/>
      <c r="J494" s="7"/>
      <c r="K494" s="7"/>
      <c r="L494" s="7"/>
      <c r="M494" s="7"/>
      <c r="N494" s="7"/>
      <c r="O494" s="7"/>
      <c r="P494" s="7"/>
      <c r="Q494" s="7"/>
      <c r="R494" s="25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27:E227"/>
    <mergeCell ref="C248:E248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1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44422.0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91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65</v>
      </c>
      <c r="C8" s="154">
        <v>1.5</v>
      </c>
      <c r="D8" s="155">
        <v>0.0846</v>
      </c>
      <c r="E8" s="156">
        <f>220.692*13.4</f>
        <v>2957.2728</v>
      </c>
      <c r="F8" s="156"/>
      <c r="G8" s="156"/>
      <c r="H8" s="157">
        <v>13.4</v>
      </c>
      <c r="I8" s="158">
        <f t="shared" ref="I8:I24" si="1">+D8*E8</f>
        <v>250.1852789</v>
      </c>
      <c r="J8" s="159">
        <f t="shared" ref="J8:J24" si="2">E8-I8</f>
        <v>2707.087521</v>
      </c>
      <c r="K8" s="139"/>
      <c r="L8" s="139"/>
      <c r="M8" s="139"/>
      <c r="N8" s="139"/>
      <c r="O8" s="139"/>
      <c r="P8" s="139"/>
      <c r="Q8" s="139"/>
      <c r="R8" s="265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92</v>
      </c>
      <c r="C9" s="154">
        <v>16.5</v>
      </c>
      <c r="D9" s="155">
        <v>0.1063</v>
      </c>
      <c r="E9" s="156">
        <f>186.601*13.9</f>
        <v>2593.7539</v>
      </c>
      <c r="F9" s="156"/>
      <c r="G9" s="156"/>
      <c r="H9" s="157">
        <v>13.9</v>
      </c>
      <c r="I9" s="158">
        <f t="shared" si="1"/>
        <v>275.7160396</v>
      </c>
      <c r="J9" s="159">
        <f t="shared" si="2"/>
        <v>2318.03786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64</v>
      </c>
      <c r="C10" s="154">
        <v>22.5</v>
      </c>
      <c r="D10" s="155">
        <v>0.0805</v>
      </c>
      <c r="E10" s="156">
        <f>221.79*35.2</f>
        <v>7807.008</v>
      </c>
      <c r="F10" s="156"/>
      <c r="G10" s="156"/>
      <c r="H10" s="157">
        <v>35.2</v>
      </c>
      <c r="I10" s="158">
        <f t="shared" si="1"/>
        <v>628.464144</v>
      </c>
      <c r="J10" s="159">
        <f t="shared" si="2"/>
        <v>7178.543856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74</v>
      </c>
      <c r="C11" s="154">
        <v>30.5</v>
      </c>
      <c r="D11" s="161">
        <v>0.0477</v>
      </c>
      <c r="E11" s="259">
        <f>264.882*40</f>
        <v>10595.28</v>
      </c>
      <c r="F11" s="259"/>
      <c r="G11" s="259"/>
      <c r="H11" s="157">
        <v>40.0</v>
      </c>
      <c r="I11" s="158">
        <f t="shared" si="1"/>
        <v>505.394856</v>
      </c>
      <c r="J11" s="159">
        <f t="shared" si="2"/>
        <v>10089.88514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93</v>
      </c>
      <c r="C12" s="160">
        <v>30.5</v>
      </c>
      <c r="D12" s="161">
        <v>0.0469</v>
      </c>
      <c r="E12" s="259">
        <f>284.45*25.3</f>
        <v>7196.585</v>
      </c>
      <c r="F12" s="259"/>
      <c r="G12" s="259"/>
      <c r="H12" s="157">
        <v>25.3</v>
      </c>
      <c r="I12" s="158">
        <f t="shared" si="1"/>
        <v>337.5198365</v>
      </c>
      <c r="J12" s="159">
        <f t="shared" si="2"/>
        <v>6859.065164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6.0</v>
      </c>
      <c r="B13" s="160"/>
      <c r="C13" s="160"/>
      <c r="D13" s="161"/>
      <c r="E13" s="259"/>
      <c r="F13" s="259"/>
      <c r="G13" s="259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259"/>
      <c r="F14" s="259"/>
      <c r="G14" s="259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259"/>
      <c r="F22" s="259"/>
      <c r="G22" s="259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259"/>
      <c r="F23" s="259"/>
      <c r="G23" s="259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26.25" hidden="1" customHeight="1">
      <c r="A24" s="153">
        <v>17.0</v>
      </c>
      <c r="B24" s="160"/>
      <c r="C24" s="160"/>
      <c r="D24" s="161"/>
      <c r="E24" s="259"/>
      <c r="F24" s="259"/>
      <c r="G24" s="259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62"/>
      <c r="B25" s="163"/>
      <c r="C25" s="164"/>
      <c r="D25" s="165"/>
      <c r="E25" s="166">
        <f>SUM(E8:E24)</f>
        <v>31149.8997</v>
      </c>
      <c r="F25" s="167"/>
      <c r="G25" s="167"/>
      <c r="H25" s="168"/>
      <c r="I25" s="169">
        <f t="shared" ref="I25:J25" si="3">SUM(I8:I24)</f>
        <v>1997.280155</v>
      </c>
      <c r="J25" s="170">
        <f t="shared" si="3"/>
        <v>29152.61955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71"/>
      <c r="B26" s="144"/>
      <c r="C26" s="144"/>
      <c r="D26" s="172"/>
      <c r="E26" s="173"/>
      <c r="F26" s="151"/>
      <c r="G26" s="151"/>
      <c r="H26" s="147"/>
      <c r="I26" s="174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</row>
    <row r="31" ht="40.5" customHeight="1">
      <c r="A31" s="175"/>
      <c r="B31" s="160" t="s">
        <v>12</v>
      </c>
      <c r="C31" s="176" t="s">
        <v>57</v>
      </c>
      <c r="D31" s="52"/>
      <c r="E31" s="53"/>
      <c r="F31" s="177"/>
      <c r="G31" s="177"/>
      <c r="H31" s="178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5" t="s">
        <v>18</v>
      </c>
      <c r="O31" s="139"/>
      <c r="P31" s="139"/>
      <c r="Q31" s="175" t="s">
        <v>58</v>
      </c>
      <c r="R31" s="179"/>
      <c r="S31" s="160" t="s">
        <v>17</v>
      </c>
      <c r="T31" s="160" t="s">
        <v>15</v>
      </c>
      <c r="U31" s="175" t="s">
        <v>18</v>
      </c>
      <c r="V31" s="139"/>
      <c r="W31" s="175" t="s">
        <v>19</v>
      </c>
      <c r="X31" s="175" t="s">
        <v>20</v>
      </c>
      <c r="Y31" s="175" t="s">
        <v>21</v>
      </c>
      <c r="Z31" s="175" t="s">
        <v>94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</row>
    <row r="32" ht="27.0" customHeight="1">
      <c r="A32" s="160">
        <v>1.0</v>
      </c>
      <c r="B32" s="257" t="s">
        <v>65</v>
      </c>
      <c r="C32" s="181">
        <v>90.0</v>
      </c>
      <c r="D32" s="181">
        <v>203.0</v>
      </c>
      <c r="E32" s="181">
        <v>190.0</v>
      </c>
      <c r="F32" s="181">
        <f t="shared" ref="F32:F236" si="5">VALUE(IF(RIGHT(B32, 1)="%", RIGHT(B32, 3), 0))</f>
        <v>0</v>
      </c>
      <c r="G32" s="181">
        <f t="shared" ref="G32:G236" si="6">+R32*C32/100*D32/100*E32/100</f>
        <v>65.9547</v>
      </c>
      <c r="H32" s="182">
        <f t="shared" ref="H32:H236" si="7">IF(F32=0, G32, F32*G32)</f>
        <v>65.9547</v>
      </c>
      <c r="I32" s="181">
        <v>1.0</v>
      </c>
      <c r="J32" s="183">
        <f t="shared" ref="J32:J236" si="8">+I32*H32</f>
        <v>65.9547</v>
      </c>
      <c r="K32" s="184"/>
      <c r="L32" s="185">
        <f>D32*25.4/1000</f>
        <v>5.1562</v>
      </c>
      <c r="M32" s="186">
        <f>+I32</f>
        <v>1</v>
      </c>
      <c r="N32" s="186">
        <f>M32*L32</f>
        <v>5.1562</v>
      </c>
      <c r="O32" s="184"/>
      <c r="P32" s="184"/>
      <c r="Q32" s="185"/>
      <c r="R32" s="187">
        <v>19.0</v>
      </c>
      <c r="S32" s="175">
        <f t="shared" ref="S32:S237" si="9">E32/100</f>
        <v>1.9</v>
      </c>
      <c r="T32" s="160">
        <f t="shared" ref="T32:T237" si="10">I32</f>
        <v>1</v>
      </c>
      <c r="U32" s="160">
        <f t="shared" ref="U32:U237" si="11">T32*S32</f>
        <v>1.9</v>
      </c>
      <c r="V32" s="188">
        <f t="shared" ref="V32:V94" si="12">R32*C32/100*D32/100*E32/100</f>
        <v>65.9547</v>
      </c>
      <c r="W32" s="175">
        <f t="shared" ref="W32:X32" si="4">C32/100</f>
        <v>0.9</v>
      </c>
      <c r="X32" s="175">
        <f t="shared" si="4"/>
        <v>2.03</v>
      </c>
      <c r="Y32" s="175">
        <f t="shared" ref="Y32:Y237" si="14">U32</f>
        <v>1.9</v>
      </c>
      <c r="Z32" s="189">
        <f t="shared" ref="Z32:Z237" si="15">W32*X32*Y32</f>
        <v>3.4713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</row>
    <row r="33" ht="27.0" customHeight="1">
      <c r="A33" s="160">
        <v>2.0</v>
      </c>
      <c r="B33" s="154" t="s">
        <v>65</v>
      </c>
      <c r="C33" s="190">
        <v>103.0</v>
      </c>
      <c r="D33" s="190">
        <v>203.0</v>
      </c>
      <c r="E33" s="190">
        <v>108.0</v>
      </c>
      <c r="F33" s="190">
        <f t="shared" si="5"/>
        <v>0</v>
      </c>
      <c r="G33" s="190">
        <f t="shared" si="6"/>
        <v>42.905268</v>
      </c>
      <c r="H33" s="191">
        <f t="shared" si="7"/>
        <v>42.905268</v>
      </c>
      <c r="I33" s="190">
        <v>1.0</v>
      </c>
      <c r="J33" s="192">
        <f t="shared" si="8"/>
        <v>42.905268</v>
      </c>
      <c r="K33" s="139"/>
      <c r="L33" s="175"/>
      <c r="M33" s="160"/>
      <c r="N33" s="160"/>
      <c r="O33" s="139"/>
      <c r="P33" s="139"/>
      <c r="Q33" s="175"/>
      <c r="R33" s="187">
        <v>19.0</v>
      </c>
      <c r="S33" s="175">
        <f t="shared" si="9"/>
        <v>1.08</v>
      </c>
      <c r="T33" s="160">
        <f t="shared" si="10"/>
        <v>1</v>
      </c>
      <c r="U33" s="160">
        <f t="shared" si="11"/>
        <v>1.08</v>
      </c>
      <c r="V33" s="188">
        <f t="shared" si="12"/>
        <v>42.905268</v>
      </c>
      <c r="W33" s="175">
        <f t="shared" ref="W33:X33" si="13">C33/100</f>
        <v>1.03</v>
      </c>
      <c r="X33" s="175">
        <f t="shared" si="13"/>
        <v>2.03</v>
      </c>
      <c r="Y33" s="175">
        <f t="shared" si="14"/>
        <v>1.08</v>
      </c>
      <c r="Z33" s="189">
        <f t="shared" si="15"/>
        <v>2.258172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</row>
    <row r="34" ht="27.0" customHeight="1">
      <c r="A34" s="160">
        <v>3.0</v>
      </c>
      <c r="B34" s="154" t="s">
        <v>65</v>
      </c>
      <c r="C34" s="190">
        <v>103.0</v>
      </c>
      <c r="D34" s="190">
        <v>203.0</v>
      </c>
      <c r="E34" s="190">
        <v>105.0</v>
      </c>
      <c r="F34" s="190">
        <f t="shared" si="5"/>
        <v>0</v>
      </c>
      <c r="G34" s="190">
        <f t="shared" si="6"/>
        <v>41.713455</v>
      </c>
      <c r="H34" s="191">
        <f t="shared" si="7"/>
        <v>41.713455</v>
      </c>
      <c r="I34" s="190">
        <v>1.0</v>
      </c>
      <c r="J34" s="192">
        <f t="shared" si="8"/>
        <v>41.713455</v>
      </c>
      <c r="K34" s="139"/>
      <c r="L34" s="175">
        <f t="shared" ref="L34:L56" si="17">D34*25.4/1000</f>
        <v>5.1562</v>
      </c>
      <c r="M34" s="160">
        <f t="shared" ref="M34:M69" si="18">+I34</f>
        <v>1</v>
      </c>
      <c r="N34" s="160">
        <f t="shared" ref="N34:N56" si="19">M34*L34</f>
        <v>5.1562</v>
      </c>
      <c r="O34" s="139"/>
      <c r="P34" s="139"/>
      <c r="Q34" s="175"/>
      <c r="R34" s="187">
        <v>19.0</v>
      </c>
      <c r="S34" s="175">
        <f t="shared" si="9"/>
        <v>1.05</v>
      </c>
      <c r="T34" s="160">
        <f t="shared" si="10"/>
        <v>1</v>
      </c>
      <c r="U34" s="160">
        <f t="shared" si="11"/>
        <v>1.05</v>
      </c>
      <c r="V34" s="188">
        <f t="shared" si="12"/>
        <v>41.713455</v>
      </c>
      <c r="W34" s="175">
        <f t="shared" ref="W34:X34" si="16">C34/100</f>
        <v>1.03</v>
      </c>
      <c r="X34" s="175">
        <f t="shared" si="16"/>
        <v>2.03</v>
      </c>
      <c r="Y34" s="175">
        <f t="shared" si="14"/>
        <v>1.05</v>
      </c>
      <c r="Z34" s="189">
        <f t="shared" si="15"/>
        <v>2.195445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</row>
    <row r="35" ht="27.0" customHeight="1">
      <c r="A35" s="160">
        <v>4.0</v>
      </c>
      <c r="B35" s="154" t="s">
        <v>65</v>
      </c>
      <c r="C35" s="190">
        <v>110.0</v>
      </c>
      <c r="D35" s="190">
        <v>203.0</v>
      </c>
      <c r="E35" s="190">
        <v>2805.0</v>
      </c>
      <c r="F35" s="190">
        <f t="shared" si="5"/>
        <v>0</v>
      </c>
      <c r="G35" s="190">
        <f t="shared" si="6"/>
        <v>1190.07735</v>
      </c>
      <c r="H35" s="191">
        <f t="shared" si="7"/>
        <v>1190.07735</v>
      </c>
      <c r="I35" s="190">
        <v>1.0</v>
      </c>
      <c r="J35" s="192">
        <f t="shared" si="8"/>
        <v>1190.07735</v>
      </c>
      <c r="K35" s="139"/>
      <c r="L35" s="175">
        <f t="shared" si="17"/>
        <v>5.1562</v>
      </c>
      <c r="M35" s="160">
        <f t="shared" si="18"/>
        <v>1</v>
      </c>
      <c r="N35" s="160">
        <f t="shared" si="19"/>
        <v>5.1562</v>
      </c>
      <c r="O35" s="139"/>
      <c r="P35" s="139"/>
      <c r="Q35" s="175">
        <v>1185.0</v>
      </c>
      <c r="R35" s="187">
        <v>19.0</v>
      </c>
      <c r="S35" s="175">
        <f t="shared" si="9"/>
        <v>28.05</v>
      </c>
      <c r="T35" s="160">
        <f t="shared" si="10"/>
        <v>1</v>
      </c>
      <c r="U35" s="160">
        <f t="shared" si="11"/>
        <v>28.05</v>
      </c>
      <c r="V35" s="188">
        <f t="shared" si="12"/>
        <v>1190.07735</v>
      </c>
      <c r="W35" s="175">
        <f t="shared" ref="W35:X35" si="20">C35/100</f>
        <v>1.1</v>
      </c>
      <c r="X35" s="175">
        <f t="shared" si="20"/>
        <v>2.03</v>
      </c>
      <c r="Y35" s="175">
        <f t="shared" si="14"/>
        <v>28.05</v>
      </c>
      <c r="Z35" s="189">
        <f t="shared" si="15"/>
        <v>62.63565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</row>
    <row r="36" ht="27.0" customHeight="1">
      <c r="A36" s="160">
        <v>5.0</v>
      </c>
      <c r="B36" s="154" t="s">
        <v>65</v>
      </c>
      <c r="C36" s="190">
        <v>110.0</v>
      </c>
      <c r="D36" s="190">
        <v>203.0</v>
      </c>
      <c r="E36" s="190">
        <v>2832.0</v>
      </c>
      <c r="F36" s="190">
        <f t="shared" si="5"/>
        <v>0</v>
      </c>
      <c r="G36" s="190">
        <f t="shared" si="6"/>
        <v>1201.53264</v>
      </c>
      <c r="H36" s="191">
        <f t="shared" si="7"/>
        <v>1201.53264</v>
      </c>
      <c r="I36" s="190">
        <v>1.0</v>
      </c>
      <c r="J36" s="192">
        <f t="shared" si="8"/>
        <v>1201.53264</v>
      </c>
      <c r="K36" s="139"/>
      <c r="L36" s="175">
        <f t="shared" si="17"/>
        <v>5.1562</v>
      </c>
      <c r="M36" s="160">
        <f t="shared" si="18"/>
        <v>1</v>
      </c>
      <c r="N36" s="160">
        <f t="shared" si="19"/>
        <v>5.1562</v>
      </c>
      <c r="O36" s="139"/>
      <c r="P36" s="139"/>
      <c r="Q36" s="175">
        <v>1215.0</v>
      </c>
      <c r="R36" s="187">
        <v>19.0</v>
      </c>
      <c r="S36" s="175">
        <f t="shared" si="9"/>
        <v>28.32</v>
      </c>
      <c r="T36" s="160">
        <f t="shared" si="10"/>
        <v>1</v>
      </c>
      <c r="U36" s="160">
        <f t="shared" si="11"/>
        <v>28.32</v>
      </c>
      <c r="V36" s="188">
        <f t="shared" si="12"/>
        <v>1201.53264</v>
      </c>
      <c r="W36" s="175">
        <f t="shared" ref="W36:X36" si="21">C36/100</f>
        <v>1.1</v>
      </c>
      <c r="X36" s="175">
        <f t="shared" si="21"/>
        <v>2.03</v>
      </c>
      <c r="Y36" s="175">
        <f t="shared" si="14"/>
        <v>28.32</v>
      </c>
      <c r="Z36" s="189">
        <f t="shared" si="15"/>
        <v>63.23856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</row>
    <row r="37" ht="27.0" customHeight="1">
      <c r="A37" s="160">
        <v>6.0</v>
      </c>
      <c r="B37" s="257" t="s">
        <v>92</v>
      </c>
      <c r="C37" s="181">
        <v>83.0</v>
      </c>
      <c r="D37" s="181">
        <v>203.0</v>
      </c>
      <c r="E37" s="181">
        <v>183.0</v>
      </c>
      <c r="F37" s="181">
        <f t="shared" si="5"/>
        <v>0</v>
      </c>
      <c r="G37" s="181">
        <f t="shared" si="6"/>
        <v>50.8755555</v>
      </c>
      <c r="H37" s="182">
        <f t="shared" si="7"/>
        <v>50.8755555</v>
      </c>
      <c r="I37" s="181">
        <v>1.0</v>
      </c>
      <c r="J37" s="183">
        <f t="shared" si="8"/>
        <v>50.8755555</v>
      </c>
      <c r="K37" s="184"/>
      <c r="L37" s="185">
        <f t="shared" si="17"/>
        <v>5.1562</v>
      </c>
      <c r="M37" s="186">
        <f t="shared" si="18"/>
        <v>1</v>
      </c>
      <c r="N37" s="186">
        <f t="shared" si="19"/>
        <v>5.1562</v>
      </c>
      <c r="O37" s="184"/>
      <c r="P37" s="184"/>
      <c r="Q37" s="185"/>
      <c r="R37" s="187">
        <v>16.5</v>
      </c>
      <c r="S37" s="175">
        <f t="shared" si="9"/>
        <v>1.83</v>
      </c>
      <c r="T37" s="160">
        <f t="shared" si="10"/>
        <v>1</v>
      </c>
      <c r="U37" s="160">
        <f t="shared" si="11"/>
        <v>1.83</v>
      </c>
      <c r="V37" s="188">
        <f t="shared" si="12"/>
        <v>50.8755555</v>
      </c>
      <c r="W37" s="175">
        <f t="shared" ref="W37:X37" si="22">C37/100</f>
        <v>0.83</v>
      </c>
      <c r="X37" s="175">
        <f t="shared" si="22"/>
        <v>2.03</v>
      </c>
      <c r="Y37" s="175">
        <f t="shared" si="14"/>
        <v>1.83</v>
      </c>
      <c r="Z37" s="189">
        <f t="shared" si="15"/>
        <v>3.083367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</row>
    <row r="38" ht="27.0" customHeight="1">
      <c r="A38" s="160">
        <v>7.0</v>
      </c>
      <c r="B38" s="190" t="s">
        <v>92</v>
      </c>
      <c r="C38" s="190">
        <v>107.0</v>
      </c>
      <c r="D38" s="190">
        <v>203.0</v>
      </c>
      <c r="E38" s="190">
        <v>106.0</v>
      </c>
      <c r="F38" s="190">
        <f t="shared" si="5"/>
        <v>0</v>
      </c>
      <c r="G38" s="190">
        <f t="shared" si="6"/>
        <v>37.990029</v>
      </c>
      <c r="H38" s="191">
        <f t="shared" si="7"/>
        <v>37.990029</v>
      </c>
      <c r="I38" s="190">
        <v>1.0</v>
      </c>
      <c r="J38" s="192">
        <f t="shared" si="8"/>
        <v>37.990029</v>
      </c>
      <c r="K38" s="139"/>
      <c r="L38" s="175">
        <f t="shared" si="17"/>
        <v>5.1562</v>
      </c>
      <c r="M38" s="160">
        <f t="shared" si="18"/>
        <v>1</v>
      </c>
      <c r="N38" s="160">
        <f t="shared" si="19"/>
        <v>5.1562</v>
      </c>
      <c r="O38" s="139"/>
      <c r="P38" s="139"/>
      <c r="Q38" s="175"/>
      <c r="R38" s="187">
        <v>16.5</v>
      </c>
      <c r="S38" s="175">
        <f t="shared" si="9"/>
        <v>1.06</v>
      </c>
      <c r="T38" s="160">
        <f t="shared" si="10"/>
        <v>1</v>
      </c>
      <c r="U38" s="160">
        <f t="shared" si="11"/>
        <v>1.06</v>
      </c>
      <c r="V38" s="188">
        <f t="shared" si="12"/>
        <v>37.990029</v>
      </c>
      <c r="W38" s="175">
        <f t="shared" ref="W38:X38" si="23">C38/100</f>
        <v>1.07</v>
      </c>
      <c r="X38" s="175">
        <f t="shared" si="23"/>
        <v>2.03</v>
      </c>
      <c r="Y38" s="175">
        <f t="shared" si="14"/>
        <v>1.06</v>
      </c>
      <c r="Z38" s="189">
        <f t="shared" si="15"/>
        <v>2.302426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</row>
    <row r="39" ht="27.0" customHeight="1">
      <c r="A39" s="160">
        <v>8.0</v>
      </c>
      <c r="B39" s="190" t="s">
        <v>92</v>
      </c>
      <c r="C39" s="190">
        <v>107.0</v>
      </c>
      <c r="D39" s="190">
        <v>203.0</v>
      </c>
      <c r="E39" s="190">
        <v>200.0</v>
      </c>
      <c r="F39" s="190">
        <f t="shared" si="5"/>
        <v>0</v>
      </c>
      <c r="G39" s="190">
        <f t="shared" si="6"/>
        <v>71.6793</v>
      </c>
      <c r="H39" s="191">
        <f t="shared" si="7"/>
        <v>71.6793</v>
      </c>
      <c r="I39" s="190">
        <v>1.0</v>
      </c>
      <c r="J39" s="192">
        <f t="shared" si="8"/>
        <v>71.6793</v>
      </c>
      <c r="K39" s="139"/>
      <c r="L39" s="175">
        <f t="shared" si="17"/>
        <v>5.1562</v>
      </c>
      <c r="M39" s="160">
        <f t="shared" si="18"/>
        <v>1</v>
      </c>
      <c r="N39" s="160">
        <f t="shared" si="19"/>
        <v>5.1562</v>
      </c>
      <c r="O39" s="139"/>
      <c r="P39" s="139"/>
      <c r="Q39" s="175"/>
      <c r="R39" s="187">
        <v>16.5</v>
      </c>
      <c r="S39" s="175">
        <f t="shared" si="9"/>
        <v>2</v>
      </c>
      <c r="T39" s="160">
        <f t="shared" si="10"/>
        <v>1</v>
      </c>
      <c r="U39" s="160">
        <f t="shared" si="11"/>
        <v>2</v>
      </c>
      <c r="V39" s="188">
        <f t="shared" si="12"/>
        <v>71.6793</v>
      </c>
      <c r="W39" s="175">
        <f t="shared" ref="W39:X39" si="24">C39/100</f>
        <v>1.07</v>
      </c>
      <c r="X39" s="175">
        <f t="shared" si="24"/>
        <v>2.03</v>
      </c>
      <c r="Y39" s="175">
        <f t="shared" si="14"/>
        <v>2</v>
      </c>
      <c r="Z39" s="189">
        <f t="shared" si="15"/>
        <v>4.3442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</row>
    <row r="40" ht="27.0" customHeight="1">
      <c r="A40" s="160">
        <v>9.0</v>
      </c>
      <c r="B40" s="190" t="s">
        <v>92</v>
      </c>
      <c r="C40" s="190">
        <v>110.0</v>
      </c>
      <c r="D40" s="190">
        <v>203.0</v>
      </c>
      <c r="E40" s="190">
        <v>2850.0</v>
      </c>
      <c r="F40" s="190">
        <f t="shared" si="5"/>
        <v>0</v>
      </c>
      <c r="G40" s="190">
        <f t="shared" si="6"/>
        <v>1050.06825</v>
      </c>
      <c r="H40" s="191">
        <f t="shared" si="7"/>
        <v>1050.06825</v>
      </c>
      <c r="I40" s="190">
        <v>1.0</v>
      </c>
      <c r="J40" s="192">
        <f t="shared" si="8"/>
        <v>1050.06825</v>
      </c>
      <c r="K40" s="139"/>
      <c r="L40" s="175">
        <f t="shared" si="17"/>
        <v>5.1562</v>
      </c>
      <c r="M40" s="160">
        <f t="shared" si="18"/>
        <v>1</v>
      </c>
      <c r="N40" s="160">
        <f t="shared" si="19"/>
        <v>5.1562</v>
      </c>
      <c r="O40" s="139"/>
      <c r="P40" s="139"/>
      <c r="Q40" s="175">
        <v>1020.0</v>
      </c>
      <c r="R40" s="187">
        <v>16.5</v>
      </c>
      <c r="S40" s="175">
        <f t="shared" si="9"/>
        <v>28.5</v>
      </c>
      <c r="T40" s="160">
        <f t="shared" si="10"/>
        <v>1</v>
      </c>
      <c r="U40" s="160">
        <f t="shared" si="11"/>
        <v>28.5</v>
      </c>
      <c r="V40" s="188">
        <f t="shared" si="12"/>
        <v>1050.06825</v>
      </c>
      <c r="W40" s="175">
        <f t="shared" ref="W40:X40" si="25">C40/100</f>
        <v>1.1</v>
      </c>
      <c r="X40" s="175">
        <f t="shared" si="25"/>
        <v>2.03</v>
      </c>
      <c r="Y40" s="175">
        <f t="shared" si="14"/>
        <v>28.5</v>
      </c>
      <c r="Z40" s="189">
        <f t="shared" si="15"/>
        <v>63.6405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</row>
    <row r="41" ht="27.0" customHeight="1">
      <c r="A41" s="160">
        <v>10.0</v>
      </c>
      <c r="B41" s="190" t="s">
        <v>92</v>
      </c>
      <c r="C41" s="190">
        <v>108.0</v>
      </c>
      <c r="D41" s="190">
        <v>203.0</v>
      </c>
      <c r="E41" s="190">
        <v>2835.0</v>
      </c>
      <c r="F41" s="190">
        <f t="shared" si="5"/>
        <v>0</v>
      </c>
      <c r="G41" s="190">
        <f t="shared" si="6"/>
        <v>1025.54991</v>
      </c>
      <c r="H41" s="191">
        <f t="shared" si="7"/>
        <v>1025.54991</v>
      </c>
      <c r="I41" s="190">
        <v>1.0</v>
      </c>
      <c r="J41" s="192">
        <f t="shared" si="8"/>
        <v>1025.54991</v>
      </c>
      <c r="K41" s="139"/>
      <c r="L41" s="175">
        <f t="shared" si="17"/>
        <v>5.1562</v>
      </c>
      <c r="M41" s="160">
        <f t="shared" si="18"/>
        <v>1</v>
      </c>
      <c r="N41" s="160">
        <f t="shared" si="19"/>
        <v>5.1562</v>
      </c>
      <c r="O41" s="139"/>
      <c r="P41" s="139"/>
      <c r="Q41" s="175">
        <v>1010.0</v>
      </c>
      <c r="R41" s="187">
        <v>16.5</v>
      </c>
      <c r="S41" s="175">
        <f t="shared" si="9"/>
        <v>28.35</v>
      </c>
      <c r="T41" s="160">
        <f t="shared" si="10"/>
        <v>1</v>
      </c>
      <c r="U41" s="160">
        <f t="shared" si="11"/>
        <v>28.35</v>
      </c>
      <c r="V41" s="188">
        <f t="shared" si="12"/>
        <v>1025.54991</v>
      </c>
      <c r="W41" s="175">
        <f t="shared" ref="W41:X41" si="26">C41/100</f>
        <v>1.08</v>
      </c>
      <c r="X41" s="175">
        <f t="shared" si="26"/>
        <v>2.03</v>
      </c>
      <c r="Y41" s="175">
        <f t="shared" si="14"/>
        <v>28.35</v>
      </c>
      <c r="Z41" s="189">
        <f t="shared" si="15"/>
        <v>62.15454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</row>
    <row r="42" ht="27.0" customHeight="1">
      <c r="A42" s="160">
        <v>11.0</v>
      </c>
      <c r="B42" s="257" t="s">
        <v>64</v>
      </c>
      <c r="C42" s="181">
        <v>82.0</v>
      </c>
      <c r="D42" s="181">
        <v>204.0</v>
      </c>
      <c r="E42" s="181">
        <v>178.0</v>
      </c>
      <c r="F42" s="181">
        <f t="shared" si="5"/>
        <v>0</v>
      </c>
      <c r="G42" s="181">
        <f t="shared" si="6"/>
        <v>68.484432</v>
      </c>
      <c r="H42" s="182">
        <f t="shared" si="7"/>
        <v>68.484432</v>
      </c>
      <c r="I42" s="181">
        <v>1.0</v>
      </c>
      <c r="J42" s="183">
        <f t="shared" si="8"/>
        <v>68.484432</v>
      </c>
      <c r="K42" s="184"/>
      <c r="L42" s="185">
        <f t="shared" si="17"/>
        <v>5.1816</v>
      </c>
      <c r="M42" s="186">
        <f t="shared" si="18"/>
        <v>1</v>
      </c>
      <c r="N42" s="186">
        <f t="shared" si="19"/>
        <v>5.1816</v>
      </c>
      <c r="O42" s="184"/>
      <c r="P42" s="184"/>
      <c r="Q42" s="185"/>
      <c r="R42" s="187">
        <v>23.0</v>
      </c>
      <c r="S42" s="175">
        <f t="shared" si="9"/>
        <v>1.78</v>
      </c>
      <c r="T42" s="160">
        <f t="shared" si="10"/>
        <v>1</v>
      </c>
      <c r="U42" s="160">
        <f t="shared" si="11"/>
        <v>1.78</v>
      </c>
      <c r="V42" s="188">
        <f t="shared" si="12"/>
        <v>68.484432</v>
      </c>
      <c r="W42" s="175">
        <f t="shared" ref="W42:X42" si="27">C42/100</f>
        <v>0.82</v>
      </c>
      <c r="X42" s="175">
        <f t="shared" si="27"/>
        <v>2.04</v>
      </c>
      <c r="Y42" s="175">
        <f t="shared" si="14"/>
        <v>1.78</v>
      </c>
      <c r="Z42" s="189">
        <f t="shared" si="15"/>
        <v>2.977584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</row>
    <row r="43" ht="27.0" customHeight="1">
      <c r="A43" s="160">
        <v>12.0</v>
      </c>
      <c r="B43" s="190" t="s">
        <v>64</v>
      </c>
      <c r="C43" s="190">
        <v>103.0</v>
      </c>
      <c r="D43" s="190">
        <v>204.0</v>
      </c>
      <c r="E43" s="190">
        <v>62.0</v>
      </c>
      <c r="F43" s="190">
        <f t="shared" si="5"/>
        <v>0</v>
      </c>
      <c r="G43" s="190">
        <f t="shared" si="6"/>
        <v>29.963112</v>
      </c>
      <c r="H43" s="191">
        <f t="shared" si="7"/>
        <v>29.963112</v>
      </c>
      <c r="I43" s="190">
        <v>1.0</v>
      </c>
      <c r="J43" s="192">
        <f t="shared" si="8"/>
        <v>29.963112</v>
      </c>
      <c r="K43" s="139"/>
      <c r="L43" s="175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5"/>
      <c r="R43" s="187">
        <v>23.0</v>
      </c>
      <c r="S43" s="175">
        <f t="shared" si="9"/>
        <v>0.62</v>
      </c>
      <c r="T43" s="160">
        <f t="shared" si="10"/>
        <v>1</v>
      </c>
      <c r="U43" s="160">
        <f t="shared" si="11"/>
        <v>0.62</v>
      </c>
      <c r="V43" s="188">
        <f t="shared" si="12"/>
        <v>29.963112</v>
      </c>
      <c r="W43" s="175">
        <f t="shared" ref="W43:X43" si="28">C43/100</f>
        <v>1.03</v>
      </c>
      <c r="X43" s="175">
        <f t="shared" si="28"/>
        <v>2.04</v>
      </c>
      <c r="Y43" s="175">
        <f t="shared" si="14"/>
        <v>0.62</v>
      </c>
      <c r="Z43" s="189">
        <f t="shared" si="15"/>
        <v>1.302744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</row>
    <row r="44" ht="27.0" customHeight="1">
      <c r="A44" s="160">
        <v>13.0</v>
      </c>
      <c r="B44" s="190" t="s">
        <v>64</v>
      </c>
      <c r="C44" s="190">
        <v>103.0</v>
      </c>
      <c r="D44" s="190">
        <v>204.0</v>
      </c>
      <c r="E44" s="190">
        <v>113.0</v>
      </c>
      <c r="F44" s="190">
        <f t="shared" si="5"/>
        <v>0</v>
      </c>
      <c r="G44" s="190">
        <f t="shared" si="6"/>
        <v>54.610188</v>
      </c>
      <c r="H44" s="191">
        <f t="shared" si="7"/>
        <v>54.610188</v>
      </c>
      <c r="I44" s="190">
        <v>1.0</v>
      </c>
      <c r="J44" s="192">
        <f t="shared" si="8"/>
        <v>54.610188</v>
      </c>
      <c r="K44" s="139"/>
      <c r="L44" s="175">
        <f t="shared" si="17"/>
        <v>5.1816</v>
      </c>
      <c r="M44" s="160">
        <f t="shared" si="18"/>
        <v>1</v>
      </c>
      <c r="N44" s="160">
        <f t="shared" si="19"/>
        <v>5.1816</v>
      </c>
      <c r="O44" s="139"/>
      <c r="P44" s="139"/>
      <c r="Q44" s="175"/>
      <c r="R44" s="187">
        <v>23.0</v>
      </c>
      <c r="S44" s="175">
        <f t="shared" si="9"/>
        <v>1.13</v>
      </c>
      <c r="T44" s="160">
        <f t="shared" si="10"/>
        <v>1</v>
      </c>
      <c r="U44" s="160">
        <f t="shared" si="11"/>
        <v>1.13</v>
      </c>
      <c r="V44" s="188">
        <f t="shared" si="12"/>
        <v>54.610188</v>
      </c>
      <c r="W44" s="175">
        <f t="shared" ref="W44:X44" si="29">C44/100</f>
        <v>1.03</v>
      </c>
      <c r="X44" s="175">
        <f t="shared" si="29"/>
        <v>2.04</v>
      </c>
      <c r="Y44" s="175">
        <f t="shared" si="14"/>
        <v>1.13</v>
      </c>
      <c r="Z44" s="189">
        <f t="shared" si="15"/>
        <v>2.374356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</row>
    <row r="45" ht="27.0" customHeight="1">
      <c r="A45" s="160">
        <v>14.0</v>
      </c>
      <c r="B45" s="190" t="s">
        <v>64</v>
      </c>
      <c r="C45" s="190">
        <v>96.0</v>
      </c>
      <c r="D45" s="190">
        <v>204.0</v>
      </c>
      <c r="E45" s="190">
        <v>187.0</v>
      </c>
      <c r="F45" s="190">
        <f t="shared" si="5"/>
        <v>0</v>
      </c>
      <c r="G45" s="190">
        <f t="shared" si="6"/>
        <v>84.230784</v>
      </c>
      <c r="H45" s="191">
        <f t="shared" si="7"/>
        <v>84.230784</v>
      </c>
      <c r="I45" s="190">
        <v>1.0</v>
      </c>
      <c r="J45" s="192">
        <f t="shared" si="8"/>
        <v>84.230784</v>
      </c>
      <c r="K45" s="139"/>
      <c r="L45" s="175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5"/>
      <c r="R45" s="187">
        <v>23.0</v>
      </c>
      <c r="S45" s="175">
        <f t="shared" si="9"/>
        <v>1.87</v>
      </c>
      <c r="T45" s="160">
        <f t="shared" si="10"/>
        <v>1</v>
      </c>
      <c r="U45" s="160">
        <f t="shared" si="11"/>
        <v>1.87</v>
      </c>
      <c r="V45" s="188">
        <f t="shared" si="12"/>
        <v>84.230784</v>
      </c>
      <c r="W45" s="175">
        <f t="shared" ref="W45:X45" si="30">C45/100</f>
        <v>0.96</v>
      </c>
      <c r="X45" s="175">
        <f t="shared" si="30"/>
        <v>2.04</v>
      </c>
      <c r="Y45" s="175">
        <f t="shared" si="14"/>
        <v>1.87</v>
      </c>
      <c r="Z45" s="189">
        <f t="shared" si="15"/>
        <v>3.662208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</row>
    <row r="46" ht="27.0" customHeight="1">
      <c r="A46" s="160">
        <v>15.0</v>
      </c>
      <c r="B46" s="190" t="s">
        <v>64</v>
      </c>
      <c r="C46" s="190">
        <v>98.0</v>
      </c>
      <c r="D46" s="190">
        <v>204.0</v>
      </c>
      <c r="E46" s="190">
        <v>3030.0</v>
      </c>
      <c r="F46" s="190">
        <f t="shared" si="5"/>
        <v>0</v>
      </c>
      <c r="G46" s="190">
        <f t="shared" si="6"/>
        <v>1393.24248</v>
      </c>
      <c r="H46" s="191">
        <f t="shared" si="7"/>
        <v>1393.24248</v>
      </c>
      <c r="I46" s="190">
        <v>1.0</v>
      </c>
      <c r="J46" s="192">
        <f t="shared" si="8"/>
        <v>1393.24248</v>
      </c>
      <c r="K46" s="139"/>
      <c r="L46" s="175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5">
        <v>1370.0</v>
      </c>
      <c r="R46" s="187">
        <v>23.0</v>
      </c>
      <c r="S46" s="175">
        <f t="shared" si="9"/>
        <v>30.3</v>
      </c>
      <c r="T46" s="160">
        <f t="shared" si="10"/>
        <v>1</v>
      </c>
      <c r="U46" s="160">
        <f t="shared" si="11"/>
        <v>30.3</v>
      </c>
      <c r="V46" s="188">
        <f t="shared" si="12"/>
        <v>1393.24248</v>
      </c>
      <c r="W46" s="175">
        <f t="shared" ref="W46:X46" si="31">C46/100</f>
        <v>0.98</v>
      </c>
      <c r="X46" s="175">
        <f t="shared" si="31"/>
        <v>2.04</v>
      </c>
      <c r="Y46" s="175">
        <f t="shared" si="14"/>
        <v>30.3</v>
      </c>
      <c r="Z46" s="189">
        <f t="shared" si="15"/>
        <v>60.57576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</row>
    <row r="47" ht="27.0" customHeight="1">
      <c r="A47" s="160">
        <v>16.0</v>
      </c>
      <c r="B47" s="190" t="s">
        <v>64</v>
      </c>
      <c r="C47" s="190">
        <v>101.0</v>
      </c>
      <c r="D47" s="190">
        <v>204.0</v>
      </c>
      <c r="E47" s="190">
        <v>2849.0</v>
      </c>
      <c r="F47" s="190">
        <f t="shared" si="5"/>
        <v>0</v>
      </c>
      <c r="G47" s="190">
        <f t="shared" si="6"/>
        <v>1350.118308</v>
      </c>
      <c r="H47" s="191">
        <f t="shared" si="7"/>
        <v>1350.118308</v>
      </c>
      <c r="I47" s="190">
        <v>1.0</v>
      </c>
      <c r="J47" s="192">
        <f t="shared" si="8"/>
        <v>1350.118308</v>
      </c>
      <c r="K47" s="139"/>
      <c r="L47" s="175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5">
        <v>1360.0</v>
      </c>
      <c r="R47" s="187">
        <v>23.0</v>
      </c>
      <c r="S47" s="175">
        <f t="shared" si="9"/>
        <v>28.49</v>
      </c>
      <c r="T47" s="160">
        <f t="shared" si="10"/>
        <v>1</v>
      </c>
      <c r="U47" s="160">
        <f t="shared" si="11"/>
        <v>28.49</v>
      </c>
      <c r="V47" s="188">
        <f t="shared" si="12"/>
        <v>1350.118308</v>
      </c>
      <c r="W47" s="175">
        <f t="shared" ref="W47:X47" si="32">C47/100</f>
        <v>1.01</v>
      </c>
      <c r="X47" s="175">
        <f t="shared" si="32"/>
        <v>2.04</v>
      </c>
      <c r="Y47" s="175">
        <f t="shared" si="14"/>
        <v>28.49</v>
      </c>
      <c r="Z47" s="189">
        <f t="shared" si="15"/>
        <v>58.700796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</row>
    <row r="48" ht="27.0" customHeight="1">
      <c r="A48" s="160">
        <v>17.0</v>
      </c>
      <c r="B48" s="190" t="s">
        <v>64</v>
      </c>
      <c r="C48" s="190">
        <v>102.0</v>
      </c>
      <c r="D48" s="190">
        <v>204.0</v>
      </c>
      <c r="E48" s="190">
        <v>2827.0</v>
      </c>
      <c r="F48" s="190">
        <f t="shared" si="5"/>
        <v>0</v>
      </c>
      <c r="G48" s="190">
        <f t="shared" si="6"/>
        <v>1352.956968</v>
      </c>
      <c r="H48" s="191">
        <f t="shared" si="7"/>
        <v>1352.956968</v>
      </c>
      <c r="I48" s="190">
        <v>1.0</v>
      </c>
      <c r="J48" s="192">
        <f t="shared" si="8"/>
        <v>1352.956968</v>
      </c>
      <c r="K48" s="139"/>
      <c r="L48" s="175">
        <f t="shared" si="17"/>
        <v>5.1816</v>
      </c>
      <c r="M48" s="160">
        <f t="shared" si="18"/>
        <v>1</v>
      </c>
      <c r="N48" s="160">
        <f t="shared" si="19"/>
        <v>5.1816</v>
      </c>
      <c r="O48" s="139"/>
      <c r="P48" s="139"/>
      <c r="Q48" s="175">
        <v>1390.0</v>
      </c>
      <c r="R48" s="187">
        <v>23.0</v>
      </c>
      <c r="S48" s="175">
        <f t="shared" si="9"/>
        <v>28.27</v>
      </c>
      <c r="T48" s="160">
        <f t="shared" si="10"/>
        <v>1</v>
      </c>
      <c r="U48" s="160">
        <f t="shared" si="11"/>
        <v>28.27</v>
      </c>
      <c r="V48" s="188">
        <f t="shared" si="12"/>
        <v>1352.956968</v>
      </c>
      <c r="W48" s="175">
        <f t="shared" ref="W48:X48" si="33">C48/100</f>
        <v>1.02</v>
      </c>
      <c r="X48" s="175">
        <f t="shared" si="33"/>
        <v>2.04</v>
      </c>
      <c r="Y48" s="175">
        <f t="shared" si="14"/>
        <v>28.27</v>
      </c>
      <c r="Z48" s="189">
        <f t="shared" si="15"/>
        <v>58.824216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</row>
    <row r="49" ht="27.0" customHeight="1">
      <c r="A49" s="160">
        <v>18.0</v>
      </c>
      <c r="B49" s="190" t="s">
        <v>64</v>
      </c>
      <c r="C49" s="190">
        <v>103.0</v>
      </c>
      <c r="D49" s="190">
        <v>204.0</v>
      </c>
      <c r="E49" s="190">
        <v>2825.0</v>
      </c>
      <c r="F49" s="190">
        <f t="shared" si="5"/>
        <v>0</v>
      </c>
      <c r="G49" s="190">
        <f t="shared" si="6"/>
        <v>1365.2547</v>
      </c>
      <c r="H49" s="191">
        <f t="shared" si="7"/>
        <v>1365.2547</v>
      </c>
      <c r="I49" s="190">
        <v>1.0</v>
      </c>
      <c r="J49" s="192">
        <f t="shared" si="8"/>
        <v>1365.2547</v>
      </c>
      <c r="K49" s="139"/>
      <c r="L49" s="175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5">
        <v>1370.0</v>
      </c>
      <c r="R49" s="187">
        <v>23.0</v>
      </c>
      <c r="S49" s="175">
        <f t="shared" si="9"/>
        <v>28.25</v>
      </c>
      <c r="T49" s="160">
        <f t="shared" si="10"/>
        <v>1</v>
      </c>
      <c r="U49" s="160">
        <f t="shared" si="11"/>
        <v>28.25</v>
      </c>
      <c r="V49" s="188">
        <f t="shared" si="12"/>
        <v>1365.2547</v>
      </c>
      <c r="W49" s="175">
        <f t="shared" ref="W49:X49" si="34">C49/100</f>
        <v>1.03</v>
      </c>
      <c r="X49" s="175">
        <f t="shared" si="34"/>
        <v>2.04</v>
      </c>
      <c r="Y49" s="175">
        <f t="shared" si="14"/>
        <v>28.25</v>
      </c>
      <c r="Z49" s="189">
        <f t="shared" si="15"/>
        <v>59.3589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</row>
    <row r="50" ht="27.0" customHeight="1">
      <c r="A50" s="160">
        <v>19.0</v>
      </c>
      <c r="B50" s="190" t="s">
        <v>64</v>
      </c>
      <c r="C50" s="190">
        <v>98.0</v>
      </c>
      <c r="D50" s="190">
        <v>204.0</v>
      </c>
      <c r="E50" s="190">
        <v>2818.0</v>
      </c>
      <c r="F50" s="190">
        <f t="shared" si="5"/>
        <v>0</v>
      </c>
      <c r="G50" s="190">
        <f t="shared" si="6"/>
        <v>1295.761488</v>
      </c>
      <c r="H50" s="191">
        <f t="shared" si="7"/>
        <v>1295.761488</v>
      </c>
      <c r="I50" s="190">
        <v>1.0</v>
      </c>
      <c r="J50" s="192">
        <f t="shared" si="8"/>
        <v>1295.761488</v>
      </c>
      <c r="K50" s="139"/>
      <c r="L50" s="175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5">
        <v>1305.0</v>
      </c>
      <c r="R50" s="187">
        <v>23.0</v>
      </c>
      <c r="S50" s="175">
        <f t="shared" si="9"/>
        <v>28.18</v>
      </c>
      <c r="T50" s="160">
        <f t="shared" si="10"/>
        <v>1</v>
      </c>
      <c r="U50" s="160">
        <f t="shared" si="11"/>
        <v>28.18</v>
      </c>
      <c r="V50" s="188">
        <f t="shared" si="12"/>
        <v>1295.761488</v>
      </c>
      <c r="W50" s="175">
        <f t="shared" ref="W50:X50" si="35">C50/100</f>
        <v>0.98</v>
      </c>
      <c r="X50" s="175">
        <f t="shared" si="35"/>
        <v>2.04</v>
      </c>
      <c r="Y50" s="175">
        <f t="shared" si="14"/>
        <v>28.18</v>
      </c>
      <c r="Z50" s="189">
        <f t="shared" si="15"/>
        <v>56.337456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</row>
    <row r="51" ht="27.0" customHeight="1">
      <c r="A51" s="160">
        <v>20.0</v>
      </c>
      <c r="B51" s="180" t="s">
        <v>95</v>
      </c>
      <c r="C51" s="181">
        <v>80.0</v>
      </c>
      <c r="D51" s="181">
        <v>220.0</v>
      </c>
      <c r="E51" s="181">
        <v>185.0</v>
      </c>
      <c r="F51" s="181">
        <f t="shared" si="5"/>
        <v>0</v>
      </c>
      <c r="G51" s="181">
        <f t="shared" si="6"/>
        <v>103.378</v>
      </c>
      <c r="H51" s="182">
        <f t="shared" si="7"/>
        <v>103.378</v>
      </c>
      <c r="I51" s="181">
        <v>1.0</v>
      </c>
      <c r="J51" s="183">
        <f t="shared" si="8"/>
        <v>103.378</v>
      </c>
      <c r="K51" s="184"/>
      <c r="L51" s="185">
        <f t="shared" si="17"/>
        <v>5.588</v>
      </c>
      <c r="M51" s="186">
        <f t="shared" si="18"/>
        <v>1</v>
      </c>
      <c r="N51" s="186">
        <f t="shared" si="19"/>
        <v>5.588</v>
      </c>
      <c r="O51" s="184"/>
      <c r="P51" s="184"/>
      <c r="Q51" s="185"/>
      <c r="R51" s="187">
        <v>31.75</v>
      </c>
      <c r="S51" s="175">
        <f t="shared" si="9"/>
        <v>1.85</v>
      </c>
      <c r="T51" s="160">
        <f t="shared" si="10"/>
        <v>1</v>
      </c>
      <c r="U51" s="160">
        <f t="shared" si="11"/>
        <v>1.85</v>
      </c>
      <c r="V51" s="188">
        <f t="shared" si="12"/>
        <v>103.378</v>
      </c>
      <c r="W51" s="175">
        <f t="shared" ref="W51:X51" si="36">C51/100</f>
        <v>0.8</v>
      </c>
      <c r="X51" s="175">
        <f t="shared" si="36"/>
        <v>2.2</v>
      </c>
      <c r="Y51" s="175">
        <f t="shared" si="14"/>
        <v>1.85</v>
      </c>
      <c r="Z51" s="189">
        <f t="shared" si="15"/>
        <v>3.256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</row>
    <row r="52" ht="27.0" customHeight="1">
      <c r="A52" s="160">
        <v>21.0</v>
      </c>
      <c r="B52" s="190" t="s">
        <v>95</v>
      </c>
      <c r="C52" s="190">
        <v>87.0</v>
      </c>
      <c r="D52" s="190">
        <v>220.0</v>
      </c>
      <c r="E52" s="190">
        <v>113.0</v>
      </c>
      <c r="F52" s="190">
        <f t="shared" si="5"/>
        <v>0</v>
      </c>
      <c r="G52" s="190">
        <f t="shared" si="6"/>
        <v>68.669535</v>
      </c>
      <c r="H52" s="191">
        <f t="shared" si="7"/>
        <v>68.669535</v>
      </c>
      <c r="I52" s="190">
        <v>1.0</v>
      </c>
      <c r="J52" s="192">
        <f t="shared" si="8"/>
        <v>68.669535</v>
      </c>
      <c r="K52" s="139"/>
      <c r="L52" s="175">
        <f t="shared" si="17"/>
        <v>5.588</v>
      </c>
      <c r="M52" s="160">
        <f t="shared" si="18"/>
        <v>1</v>
      </c>
      <c r="N52" s="160">
        <f t="shared" si="19"/>
        <v>5.588</v>
      </c>
      <c r="O52" s="139"/>
      <c r="P52" s="139"/>
      <c r="Q52" s="175"/>
      <c r="R52" s="187">
        <v>31.75</v>
      </c>
      <c r="S52" s="175">
        <f t="shared" si="9"/>
        <v>1.13</v>
      </c>
      <c r="T52" s="160">
        <f t="shared" si="10"/>
        <v>1</v>
      </c>
      <c r="U52" s="160">
        <f t="shared" si="11"/>
        <v>1.13</v>
      </c>
      <c r="V52" s="188">
        <f t="shared" si="12"/>
        <v>68.669535</v>
      </c>
      <c r="W52" s="175">
        <f t="shared" ref="W52:X52" si="37">C52/100</f>
        <v>0.87</v>
      </c>
      <c r="X52" s="175">
        <f t="shared" si="37"/>
        <v>2.2</v>
      </c>
      <c r="Y52" s="175">
        <f t="shared" si="14"/>
        <v>1.13</v>
      </c>
      <c r="Z52" s="189">
        <f t="shared" si="15"/>
        <v>2.16282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</row>
    <row r="53" ht="27.0" customHeight="1">
      <c r="A53" s="160">
        <v>22.0</v>
      </c>
      <c r="B53" s="190" t="s">
        <v>95</v>
      </c>
      <c r="C53" s="190">
        <v>100.0</v>
      </c>
      <c r="D53" s="190">
        <v>220.0</v>
      </c>
      <c r="E53" s="190">
        <v>120.0</v>
      </c>
      <c r="F53" s="190">
        <f t="shared" si="5"/>
        <v>0</v>
      </c>
      <c r="G53" s="190">
        <f t="shared" si="6"/>
        <v>83.82</v>
      </c>
      <c r="H53" s="191">
        <f t="shared" si="7"/>
        <v>83.82</v>
      </c>
      <c r="I53" s="190">
        <v>1.0</v>
      </c>
      <c r="J53" s="192">
        <f t="shared" si="8"/>
        <v>83.82</v>
      </c>
      <c r="K53" s="139"/>
      <c r="L53" s="175">
        <f t="shared" si="17"/>
        <v>5.588</v>
      </c>
      <c r="M53" s="160">
        <f t="shared" si="18"/>
        <v>1</v>
      </c>
      <c r="N53" s="160">
        <f t="shared" si="19"/>
        <v>5.588</v>
      </c>
      <c r="O53" s="139"/>
      <c r="P53" s="139"/>
      <c r="Q53" s="175"/>
      <c r="R53" s="187">
        <v>31.75</v>
      </c>
      <c r="S53" s="175">
        <f t="shared" si="9"/>
        <v>1.2</v>
      </c>
      <c r="T53" s="160">
        <f t="shared" si="10"/>
        <v>1</v>
      </c>
      <c r="U53" s="160">
        <f t="shared" si="11"/>
        <v>1.2</v>
      </c>
      <c r="V53" s="188">
        <f t="shared" si="12"/>
        <v>83.82</v>
      </c>
      <c r="W53" s="175">
        <f t="shared" ref="W53:X53" si="38">C53/100</f>
        <v>1</v>
      </c>
      <c r="X53" s="175">
        <f t="shared" si="38"/>
        <v>2.2</v>
      </c>
      <c r="Y53" s="175">
        <f t="shared" si="14"/>
        <v>1.2</v>
      </c>
      <c r="Z53" s="189">
        <f t="shared" si="15"/>
        <v>2.64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</row>
    <row r="54" ht="27.0" customHeight="1">
      <c r="A54" s="160">
        <v>23.0</v>
      </c>
      <c r="B54" s="190" t="s">
        <v>95</v>
      </c>
      <c r="C54" s="190">
        <v>97.0</v>
      </c>
      <c r="D54" s="190">
        <v>220.0</v>
      </c>
      <c r="E54" s="190">
        <v>2833.0</v>
      </c>
      <c r="F54" s="190">
        <f t="shared" si="5"/>
        <v>0</v>
      </c>
      <c r="G54" s="190">
        <f t="shared" si="6"/>
        <v>1919.484985</v>
      </c>
      <c r="H54" s="191">
        <f t="shared" si="7"/>
        <v>1919.484985</v>
      </c>
      <c r="I54" s="190">
        <v>1.0</v>
      </c>
      <c r="J54" s="192">
        <f t="shared" si="8"/>
        <v>1919.484985</v>
      </c>
      <c r="K54" s="139"/>
      <c r="L54" s="175">
        <f t="shared" si="17"/>
        <v>5.588</v>
      </c>
      <c r="M54" s="160">
        <f t="shared" si="18"/>
        <v>1</v>
      </c>
      <c r="N54" s="160">
        <f t="shared" si="19"/>
        <v>5.588</v>
      </c>
      <c r="O54" s="139"/>
      <c r="P54" s="139"/>
      <c r="Q54" s="175">
        <v>1965.0</v>
      </c>
      <c r="R54" s="187">
        <v>31.75</v>
      </c>
      <c r="S54" s="175">
        <f t="shared" si="9"/>
        <v>28.33</v>
      </c>
      <c r="T54" s="160">
        <f t="shared" si="10"/>
        <v>1</v>
      </c>
      <c r="U54" s="160">
        <f t="shared" si="11"/>
        <v>28.33</v>
      </c>
      <c r="V54" s="188">
        <f t="shared" si="12"/>
        <v>1919.484985</v>
      </c>
      <c r="W54" s="175">
        <f t="shared" ref="W54:X54" si="39">C54/100</f>
        <v>0.97</v>
      </c>
      <c r="X54" s="175">
        <f t="shared" si="39"/>
        <v>2.2</v>
      </c>
      <c r="Y54" s="175">
        <f t="shared" si="14"/>
        <v>28.33</v>
      </c>
      <c r="Z54" s="189">
        <f t="shared" si="15"/>
        <v>60.45622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</row>
    <row r="55" ht="27.0" customHeight="1">
      <c r="A55" s="160">
        <v>24.0</v>
      </c>
      <c r="B55" s="190" t="s">
        <v>95</v>
      </c>
      <c r="C55" s="190">
        <v>94.0</v>
      </c>
      <c r="D55" s="190">
        <v>220.0</v>
      </c>
      <c r="E55" s="190">
        <v>2838.0</v>
      </c>
      <c r="F55" s="190">
        <f t="shared" si="5"/>
        <v>0</v>
      </c>
      <c r="G55" s="190">
        <f t="shared" si="6"/>
        <v>1863.40242</v>
      </c>
      <c r="H55" s="191">
        <f t="shared" si="7"/>
        <v>1863.40242</v>
      </c>
      <c r="I55" s="190">
        <v>1.0</v>
      </c>
      <c r="J55" s="192">
        <f t="shared" si="8"/>
        <v>1863.40242</v>
      </c>
      <c r="K55" s="139"/>
      <c r="L55" s="175">
        <f t="shared" si="17"/>
        <v>5.588</v>
      </c>
      <c r="M55" s="160">
        <f t="shared" si="18"/>
        <v>1</v>
      </c>
      <c r="N55" s="160">
        <f t="shared" si="19"/>
        <v>5.588</v>
      </c>
      <c r="O55" s="139"/>
      <c r="P55" s="139"/>
      <c r="Q55" s="175">
        <v>1895.0</v>
      </c>
      <c r="R55" s="187">
        <v>31.75</v>
      </c>
      <c r="S55" s="175">
        <f t="shared" si="9"/>
        <v>28.38</v>
      </c>
      <c r="T55" s="160">
        <f t="shared" si="10"/>
        <v>1</v>
      </c>
      <c r="U55" s="160">
        <f t="shared" si="11"/>
        <v>28.38</v>
      </c>
      <c r="V55" s="188">
        <f t="shared" si="12"/>
        <v>1863.40242</v>
      </c>
      <c r="W55" s="175">
        <f t="shared" ref="W55:X55" si="40">C55/100</f>
        <v>0.94</v>
      </c>
      <c r="X55" s="175">
        <f t="shared" si="40"/>
        <v>2.2</v>
      </c>
      <c r="Y55" s="175">
        <f t="shared" si="14"/>
        <v>28.38</v>
      </c>
      <c r="Z55" s="189">
        <f t="shared" si="15"/>
        <v>58.68984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</row>
    <row r="56" ht="27.0" customHeight="1">
      <c r="A56" s="160">
        <v>25.0</v>
      </c>
      <c r="B56" s="190" t="s">
        <v>95</v>
      </c>
      <c r="C56" s="190">
        <v>95.0</v>
      </c>
      <c r="D56" s="190">
        <v>220.0</v>
      </c>
      <c r="E56" s="190">
        <v>2838.0</v>
      </c>
      <c r="F56" s="190">
        <f t="shared" si="5"/>
        <v>0</v>
      </c>
      <c r="G56" s="190">
        <f t="shared" si="6"/>
        <v>1883.22585</v>
      </c>
      <c r="H56" s="191">
        <f t="shared" si="7"/>
        <v>1883.22585</v>
      </c>
      <c r="I56" s="190">
        <v>1.0</v>
      </c>
      <c r="J56" s="192">
        <f t="shared" si="8"/>
        <v>1883.22585</v>
      </c>
      <c r="K56" s="139"/>
      <c r="L56" s="175">
        <f t="shared" si="17"/>
        <v>5.588</v>
      </c>
      <c r="M56" s="160">
        <f t="shared" si="18"/>
        <v>1</v>
      </c>
      <c r="N56" s="160">
        <f t="shared" si="19"/>
        <v>5.588</v>
      </c>
      <c r="O56" s="139"/>
      <c r="P56" s="139"/>
      <c r="Q56" s="175">
        <v>1945.0</v>
      </c>
      <c r="R56" s="187">
        <v>31.75</v>
      </c>
      <c r="S56" s="175">
        <f t="shared" si="9"/>
        <v>28.38</v>
      </c>
      <c r="T56" s="160">
        <f t="shared" si="10"/>
        <v>1</v>
      </c>
      <c r="U56" s="160">
        <f t="shared" si="11"/>
        <v>28.38</v>
      </c>
      <c r="V56" s="188">
        <f t="shared" si="12"/>
        <v>1883.22585</v>
      </c>
      <c r="W56" s="175">
        <f t="shared" ref="W56:X56" si="41">C56/100</f>
        <v>0.95</v>
      </c>
      <c r="X56" s="175">
        <f t="shared" si="41"/>
        <v>2.2</v>
      </c>
      <c r="Y56" s="175">
        <f t="shared" si="14"/>
        <v>28.38</v>
      </c>
      <c r="Z56" s="189">
        <f t="shared" si="15"/>
        <v>59.3142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</row>
    <row r="57" ht="27.0" customHeight="1">
      <c r="A57" s="160">
        <v>26.0</v>
      </c>
      <c r="B57" s="190" t="s">
        <v>95</v>
      </c>
      <c r="C57" s="190">
        <v>95.0</v>
      </c>
      <c r="D57" s="190">
        <v>220.0</v>
      </c>
      <c r="E57" s="190">
        <v>2840.0</v>
      </c>
      <c r="F57" s="190">
        <f t="shared" si="5"/>
        <v>0</v>
      </c>
      <c r="G57" s="190">
        <f t="shared" si="6"/>
        <v>1884.553</v>
      </c>
      <c r="H57" s="191">
        <f t="shared" si="7"/>
        <v>1884.553</v>
      </c>
      <c r="I57" s="190">
        <v>1.0</v>
      </c>
      <c r="J57" s="192">
        <f t="shared" si="8"/>
        <v>1884.553</v>
      </c>
      <c r="K57" s="139"/>
      <c r="L57" s="216"/>
      <c r="M57" s="258">
        <f t="shared" si="18"/>
        <v>1</v>
      </c>
      <c r="N57" s="258"/>
      <c r="O57" s="139"/>
      <c r="P57" s="139"/>
      <c r="Q57" s="175">
        <v>1930.0</v>
      </c>
      <c r="R57" s="187">
        <v>31.75</v>
      </c>
      <c r="S57" s="175">
        <f t="shared" si="9"/>
        <v>28.4</v>
      </c>
      <c r="T57" s="160">
        <f t="shared" si="10"/>
        <v>1</v>
      </c>
      <c r="U57" s="160">
        <f t="shared" si="11"/>
        <v>28.4</v>
      </c>
      <c r="V57" s="188">
        <f t="shared" si="12"/>
        <v>1884.553</v>
      </c>
      <c r="W57" s="175">
        <f t="shared" ref="W57:X57" si="42">C57/100</f>
        <v>0.95</v>
      </c>
      <c r="X57" s="175">
        <f t="shared" si="42"/>
        <v>2.2</v>
      </c>
      <c r="Y57" s="175">
        <f t="shared" si="14"/>
        <v>28.4</v>
      </c>
      <c r="Z57" s="189">
        <f t="shared" si="15"/>
        <v>59.356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</row>
    <row r="58" ht="27.0" customHeight="1">
      <c r="A58" s="160">
        <v>27.0</v>
      </c>
      <c r="B58" s="190" t="s">
        <v>95</v>
      </c>
      <c r="C58" s="190">
        <v>96.0</v>
      </c>
      <c r="D58" s="190">
        <v>220.0</v>
      </c>
      <c r="E58" s="190">
        <v>2838.0</v>
      </c>
      <c r="F58" s="190">
        <f t="shared" si="5"/>
        <v>0</v>
      </c>
      <c r="G58" s="190">
        <f t="shared" si="6"/>
        <v>1903.04928</v>
      </c>
      <c r="H58" s="191">
        <f t="shared" si="7"/>
        <v>1903.04928</v>
      </c>
      <c r="I58" s="190">
        <v>1.0</v>
      </c>
      <c r="J58" s="192">
        <f t="shared" si="8"/>
        <v>1903.04928</v>
      </c>
      <c r="K58" s="139"/>
      <c r="L58" s="216"/>
      <c r="M58" s="258">
        <f t="shared" si="18"/>
        <v>1</v>
      </c>
      <c r="N58" s="258"/>
      <c r="O58" s="139"/>
      <c r="P58" s="139"/>
      <c r="Q58" s="175">
        <v>1955.0</v>
      </c>
      <c r="R58" s="187">
        <v>31.75</v>
      </c>
      <c r="S58" s="175">
        <f t="shared" si="9"/>
        <v>28.38</v>
      </c>
      <c r="T58" s="160">
        <f t="shared" si="10"/>
        <v>1</v>
      </c>
      <c r="U58" s="160">
        <f t="shared" si="11"/>
        <v>28.38</v>
      </c>
      <c r="V58" s="188">
        <f t="shared" si="12"/>
        <v>1903.04928</v>
      </c>
      <c r="W58" s="175">
        <f t="shared" ref="W58:X58" si="43">C58/100</f>
        <v>0.96</v>
      </c>
      <c r="X58" s="175">
        <f t="shared" si="43"/>
        <v>2.2</v>
      </c>
      <c r="Y58" s="175">
        <f t="shared" si="14"/>
        <v>28.38</v>
      </c>
      <c r="Z58" s="189">
        <f t="shared" si="15"/>
        <v>59.93856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</row>
    <row r="59" ht="27.0" customHeight="1">
      <c r="A59" s="160">
        <v>28.0</v>
      </c>
      <c r="B59" s="180" t="s">
        <v>93</v>
      </c>
      <c r="C59" s="181">
        <v>89.0</v>
      </c>
      <c r="D59" s="181">
        <v>203.0</v>
      </c>
      <c r="E59" s="181">
        <v>190.0</v>
      </c>
      <c r="F59" s="181">
        <f t="shared" si="5"/>
        <v>0</v>
      </c>
      <c r="G59" s="181">
        <f t="shared" si="6"/>
        <v>105.5564475</v>
      </c>
      <c r="H59" s="182">
        <f t="shared" si="7"/>
        <v>105.5564475</v>
      </c>
      <c r="I59" s="181">
        <v>1.0</v>
      </c>
      <c r="J59" s="183">
        <f t="shared" si="8"/>
        <v>105.5564475</v>
      </c>
      <c r="K59" s="184"/>
      <c r="L59" s="185"/>
      <c r="M59" s="186">
        <f t="shared" si="18"/>
        <v>1</v>
      </c>
      <c r="N59" s="186"/>
      <c r="O59" s="184"/>
      <c r="P59" s="184"/>
      <c r="Q59" s="185"/>
      <c r="R59" s="187">
        <v>30.75</v>
      </c>
      <c r="S59" s="175">
        <f t="shared" si="9"/>
        <v>1.9</v>
      </c>
      <c r="T59" s="160">
        <f t="shared" si="10"/>
        <v>1</v>
      </c>
      <c r="U59" s="160">
        <f t="shared" si="11"/>
        <v>1.9</v>
      </c>
      <c r="V59" s="188">
        <f t="shared" si="12"/>
        <v>105.5564475</v>
      </c>
      <c r="W59" s="175">
        <f t="shared" ref="W59:X59" si="44">C59/100</f>
        <v>0.89</v>
      </c>
      <c r="X59" s="175">
        <f t="shared" si="44"/>
        <v>2.03</v>
      </c>
      <c r="Y59" s="175">
        <f t="shared" si="14"/>
        <v>1.9</v>
      </c>
      <c r="Z59" s="189">
        <f t="shared" si="15"/>
        <v>3.43273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</row>
    <row r="60" ht="27.0" customHeight="1">
      <c r="A60" s="160">
        <v>29.0</v>
      </c>
      <c r="B60" s="190" t="s">
        <v>93</v>
      </c>
      <c r="C60" s="190">
        <v>97.0</v>
      </c>
      <c r="D60" s="190">
        <v>203.0</v>
      </c>
      <c r="E60" s="190">
        <v>106.0</v>
      </c>
      <c r="F60" s="190">
        <f t="shared" si="5"/>
        <v>0</v>
      </c>
      <c r="G60" s="190">
        <f t="shared" si="6"/>
        <v>64.1828145</v>
      </c>
      <c r="H60" s="191">
        <f t="shared" si="7"/>
        <v>64.1828145</v>
      </c>
      <c r="I60" s="190">
        <v>1.0</v>
      </c>
      <c r="J60" s="192">
        <f t="shared" si="8"/>
        <v>64.1828145</v>
      </c>
      <c r="K60" s="139"/>
      <c r="L60" s="216"/>
      <c r="M60" s="258">
        <f t="shared" si="18"/>
        <v>1</v>
      </c>
      <c r="N60" s="258"/>
      <c r="O60" s="139"/>
      <c r="P60" s="139"/>
      <c r="Q60" s="175"/>
      <c r="R60" s="187">
        <v>30.75</v>
      </c>
      <c r="S60" s="175">
        <f t="shared" si="9"/>
        <v>1.06</v>
      </c>
      <c r="T60" s="160">
        <f t="shared" si="10"/>
        <v>1</v>
      </c>
      <c r="U60" s="160">
        <f t="shared" si="11"/>
        <v>1.06</v>
      </c>
      <c r="V60" s="188">
        <f t="shared" si="12"/>
        <v>64.1828145</v>
      </c>
      <c r="W60" s="175">
        <f t="shared" ref="W60:X60" si="45">C60/100</f>
        <v>0.97</v>
      </c>
      <c r="X60" s="175">
        <f t="shared" si="45"/>
        <v>2.03</v>
      </c>
      <c r="Y60" s="175">
        <f t="shared" si="14"/>
        <v>1.06</v>
      </c>
      <c r="Z60" s="189">
        <f t="shared" si="15"/>
        <v>2.087246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</row>
    <row r="61" ht="27.0" customHeight="1">
      <c r="A61" s="160">
        <v>30.0</v>
      </c>
      <c r="B61" s="190" t="s">
        <v>93</v>
      </c>
      <c r="C61" s="190">
        <v>99.0</v>
      </c>
      <c r="D61" s="190">
        <v>203.0</v>
      </c>
      <c r="E61" s="190">
        <v>249.0</v>
      </c>
      <c r="F61" s="190">
        <f t="shared" si="5"/>
        <v>0</v>
      </c>
      <c r="G61" s="190">
        <f t="shared" si="6"/>
        <v>153.8777048</v>
      </c>
      <c r="H61" s="191">
        <f t="shared" si="7"/>
        <v>153.8777048</v>
      </c>
      <c r="I61" s="190">
        <v>1.0</v>
      </c>
      <c r="J61" s="192">
        <f t="shared" si="8"/>
        <v>153.8777048</v>
      </c>
      <c r="K61" s="139"/>
      <c r="L61" s="216"/>
      <c r="M61" s="258">
        <f t="shared" si="18"/>
        <v>1</v>
      </c>
      <c r="N61" s="258"/>
      <c r="O61" s="139"/>
      <c r="P61" s="139"/>
      <c r="Q61" s="175"/>
      <c r="R61" s="187">
        <v>30.75</v>
      </c>
      <c r="S61" s="175">
        <f t="shared" si="9"/>
        <v>2.49</v>
      </c>
      <c r="T61" s="160">
        <f t="shared" si="10"/>
        <v>1</v>
      </c>
      <c r="U61" s="160">
        <f t="shared" si="11"/>
        <v>2.49</v>
      </c>
      <c r="V61" s="188">
        <f t="shared" si="12"/>
        <v>153.8777048</v>
      </c>
      <c r="W61" s="175">
        <f t="shared" ref="W61:X61" si="46">C61/100</f>
        <v>0.99</v>
      </c>
      <c r="X61" s="175">
        <f t="shared" si="46"/>
        <v>2.03</v>
      </c>
      <c r="Y61" s="175">
        <f t="shared" si="14"/>
        <v>2.49</v>
      </c>
      <c r="Z61" s="189">
        <f t="shared" si="15"/>
        <v>5.004153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</row>
    <row r="62" ht="27.0" customHeight="1">
      <c r="A62" s="160">
        <v>31.0</v>
      </c>
      <c r="B62" s="190" t="s">
        <v>93</v>
      </c>
      <c r="C62" s="190">
        <v>102.0</v>
      </c>
      <c r="D62" s="190">
        <v>203.0</v>
      </c>
      <c r="E62" s="190">
        <v>150.0</v>
      </c>
      <c r="F62" s="190">
        <f t="shared" si="5"/>
        <v>0</v>
      </c>
      <c r="G62" s="190">
        <f t="shared" si="6"/>
        <v>95.506425</v>
      </c>
      <c r="H62" s="191">
        <f t="shared" si="7"/>
        <v>95.506425</v>
      </c>
      <c r="I62" s="190">
        <v>1.0</v>
      </c>
      <c r="J62" s="192">
        <f t="shared" si="8"/>
        <v>95.506425</v>
      </c>
      <c r="K62" s="139"/>
      <c r="L62" s="216"/>
      <c r="M62" s="258">
        <f t="shared" si="18"/>
        <v>1</v>
      </c>
      <c r="N62" s="258"/>
      <c r="O62" s="139"/>
      <c r="P62" s="139"/>
      <c r="Q62" s="175"/>
      <c r="R62" s="187">
        <v>30.75</v>
      </c>
      <c r="S62" s="175">
        <f t="shared" si="9"/>
        <v>1.5</v>
      </c>
      <c r="T62" s="160">
        <f t="shared" si="10"/>
        <v>1</v>
      </c>
      <c r="U62" s="160">
        <f t="shared" si="11"/>
        <v>1.5</v>
      </c>
      <c r="V62" s="188">
        <f t="shared" si="12"/>
        <v>95.506425</v>
      </c>
      <c r="W62" s="175">
        <f t="shared" ref="W62:X62" si="47">C62/100</f>
        <v>1.02</v>
      </c>
      <c r="X62" s="175">
        <f t="shared" si="47"/>
        <v>2.03</v>
      </c>
      <c r="Y62" s="175">
        <f t="shared" si="14"/>
        <v>1.5</v>
      </c>
      <c r="Z62" s="189">
        <f t="shared" si="15"/>
        <v>3.1059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</row>
    <row r="63" ht="27.0" customHeight="1">
      <c r="A63" s="160">
        <v>32.0</v>
      </c>
      <c r="B63" s="190" t="s">
        <v>93</v>
      </c>
      <c r="C63" s="190">
        <v>101.0</v>
      </c>
      <c r="D63" s="190">
        <v>203.0</v>
      </c>
      <c r="E63" s="190">
        <v>60.0</v>
      </c>
      <c r="F63" s="190">
        <f t="shared" si="5"/>
        <v>0</v>
      </c>
      <c r="G63" s="190">
        <f t="shared" si="6"/>
        <v>37.828035</v>
      </c>
      <c r="H63" s="191">
        <f t="shared" si="7"/>
        <v>37.828035</v>
      </c>
      <c r="I63" s="190">
        <v>1.0</v>
      </c>
      <c r="J63" s="192">
        <f t="shared" si="8"/>
        <v>37.828035</v>
      </c>
      <c r="K63" s="139"/>
      <c r="L63" s="216"/>
      <c r="M63" s="258">
        <f t="shared" si="18"/>
        <v>1</v>
      </c>
      <c r="N63" s="258"/>
      <c r="O63" s="139"/>
      <c r="P63" s="139"/>
      <c r="Q63" s="175"/>
      <c r="R63" s="187">
        <v>30.75</v>
      </c>
      <c r="S63" s="175">
        <f t="shared" si="9"/>
        <v>0.6</v>
      </c>
      <c r="T63" s="160">
        <f t="shared" si="10"/>
        <v>1</v>
      </c>
      <c r="U63" s="160">
        <f t="shared" si="11"/>
        <v>0.6</v>
      </c>
      <c r="V63" s="188">
        <f t="shared" si="12"/>
        <v>37.828035</v>
      </c>
      <c r="W63" s="175">
        <f t="shared" ref="W63:X63" si="48">C63/100</f>
        <v>1.01</v>
      </c>
      <c r="X63" s="175">
        <f t="shared" si="48"/>
        <v>2.03</v>
      </c>
      <c r="Y63" s="175">
        <f t="shared" si="14"/>
        <v>0.6</v>
      </c>
      <c r="Z63" s="189">
        <f t="shared" si="15"/>
        <v>1.23018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</row>
    <row r="64" ht="27.0" customHeight="1">
      <c r="A64" s="160">
        <v>33.0</v>
      </c>
      <c r="B64" s="190" t="s">
        <v>93</v>
      </c>
      <c r="C64" s="190">
        <v>102.0</v>
      </c>
      <c r="D64" s="190">
        <v>203.0</v>
      </c>
      <c r="E64" s="190">
        <v>150.0</v>
      </c>
      <c r="F64" s="190">
        <f t="shared" si="5"/>
        <v>0</v>
      </c>
      <c r="G64" s="190">
        <f t="shared" si="6"/>
        <v>95.506425</v>
      </c>
      <c r="H64" s="191">
        <f t="shared" si="7"/>
        <v>95.506425</v>
      </c>
      <c r="I64" s="190">
        <v>1.0</v>
      </c>
      <c r="J64" s="192">
        <f t="shared" si="8"/>
        <v>95.506425</v>
      </c>
      <c r="K64" s="139"/>
      <c r="L64" s="216"/>
      <c r="M64" s="258">
        <f t="shared" si="18"/>
        <v>1</v>
      </c>
      <c r="N64" s="258"/>
      <c r="O64" s="139"/>
      <c r="P64" s="139"/>
      <c r="Q64" s="175"/>
      <c r="R64" s="187">
        <v>30.75</v>
      </c>
      <c r="S64" s="175">
        <f t="shared" si="9"/>
        <v>1.5</v>
      </c>
      <c r="T64" s="160">
        <f t="shared" si="10"/>
        <v>1</v>
      </c>
      <c r="U64" s="160">
        <f t="shared" si="11"/>
        <v>1.5</v>
      </c>
      <c r="V64" s="188">
        <f t="shared" si="12"/>
        <v>95.506425</v>
      </c>
      <c r="W64" s="175">
        <f t="shared" ref="W64:X64" si="49">C64/100</f>
        <v>1.02</v>
      </c>
      <c r="X64" s="175">
        <f t="shared" si="49"/>
        <v>2.03</v>
      </c>
      <c r="Y64" s="175">
        <f t="shared" si="14"/>
        <v>1.5</v>
      </c>
      <c r="Z64" s="189">
        <f t="shared" si="15"/>
        <v>3.1059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</row>
    <row r="65" ht="27.0" customHeight="1">
      <c r="A65" s="160">
        <v>34.0</v>
      </c>
      <c r="B65" s="190" t="s">
        <v>93</v>
      </c>
      <c r="C65" s="190">
        <v>100.0</v>
      </c>
      <c r="D65" s="190">
        <v>203.0</v>
      </c>
      <c r="E65" s="190">
        <v>60.0</v>
      </c>
      <c r="F65" s="190">
        <f t="shared" si="5"/>
        <v>0</v>
      </c>
      <c r="G65" s="190">
        <f t="shared" si="6"/>
        <v>37.4535</v>
      </c>
      <c r="H65" s="191">
        <f t="shared" si="7"/>
        <v>37.4535</v>
      </c>
      <c r="I65" s="190">
        <v>1.0</v>
      </c>
      <c r="J65" s="192">
        <f t="shared" si="8"/>
        <v>37.4535</v>
      </c>
      <c r="K65" s="139"/>
      <c r="L65" s="216"/>
      <c r="M65" s="258">
        <f t="shared" si="18"/>
        <v>1</v>
      </c>
      <c r="N65" s="258"/>
      <c r="O65" s="139"/>
      <c r="P65" s="139"/>
      <c r="Q65" s="175"/>
      <c r="R65" s="187">
        <v>30.75</v>
      </c>
      <c r="S65" s="175">
        <f t="shared" si="9"/>
        <v>0.6</v>
      </c>
      <c r="T65" s="160">
        <f t="shared" si="10"/>
        <v>1</v>
      </c>
      <c r="U65" s="160">
        <f t="shared" si="11"/>
        <v>0.6</v>
      </c>
      <c r="V65" s="188">
        <f t="shared" si="12"/>
        <v>37.4535</v>
      </c>
      <c r="W65" s="175">
        <f t="shared" ref="W65:X65" si="50">C65/100</f>
        <v>1</v>
      </c>
      <c r="X65" s="175">
        <f t="shared" si="50"/>
        <v>2.03</v>
      </c>
      <c r="Y65" s="175">
        <f t="shared" si="14"/>
        <v>0.6</v>
      </c>
      <c r="Z65" s="189">
        <f t="shared" si="15"/>
        <v>1.218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</row>
    <row r="66" ht="27.0" customHeight="1">
      <c r="A66" s="160">
        <v>35.0</v>
      </c>
      <c r="B66" s="190" t="s">
        <v>93</v>
      </c>
      <c r="C66" s="190">
        <v>98.0</v>
      </c>
      <c r="D66" s="190">
        <v>203.0</v>
      </c>
      <c r="E66" s="190">
        <v>2835.0</v>
      </c>
      <c r="F66" s="190">
        <f t="shared" si="5"/>
        <v>0</v>
      </c>
      <c r="G66" s="190">
        <f t="shared" si="6"/>
        <v>1734.284318</v>
      </c>
      <c r="H66" s="191">
        <f t="shared" si="7"/>
        <v>1734.284318</v>
      </c>
      <c r="I66" s="190">
        <v>1.0</v>
      </c>
      <c r="J66" s="192">
        <f t="shared" si="8"/>
        <v>1734.284318</v>
      </c>
      <c r="K66" s="139"/>
      <c r="L66" s="216"/>
      <c r="M66" s="258">
        <f t="shared" si="18"/>
        <v>1</v>
      </c>
      <c r="N66" s="258"/>
      <c r="O66" s="139"/>
      <c r="P66" s="139"/>
      <c r="Q66" s="175">
        <v>1760.0</v>
      </c>
      <c r="R66" s="187">
        <v>30.75</v>
      </c>
      <c r="S66" s="175">
        <f t="shared" si="9"/>
        <v>28.35</v>
      </c>
      <c r="T66" s="160">
        <f t="shared" si="10"/>
        <v>1</v>
      </c>
      <c r="U66" s="160">
        <f t="shared" si="11"/>
        <v>28.35</v>
      </c>
      <c r="V66" s="188">
        <f t="shared" si="12"/>
        <v>1734.284318</v>
      </c>
      <c r="W66" s="175">
        <f t="shared" ref="W66:X66" si="51">C66/100</f>
        <v>0.98</v>
      </c>
      <c r="X66" s="175">
        <f t="shared" si="51"/>
        <v>2.03</v>
      </c>
      <c r="Y66" s="175">
        <f t="shared" si="14"/>
        <v>28.35</v>
      </c>
      <c r="Z66" s="189">
        <f t="shared" si="15"/>
        <v>56.39949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</row>
    <row r="67" ht="27.0" customHeight="1">
      <c r="A67" s="160">
        <v>36.0</v>
      </c>
      <c r="B67" s="190" t="s">
        <v>93</v>
      </c>
      <c r="C67" s="190">
        <v>99.0</v>
      </c>
      <c r="D67" s="190">
        <v>203.0</v>
      </c>
      <c r="E67" s="190">
        <v>2833.0</v>
      </c>
      <c r="F67" s="190">
        <f t="shared" si="5"/>
        <v>0</v>
      </c>
      <c r="G67" s="190">
        <f t="shared" si="6"/>
        <v>1750.745131</v>
      </c>
      <c r="H67" s="191">
        <f t="shared" si="7"/>
        <v>1750.745131</v>
      </c>
      <c r="I67" s="190">
        <v>1.0</v>
      </c>
      <c r="J67" s="192">
        <f t="shared" si="8"/>
        <v>1750.745131</v>
      </c>
      <c r="K67" s="139"/>
      <c r="L67" s="216"/>
      <c r="M67" s="258">
        <f t="shared" si="18"/>
        <v>1</v>
      </c>
      <c r="N67" s="258"/>
      <c r="O67" s="139"/>
      <c r="P67" s="139"/>
      <c r="Q67" s="175">
        <v>1750.0</v>
      </c>
      <c r="R67" s="187">
        <v>30.75</v>
      </c>
      <c r="S67" s="175">
        <f t="shared" si="9"/>
        <v>28.33</v>
      </c>
      <c r="T67" s="160">
        <f t="shared" si="10"/>
        <v>1</v>
      </c>
      <c r="U67" s="160">
        <f t="shared" si="11"/>
        <v>28.33</v>
      </c>
      <c r="V67" s="188">
        <f t="shared" si="12"/>
        <v>1750.745131</v>
      </c>
      <c r="W67" s="175">
        <f t="shared" ref="W67:X67" si="52">C67/100</f>
        <v>0.99</v>
      </c>
      <c r="X67" s="175">
        <f t="shared" si="52"/>
        <v>2.03</v>
      </c>
      <c r="Y67" s="175">
        <f t="shared" si="14"/>
        <v>28.33</v>
      </c>
      <c r="Z67" s="189">
        <f t="shared" si="15"/>
        <v>56.934801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</row>
    <row r="68" ht="27.0" customHeight="1">
      <c r="A68" s="160">
        <v>37.0</v>
      </c>
      <c r="B68" s="190" t="s">
        <v>93</v>
      </c>
      <c r="C68" s="190">
        <v>99.0</v>
      </c>
      <c r="D68" s="190">
        <v>203.0</v>
      </c>
      <c r="E68" s="190">
        <v>2839.0</v>
      </c>
      <c r="F68" s="190">
        <f t="shared" si="5"/>
        <v>0</v>
      </c>
      <c r="G68" s="190">
        <f t="shared" si="6"/>
        <v>1754.453027</v>
      </c>
      <c r="H68" s="191">
        <f t="shared" si="7"/>
        <v>1754.453027</v>
      </c>
      <c r="I68" s="190">
        <v>1.0</v>
      </c>
      <c r="J68" s="192">
        <f t="shared" si="8"/>
        <v>1754.453027</v>
      </c>
      <c r="K68" s="139"/>
      <c r="L68" s="216"/>
      <c r="M68" s="258">
        <f t="shared" si="18"/>
        <v>1</v>
      </c>
      <c r="N68" s="258"/>
      <c r="O68" s="139"/>
      <c r="P68" s="139"/>
      <c r="Q68" s="175">
        <v>1750.0</v>
      </c>
      <c r="R68" s="187">
        <v>30.75</v>
      </c>
      <c r="S68" s="175">
        <f t="shared" si="9"/>
        <v>28.39</v>
      </c>
      <c r="T68" s="160">
        <f t="shared" si="10"/>
        <v>1</v>
      </c>
      <c r="U68" s="160">
        <f t="shared" si="11"/>
        <v>28.39</v>
      </c>
      <c r="V68" s="188">
        <f t="shared" si="12"/>
        <v>1754.453027</v>
      </c>
      <c r="W68" s="175">
        <f t="shared" ref="W68:X68" si="53">C68/100</f>
        <v>0.99</v>
      </c>
      <c r="X68" s="175">
        <f t="shared" si="53"/>
        <v>2.03</v>
      </c>
      <c r="Y68" s="175">
        <f t="shared" si="14"/>
        <v>28.39</v>
      </c>
      <c r="Z68" s="189">
        <f t="shared" si="15"/>
        <v>57.055383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</row>
    <row r="69" ht="27.0" customHeight="1">
      <c r="A69" s="160">
        <v>38.0</v>
      </c>
      <c r="B69" s="190" t="s">
        <v>93</v>
      </c>
      <c r="C69" s="190">
        <v>99.0</v>
      </c>
      <c r="D69" s="190">
        <v>203.0</v>
      </c>
      <c r="E69" s="190">
        <v>1763.0</v>
      </c>
      <c r="F69" s="190">
        <f t="shared" si="5"/>
        <v>0</v>
      </c>
      <c r="G69" s="190">
        <f t="shared" si="6"/>
        <v>1089.503588</v>
      </c>
      <c r="H69" s="191">
        <f t="shared" si="7"/>
        <v>1089.503588</v>
      </c>
      <c r="I69" s="190">
        <v>1.0</v>
      </c>
      <c r="J69" s="192">
        <f t="shared" si="8"/>
        <v>1089.503588</v>
      </c>
      <c r="K69" s="139"/>
      <c r="L69" s="216"/>
      <c r="M69" s="258">
        <f t="shared" si="18"/>
        <v>1</v>
      </c>
      <c r="N69" s="258"/>
      <c r="O69" s="139"/>
      <c r="P69" s="139"/>
      <c r="Q69" s="175">
        <v>1080.0</v>
      </c>
      <c r="R69" s="187">
        <v>30.75</v>
      </c>
      <c r="S69" s="175">
        <f t="shared" si="9"/>
        <v>17.63</v>
      </c>
      <c r="T69" s="160">
        <f t="shared" si="10"/>
        <v>1</v>
      </c>
      <c r="U69" s="160">
        <f t="shared" si="11"/>
        <v>17.63</v>
      </c>
      <c r="V69" s="188">
        <f t="shared" si="12"/>
        <v>1089.503588</v>
      </c>
      <c r="W69" s="175">
        <f t="shared" ref="W69:X69" si="54">C69/100</f>
        <v>0.99</v>
      </c>
      <c r="X69" s="175">
        <f t="shared" si="54"/>
        <v>2.03</v>
      </c>
      <c r="Y69" s="175">
        <f t="shared" si="14"/>
        <v>17.63</v>
      </c>
      <c r="Z69" s="189">
        <f t="shared" si="15"/>
        <v>35.431011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</row>
    <row r="70" ht="27.0" hidden="1" customHeight="1">
      <c r="A70" s="160">
        <v>51.0</v>
      </c>
      <c r="B70" s="190"/>
      <c r="C70" s="190"/>
      <c r="D70" s="190"/>
      <c r="E70" s="190"/>
      <c r="F70" s="190">
        <f t="shared" si="5"/>
        <v>0</v>
      </c>
      <c r="G70" s="190">
        <f t="shared" si="6"/>
        <v>0</v>
      </c>
      <c r="H70" s="191">
        <f t="shared" si="7"/>
        <v>0</v>
      </c>
      <c r="I70" s="190"/>
      <c r="J70" s="192">
        <f t="shared" si="8"/>
        <v>0</v>
      </c>
      <c r="K70" s="139"/>
      <c r="L70" s="216"/>
      <c r="M70" s="258"/>
      <c r="N70" s="258"/>
      <c r="O70" s="139"/>
      <c r="P70" s="139"/>
      <c r="Q70" s="175"/>
      <c r="R70" s="141"/>
      <c r="S70" s="175">
        <f t="shared" si="9"/>
        <v>0</v>
      </c>
      <c r="T70" s="160" t="str">
        <f t="shared" si="10"/>
        <v/>
      </c>
      <c r="U70" s="160">
        <f t="shared" si="11"/>
        <v>0</v>
      </c>
      <c r="V70" s="188">
        <f t="shared" si="12"/>
        <v>0</v>
      </c>
      <c r="W70" s="175">
        <f t="shared" ref="W70:X70" si="55">C70/100</f>
        <v>0</v>
      </c>
      <c r="X70" s="175">
        <f t="shared" si="55"/>
        <v>0</v>
      </c>
      <c r="Y70" s="175">
        <f t="shared" si="14"/>
        <v>0</v>
      </c>
      <c r="Z70" s="189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</row>
    <row r="71" ht="27.0" hidden="1" customHeight="1">
      <c r="A71" s="160">
        <v>52.0</v>
      </c>
      <c r="B71" s="190"/>
      <c r="C71" s="190"/>
      <c r="D71" s="190"/>
      <c r="E71" s="190"/>
      <c r="F71" s="190">
        <f t="shared" si="5"/>
        <v>0</v>
      </c>
      <c r="G71" s="190">
        <f t="shared" si="6"/>
        <v>0</v>
      </c>
      <c r="H71" s="191">
        <f t="shared" si="7"/>
        <v>0</v>
      </c>
      <c r="I71" s="190"/>
      <c r="J71" s="192">
        <f t="shared" si="8"/>
        <v>0</v>
      </c>
      <c r="K71" s="139"/>
      <c r="L71" s="216"/>
      <c r="M71" s="258"/>
      <c r="N71" s="258"/>
      <c r="O71" s="139"/>
      <c r="P71" s="139"/>
      <c r="Q71" s="175"/>
      <c r="R71" s="141"/>
      <c r="S71" s="175">
        <f t="shared" si="9"/>
        <v>0</v>
      </c>
      <c r="T71" s="160" t="str">
        <f t="shared" si="10"/>
        <v/>
      </c>
      <c r="U71" s="160">
        <f t="shared" si="11"/>
        <v>0</v>
      </c>
      <c r="V71" s="188">
        <f t="shared" si="12"/>
        <v>0</v>
      </c>
      <c r="W71" s="175">
        <f t="shared" ref="W71:X71" si="56">C71/100</f>
        <v>0</v>
      </c>
      <c r="X71" s="175">
        <f t="shared" si="56"/>
        <v>0</v>
      </c>
      <c r="Y71" s="175">
        <f t="shared" si="14"/>
        <v>0</v>
      </c>
      <c r="Z71" s="189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</row>
    <row r="72" ht="27.0" hidden="1" customHeight="1">
      <c r="A72" s="160">
        <v>53.0</v>
      </c>
      <c r="B72" s="190"/>
      <c r="C72" s="190"/>
      <c r="D72" s="190"/>
      <c r="E72" s="190"/>
      <c r="F72" s="190">
        <f t="shared" si="5"/>
        <v>0</v>
      </c>
      <c r="G72" s="190">
        <f t="shared" si="6"/>
        <v>0</v>
      </c>
      <c r="H72" s="191">
        <f t="shared" si="7"/>
        <v>0</v>
      </c>
      <c r="I72" s="190"/>
      <c r="J72" s="192">
        <f t="shared" si="8"/>
        <v>0</v>
      </c>
      <c r="K72" s="139"/>
      <c r="L72" s="216"/>
      <c r="M72" s="258"/>
      <c r="N72" s="258"/>
      <c r="O72" s="139"/>
      <c r="P72" s="139"/>
      <c r="Q72" s="175"/>
      <c r="R72" s="141"/>
      <c r="S72" s="175">
        <f t="shared" si="9"/>
        <v>0</v>
      </c>
      <c r="T72" s="160" t="str">
        <f t="shared" si="10"/>
        <v/>
      </c>
      <c r="U72" s="160">
        <f t="shared" si="11"/>
        <v>0</v>
      </c>
      <c r="V72" s="188">
        <f t="shared" si="12"/>
        <v>0</v>
      </c>
      <c r="W72" s="175">
        <f t="shared" ref="W72:X72" si="57">C72/100</f>
        <v>0</v>
      </c>
      <c r="X72" s="175">
        <f t="shared" si="57"/>
        <v>0</v>
      </c>
      <c r="Y72" s="175">
        <f t="shared" si="14"/>
        <v>0</v>
      </c>
      <c r="Z72" s="18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</row>
    <row r="73" ht="27.0" hidden="1" customHeight="1">
      <c r="A73" s="160">
        <v>54.0</v>
      </c>
      <c r="B73" s="190"/>
      <c r="C73" s="190"/>
      <c r="D73" s="190"/>
      <c r="E73" s="190"/>
      <c r="F73" s="190">
        <f t="shared" si="5"/>
        <v>0</v>
      </c>
      <c r="G73" s="190">
        <f t="shared" si="6"/>
        <v>0</v>
      </c>
      <c r="H73" s="191">
        <f t="shared" si="7"/>
        <v>0</v>
      </c>
      <c r="I73" s="190"/>
      <c r="J73" s="192">
        <f t="shared" si="8"/>
        <v>0</v>
      </c>
      <c r="K73" s="139"/>
      <c r="L73" s="216"/>
      <c r="M73" s="258"/>
      <c r="N73" s="258"/>
      <c r="O73" s="139"/>
      <c r="P73" s="139"/>
      <c r="Q73" s="175"/>
      <c r="R73" s="141"/>
      <c r="S73" s="175">
        <f t="shared" si="9"/>
        <v>0</v>
      </c>
      <c r="T73" s="160" t="str">
        <f t="shared" si="10"/>
        <v/>
      </c>
      <c r="U73" s="160">
        <f t="shared" si="11"/>
        <v>0</v>
      </c>
      <c r="V73" s="188">
        <f t="shared" si="12"/>
        <v>0</v>
      </c>
      <c r="W73" s="175">
        <f t="shared" ref="W73:X73" si="58">C73/100</f>
        <v>0</v>
      </c>
      <c r="X73" s="175">
        <f t="shared" si="58"/>
        <v>0</v>
      </c>
      <c r="Y73" s="175">
        <f t="shared" si="14"/>
        <v>0</v>
      </c>
      <c r="Z73" s="18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</row>
    <row r="74" ht="27.0" hidden="1" customHeight="1">
      <c r="A74" s="160">
        <v>55.0</v>
      </c>
      <c r="B74" s="190"/>
      <c r="C74" s="190"/>
      <c r="D74" s="190"/>
      <c r="E74" s="190"/>
      <c r="F74" s="190">
        <f t="shared" si="5"/>
        <v>0</v>
      </c>
      <c r="G74" s="190">
        <f t="shared" si="6"/>
        <v>0</v>
      </c>
      <c r="H74" s="191">
        <f t="shared" si="7"/>
        <v>0</v>
      </c>
      <c r="I74" s="190"/>
      <c r="J74" s="192">
        <f t="shared" si="8"/>
        <v>0</v>
      </c>
      <c r="K74" s="139"/>
      <c r="L74" s="216"/>
      <c r="M74" s="258"/>
      <c r="N74" s="258"/>
      <c r="O74" s="139"/>
      <c r="P74" s="139"/>
      <c r="Q74" s="175"/>
      <c r="R74" s="141"/>
      <c r="S74" s="175">
        <f t="shared" si="9"/>
        <v>0</v>
      </c>
      <c r="T74" s="160" t="str">
        <f t="shared" si="10"/>
        <v/>
      </c>
      <c r="U74" s="160">
        <f t="shared" si="11"/>
        <v>0</v>
      </c>
      <c r="V74" s="188">
        <f t="shared" si="12"/>
        <v>0</v>
      </c>
      <c r="W74" s="175">
        <f t="shared" ref="W74:X74" si="59">C74/100</f>
        <v>0</v>
      </c>
      <c r="X74" s="175">
        <f t="shared" si="59"/>
        <v>0</v>
      </c>
      <c r="Y74" s="175">
        <f t="shared" si="14"/>
        <v>0</v>
      </c>
      <c r="Z74" s="18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</row>
    <row r="75" ht="27.0" hidden="1" customHeight="1">
      <c r="A75" s="160">
        <v>56.0</v>
      </c>
      <c r="B75" s="190"/>
      <c r="C75" s="190"/>
      <c r="D75" s="190"/>
      <c r="E75" s="190"/>
      <c r="F75" s="190">
        <f t="shared" si="5"/>
        <v>0</v>
      </c>
      <c r="G75" s="190">
        <f t="shared" si="6"/>
        <v>0</v>
      </c>
      <c r="H75" s="191">
        <f t="shared" si="7"/>
        <v>0</v>
      </c>
      <c r="I75" s="190"/>
      <c r="J75" s="192">
        <f t="shared" si="8"/>
        <v>0</v>
      </c>
      <c r="K75" s="139"/>
      <c r="L75" s="216"/>
      <c r="M75" s="258"/>
      <c r="N75" s="258"/>
      <c r="O75" s="139"/>
      <c r="P75" s="139"/>
      <c r="Q75" s="175"/>
      <c r="R75" s="141"/>
      <c r="S75" s="175">
        <f t="shared" si="9"/>
        <v>0</v>
      </c>
      <c r="T75" s="160" t="str">
        <f t="shared" si="10"/>
        <v/>
      </c>
      <c r="U75" s="160">
        <f t="shared" si="11"/>
        <v>0</v>
      </c>
      <c r="V75" s="188">
        <f t="shared" si="12"/>
        <v>0</v>
      </c>
      <c r="W75" s="175">
        <f t="shared" ref="W75:X75" si="60">C75/100</f>
        <v>0</v>
      </c>
      <c r="X75" s="175">
        <f t="shared" si="60"/>
        <v>0</v>
      </c>
      <c r="Y75" s="175">
        <f t="shared" si="14"/>
        <v>0</v>
      </c>
      <c r="Z75" s="18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</row>
    <row r="76" ht="27.0" hidden="1" customHeight="1">
      <c r="A76" s="160">
        <v>57.0</v>
      </c>
      <c r="B76" s="190"/>
      <c r="C76" s="190"/>
      <c r="D76" s="190"/>
      <c r="E76" s="190"/>
      <c r="F76" s="190">
        <f t="shared" si="5"/>
        <v>0</v>
      </c>
      <c r="G76" s="190">
        <f t="shared" si="6"/>
        <v>0</v>
      </c>
      <c r="H76" s="191">
        <f t="shared" si="7"/>
        <v>0</v>
      </c>
      <c r="I76" s="190"/>
      <c r="J76" s="192">
        <f t="shared" si="8"/>
        <v>0</v>
      </c>
      <c r="K76" s="139"/>
      <c r="L76" s="216"/>
      <c r="M76" s="258"/>
      <c r="N76" s="258"/>
      <c r="O76" s="139"/>
      <c r="P76" s="139"/>
      <c r="Q76" s="175"/>
      <c r="R76" s="141"/>
      <c r="S76" s="175">
        <f t="shared" si="9"/>
        <v>0</v>
      </c>
      <c r="T76" s="160" t="str">
        <f t="shared" si="10"/>
        <v/>
      </c>
      <c r="U76" s="160">
        <f t="shared" si="11"/>
        <v>0</v>
      </c>
      <c r="V76" s="188">
        <f t="shared" si="12"/>
        <v>0</v>
      </c>
      <c r="W76" s="175">
        <f t="shared" ref="W76:X76" si="61">C76/100</f>
        <v>0</v>
      </c>
      <c r="X76" s="175">
        <f t="shared" si="61"/>
        <v>0</v>
      </c>
      <c r="Y76" s="175">
        <f t="shared" si="14"/>
        <v>0</v>
      </c>
      <c r="Z76" s="18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</row>
    <row r="77" ht="27.0" hidden="1" customHeight="1">
      <c r="A77" s="160">
        <v>58.0</v>
      </c>
      <c r="B77" s="190"/>
      <c r="C77" s="190"/>
      <c r="D77" s="190"/>
      <c r="E77" s="190"/>
      <c r="F77" s="190">
        <f t="shared" si="5"/>
        <v>0</v>
      </c>
      <c r="G77" s="190">
        <f t="shared" si="6"/>
        <v>0</v>
      </c>
      <c r="H77" s="191">
        <f t="shared" si="7"/>
        <v>0</v>
      </c>
      <c r="I77" s="190"/>
      <c r="J77" s="192">
        <f t="shared" si="8"/>
        <v>0</v>
      </c>
      <c r="K77" s="139"/>
      <c r="L77" s="216"/>
      <c r="M77" s="258"/>
      <c r="N77" s="258"/>
      <c r="O77" s="139"/>
      <c r="P77" s="139"/>
      <c r="Q77" s="175"/>
      <c r="R77" s="141"/>
      <c r="S77" s="175">
        <f t="shared" si="9"/>
        <v>0</v>
      </c>
      <c r="T77" s="160" t="str">
        <f t="shared" si="10"/>
        <v/>
      </c>
      <c r="U77" s="160">
        <f t="shared" si="11"/>
        <v>0</v>
      </c>
      <c r="V77" s="188">
        <f t="shared" si="12"/>
        <v>0</v>
      </c>
      <c r="W77" s="175">
        <f t="shared" ref="W77:X77" si="62">C77/100</f>
        <v>0</v>
      </c>
      <c r="X77" s="175">
        <f t="shared" si="62"/>
        <v>0</v>
      </c>
      <c r="Y77" s="175">
        <f t="shared" si="14"/>
        <v>0</v>
      </c>
      <c r="Z77" s="18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</row>
    <row r="78" ht="27.0" hidden="1" customHeight="1">
      <c r="A78" s="160">
        <v>59.0</v>
      </c>
      <c r="B78" s="190"/>
      <c r="C78" s="190"/>
      <c r="D78" s="190"/>
      <c r="E78" s="190"/>
      <c r="F78" s="190">
        <f t="shared" si="5"/>
        <v>0</v>
      </c>
      <c r="G78" s="190">
        <f t="shared" si="6"/>
        <v>0</v>
      </c>
      <c r="H78" s="191">
        <f t="shared" si="7"/>
        <v>0</v>
      </c>
      <c r="I78" s="190"/>
      <c r="J78" s="192">
        <f t="shared" si="8"/>
        <v>0</v>
      </c>
      <c r="K78" s="139"/>
      <c r="L78" s="216"/>
      <c r="M78" s="258"/>
      <c r="N78" s="258"/>
      <c r="O78" s="139"/>
      <c r="P78" s="139"/>
      <c r="Q78" s="175"/>
      <c r="R78" s="141"/>
      <c r="S78" s="175">
        <f t="shared" si="9"/>
        <v>0</v>
      </c>
      <c r="T78" s="160" t="str">
        <f t="shared" si="10"/>
        <v/>
      </c>
      <c r="U78" s="160">
        <f t="shared" si="11"/>
        <v>0</v>
      </c>
      <c r="V78" s="188">
        <f t="shared" si="12"/>
        <v>0</v>
      </c>
      <c r="W78" s="175">
        <f t="shared" ref="W78:X78" si="63">C78/100</f>
        <v>0</v>
      </c>
      <c r="X78" s="175">
        <f t="shared" si="63"/>
        <v>0</v>
      </c>
      <c r="Y78" s="175">
        <f t="shared" si="14"/>
        <v>0</v>
      </c>
      <c r="Z78" s="18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</row>
    <row r="79" ht="27.0" hidden="1" customHeight="1">
      <c r="A79" s="160">
        <v>60.0</v>
      </c>
      <c r="B79" s="190"/>
      <c r="C79" s="190"/>
      <c r="D79" s="190"/>
      <c r="E79" s="190"/>
      <c r="F79" s="190">
        <f t="shared" si="5"/>
        <v>0</v>
      </c>
      <c r="G79" s="190">
        <f t="shared" si="6"/>
        <v>0</v>
      </c>
      <c r="H79" s="191">
        <f t="shared" si="7"/>
        <v>0</v>
      </c>
      <c r="I79" s="190"/>
      <c r="J79" s="192">
        <f t="shared" si="8"/>
        <v>0</v>
      </c>
      <c r="K79" s="139"/>
      <c r="L79" s="175">
        <f t="shared" ref="L79:L80" si="65">D79*25.4/1000</f>
        <v>0</v>
      </c>
      <c r="M79" s="160" t="str">
        <f t="shared" ref="M79:M94" si="66">+I79</f>
        <v/>
      </c>
      <c r="N79" s="160">
        <f t="shared" ref="N79:N80" si="67">M79*L79</f>
        <v>0</v>
      </c>
      <c r="O79" s="139"/>
      <c r="P79" s="139"/>
      <c r="Q79" s="175"/>
      <c r="R79" s="141"/>
      <c r="S79" s="175">
        <f t="shared" si="9"/>
        <v>0</v>
      </c>
      <c r="T79" s="160" t="str">
        <f t="shared" si="10"/>
        <v/>
      </c>
      <c r="U79" s="160">
        <f t="shared" si="11"/>
        <v>0</v>
      </c>
      <c r="V79" s="188">
        <f t="shared" si="12"/>
        <v>0</v>
      </c>
      <c r="W79" s="175">
        <f t="shared" ref="W79:X79" si="64">C79/100</f>
        <v>0</v>
      </c>
      <c r="X79" s="175">
        <f t="shared" si="64"/>
        <v>0</v>
      </c>
      <c r="Y79" s="175">
        <f t="shared" si="14"/>
        <v>0</v>
      </c>
      <c r="Z79" s="18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</row>
    <row r="80" ht="27.0" hidden="1" customHeight="1">
      <c r="A80" s="160">
        <v>61.0</v>
      </c>
      <c r="B80" s="190"/>
      <c r="C80" s="190"/>
      <c r="D80" s="190"/>
      <c r="E80" s="190"/>
      <c r="F80" s="190">
        <f t="shared" si="5"/>
        <v>0</v>
      </c>
      <c r="G80" s="190">
        <f t="shared" si="6"/>
        <v>0</v>
      </c>
      <c r="H80" s="191">
        <f t="shared" si="7"/>
        <v>0</v>
      </c>
      <c r="I80" s="190"/>
      <c r="J80" s="192">
        <f t="shared" si="8"/>
        <v>0</v>
      </c>
      <c r="K80" s="139"/>
      <c r="L80" s="216">
        <f t="shared" si="65"/>
        <v>0</v>
      </c>
      <c r="M80" s="258" t="str">
        <f t="shared" si="66"/>
        <v/>
      </c>
      <c r="N80" s="258">
        <f t="shared" si="67"/>
        <v>0</v>
      </c>
      <c r="O80" s="139"/>
      <c r="P80" s="139"/>
      <c r="Q80" s="175"/>
      <c r="R80" s="141"/>
      <c r="S80" s="175">
        <f t="shared" si="9"/>
        <v>0</v>
      </c>
      <c r="T80" s="160" t="str">
        <f t="shared" si="10"/>
        <v/>
      </c>
      <c r="U80" s="160">
        <f t="shared" si="11"/>
        <v>0</v>
      </c>
      <c r="V80" s="188">
        <f t="shared" si="12"/>
        <v>0</v>
      </c>
      <c r="W80" s="175">
        <f t="shared" ref="W80:X80" si="68">C80/100</f>
        <v>0</v>
      </c>
      <c r="X80" s="175">
        <f t="shared" si="68"/>
        <v>0</v>
      </c>
      <c r="Y80" s="175">
        <f t="shared" si="14"/>
        <v>0</v>
      </c>
      <c r="Z80" s="18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</row>
    <row r="81" ht="27.0" hidden="1" customHeight="1">
      <c r="A81" s="160">
        <v>62.0</v>
      </c>
      <c r="B81" s="190"/>
      <c r="C81" s="190"/>
      <c r="D81" s="190"/>
      <c r="E81" s="190"/>
      <c r="F81" s="190">
        <f t="shared" si="5"/>
        <v>0</v>
      </c>
      <c r="G81" s="190">
        <f t="shared" si="6"/>
        <v>0</v>
      </c>
      <c r="H81" s="191">
        <f t="shared" si="7"/>
        <v>0</v>
      </c>
      <c r="I81" s="190"/>
      <c r="J81" s="192">
        <f t="shared" si="8"/>
        <v>0</v>
      </c>
      <c r="K81" s="139"/>
      <c r="L81" s="216"/>
      <c r="M81" s="258" t="str">
        <f t="shared" si="66"/>
        <v/>
      </c>
      <c r="N81" s="258"/>
      <c r="O81" s="139"/>
      <c r="P81" s="139"/>
      <c r="Q81" s="175"/>
      <c r="R81" s="141"/>
      <c r="S81" s="175">
        <f t="shared" si="9"/>
        <v>0</v>
      </c>
      <c r="T81" s="160" t="str">
        <f t="shared" si="10"/>
        <v/>
      </c>
      <c r="U81" s="160">
        <f t="shared" si="11"/>
        <v>0</v>
      </c>
      <c r="V81" s="188">
        <f t="shared" si="12"/>
        <v>0</v>
      </c>
      <c r="W81" s="175">
        <f t="shared" ref="W81:X81" si="69">C81/100</f>
        <v>0</v>
      </c>
      <c r="X81" s="175">
        <f t="shared" si="69"/>
        <v>0</v>
      </c>
      <c r="Y81" s="175">
        <f t="shared" si="14"/>
        <v>0</v>
      </c>
      <c r="Z81" s="18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</row>
    <row r="82" ht="27.0" hidden="1" customHeight="1">
      <c r="A82" s="160">
        <v>63.0</v>
      </c>
      <c r="B82" s="190"/>
      <c r="C82" s="190"/>
      <c r="D82" s="190"/>
      <c r="E82" s="190"/>
      <c r="F82" s="190">
        <f t="shared" si="5"/>
        <v>0</v>
      </c>
      <c r="G82" s="190">
        <f t="shared" si="6"/>
        <v>0</v>
      </c>
      <c r="H82" s="191">
        <f t="shared" si="7"/>
        <v>0</v>
      </c>
      <c r="I82" s="190"/>
      <c r="J82" s="192">
        <f t="shared" si="8"/>
        <v>0</v>
      </c>
      <c r="K82" s="139"/>
      <c r="L82" s="216"/>
      <c r="M82" s="258" t="str">
        <f t="shared" si="66"/>
        <v/>
      </c>
      <c r="N82" s="258"/>
      <c r="O82" s="139"/>
      <c r="P82" s="139"/>
      <c r="Q82" s="175"/>
      <c r="R82" s="141"/>
      <c r="S82" s="175">
        <f t="shared" si="9"/>
        <v>0</v>
      </c>
      <c r="T82" s="160" t="str">
        <f t="shared" si="10"/>
        <v/>
      </c>
      <c r="U82" s="160">
        <f t="shared" si="11"/>
        <v>0</v>
      </c>
      <c r="V82" s="188">
        <f t="shared" si="12"/>
        <v>0</v>
      </c>
      <c r="W82" s="175">
        <f t="shared" ref="W82:X82" si="70">C82/100</f>
        <v>0</v>
      </c>
      <c r="X82" s="175">
        <f t="shared" si="70"/>
        <v>0</v>
      </c>
      <c r="Y82" s="175">
        <f t="shared" si="14"/>
        <v>0</v>
      </c>
      <c r="Z82" s="18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</row>
    <row r="83" ht="27.0" hidden="1" customHeight="1">
      <c r="A83" s="160">
        <v>64.0</v>
      </c>
      <c r="B83" s="190"/>
      <c r="C83" s="190"/>
      <c r="D83" s="190"/>
      <c r="E83" s="190"/>
      <c r="F83" s="190">
        <f t="shared" si="5"/>
        <v>0</v>
      </c>
      <c r="G83" s="190">
        <f t="shared" si="6"/>
        <v>0</v>
      </c>
      <c r="H83" s="191">
        <f t="shared" si="7"/>
        <v>0</v>
      </c>
      <c r="I83" s="190"/>
      <c r="J83" s="192">
        <f t="shared" si="8"/>
        <v>0</v>
      </c>
      <c r="K83" s="139"/>
      <c r="L83" s="216"/>
      <c r="M83" s="258" t="str">
        <f t="shared" si="66"/>
        <v/>
      </c>
      <c r="N83" s="258"/>
      <c r="O83" s="139"/>
      <c r="P83" s="139"/>
      <c r="Q83" s="175"/>
      <c r="R83" s="141"/>
      <c r="S83" s="175">
        <f t="shared" si="9"/>
        <v>0</v>
      </c>
      <c r="T83" s="160" t="str">
        <f t="shared" si="10"/>
        <v/>
      </c>
      <c r="U83" s="160">
        <f t="shared" si="11"/>
        <v>0</v>
      </c>
      <c r="V83" s="188">
        <f t="shared" si="12"/>
        <v>0</v>
      </c>
      <c r="W83" s="175">
        <f t="shared" ref="W83:X83" si="71">C83/100</f>
        <v>0</v>
      </c>
      <c r="X83" s="175">
        <f t="shared" si="71"/>
        <v>0</v>
      </c>
      <c r="Y83" s="175">
        <f t="shared" si="14"/>
        <v>0</v>
      </c>
      <c r="Z83" s="18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</row>
    <row r="84" ht="27.0" hidden="1" customHeight="1">
      <c r="A84" s="160">
        <v>65.0</v>
      </c>
      <c r="B84" s="190"/>
      <c r="C84" s="190"/>
      <c r="D84" s="190"/>
      <c r="E84" s="190"/>
      <c r="F84" s="190">
        <f t="shared" si="5"/>
        <v>0</v>
      </c>
      <c r="G84" s="190">
        <f t="shared" si="6"/>
        <v>0</v>
      </c>
      <c r="H84" s="191">
        <f t="shared" si="7"/>
        <v>0</v>
      </c>
      <c r="I84" s="190"/>
      <c r="J84" s="192">
        <f t="shared" si="8"/>
        <v>0</v>
      </c>
      <c r="K84" s="139"/>
      <c r="L84" s="216"/>
      <c r="M84" s="258" t="str">
        <f t="shared" si="66"/>
        <v/>
      </c>
      <c r="N84" s="258"/>
      <c r="O84" s="139"/>
      <c r="P84" s="139"/>
      <c r="Q84" s="175"/>
      <c r="R84" s="141"/>
      <c r="S84" s="175">
        <f t="shared" si="9"/>
        <v>0</v>
      </c>
      <c r="T84" s="160" t="str">
        <f t="shared" si="10"/>
        <v/>
      </c>
      <c r="U84" s="160">
        <f t="shared" si="11"/>
        <v>0</v>
      </c>
      <c r="V84" s="188">
        <f t="shared" si="12"/>
        <v>0</v>
      </c>
      <c r="W84" s="175">
        <f t="shared" ref="W84:X84" si="72">C84/100</f>
        <v>0</v>
      </c>
      <c r="X84" s="175">
        <f t="shared" si="72"/>
        <v>0</v>
      </c>
      <c r="Y84" s="175">
        <f t="shared" si="14"/>
        <v>0</v>
      </c>
      <c r="Z84" s="18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</row>
    <row r="85" ht="27.0" hidden="1" customHeight="1">
      <c r="A85" s="160">
        <v>66.0</v>
      </c>
      <c r="B85" s="190"/>
      <c r="C85" s="190"/>
      <c r="D85" s="190"/>
      <c r="E85" s="190"/>
      <c r="F85" s="190">
        <f t="shared" si="5"/>
        <v>0</v>
      </c>
      <c r="G85" s="190">
        <f t="shared" si="6"/>
        <v>0</v>
      </c>
      <c r="H85" s="191">
        <f t="shared" si="7"/>
        <v>0</v>
      </c>
      <c r="I85" s="190"/>
      <c r="J85" s="192">
        <f t="shared" si="8"/>
        <v>0</v>
      </c>
      <c r="K85" s="139"/>
      <c r="L85" s="216"/>
      <c r="M85" s="258" t="str">
        <f t="shared" si="66"/>
        <v/>
      </c>
      <c r="N85" s="258"/>
      <c r="O85" s="139"/>
      <c r="P85" s="139"/>
      <c r="Q85" s="175"/>
      <c r="R85" s="141"/>
      <c r="S85" s="175">
        <f t="shared" si="9"/>
        <v>0</v>
      </c>
      <c r="T85" s="160" t="str">
        <f t="shared" si="10"/>
        <v/>
      </c>
      <c r="U85" s="160">
        <f t="shared" si="11"/>
        <v>0</v>
      </c>
      <c r="V85" s="188">
        <f t="shared" si="12"/>
        <v>0</v>
      </c>
      <c r="W85" s="175">
        <f t="shared" ref="W85:X85" si="73">C85/100</f>
        <v>0</v>
      </c>
      <c r="X85" s="175">
        <f t="shared" si="73"/>
        <v>0</v>
      </c>
      <c r="Y85" s="175">
        <f t="shared" si="14"/>
        <v>0</v>
      </c>
      <c r="Z85" s="18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</row>
    <row r="86" ht="27.0" hidden="1" customHeight="1">
      <c r="A86" s="160">
        <v>67.0</v>
      </c>
      <c r="B86" s="190"/>
      <c r="C86" s="190"/>
      <c r="D86" s="190"/>
      <c r="E86" s="190"/>
      <c r="F86" s="190">
        <f t="shared" si="5"/>
        <v>0</v>
      </c>
      <c r="G86" s="190">
        <f t="shared" si="6"/>
        <v>0</v>
      </c>
      <c r="H86" s="191">
        <f t="shared" si="7"/>
        <v>0</v>
      </c>
      <c r="I86" s="190"/>
      <c r="J86" s="192">
        <f t="shared" si="8"/>
        <v>0</v>
      </c>
      <c r="K86" s="139"/>
      <c r="L86" s="216"/>
      <c r="M86" s="258" t="str">
        <f t="shared" si="66"/>
        <v/>
      </c>
      <c r="N86" s="258"/>
      <c r="O86" s="139"/>
      <c r="P86" s="139"/>
      <c r="Q86" s="175"/>
      <c r="R86" s="141"/>
      <c r="S86" s="175">
        <f t="shared" si="9"/>
        <v>0</v>
      </c>
      <c r="T86" s="160" t="str">
        <f t="shared" si="10"/>
        <v/>
      </c>
      <c r="U86" s="160">
        <f t="shared" si="11"/>
        <v>0</v>
      </c>
      <c r="V86" s="188">
        <f t="shared" si="12"/>
        <v>0</v>
      </c>
      <c r="W86" s="175">
        <f t="shared" ref="W86:X86" si="74">C86/100</f>
        <v>0</v>
      </c>
      <c r="X86" s="175">
        <f t="shared" si="74"/>
        <v>0</v>
      </c>
      <c r="Y86" s="175">
        <f t="shared" si="14"/>
        <v>0</v>
      </c>
      <c r="Z86" s="18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</row>
    <row r="87" ht="27.0" hidden="1" customHeight="1">
      <c r="A87" s="160">
        <v>68.0</v>
      </c>
      <c r="B87" s="190"/>
      <c r="C87" s="190"/>
      <c r="D87" s="190"/>
      <c r="E87" s="190"/>
      <c r="F87" s="190">
        <f t="shared" si="5"/>
        <v>0</v>
      </c>
      <c r="G87" s="190">
        <f t="shared" si="6"/>
        <v>0</v>
      </c>
      <c r="H87" s="191">
        <f t="shared" si="7"/>
        <v>0</v>
      </c>
      <c r="I87" s="190"/>
      <c r="J87" s="192">
        <f t="shared" si="8"/>
        <v>0</v>
      </c>
      <c r="K87" s="139"/>
      <c r="L87" s="216"/>
      <c r="M87" s="258" t="str">
        <f t="shared" si="66"/>
        <v/>
      </c>
      <c r="N87" s="258"/>
      <c r="O87" s="139"/>
      <c r="P87" s="139"/>
      <c r="Q87" s="175"/>
      <c r="R87" s="141"/>
      <c r="S87" s="175">
        <f t="shared" si="9"/>
        <v>0</v>
      </c>
      <c r="T87" s="160" t="str">
        <f t="shared" si="10"/>
        <v/>
      </c>
      <c r="U87" s="160">
        <f t="shared" si="11"/>
        <v>0</v>
      </c>
      <c r="V87" s="188">
        <f t="shared" si="12"/>
        <v>0</v>
      </c>
      <c r="W87" s="175">
        <f t="shared" ref="W87:X87" si="75">C87/100</f>
        <v>0</v>
      </c>
      <c r="X87" s="175">
        <f t="shared" si="75"/>
        <v>0</v>
      </c>
      <c r="Y87" s="175">
        <f t="shared" si="14"/>
        <v>0</v>
      </c>
      <c r="Z87" s="18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</row>
    <row r="88" ht="27.0" hidden="1" customHeight="1">
      <c r="A88" s="160">
        <v>69.0</v>
      </c>
      <c r="B88" s="190"/>
      <c r="C88" s="190"/>
      <c r="D88" s="190"/>
      <c r="E88" s="190"/>
      <c r="F88" s="190">
        <f t="shared" si="5"/>
        <v>0</v>
      </c>
      <c r="G88" s="190">
        <f t="shared" si="6"/>
        <v>0</v>
      </c>
      <c r="H88" s="191">
        <f t="shared" si="7"/>
        <v>0</v>
      </c>
      <c r="I88" s="190"/>
      <c r="J88" s="192">
        <f t="shared" si="8"/>
        <v>0</v>
      </c>
      <c r="K88" s="139"/>
      <c r="L88" s="216"/>
      <c r="M88" s="258" t="str">
        <f t="shared" si="66"/>
        <v/>
      </c>
      <c r="N88" s="258"/>
      <c r="O88" s="139"/>
      <c r="P88" s="139"/>
      <c r="Q88" s="175"/>
      <c r="R88" s="141"/>
      <c r="S88" s="175">
        <f t="shared" si="9"/>
        <v>0</v>
      </c>
      <c r="T88" s="160" t="str">
        <f t="shared" si="10"/>
        <v/>
      </c>
      <c r="U88" s="160">
        <f t="shared" si="11"/>
        <v>0</v>
      </c>
      <c r="V88" s="188">
        <f t="shared" si="12"/>
        <v>0</v>
      </c>
      <c r="W88" s="175">
        <f t="shared" ref="W88:X88" si="76">C88/100</f>
        <v>0</v>
      </c>
      <c r="X88" s="175">
        <f t="shared" si="76"/>
        <v>0</v>
      </c>
      <c r="Y88" s="175">
        <f t="shared" si="14"/>
        <v>0</v>
      </c>
      <c r="Z88" s="18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</row>
    <row r="89" ht="27.0" hidden="1" customHeight="1">
      <c r="A89" s="160">
        <v>70.0</v>
      </c>
      <c r="B89" s="190"/>
      <c r="C89" s="190"/>
      <c r="D89" s="190"/>
      <c r="E89" s="190"/>
      <c r="F89" s="190">
        <f t="shared" si="5"/>
        <v>0</v>
      </c>
      <c r="G89" s="190">
        <f t="shared" si="6"/>
        <v>0</v>
      </c>
      <c r="H89" s="191">
        <f t="shared" si="7"/>
        <v>0</v>
      </c>
      <c r="I89" s="190"/>
      <c r="J89" s="192">
        <f t="shared" si="8"/>
        <v>0</v>
      </c>
      <c r="K89" s="139"/>
      <c r="L89" s="216"/>
      <c r="M89" s="258" t="str">
        <f t="shared" si="66"/>
        <v/>
      </c>
      <c r="N89" s="258"/>
      <c r="O89" s="139"/>
      <c r="P89" s="139"/>
      <c r="Q89" s="175"/>
      <c r="R89" s="141"/>
      <c r="S89" s="175">
        <f t="shared" si="9"/>
        <v>0</v>
      </c>
      <c r="T89" s="160" t="str">
        <f t="shared" si="10"/>
        <v/>
      </c>
      <c r="U89" s="160">
        <f t="shared" si="11"/>
        <v>0</v>
      </c>
      <c r="V89" s="188">
        <f t="shared" si="12"/>
        <v>0</v>
      </c>
      <c r="W89" s="175">
        <f t="shared" ref="W89:X89" si="77">C89/100</f>
        <v>0</v>
      </c>
      <c r="X89" s="175">
        <f t="shared" si="77"/>
        <v>0</v>
      </c>
      <c r="Y89" s="175">
        <f t="shared" si="14"/>
        <v>0</v>
      </c>
      <c r="Z89" s="18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</row>
    <row r="90" ht="27.0" hidden="1" customHeight="1">
      <c r="A90" s="160">
        <v>71.0</v>
      </c>
      <c r="B90" s="190"/>
      <c r="C90" s="190"/>
      <c r="D90" s="190"/>
      <c r="E90" s="190"/>
      <c r="F90" s="190">
        <f t="shared" si="5"/>
        <v>0</v>
      </c>
      <c r="G90" s="190">
        <f t="shared" si="6"/>
        <v>0</v>
      </c>
      <c r="H90" s="191">
        <f t="shared" si="7"/>
        <v>0</v>
      </c>
      <c r="I90" s="190"/>
      <c r="J90" s="192">
        <f t="shared" si="8"/>
        <v>0</v>
      </c>
      <c r="K90" s="139"/>
      <c r="L90" s="216"/>
      <c r="M90" s="258" t="str">
        <f t="shared" si="66"/>
        <v/>
      </c>
      <c r="N90" s="258"/>
      <c r="O90" s="139"/>
      <c r="P90" s="139"/>
      <c r="Q90" s="175"/>
      <c r="R90" s="141"/>
      <c r="S90" s="175">
        <f t="shared" si="9"/>
        <v>0</v>
      </c>
      <c r="T90" s="160" t="str">
        <f t="shared" si="10"/>
        <v/>
      </c>
      <c r="U90" s="160">
        <f t="shared" si="11"/>
        <v>0</v>
      </c>
      <c r="V90" s="188">
        <f t="shared" si="12"/>
        <v>0</v>
      </c>
      <c r="W90" s="175">
        <f t="shared" ref="W90:X90" si="78">C90/100</f>
        <v>0</v>
      </c>
      <c r="X90" s="175">
        <f t="shared" si="78"/>
        <v>0</v>
      </c>
      <c r="Y90" s="175">
        <f t="shared" si="14"/>
        <v>0</v>
      </c>
      <c r="Z90" s="18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</row>
    <row r="91" ht="27.0" hidden="1" customHeight="1">
      <c r="A91" s="160">
        <v>72.0</v>
      </c>
      <c r="B91" s="190"/>
      <c r="C91" s="190"/>
      <c r="D91" s="190"/>
      <c r="E91" s="190"/>
      <c r="F91" s="190">
        <f t="shared" si="5"/>
        <v>0</v>
      </c>
      <c r="G91" s="190">
        <f t="shared" si="6"/>
        <v>0</v>
      </c>
      <c r="H91" s="191">
        <f t="shared" si="7"/>
        <v>0</v>
      </c>
      <c r="I91" s="190"/>
      <c r="J91" s="192">
        <f t="shared" si="8"/>
        <v>0</v>
      </c>
      <c r="K91" s="139"/>
      <c r="L91" s="216"/>
      <c r="M91" s="258" t="str">
        <f t="shared" si="66"/>
        <v/>
      </c>
      <c r="N91" s="258"/>
      <c r="O91" s="139"/>
      <c r="P91" s="139"/>
      <c r="Q91" s="175"/>
      <c r="R91" s="141"/>
      <c r="S91" s="195">
        <f t="shared" si="9"/>
        <v>0</v>
      </c>
      <c r="T91" s="196" t="str">
        <f t="shared" si="10"/>
        <v/>
      </c>
      <c r="U91" s="196">
        <f t="shared" si="11"/>
        <v>0</v>
      </c>
      <c r="V91" s="260">
        <f t="shared" si="12"/>
        <v>0</v>
      </c>
      <c r="W91" s="195">
        <f t="shared" ref="W91:X91" si="79">C91/100</f>
        <v>0</v>
      </c>
      <c r="X91" s="195">
        <f t="shared" si="79"/>
        <v>0</v>
      </c>
      <c r="Y91" s="195">
        <f t="shared" si="14"/>
        <v>0</v>
      </c>
      <c r="Z91" s="198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</row>
    <row r="92" ht="27.0" hidden="1" customHeight="1">
      <c r="A92" s="160">
        <v>73.0</v>
      </c>
      <c r="B92" s="190"/>
      <c r="C92" s="190"/>
      <c r="D92" s="190"/>
      <c r="E92" s="190"/>
      <c r="F92" s="190">
        <f t="shared" si="5"/>
        <v>0</v>
      </c>
      <c r="G92" s="190">
        <f t="shared" si="6"/>
        <v>0</v>
      </c>
      <c r="H92" s="191">
        <f t="shared" si="7"/>
        <v>0</v>
      </c>
      <c r="I92" s="190"/>
      <c r="J92" s="192">
        <f t="shared" si="8"/>
        <v>0</v>
      </c>
      <c r="K92" s="139"/>
      <c r="L92" s="216"/>
      <c r="M92" s="258" t="str">
        <f t="shared" si="66"/>
        <v/>
      </c>
      <c r="N92" s="258"/>
      <c r="O92" s="139"/>
      <c r="P92" s="139"/>
      <c r="Q92" s="175"/>
      <c r="R92" s="141"/>
      <c r="S92" s="195">
        <f t="shared" si="9"/>
        <v>0</v>
      </c>
      <c r="T92" s="196" t="str">
        <f t="shared" si="10"/>
        <v/>
      </c>
      <c r="U92" s="196">
        <f t="shared" si="11"/>
        <v>0</v>
      </c>
      <c r="V92" s="260">
        <f t="shared" si="12"/>
        <v>0</v>
      </c>
      <c r="W92" s="195">
        <f t="shared" ref="W92:X92" si="80">C92/100</f>
        <v>0</v>
      </c>
      <c r="X92" s="195">
        <f t="shared" si="80"/>
        <v>0</v>
      </c>
      <c r="Y92" s="195">
        <f t="shared" si="14"/>
        <v>0</v>
      </c>
      <c r="Z92" s="198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</row>
    <row r="93" ht="27.0" hidden="1" customHeight="1">
      <c r="A93" s="160">
        <v>74.0</v>
      </c>
      <c r="B93" s="190"/>
      <c r="C93" s="190"/>
      <c r="D93" s="190"/>
      <c r="E93" s="190"/>
      <c r="F93" s="190">
        <f t="shared" si="5"/>
        <v>0</v>
      </c>
      <c r="G93" s="190">
        <f t="shared" si="6"/>
        <v>0</v>
      </c>
      <c r="H93" s="191">
        <f t="shared" si="7"/>
        <v>0</v>
      </c>
      <c r="I93" s="190"/>
      <c r="J93" s="192">
        <f t="shared" si="8"/>
        <v>0</v>
      </c>
      <c r="K93" s="139"/>
      <c r="L93" s="216"/>
      <c r="M93" s="258" t="str">
        <f t="shared" si="66"/>
        <v/>
      </c>
      <c r="N93" s="258"/>
      <c r="O93" s="139"/>
      <c r="P93" s="139"/>
      <c r="Q93" s="175"/>
      <c r="R93" s="141"/>
      <c r="S93" s="195">
        <f t="shared" si="9"/>
        <v>0</v>
      </c>
      <c r="T93" s="196" t="str">
        <f t="shared" si="10"/>
        <v/>
      </c>
      <c r="U93" s="196">
        <f t="shared" si="11"/>
        <v>0</v>
      </c>
      <c r="V93" s="260">
        <f t="shared" si="12"/>
        <v>0</v>
      </c>
      <c r="W93" s="195">
        <f t="shared" ref="W93:X93" si="81">C93/100</f>
        <v>0</v>
      </c>
      <c r="X93" s="195">
        <f t="shared" si="81"/>
        <v>0</v>
      </c>
      <c r="Y93" s="195">
        <f t="shared" si="14"/>
        <v>0</v>
      </c>
      <c r="Z93" s="198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</row>
    <row r="94" ht="27.0" hidden="1" customHeight="1">
      <c r="A94" s="160">
        <v>75.0</v>
      </c>
      <c r="B94" s="190"/>
      <c r="C94" s="190"/>
      <c r="D94" s="190"/>
      <c r="E94" s="190"/>
      <c r="F94" s="190">
        <f t="shared" si="5"/>
        <v>0</v>
      </c>
      <c r="G94" s="190">
        <f t="shared" si="6"/>
        <v>0</v>
      </c>
      <c r="H94" s="191">
        <f t="shared" si="7"/>
        <v>0</v>
      </c>
      <c r="I94" s="190"/>
      <c r="J94" s="192">
        <f t="shared" si="8"/>
        <v>0</v>
      </c>
      <c r="K94" s="139"/>
      <c r="L94" s="216"/>
      <c r="M94" s="258" t="str">
        <f t="shared" si="66"/>
        <v/>
      </c>
      <c r="N94" s="258"/>
      <c r="O94" s="139"/>
      <c r="P94" s="139"/>
      <c r="Q94" s="175"/>
      <c r="R94" s="141"/>
      <c r="S94" s="195">
        <f t="shared" si="9"/>
        <v>0</v>
      </c>
      <c r="T94" s="196" t="str">
        <f t="shared" si="10"/>
        <v/>
      </c>
      <c r="U94" s="196">
        <f t="shared" si="11"/>
        <v>0</v>
      </c>
      <c r="V94" s="260">
        <f t="shared" si="12"/>
        <v>0</v>
      </c>
      <c r="W94" s="195">
        <f t="shared" ref="W94:X94" si="82">C94/100</f>
        <v>0</v>
      </c>
      <c r="X94" s="195">
        <f t="shared" si="82"/>
        <v>0</v>
      </c>
      <c r="Y94" s="195">
        <f t="shared" si="14"/>
        <v>0</v>
      </c>
      <c r="Z94" s="198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</row>
    <row r="95" ht="27.0" hidden="1" customHeight="1">
      <c r="A95" s="160">
        <v>76.0</v>
      </c>
      <c r="B95" s="190"/>
      <c r="C95" s="190"/>
      <c r="D95" s="190"/>
      <c r="E95" s="190"/>
      <c r="F95" s="190">
        <f t="shared" si="5"/>
        <v>0</v>
      </c>
      <c r="G95" s="190">
        <f t="shared" si="6"/>
        <v>0</v>
      </c>
      <c r="H95" s="191">
        <f t="shared" si="7"/>
        <v>0</v>
      </c>
      <c r="I95" s="190"/>
      <c r="J95" s="192">
        <f t="shared" si="8"/>
        <v>0</v>
      </c>
      <c r="K95" s="139"/>
      <c r="L95" s="216"/>
      <c r="M95" s="258"/>
      <c r="N95" s="258"/>
      <c r="O95" s="139"/>
      <c r="P95" s="139"/>
      <c r="Q95" s="192"/>
      <c r="R95" s="141"/>
      <c r="S95" s="195">
        <f t="shared" si="9"/>
        <v>0</v>
      </c>
      <c r="T95" s="196" t="str">
        <f t="shared" si="10"/>
        <v/>
      </c>
      <c r="U95" s="196">
        <f t="shared" si="11"/>
        <v>0</v>
      </c>
      <c r="V95" s="197"/>
      <c r="W95" s="195">
        <f t="shared" ref="W95:X95" si="83">C95/100</f>
        <v>0</v>
      </c>
      <c r="X95" s="195">
        <f t="shared" si="83"/>
        <v>0</v>
      </c>
      <c r="Y95" s="195">
        <f t="shared" si="14"/>
        <v>0</v>
      </c>
      <c r="Z95" s="198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</row>
    <row r="96" ht="27.0" hidden="1" customHeight="1">
      <c r="A96" s="160">
        <v>77.0</v>
      </c>
      <c r="B96" s="190"/>
      <c r="C96" s="190"/>
      <c r="D96" s="190"/>
      <c r="E96" s="190"/>
      <c r="F96" s="190">
        <f t="shared" si="5"/>
        <v>0</v>
      </c>
      <c r="G96" s="190">
        <f t="shared" si="6"/>
        <v>0</v>
      </c>
      <c r="H96" s="191">
        <f t="shared" si="7"/>
        <v>0</v>
      </c>
      <c r="I96" s="190"/>
      <c r="J96" s="192">
        <f t="shared" si="8"/>
        <v>0</v>
      </c>
      <c r="K96" s="139"/>
      <c r="L96" s="216"/>
      <c r="M96" s="258"/>
      <c r="N96" s="258"/>
      <c r="O96" s="139"/>
      <c r="P96" s="139"/>
      <c r="Q96" s="192"/>
      <c r="R96" s="141"/>
      <c r="S96" s="195">
        <f t="shared" si="9"/>
        <v>0</v>
      </c>
      <c r="T96" s="196" t="str">
        <f t="shared" si="10"/>
        <v/>
      </c>
      <c r="U96" s="196">
        <f t="shared" si="11"/>
        <v>0</v>
      </c>
      <c r="V96" s="197"/>
      <c r="W96" s="195">
        <f t="shared" ref="W96:X96" si="84">C96/100</f>
        <v>0</v>
      </c>
      <c r="X96" s="195">
        <f t="shared" si="84"/>
        <v>0</v>
      </c>
      <c r="Y96" s="195">
        <f t="shared" si="14"/>
        <v>0</v>
      </c>
      <c r="Z96" s="198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</row>
    <row r="97" ht="27.0" hidden="1" customHeight="1">
      <c r="A97" s="160">
        <v>78.0</v>
      </c>
      <c r="B97" s="190"/>
      <c r="C97" s="190"/>
      <c r="D97" s="190"/>
      <c r="E97" s="190"/>
      <c r="F97" s="190">
        <f t="shared" si="5"/>
        <v>0</v>
      </c>
      <c r="G97" s="190">
        <f t="shared" si="6"/>
        <v>0</v>
      </c>
      <c r="H97" s="191">
        <f t="shared" si="7"/>
        <v>0</v>
      </c>
      <c r="I97" s="190"/>
      <c r="J97" s="192">
        <f t="shared" si="8"/>
        <v>0</v>
      </c>
      <c r="K97" s="139"/>
      <c r="L97" s="216"/>
      <c r="M97" s="258"/>
      <c r="N97" s="258"/>
      <c r="O97" s="139"/>
      <c r="P97" s="139"/>
      <c r="Q97" s="192"/>
      <c r="R97" s="141"/>
      <c r="S97" s="195">
        <f t="shared" si="9"/>
        <v>0</v>
      </c>
      <c r="T97" s="196" t="str">
        <f t="shared" si="10"/>
        <v/>
      </c>
      <c r="U97" s="196">
        <f t="shared" si="11"/>
        <v>0</v>
      </c>
      <c r="V97" s="197"/>
      <c r="W97" s="195">
        <f t="shared" ref="W97:X97" si="85">C97/100</f>
        <v>0</v>
      </c>
      <c r="X97" s="195">
        <f t="shared" si="85"/>
        <v>0</v>
      </c>
      <c r="Y97" s="195">
        <f t="shared" si="14"/>
        <v>0</v>
      </c>
      <c r="Z97" s="198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</row>
    <row r="98" ht="27.0" hidden="1" customHeight="1">
      <c r="A98" s="160">
        <v>79.0</v>
      </c>
      <c r="B98" s="190"/>
      <c r="C98" s="190"/>
      <c r="D98" s="190"/>
      <c r="E98" s="190"/>
      <c r="F98" s="190">
        <f t="shared" si="5"/>
        <v>0</v>
      </c>
      <c r="G98" s="190">
        <f t="shared" si="6"/>
        <v>0</v>
      </c>
      <c r="H98" s="191">
        <f t="shared" si="7"/>
        <v>0</v>
      </c>
      <c r="I98" s="190"/>
      <c r="J98" s="192">
        <f t="shared" si="8"/>
        <v>0</v>
      </c>
      <c r="K98" s="139"/>
      <c r="L98" s="216"/>
      <c r="M98" s="258"/>
      <c r="N98" s="258"/>
      <c r="O98" s="139"/>
      <c r="P98" s="139"/>
      <c r="Q98" s="192"/>
      <c r="R98" s="141"/>
      <c r="S98" s="195">
        <f t="shared" si="9"/>
        <v>0</v>
      </c>
      <c r="T98" s="196" t="str">
        <f t="shared" si="10"/>
        <v/>
      </c>
      <c r="U98" s="196">
        <f t="shared" si="11"/>
        <v>0</v>
      </c>
      <c r="V98" s="197"/>
      <c r="W98" s="195">
        <f t="shared" ref="W98:X98" si="86">C98/100</f>
        <v>0</v>
      </c>
      <c r="X98" s="195">
        <f t="shared" si="86"/>
        <v>0</v>
      </c>
      <c r="Y98" s="195">
        <f t="shared" si="14"/>
        <v>0</v>
      </c>
      <c r="Z98" s="198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</row>
    <row r="99" ht="27.0" hidden="1" customHeight="1">
      <c r="A99" s="160">
        <v>80.0</v>
      </c>
      <c r="B99" s="190"/>
      <c r="C99" s="190"/>
      <c r="D99" s="190"/>
      <c r="E99" s="190"/>
      <c r="F99" s="190">
        <f t="shared" si="5"/>
        <v>0</v>
      </c>
      <c r="G99" s="190">
        <f t="shared" si="6"/>
        <v>0</v>
      </c>
      <c r="H99" s="191">
        <f t="shared" si="7"/>
        <v>0</v>
      </c>
      <c r="I99" s="190"/>
      <c r="J99" s="192">
        <f t="shared" si="8"/>
        <v>0</v>
      </c>
      <c r="K99" s="139"/>
      <c r="L99" s="216"/>
      <c r="M99" s="258"/>
      <c r="N99" s="258"/>
      <c r="O99" s="139"/>
      <c r="P99" s="139"/>
      <c r="Q99" s="192"/>
      <c r="R99" s="141"/>
      <c r="S99" s="195">
        <f t="shared" si="9"/>
        <v>0</v>
      </c>
      <c r="T99" s="196" t="str">
        <f t="shared" si="10"/>
        <v/>
      </c>
      <c r="U99" s="196">
        <f t="shared" si="11"/>
        <v>0</v>
      </c>
      <c r="V99" s="197"/>
      <c r="W99" s="195">
        <f t="shared" ref="W99:X99" si="87">C99/100</f>
        <v>0</v>
      </c>
      <c r="X99" s="195">
        <f t="shared" si="87"/>
        <v>0</v>
      </c>
      <c r="Y99" s="195">
        <f t="shared" si="14"/>
        <v>0</v>
      </c>
      <c r="Z99" s="198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</row>
    <row r="100" ht="27.0" hidden="1" customHeight="1">
      <c r="A100" s="160">
        <v>81.0</v>
      </c>
      <c r="B100" s="190"/>
      <c r="C100" s="190"/>
      <c r="D100" s="190"/>
      <c r="E100" s="190"/>
      <c r="F100" s="190">
        <f t="shared" si="5"/>
        <v>0</v>
      </c>
      <c r="G100" s="190">
        <f t="shared" si="6"/>
        <v>0</v>
      </c>
      <c r="H100" s="191">
        <f t="shared" si="7"/>
        <v>0</v>
      </c>
      <c r="I100" s="190"/>
      <c r="J100" s="192">
        <f t="shared" si="8"/>
        <v>0</v>
      </c>
      <c r="K100" s="139"/>
      <c r="L100" s="216"/>
      <c r="M100" s="258"/>
      <c r="N100" s="258"/>
      <c r="O100" s="139"/>
      <c r="P100" s="139"/>
      <c r="Q100" s="192"/>
      <c r="R100" s="141"/>
      <c r="S100" s="195">
        <f t="shared" si="9"/>
        <v>0</v>
      </c>
      <c r="T100" s="196" t="str">
        <f t="shared" si="10"/>
        <v/>
      </c>
      <c r="U100" s="196">
        <f t="shared" si="11"/>
        <v>0</v>
      </c>
      <c r="V100" s="197"/>
      <c r="W100" s="195">
        <f t="shared" ref="W100:X100" si="88">C100/100</f>
        <v>0</v>
      </c>
      <c r="X100" s="195">
        <f t="shared" si="88"/>
        <v>0</v>
      </c>
      <c r="Y100" s="195">
        <f t="shared" si="14"/>
        <v>0</v>
      </c>
      <c r="Z100" s="198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</row>
    <row r="101" ht="27.0" hidden="1" customHeight="1">
      <c r="A101" s="160">
        <v>82.0</v>
      </c>
      <c r="B101" s="190"/>
      <c r="C101" s="190"/>
      <c r="D101" s="190"/>
      <c r="E101" s="190"/>
      <c r="F101" s="190">
        <f t="shared" si="5"/>
        <v>0</v>
      </c>
      <c r="G101" s="190">
        <f t="shared" si="6"/>
        <v>0</v>
      </c>
      <c r="H101" s="191">
        <f t="shared" si="7"/>
        <v>0</v>
      </c>
      <c r="I101" s="190"/>
      <c r="J101" s="192">
        <f t="shared" si="8"/>
        <v>0</v>
      </c>
      <c r="K101" s="139"/>
      <c r="L101" s="216"/>
      <c r="M101" s="258"/>
      <c r="N101" s="258"/>
      <c r="O101" s="139"/>
      <c r="P101" s="139"/>
      <c r="Q101" s="192"/>
      <c r="R101" s="141"/>
      <c r="S101" s="195">
        <f t="shared" si="9"/>
        <v>0</v>
      </c>
      <c r="T101" s="196" t="str">
        <f t="shared" si="10"/>
        <v/>
      </c>
      <c r="U101" s="196">
        <f t="shared" si="11"/>
        <v>0</v>
      </c>
      <c r="V101" s="197"/>
      <c r="W101" s="195">
        <f t="shared" ref="W101:X101" si="89">C101/100</f>
        <v>0</v>
      </c>
      <c r="X101" s="195">
        <f t="shared" si="89"/>
        <v>0</v>
      </c>
      <c r="Y101" s="195">
        <f t="shared" si="14"/>
        <v>0</v>
      </c>
      <c r="Z101" s="198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</row>
    <row r="102" ht="27.0" hidden="1" customHeight="1">
      <c r="A102" s="160">
        <v>83.0</v>
      </c>
      <c r="B102" s="190"/>
      <c r="C102" s="190"/>
      <c r="D102" s="190"/>
      <c r="E102" s="190"/>
      <c r="F102" s="190">
        <f t="shared" si="5"/>
        <v>0</v>
      </c>
      <c r="G102" s="190">
        <f t="shared" si="6"/>
        <v>0</v>
      </c>
      <c r="H102" s="191">
        <f t="shared" si="7"/>
        <v>0</v>
      </c>
      <c r="I102" s="190"/>
      <c r="J102" s="192">
        <f t="shared" si="8"/>
        <v>0</v>
      </c>
      <c r="K102" s="139"/>
      <c r="L102" s="216"/>
      <c r="M102" s="258"/>
      <c r="N102" s="258"/>
      <c r="O102" s="139"/>
      <c r="P102" s="139"/>
      <c r="Q102" s="192"/>
      <c r="R102" s="141"/>
      <c r="S102" s="195">
        <f t="shared" si="9"/>
        <v>0</v>
      </c>
      <c r="T102" s="196" t="str">
        <f t="shared" si="10"/>
        <v/>
      </c>
      <c r="U102" s="196">
        <f t="shared" si="11"/>
        <v>0</v>
      </c>
      <c r="V102" s="197"/>
      <c r="W102" s="195">
        <f t="shared" ref="W102:X102" si="90">C102/100</f>
        <v>0</v>
      </c>
      <c r="X102" s="195">
        <f t="shared" si="90"/>
        <v>0</v>
      </c>
      <c r="Y102" s="195">
        <f t="shared" si="14"/>
        <v>0</v>
      </c>
      <c r="Z102" s="198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</row>
    <row r="103" ht="27.0" hidden="1" customHeight="1">
      <c r="A103" s="160">
        <v>84.0</v>
      </c>
      <c r="B103" s="190"/>
      <c r="C103" s="190"/>
      <c r="D103" s="190"/>
      <c r="E103" s="190"/>
      <c r="F103" s="190">
        <f t="shared" si="5"/>
        <v>0</v>
      </c>
      <c r="G103" s="190">
        <f t="shared" si="6"/>
        <v>0</v>
      </c>
      <c r="H103" s="191">
        <f t="shared" si="7"/>
        <v>0</v>
      </c>
      <c r="I103" s="190"/>
      <c r="J103" s="192">
        <f t="shared" si="8"/>
        <v>0</v>
      </c>
      <c r="K103" s="139"/>
      <c r="L103" s="216"/>
      <c r="M103" s="258"/>
      <c r="N103" s="258"/>
      <c r="O103" s="139"/>
      <c r="P103" s="139"/>
      <c r="Q103" s="192"/>
      <c r="R103" s="141"/>
      <c r="S103" s="195">
        <f t="shared" si="9"/>
        <v>0</v>
      </c>
      <c r="T103" s="196" t="str">
        <f t="shared" si="10"/>
        <v/>
      </c>
      <c r="U103" s="196">
        <f t="shared" si="11"/>
        <v>0</v>
      </c>
      <c r="V103" s="197"/>
      <c r="W103" s="195">
        <f t="shared" ref="W103:X103" si="91">C103/100</f>
        <v>0</v>
      </c>
      <c r="X103" s="195">
        <f t="shared" si="91"/>
        <v>0</v>
      </c>
      <c r="Y103" s="195">
        <f t="shared" si="14"/>
        <v>0</v>
      </c>
      <c r="Z103" s="198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</row>
    <row r="104" ht="27.0" hidden="1" customHeight="1">
      <c r="A104" s="160">
        <v>85.0</v>
      </c>
      <c r="B104" s="190"/>
      <c r="C104" s="190"/>
      <c r="D104" s="190"/>
      <c r="E104" s="190"/>
      <c r="F104" s="190">
        <f t="shared" si="5"/>
        <v>0</v>
      </c>
      <c r="G104" s="190">
        <f t="shared" si="6"/>
        <v>0</v>
      </c>
      <c r="H104" s="191">
        <f t="shared" si="7"/>
        <v>0</v>
      </c>
      <c r="I104" s="190"/>
      <c r="J104" s="192">
        <f t="shared" si="8"/>
        <v>0</v>
      </c>
      <c r="K104" s="139"/>
      <c r="L104" s="216"/>
      <c r="M104" s="258"/>
      <c r="N104" s="258"/>
      <c r="O104" s="139"/>
      <c r="P104" s="139"/>
      <c r="Q104" s="192"/>
      <c r="R104" s="141"/>
      <c r="S104" s="195">
        <f t="shared" si="9"/>
        <v>0</v>
      </c>
      <c r="T104" s="196" t="str">
        <f t="shared" si="10"/>
        <v/>
      </c>
      <c r="U104" s="196">
        <f t="shared" si="11"/>
        <v>0</v>
      </c>
      <c r="V104" s="197"/>
      <c r="W104" s="195">
        <f t="shared" ref="W104:X104" si="92">C104/100</f>
        <v>0</v>
      </c>
      <c r="X104" s="195">
        <f t="shared" si="92"/>
        <v>0</v>
      </c>
      <c r="Y104" s="195">
        <f t="shared" si="14"/>
        <v>0</v>
      </c>
      <c r="Z104" s="198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</row>
    <row r="105" ht="27.0" hidden="1" customHeight="1">
      <c r="A105" s="160">
        <v>86.0</v>
      </c>
      <c r="B105" s="190"/>
      <c r="C105" s="190"/>
      <c r="D105" s="190"/>
      <c r="E105" s="190"/>
      <c r="F105" s="190">
        <f t="shared" si="5"/>
        <v>0</v>
      </c>
      <c r="G105" s="190">
        <f t="shared" si="6"/>
        <v>0</v>
      </c>
      <c r="H105" s="191">
        <f t="shared" si="7"/>
        <v>0</v>
      </c>
      <c r="I105" s="190"/>
      <c r="J105" s="192">
        <f t="shared" si="8"/>
        <v>0</v>
      </c>
      <c r="K105" s="139"/>
      <c r="L105" s="216"/>
      <c r="M105" s="258"/>
      <c r="N105" s="258"/>
      <c r="O105" s="139"/>
      <c r="P105" s="139"/>
      <c r="Q105" s="192"/>
      <c r="R105" s="141"/>
      <c r="S105" s="195">
        <f t="shared" si="9"/>
        <v>0</v>
      </c>
      <c r="T105" s="196" t="str">
        <f t="shared" si="10"/>
        <v/>
      </c>
      <c r="U105" s="196">
        <f t="shared" si="11"/>
        <v>0</v>
      </c>
      <c r="V105" s="197"/>
      <c r="W105" s="195">
        <f t="shared" ref="W105:X105" si="93">C105/100</f>
        <v>0</v>
      </c>
      <c r="X105" s="195">
        <f t="shared" si="93"/>
        <v>0</v>
      </c>
      <c r="Y105" s="195">
        <f t="shared" si="14"/>
        <v>0</v>
      </c>
      <c r="Z105" s="198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</row>
    <row r="106" ht="27.0" hidden="1" customHeight="1">
      <c r="A106" s="160">
        <v>87.0</v>
      </c>
      <c r="B106" s="190"/>
      <c r="C106" s="190"/>
      <c r="D106" s="190"/>
      <c r="E106" s="190"/>
      <c r="F106" s="190">
        <f t="shared" si="5"/>
        <v>0</v>
      </c>
      <c r="G106" s="190">
        <f t="shared" si="6"/>
        <v>0</v>
      </c>
      <c r="H106" s="191">
        <f t="shared" si="7"/>
        <v>0</v>
      </c>
      <c r="I106" s="190"/>
      <c r="J106" s="192">
        <f t="shared" si="8"/>
        <v>0</v>
      </c>
      <c r="K106" s="139"/>
      <c r="L106" s="216"/>
      <c r="M106" s="258"/>
      <c r="N106" s="258"/>
      <c r="O106" s="139"/>
      <c r="P106" s="139"/>
      <c r="Q106" s="192"/>
      <c r="R106" s="141"/>
      <c r="S106" s="195">
        <f t="shared" si="9"/>
        <v>0</v>
      </c>
      <c r="T106" s="196" t="str">
        <f t="shared" si="10"/>
        <v/>
      </c>
      <c r="U106" s="196">
        <f t="shared" si="11"/>
        <v>0</v>
      </c>
      <c r="V106" s="197"/>
      <c r="W106" s="195">
        <f t="shared" ref="W106:X106" si="94">C106/100</f>
        <v>0</v>
      </c>
      <c r="X106" s="195">
        <f t="shared" si="94"/>
        <v>0</v>
      </c>
      <c r="Y106" s="195">
        <f t="shared" si="14"/>
        <v>0</v>
      </c>
      <c r="Z106" s="198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</row>
    <row r="107" ht="27.0" hidden="1" customHeight="1">
      <c r="A107" s="160">
        <v>88.0</v>
      </c>
      <c r="B107" s="190"/>
      <c r="C107" s="190"/>
      <c r="D107" s="190"/>
      <c r="E107" s="190"/>
      <c r="F107" s="190">
        <f t="shared" si="5"/>
        <v>0</v>
      </c>
      <c r="G107" s="190">
        <f t="shared" si="6"/>
        <v>0</v>
      </c>
      <c r="H107" s="191">
        <f t="shared" si="7"/>
        <v>0</v>
      </c>
      <c r="I107" s="190"/>
      <c r="J107" s="192">
        <f t="shared" si="8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9"/>
        <v>0</v>
      </c>
      <c r="T107" s="196" t="str">
        <f t="shared" si="10"/>
        <v/>
      </c>
      <c r="U107" s="196">
        <f t="shared" si="11"/>
        <v>0</v>
      </c>
      <c r="V107" s="197"/>
      <c r="W107" s="195">
        <f t="shared" ref="W107:X107" si="95">C107/100</f>
        <v>0</v>
      </c>
      <c r="X107" s="195">
        <f t="shared" si="95"/>
        <v>0</v>
      </c>
      <c r="Y107" s="195">
        <f t="shared" si="14"/>
        <v>0</v>
      </c>
      <c r="Z107" s="198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</row>
    <row r="108" ht="27.0" hidden="1" customHeight="1">
      <c r="A108" s="160">
        <v>89.0</v>
      </c>
      <c r="B108" s="190"/>
      <c r="C108" s="190"/>
      <c r="D108" s="190"/>
      <c r="E108" s="190"/>
      <c r="F108" s="190">
        <f t="shared" si="5"/>
        <v>0</v>
      </c>
      <c r="G108" s="190">
        <f t="shared" si="6"/>
        <v>0</v>
      </c>
      <c r="H108" s="191">
        <f t="shared" si="7"/>
        <v>0</v>
      </c>
      <c r="I108" s="190"/>
      <c r="J108" s="192">
        <f t="shared" si="8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9"/>
        <v>0</v>
      </c>
      <c r="T108" s="196" t="str">
        <f t="shared" si="10"/>
        <v/>
      </c>
      <c r="U108" s="196">
        <f t="shared" si="11"/>
        <v>0</v>
      </c>
      <c r="V108" s="197"/>
      <c r="W108" s="195">
        <f t="shared" ref="W108:X108" si="96">C108/100</f>
        <v>0</v>
      </c>
      <c r="X108" s="195">
        <f t="shared" si="96"/>
        <v>0</v>
      </c>
      <c r="Y108" s="195">
        <f t="shared" si="14"/>
        <v>0</v>
      </c>
      <c r="Z108" s="198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</row>
    <row r="109" ht="27.0" hidden="1" customHeight="1">
      <c r="A109" s="160">
        <v>90.0</v>
      </c>
      <c r="B109" s="190"/>
      <c r="C109" s="190"/>
      <c r="D109" s="190"/>
      <c r="E109" s="190"/>
      <c r="F109" s="190">
        <f t="shared" si="5"/>
        <v>0</v>
      </c>
      <c r="G109" s="190">
        <f t="shared" si="6"/>
        <v>0</v>
      </c>
      <c r="H109" s="191">
        <f t="shared" si="7"/>
        <v>0</v>
      </c>
      <c r="I109" s="190"/>
      <c r="J109" s="192">
        <f t="shared" si="8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9"/>
        <v>0</v>
      </c>
      <c r="T109" s="196" t="str">
        <f t="shared" si="10"/>
        <v/>
      </c>
      <c r="U109" s="196">
        <f t="shared" si="11"/>
        <v>0</v>
      </c>
      <c r="V109" s="197"/>
      <c r="W109" s="195">
        <f t="shared" ref="W109:X109" si="97">C109/100</f>
        <v>0</v>
      </c>
      <c r="X109" s="195">
        <f t="shared" si="97"/>
        <v>0</v>
      </c>
      <c r="Y109" s="195">
        <f t="shared" si="14"/>
        <v>0</v>
      </c>
      <c r="Z109" s="198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</row>
    <row r="110" ht="27.0" hidden="1" customHeight="1">
      <c r="A110" s="160">
        <v>91.0</v>
      </c>
      <c r="B110" s="190"/>
      <c r="C110" s="190"/>
      <c r="D110" s="190"/>
      <c r="E110" s="190"/>
      <c r="F110" s="190">
        <f t="shared" si="5"/>
        <v>0</v>
      </c>
      <c r="G110" s="190">
        <f t="shared" si="6"/>
        <v>0</v>
      </c>
      <c r="H110" s="191">
        <f t="shared" si="7"/>
        <v>0</v>
      </c>
      <c r="I110" s="190"/>
      <c r="J110" s="192">
        <f t="shared" si="8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9"/>
        <v>0</v>
      </c>
      <c r="T110" s="196" t="str">
        <f t="shared" si="10"/>
        <v/>
      </c>
      <c r="U110" s="196">
        <f t="shared" si="11"/>
        <v>0</v>
      </c>
      <c r="V110" s="197"/>
      <c r="W110" s="195">
        <f t="shared" ref="W110:X110" si="98">C110/100</f>
        <v>0</v>
      </c>
      <c r="X110" s="195">
        <f t="shared" si="98"/>
        <v>0</v>
      </c>
      <c r="Y110" s="195">
        <f t="shared" si="14"/>
        <v>0</v>
      </c>
      <c r="Z110" s="198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</row>
    <row r="111" ht="27.0" hidden="1" customHeight="1">
      <c r="A111" s="160">
        <v>92.0</v>
      </c>
      <c r="B111" s="190"/>
      <c r="C111" s="190"/>
      <c r="D111" s="190"/>
      <c r="E111" s="190"/>
      <c r="F111" s="190">
        <f t="shared" si="5"/>
        <v>0</v>
      </c>
      <c r="G111" s="190">
        <f t="shared" si="6"/>
        <v>0</v>
      </c>
      <c r="H111" s="191">
        <f t="shared" si="7"/>
        <v>0</v>
      </c>
      <c r="I111" s="190"/>
      <c r="J111" s="192">
        <f t="shared" si="8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9"/>
        <v>0</v>
      </c>
      <c r="T111" s="196" t="str">
        <f t="shared" si="10"/>
        <v/>
      </c>
      <c r="U111" s="196">
        <f t="shared" si="11"/>
        <v>0</v>
      </c>
      <c r="V111" s="197"/>
      <c r="W111" s="195">
        <f t="shared" ref="W111:X111" si="99">C111/100</f>
        <v>0</v>
      </c>
      <c r="X111" s="195">
        <f t="shared" si="99"/>
        <v>0</v>
      </c>
      <c r="Y111" s="195">
        <f t="shared" si="14"/>
        <v>0</v>
      </c>
      <c r="Z111" s="198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</row>
    <row r="112" ht="27.0" hidden="1" customHeight="1">
      <c r="A112" s="160">
        <v>93.0</v>
      </c>
      <c r="B112" s="190"/>
      <c r="C112" s="190"/>
      <c r="D112" s="190"/>
      <c r="E112" s="190"/>
      <c r="F112" s="190">
        <f t="shared" si="5"/>
        <v>0</v>
      </c>
      <c r="G112" s="190">
        <f t="shared" si="6"/>
        <v>0</v>
      </c>
      <c r="H112" s="191">
        <f t="shared" si="7"/>
        <v>0</v>
      </c>
      <c r="I112" s="190"/>
      <c r="J112" s="192">
        <f t="shared" si="8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9"/>
        <v>0</v>
      </c>
      <c r="T112" s="196" t="str">
        <f t="shared" si="10"/>
        <v/>
      </c>
      <c r="U112" s="196">
        <f t="shared" si="11"/>
        <v>0</v>
      </c>
      <c r="V112" s="197"/>
      <c r="W112" s="195">
        <f t="shared" ref="W112:X112" si="100">C112/100</f>
        <v>0</v>
      </c>
      <c r="X112" s="195">
        <f t="shared" si="100"/>
        <v>0</v>
      </c>
      <c r="Y112" s="195">
        <f t="shared" si="14"/>
        <v>0</v>
      </c>
      <c r="Z112" s="198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</row>
    <row r="113" ht="27.0" hidden="1" customHeight="1">
      <c r="A113" s="160">
        <v>94.0</v>
      </c>
      <c r="B113" s="190"/>
      <c r="C113" s="190"/>
      <c r="D113" s="190"/>
      <c r="E113" s="190"/>
      <c r="F113" s="190">
        <f t="shared" si="5"/>
        <v>0</v>
      </c>
      <c r="G113" s="190">
        <f t="shared" si="6"/>
        <v>0</v>
      </c>
      <c r="H113" s="191">
        <f t="shared" si="7"/>
        <v>0</v>
      </c>
      <c r="I113" s="190"/>
      <c r="J113" s="192">
        <f t="shared" si="8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9"/>
        <v>0</v>
      </c>
      <c r="T113" s="196" t="str">
        <f t="shared" si="10"/>
        <v/>
      </c>
      <c r="U113" s="196">
        <f t="shared" si="11"/>
        <v>0</v>
      </c>
      <c r="V113" s="197"/>
      <c r="W113" s="195">
        <f t="shared" ref="W113:X113" si="101">C113/100</f>
        <v>0</v>
      </c>
      <c r="X113" s="195">
        <f t="shared" si="101"/>
        <v>0</v>
      </c>
      <c r="Y113" s="195">
        <f t="shared" si="14"/>
        <v>0</v>
      </c>
      <c r="Z113" s="198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</row>
    <row r="114" ht="27.0" hidden="1" customHeight="1">
      <c r="A114" s="160">
        <v>95.0</v>
      </c>
      <c r="B114" s="190"/>
      <c r="C114" s="190"/>
      <c r="D114" s="190"/>
      <c r="E114" s="190"/>
      <c r="F114" s="190">
        <f t="shared" si="5"/>
        <v>0</v>
      </c>
      <c r="G114" s="190">
        <f t="shared" si="6"/>
        <v>0</v>
      </c>
      <c r="H114" s="191">
        <f t="shared" si="7"/>
        <v>0</v>
      </c>
      <c r="I114" s="190"/>
      <c r="J114" s="192">
        <f t="shared" si="8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9"/>
        <v>0</v>
      </c>
      <c r="T114" s="196" t="str">
        <f t="shared" si="10"/>
        <v/>
      </c>
      <c r="U114" s="196">
        <f t="shared" si="11"/>
        <v>0</v>
      </c>
      <c r="V114" s="197"/>
      <c r="W114" s="195">
        <f t="shared" ref="W114:X114" si="102">C114/100</f>
        <v>0</v>
      </c>
      <c r="X114" s="195">
        <f t="shared" si="102"/>
        <v>0</v>
      </c>
      <c r="Y114" s="195">
        <f t="shared" si="14"/>
        <v>0</v>
      </c>
      <c r="Z114" s="198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</row>
    <row r="115" ht="27.0" hidden="1" customHeight="1">
      <c r="A115" s="160">
        <v>96.0</v>
      </c>
      <c r="B115" s="190"/>
      <c r="C115" s="190"/>
      <c r="D115" s="190"/>
      <c r="E115" s="190"/>
      <c r="F115" s="190">
        <f t="shared" si="5"/>
        <v>0</v>
      </c>
      <c r="G115" s="190">
        <f t="shared" si="6"/>
        <v>0</v>
      </c>
      <c r="H115" s="191">
        <f t="shared" si="7"/>
        <v>0</v>
      </c>
      <c r="I115" s="190"/>
      <c r="J115" s="192">
        <f t="shared" si="8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9"/>
        <v>0</v>
      </c>
      <c r="T115" s="196" t="str">
        <f t="shared" si="10"/>
        <v/>
      </c>
      <c r="U115" s="196">
        <f t="shared" si="11"/>
        <v>0</v>
      </c>
      <c r="V115" s="197"/>
      <c r="W115" s="195">
        <f t="shared" ref="W115:X115" si="103">C115/100</f>
        <v>0</v>
      </c>
      <c r="X115" s="195">
        <f t="shared" si="103"/>
        <v>0</v>
      </c>
      <c r="Y115" s="195">
        <f t="shared" si="14"/>
        <v>0</v>
      </c>
      <c r="Z115" s="198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</row>
    <row r="116" ht="27.0" hidden="1" customHeight="1">
      <c r="A116" s="160">
        <v>97.0</v>
      </c>
      <c r="B116" s="190"/>
      <c r="C116" s="190"/>
      <c r="D116" s="190"/>
      <c r="E116" s="190"/>
      <c r="F116" s="190">
        <f t="shared" si="5"/>
        <v>0</v>
      </c>
      <c r="G116" s="190">
        <f t="shared" si="6"/>
        <v>0</v>
      </c>
      <c r="H116" s="191">
        <f t="shared" si="7"/>
        <v>0</v>
      </c>
      <c r="I116" s="190"/>
      <c r="J116" s="192">
        <f t="shared" si="8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9"/>
        <v>0</v>
      </c>
      <c r="T116" s="196" t="str">
        <f t="shared" si="10"/>
        <v/>
      </c>
      <c r="U116" s="196">
        <f t="shared" si="11"/>
        <v>0</v>
      </c>
      <c r="V116" s="197"/>
      <c r="W116" s="195">
        <f t="shared" ref="W116:X116" si="104">C116/100</f>
        <v>0</v>
      </c>
      <c r="X116" s="195">
        <f t="shared" si="104"/>
        <v>0</v>
      </c>
      <c r="Y116" s="195">
        <f t="shared" si="14"/>
        <v>0</v>
      </c>
      <c r="Z116" s="198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</row>
    <row r="117" ht="27.0" hidden="1" customHeight="1">
      <c r="A117" s="160">
        <v>98.0</v>
      </c>
      <c r="B117" s="190"/>
      <c r="C117" s="190"/>
      <c r="D117" s="190"/>
      <c r="E117" s="190"/>
      <c r="F117" s="190">
        <f t="shared" si="5"/>
        <v>0</v>
      </c>
      <c r="G117" s="190">
        <f t="shared" si="6"/>
        <v>0</v>
      </c>
      <c r="H117" s="191">
        <f t="shared" si="7"/>
        <v>0</v>
      </c>
      <c r="I117" s="190"/>
      <c r="J117" s="192">
        <f t="shared" si="8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9"/>
        <v>0</v>
      </c>
      <c r="T117" s="196" t="str">
        <f t="shared" si="10"/>
        <v/>
      </c>
      <c r="U117" s="196">
        <f t="shared" si="11"/>
        <v>0</v>
      </c>
      <c r="V117" s="197"/>
      <c r="W117" s="195">
        <f t="shared" ref="W117:X117" si="105">C117/100</f>
        <v>0</v>
      </c>
      <c r="X117" s="195">
        <f t="shared" si="105"/>
        <v>0</v>
      </c>
      <c r="Y117" s="195">
        <f t="shared" si="14"/>
        <v>0</v>
      </c>
      <c r="Z117" s="198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</row>
    <row r="118" ht="27.0" hidden="1" customHeight="1">
      <c r="A118" s="160">
        <v>99.0</v>
      </c>
      <c r="B118" s="190"/>
      <c r="C118" s="190"/>
      <c r="D118" s="190"/>
      <c r="E118" s="190"/>
      <c r="F118" s="190">
        <f t="shared" si="5"/>
        <v>0</v>
      </c>
      <c r="G118" s="190">
        <f t="shared" si="6"/>
        <v>0</v>
      </c>
      <c r="H118" s="191">
        <f t="shared" si="7"/>
        <v>0</v>
      </c>
      <c r="I118" s="190"/>
      <c r="J118" s="192">
        <f t="shared" si="8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9"/>
        <v>0</v>
      </c>
      <c r="T118" s="196" t="str">
        <f t="shared" si="10"/>
        <v/>
      </c>
      <c r="U118" s="196">
        <f t="shared" si="11"/>
        <v>0</v>
      </c>
      <c r="V118" s="197"/>
      <c r="W118" s="195">
        <f t="shared" ref="W118:X118" si="106">C118/100</f>
        <v>0</v>
      </c>
      <c r="X118" s="195">
        <f t="shared" si="106"/>
        <v>0</v>
      </c>
      <c r="Y118" s="195">
        <f t="shared" si="14"/>
        <v>0</v>
      </c>
      <c r="Z118" s="198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</row>
    <row r="119" ht="27.0" hidden="1" customHeight="1">
      <c r="A119" s="160">
        <v>100.0</v>
      </c>
      <c r="B119" s="190"/>
      <c r="C119" s="190"/>
      <c r="D119" s="190"/>
      <c r="E119" s="190"/>
      <c r="F119" s="190">
        <f t="shared" si="5"/>
        <v>0</v>
      </c>
      <c r="G119" s="190">
        <f t="shared" si="6"/>
        <v>0</v>
      </c>
      <c r="H119" s="191">
        <f t="shared" si="7"/>
        <v>0</v>
      </c>
      <c r="I119" s="190"/>
      <c r="J119" s="192">
        <f t="shared" si="8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9"/>
        <v>0</v>
      </c>
      <c r="T119" s="196" t="str">
        <f t="shared" si="10"/>
        <v/>
      </c>
      <c r="U119" s="196">
        <f t="shared" si="11"/>
        <v>0</v>
      </c>
      <c r="V119" s="197"/>
      <c r="W119" s="195">
        <f t="shared" ref="W119:X119" si="107">C119/100</f>
        <v>0</v>
      </c>
      <c r="X119" s="195">
        <f t="shared" si="107"/>
        <v>0</v>
      </c>
      <c r="Y119" s="195">
        <f t="shared" si="14"/>
        <v>0</v>
      </c>
      <c r="Z119" s="198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</row>
    <row r="120" ht="27.0" hidden="1" customHeight="1">
      <c r="A120" s="160">
        <v>101.0</v>
      </c>
      <c r="B120" s="190"/>
      <c r="C120" s="190"/>
      <c r="D120" s="190"/>
      <c r="E120" s="190"/>
      <c r="F120" s="190">
        <f t="shared" si="5"/>
        <v>0</v>
      </c>
      <c r="G120" s="190">
        <f t="shared" si="6"/>
        <v>0</v>
      </c>
      <c r="H120" s="191">
        <f t="shared" si="7"/>
        <v>0</v>
      </c>
      <c r="I120" s="190"/>
      <c r="J120" s="192">
        <f t="shared" si="8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9"/>
        <v>0</v>
      </c>
      <c r="T120" s="196" t="str">
        <f t="shared" si="10"/>
        <v/>
      </c>
      <c r="U120" s="196">
        <f t="shared" si="11"/>
        <v>0</v>
      </c>
      <c r="V120" s="197"/>
      <c r="W120" s="195">
        <f t="shared" ref="W120:X120" si="108">C120/100</f>
        <v>0</v>
      </c>
      <c r="X120" s="195">
        <f t="shared" si="108"/>
        <v>0</v>
      </c>
      <c r="Y120" s="195">
        <f t="shared" si="14"/>
        <v>0</v>
      </c>
      <c r="Z120" s="198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</row>
    <row r="121" ht="27.0" hidden="1" customHeight="1">
      <c r="A121" s="160">
        <v>102.0</v>
      </c>
      <c r="B121" s="190"/>
      <c r="C121" s="190"/>
      <c r="D121" s="190"/>
      <c r="E121" s="190"/>
      <c r="F121" s="190">
        <f t="shared" si="5"/>
        <v>0</v>
      </c>
      <c r="G121" s="190">
        <f t="shared" si="6"/>
        <v>0</v>
      </c>
      <c r="H121" s="191">
        <f t="shared" si="7"/>
        <v>0</v>
      </c>
      <c r="I121" s="190"/>
      <c r="J121" s="192">
        <f t="shared" si="8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9"/>
        <v>0</v>
      </c>
      <c r="T121" s="196" t="str">
        <f t="shared" si="10"/>
        <v/>
      </c>
      <c r="U121" s="196">
        <f t="shared" si="11"/>
        <v>0</v>
      </c>
      <c r="V121" s="197"/>
      <c r="W121" s="195">
        <f t="shared" ref="W121:X121" si="109">C121/100</f>
        <v>0</v>
      </c>
      <c r="X121" s="195">
        <f t="shared" si="109"/>
        <v>0</v>
      </c>
      <c r="Y121" s="195">
        <f t="shared" si="14"/>
        <v>0</v>
      </c>
      <c r="Z121" s="198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</row>
    <row r="122" ht="27.0" hidden="1" customHeight="1">
      <c r="A122" s="160">
        <v>103.0</v>
      </c>
      <c r="B122" s="190"/>
      <c r="C122" s="190"/>
      <c r="D122" s="190"/>
      <c r="E122" s="190"/>
      <c r="F122" s="190">
        <f t="shared" si="5"/>
        <v>0</v>
      </c>
      <c r="G122" s="190">
        <f t="shared" si="6"/>
        <v>0</v>
      </c>
      <c r="H122" s="191">
        <f t="shared" si="7"/>
        <v>0</v>
      </c>
      <c r="I122" s="190"/>
      <c r="J122" s="192">
        <f t="shared" si="8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9"/>
        <v>0</v>
      </c>
      <c r="T122" s="196" t="str">
        <f t="shared" si="10"/>
        <v/>
      </c>
      <c r="U122" s="196">
        <f t="shared" si="11"/>
        <v>0</v>
      </c>
      <c r="V122" s="197"/>
      <c r="W122" s="195">
        <f t="shared" ref="W122:X122" si="110">C122/100</f>
        <v>0</v>
      </c>
      <c r="X122" s="195">
        <f t="shared" si="110"/>
        <v>0</v>
      </c>
      <c r="Y122" s="195">
        <f t="shared" si="14"/>
        <v>0</v>
      </c>
      <c r="Z122" s="198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</row>
    <row r="123" ht="27.0" hidden="1" customHeight="1">
      <c r="A123" s="160">
        <v>104.0</v>
      </c>
      <c r="B123" s="190"/>
      <c r="C123" s="190"/>
      <c r="D123" s="190"/>
      <c r="E123" s="190"/>
      <c r="F123" s="190">
        <f t="shared" si="5"/>
        <v>0</v>
      </c>
      <c r="G123" s="190">
        <f t="shared" si="6"/>
        <v>0</v>
      </c>
      <c r="H123" s="191">
        <f t="shared" si="7"/>
        <v>0</v>
      </c>
      <c r="I123" s="190"/>
      <c r="J123" s="192">
        <f t="shared" si="8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9"/>
        <v>0</v>
      </c>
      <c r="T123" s="196" t="str">
        <f t="shared" si="10"/>
        <v/>
      </c>
      <c r="U123" s="196">
        <f t="shared" si="11"/>
        <v>0</v>
      </c>
      <c r="V123" s="197"/>
      <c r="W123" s="195">
        <f t="shared" ref="W123:X123" si="111">C123/100</f>
        <v>0</v>
      </c>
      <c r="X123" s="195">
        <f t="shared" si="111"/>
        <v>0</v>
      </c>
      <c r="Y123" s="195">
        <f t="shared" si="14"/>
        <v>0</v>
      </c>
      <c r="Z123" s="198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</row>
    <row r="124" ht="27.0" hidden="1" customHeight="1">
      <c r="A124" s="160">
        <v>105.0</v>
      </c>
      <c r="B124" s="190"/>
      <c r="C124" s="190"/>
      <c r="D124" s="190"/>
      <c r="E124" s="190"/>
      <c r="F124" s="190">
        <f t="shared" si="5"/>
        <v>0</v>
      </c>
      <c r="G124" s="190">
        <f t="shared" si="6"/>
        <v>0</v>
      </c>
      <c r="H124" s="191">
        <f t="shared" si="7"/>
        <v>0</v>
      </c>
      <c r="I124" s="190"/>
      <c r="J124" s="192">
        <f t="shared" si="8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9"/>
        <v>0</v>
      </c>
      <c r="T124" s="196" t="str">
        <f t="shared" si="10"/>
        <v/>
      </c>
      <c r="U124" s="196">
        <f t="shared" si="11"/>
        <v>0</v>
      </c>
      <c r="V124" s="197"/>
      <c r="W124" s="195">
        <f t="shared" ref="W124:X124" si="112">C124/100</f>
        <v>0</v>
      </c>
      <c r="X124" s="195">
        <f t="shared" si="112"/>
        <v>0</v>
      </c>
      <c r="Y124" s="195">
        <f t="shared" si="14"/>
        <v>0</v>
      </c>
      <c r="Z124" s="198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</row>
    <row r="125" ht="27.0" hidden="1" customHeight="1">
      <c r="A125" s="160">
        <v>106.0</v>
      </c>
      <c r="B125" s="190"/>
      <c r="C125" s="190"/>
      <c r="D125" s="190"/>
      <c r="E125" s="190"/>
      <c r="F125" s="190">
        <f t="shared" si="5"/>
        <v>0</v>
      </c>
      <c r="G125" s="190">
        <f t="shared" si="6"/>
        <v>0</v>
      </c>
      <c r="H125" s="191">
        <f t="shared" si="7"/>
        <v>0</v>
      </c>
      <c r="I125" s="190"/>
      <c r="J125" s="192">
        <f t="shared" si="8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9"/>
        <v>0</v>
      </c>
      <c r="T125" s="196" t="str">
        <f t="shared" si="10"/>
        <v/>
      </c>
      <c r="U125" s="196">
        <f t="shared" si="11"/>
        <v>0</v>
      </c>
      <c r="V125" s="197"/>
      <c r="W125" s="195">
        <f t="shared" ref="W125:X125" si="113">C125/100</f>
        <v>0</v>
      </c>
      <c r="X125" s="195">
        <f t="shared" si="113"/>
        <v>0</v>
      </c>
      <c r="Y125" s="195">
        <f t="shared" si="14"/>
        <v>0</v>
      </c>
      <c r="Z125" s="198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</row>
    <row r="126" ht="27.0" hidden="1" customHeight="1">
      <c r="A126" s="160">
        <v>107.0</v>
      </c>
      <c r="B126" s="190"/>
      <c r="C126" s="190"/>
      <c r="D126" s="190"/>
      <c r="E126" s="190"/>
      <c r="F126" s="190">
        <f t="shared" si="5"/>
        <v>0</v>
      </c>
      <c r="G126" s="190">
        <f t="shared" si="6"/>
        <v>0</v>
      </c>
      <c r="H126" s="191">
        <f t="shared" si="7"/>
        <v>0</v>
      </c>
      <c r="I126" s="190"/>
      <c r="J126" s="192">
        <f t="shared" si="8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9"/>
        <v>0</v>
      </c>
      <c r="T126" s="196" t="str">
        <f t="shared" si="10"/>
        <v/>
      </c>
      <c r="U126" s="196">
        <f t="shared" si="11"/>
        <v>0</v>
      </c>
      <c r="V126" s="197"/>
      <c r="W126" s="195">
        <f t="shared" ref="W126:X126" si="114">C126/100</f>
        <v>0</v>
      </c>
      <c r="X126" s="195">
        <f t="shared" si="114"/>
        <v>0</v>
      </c>
      <c r="Y126" s="195">
        <f t="shared" si="14"/>
        <v>0</v>
      </c>
      <c r="Z126" s="198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</row>
    <row r="127" ht="27.0" hidden="1" customHeight="1">
      <c r="A127" s="160">
        <v>108.0</v>
      </c>
      <c r="B127" s="190"/>
      <c r="C127" s="190"/>
      <c r="D127" s="190"/>
      <c r="E127" s="190"/>
      <c r="F127" s="190">
        <f t="shared" si="5"/>
        <v>0</v>
      </c>
      <c r="G127" s="190">
        <f t="shared" si="6"/>
        <v>0</v>
      </c>
      <c r="H127" s="191">
        <f t="shared" si="7"/>
        <v>0</v>
      </c>
      <c r="I127" s="190"/>
      <c r="J127" s="192">
        <f t="shared" si="8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9"/>
        <v>0</v>
      </c>
      <c r="T127" s="196" t="str">
        <f t="shared" si="10"/>
        <v/>
      </c>
      <c r="U127" s="196">
        <f t="shared" si="11"/>
        <v>0</v>
      </c>
      <c r="V127" s="197"/>
      <c r="W127" s="195">
        <f t="shared" ref="W127:X127" si="115">C127/100</f>
        <v>0</v>
      </c>
      <c r="X127" s="195">
        <f t="shared" si="115"/>
        <v>0</v>
      </c>
      <c r="Y127" s="195">
        <f t="shared" si="14"/>
        <v>0</v>
      </c>
      <c r="Z127" s="198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</row>
    <row r="128" ht="27.0" hidden="1" customHeight="1">
      <c r="A128" s="160">
        <v>109.0</v>
      </c>
      <c r="B128" s="190"/>
      <c r="C128" s="190"/>
      <c r="D128" s="190"/>
      <c r="E128" s="190"/>
      <c r="F128" s="190">
        <f t="shared" si="5"/>
        <v>0</v>
      </c>
      <c r="G128" s="190">
        <f t="shared" si="6"/>
        <v>0</v>
      </c>
      <c r="H128" s="191">
        <f t="shared" si="7"/>
        <v>0</v>
      </c>
      <c r="I128" s="190"/>
      <c r="J128" s="192">
        <f t="shared" si="8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9"/>
        <v>0</v>
      </c>
      <c r="T128" s="196" t="str">
        <f t="shared" si="10"/>
        <v/>
      </c>
      <c r="U128" s="196">
        <f t="shared" si="11"/>
        <v>0</v>
      </c>
      <c r="V128" s="197"/>
      <c r="W128" s="195">
        <f t="shared" ref="W128:X128" si="116">C128/100</f>
        <v>0</v>
      </c>
      <c r="X128" s="195">
        <f t="shared" si="116"/>
        <v>0</v>
      </c>
      <c r="Y128" s="195">
        <f t="shared" si="14"/>
        <v>0</v>
      </c>
      <c r="Z128" s="198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</row>
    <row r="129" ht="27.0" hidden="1" customHeight="1">
      <c r="A129" s="160">
        <v>110.0</v>
      </c>
      <c r="B129" s="190"/>
      <c r="C129" s="190"/>
      <c r="D129" s="190"/>
      <c r="E129" s="190"/>
      <c r="F129" s="190">
        <f t="shared" si="5"/>
        <v>0</v>
      </c>
      <c r="G129" s="190">
        <f t="shared" si="6"/>
        <v>0</v>
      </c>
      <c r="H129" s="191">
        <f t="shared" si="7"/>
        <v>0</v>
      </c>
      <c r="I129" s="190"/>
      <c r="J129" s="192">
        <f t="shared" si="8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9"/>
        <v>0</v>
      </c>
      <c r="T129" s="196" t="str">
        <f t="shared" si="10"/>
        <v/>
      </c>
      <c r="U129" s="196">
        <f t="shared" si="11"/>
        <v>0</v>
      </c>
      <c r="V129" s="197"/>
      <c r="W129" s="195">
        <f t="shared" ref="W129:X129" si="117">C129/100</f>
        <v>0</v>
      </c>
      <c r="X129" s="195">
        <f t="shared" si="117"/>
        <v>0</v>
      </c>
      <c r="Y129" s="195">
        <f t="shared" si="14"/>
        <v>0</v>
      </c>
      <c r="Z129" s="198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</row>
    <row r="130" ht="27.0" hidden="1" customHeight="1">
      <c r="A130" s="160">
        <v>111.0</v>
      </c>
      <c r="B130" s="190"/>
      <c r="C130" s="190"/>
      <c r="D130" s="190"/>
      <c r="E130" s="190"/>
      <c r="F130" s="190">
        <f t="shared" si="5"/>
        <v>0</v>
      </c>
      <c r="G130" s="190">
        <f t="shared" si="6"/>
        <v>0</v>
      </c>
      <c r="H130" s="191">
        <f t="shared" si="7"/>
        <v>0</v>
      </c>
      <c r="I130" s="190"/>
      <c r="J130" s="192">
        <f t="shared" si="8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9"/>
        <v>0</v>
      </c>
      <c r="T130" s="196" t="str">
        <f t="shared" si="10"/>
        <v/>
      </c>
      <c r="U130" s="196">
        <f t="shared" si="11"/>
        <v>0</v>
      </c>
      <c r="V130" s="197"/>
      <c r="W130" s="195">
        <f t="shared" ref="W130:X130" si="118">C130/100</f>
        <v>0</v>
      </c>
      <c r="X130" s="195">
        <f t="shared" si="118"/>
        <v>0</v>
      </c>
      <c r="Y130" s="195">
        <f t="shared" si="14"/>
        <v>0</v>
      </c>
      <c r="Z130" s="198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</row>
    <row r="131" ht="27.0" hidden="1" customHeight="1">
      <c r="A131" s="160">
        <v>112.0</v>
      </c>
      <c r="B131" s="190"/>
      <c r="C131" s="190"/>
      <c r="D131" s="190"/>
      <c r="E131" s="190"/>
      <c r="F131" s="190">
        <f t="shared" si="5"/>
        <v>0</v>
      </c>
      <c r="G131" s="190">
        <f t="shared" si="6"/>
        <v>0</v>
      </c>
      <c r="H131" s="191">
        <f t="shared" si="7"/>
        <v>0</v>
      </c>
      <c r="I131" s="190"/>
      <c r="J131" s="192">
        <f t="shared" si="8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9"/>
        <v>0</v>
      </c>
      <c r="T131" s="196" t="str">
        <f t="shared" si="10"/>
        <v/>
      </c>
      <c r="U131" s="196">
        <f t="shared" si="11"/>
        <v>0</v>
      </c>
      <c r="V131" s="197"/>
      <c r="W131" s="195">
        <f t="shared" ref="W131:X131" si="119">C131/100</f>
        <v>0</v>
      </c>
      <c r="X131" s="195">
        <f t="shared" si="119"/>
        <v>0</v>
      </c>
      <c r="Y131" s="195">
        <f t="shared" si="14"/>
        <v>0</v>
      </c>
      <c r="Z131" s="198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</row>
    <row r="132" ht="27.0" hidden="1" customHeight="1">
      <c r="A132" s="160">
        <v>113.0</v>
      </c>
      <c r="B132" s="190"/>
      <c r="C132" s="190"/>
      <c r="D132" s="190"/>
      <c r="E132" s="190"/>
      <c r="F132" s="190">
        <f t="shared" si="5"/>
        <v>0</v>
      </c>
      <c r="G132" s="190">
        <f t="shared" si="6"/>
        <v>0</v>
      </c>
      <c r="H132" s="191">
        <f t="shared" si="7"/>
        <v>0</v>
      </c>
      <c r="I132" s="190"/>
      <c r="J132" s="192">
        <f t="shared" si="8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9"/>
        <v>0</v>
      </c>
      <c r="T132" s="196" t="str">
        <f t="shared" si="10"/>
        <v/>
      </c>
      <c r="U132" s="196">
        <f t="shared" si="11"/>
        <v>0</v>
      </c>
      <c r="V132" s="197"/>
      <c r="W132" s="195">
        <f t="shared" ref="W132:X132" si="120">C132/100</f>
        <v>0</v>
      </c>
      <c r="X132" s="195">
        <f t="shared" si="120"/>
        <v>0</v>
      </c>
      <c r="Y132" s="195">
        <f t="shared" si="14"/>
        <v>0</v>
      </c>
      <c r="Z132" s="198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</row>
    <row r="133" ht="27.0" hidden="1" customHeight="1">
      <c r="A133" s="160">
        <v>114.0</v>
      </c>
      <c r="B133" s="190"/>
      <c r="C133" s="190"/>
      <c r="D133" s="190"/>
      <c r="E133" s="190"/>
      <c r="F133" s="190">
        <f t="shared" si="5"/>
        <v>0</v>
      </c>
      <c r="G133" s="190">
        <f t="shared" si="6"/>
        <v>0</v>
      </c>
      <c r="H133" s="191">
        <f t="shared" si="7"/>
        <v>0</v>
      </c>
      <c r="I133" s="190"/>
      <c r="J133" s="192">
        <f t="shared" si="8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9"/>
        <v>0</v>
      </c>
      <c r="T133" s="196" t="str">
        <f t="shared" si="10"/>
        <v/>
      </c>
      <c r="U133" s="196">
        <f t="shared" si="11"/>
        <v>0</v>
      </c>
      <c r="V133" s="197"/>
      <c r="W133" s="195">
        <f t="shared" ref="W133:X133" si="121">C133/100</f>
        <v>0</v>
      </c>
      <c r="X133" s="195">
        <f t="shared" si="121"/>
        <v>0</v>
      </c>
      <c r="Y133" s="195">
        <f t="shared" si="14"/>
        <v>0</v>
      </c>
      <c r="Z133" s="198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</row>
    <row r="134" ht="27.0" hidden="1" customHeight="1">
      <c r="A134" s="160">
        <v>115.0</v>
      </c>
      <c r="B134" s="190"/>
      <c r="C134" s="190"/>
      <c r="D134" s="190"/>
      <c r="E134" s="190"/>
      <c r="F134" s="190">
        <f t="shared" si="5"/>
        <v>0</v>
      </c>
      <c r="G134" s="190">
        <f t="shared" si="6"/>
        <v>0</v>
      </c>
      <c r="H134" s="191">
        <f t="shared" si="7"/>
        <v>0</v>
      </c>
      <c r="I134" s="190"/>
      <c r="J134" s="192">
        <f t="shared" si="8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9"/>
        <v>0</v>
      </c>
      <c r="T134" s="196" t="str">
        <f t="shared" si="10"/>
        <v/>
      </c>
      <c r="U134" s="196">
        <f t="shared" si="11"/>
        <v>0</v>
      </c>
      <c r="V134" s="197"/>
      <c r="W134" s="195">
        <f t="shared" ref="W134:X134" si="122">C134/100</f>
        <v>0</v>
      </c>
      <c r="X134" s="195">
        <f t="shared" si="122"/>
        <v>0</v>
      </c>
      <c r="Y134" s="195">
        <f t="shared" si="14"/>
        <v>0</v>
      </c>
      <c r="Z134" s="198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</row>
    <row r="135" ht="27.0" hidden="1" customHeight="1">
      <c r="A135" s="160">
        <v>116.0</v>
      </c>
      <c r="B135" s="190"/>
      <c r="C135" s="190"/>
      <c r="D135" s="190"/>
      <c r="E135" s="190"/>
      <c r="F135" s="190">
        <f t="shared" si="5"/>
        <v>0</v>
      </c>
      <c r="G135" s="190">
        <f t="shared" si="6"/>
        <v>0</v>
      </c>
      <c r="H135" s="191">
        <f t="shared" si="7"/>
        <v>0</v>
      </c>
      <c r="I135" s="190"/>
      <c r="J135" s="192">
        <f t="shared" si="8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9"/>
        <v>0</v>
      </c>
      <c r="T135" s="196" t="str">
        <f t="shared" si="10"/>
        <v/>
      </c>
      <c r="U135" s="196">
        <f t="shared" si="11"/>
        <v>0</v>
      </c>
      <c r="V135" s="197"/>
      <c r="W135" s="195">
        <f t="shared" ref="W135:X135" si="123">C135/100</f>
        <v>0</v>
      </c>
      <c r="X135" s="195">
        <f t="shared" si="123"/>
        <v>0</v>
      </c>
      <c r="Y135" s="195">
        <f t="shared" si="14"/>
        <v>0</v>
      </c>
      <c r="Z135" s="198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</row>
    <row r="136" ht="27.0" hidden="1" customHeight="1">
      <c r="A136" s="160">
        <v>117.0</v>
      </c>
      <c r="B136" s="190"/>
      <c r="C136" s="190"/>
      <c r="D136" s="190"/>
      <c r="E136" s="190"/>
      <c r="F136" s="190">
        <f t="shared" si="5"/>
        <v>0</v>
      </c>
      <c r="G136" s="190">
        <f t="shared" si="6"/>
        <v>0</v>
      </c>
      <c r="H136" s="191">
        <f t="shared" si="7"/>
        <v>0</v>
      </c>
      <c r="I136" s="190"/>
      <c r="J136" s="192">
        <f t="shared" si="8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9"/>
        <v>0</v>
      </c>
      <c r="T136" s="196" t="str">
        <f t="shared" si="10"/>
        <v/>
      </c>
      <c r="U136" s="196">
        <f t="shared" si="11"/>
        <v>0</v>
      </c>
      <c r="V136" s="197"/>
      <c r="W136" s="195">
        <f t="shared" ref="W136:X136" si="124">C136/100</f>
        <v>0</v>
      </c>
      <c r="X136" s="195">
        <f t="shared" si="124"/>
        <v>0</v>
      </c>
      <c r="Y136" s="195">
        <f t="shared" si="14"/>
        <v>0</v>
      </c>
      <c r="Z136" s="198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</row>
    <row r="137" ht="27.0" hidden="1" customHeight="1">
      <c r="A137" s="160">
        <v>118.0</v>
      </c>
      <c r="B137" s="190"/>
      <c r="C137" s="190"/>
      <c r="D137" s="190"/>
      <c r="E137" s="190"/>
      <c r="F137" s="190">
        <f t="shared" si="5"/>
        <v>0</v>
      </c>
      <c r="G137" s="190">
        <f t="shared" si="6"/>
        <v>0</v>
      </c>
      <c r="H137" s="191">
        <f t="shared" si="7"/>
        <v>0</v>
      </c>
      <c r="I137" s="190"/>
      <c r="J137" s="192">
        <f t="shared" si="8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9"/>
        <v>0</v>
      </c>
      <c r="T137" s="196" t="str">
        <f t="shared" si="10"/>
        <v/>
      </c>
      <c r="U137" s="196">
        <f t="shared" si="11"/>
        <v>0</v>
      </c>
      <c r="V137" s="197"/>
      <c r="W137" s="195">
        <f t="shared" ref="W137:X137" si="125">C137/100</f>
        <v>0</v>
      </c>
      <c r="X137" s="195">
        <f t="shared" si="125"/>
        <v>0</v>
      </c>
      <c r="Y137" s="195">
        <f t="shared" si="14"/>
        <v>0</v>
      </c>
      <c r="Z137" s="198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</row>
    <row r="138" ht="27.0" hidden="1" customHeight="1">
      <c r="A138" s="160">
        <v>119.0</v>
      </c>
      <c r="B138" s="190"/>
      <c r="C138" s="190"/>
      <c r="D138" s="190"/>
      <c r="E138" s="190"/>
      <c r="F138" s="190">
        <f t="shared" si="5"/>
        <v>0</v>
      </c>
      <c r="G138" s="190">
        <f t="shared" si="6"/>
        <v>0</v>
      </c>
      <c r="H138" s="191">
        <f t="shared" si="7"/>
        <v>0</v>
      </c>
      <c r="I138" s="190"/>
      <c r="J138" s="192">
        <f t="shared" si="8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9"/>
        <v>0</v>
      </c>
      <c r="T138" s="196" t="str">
        <f t="shared" si="10"/>
        <v/>
      </c>
      <c r="U138" s="196">
        <f t="shared" si="11"/>
        <v>0</v>
      </c>
      <c r="V138" s="197"/>
      <c r="W138" s="195">
        <f t="shared" ref="W138:X138" si="126">C138/100</f>
        <v>0</v>
      </c>
      <c r="X138" s="195">
        <f t="shared" si="126"/>
        <v>0</v>
      </c>
      <c r="Y138" s="195">
        <f t="shared" si="14"/>
        <v>0</v>
      </c>
      <c r="Z138" s="198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</row>
    <row r="139" ht="27.0" hidden="1" customHeight="1">
      <c r="A139" s="160">
        <v>120.0</v>
      </c>
      <c r="B139" s="190"/>
      <c r="C139" s="190"/>
      <c r="D139" s="190"/>
      <c r="E139" s="190"/>
      <c r="F139" s="190">
        <f t="shared" si="5"/>
        <v>0</v>
      </c>
      <c r="G139" s="190">
        <f t="shared" si="6"/>
        <v>0</v>
      </c>
      <c r="H139" s="191">
        <f t="shared" si="7"/>
        <v>0</v>
      </c>
      <c r="I139" s="190"/>
      <c r="J139" s="192">
        <f t="shared" si="8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9"/>
        <v>0</v>
      </c>
      <c r="T139" s="196" t="str">
        <f t="shared" si="10"/>
        <v/>
      </c>
      <c r="U139" s="196">
        <f t="shared" si="11"/>
        <v>0</v>
      </c>
      <c r="V139" s="197"/>
      <c r="W139" s="195">
        <f t="shared" ref="W139:X139" si="127">C139/100</f>
        <v>0</v>
      </c>
      <c r="X139" s="195">
        <f t="shared" si="127"/>
        <v>0</v>
      </c>
      <c r="Y139" s="195">
        <f t="shared" si="14"/>
        <v>0</v>
      </c>
      <c r="Z139" s="198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</row>
    <row r="140" ht="27.0" hidden="1" customHeight="1">
      <c r="A140" s="160">
        <v>121.0</v>
      </c>
      <c r="B140" s="190"/>
      <c r="C140" s="190"/>
      <c r="D140" s="190"/>
      <c r="E140" s="190"/>
      <c r="F140" s="190">
        <f t="shared" si="5"/>
        <v>0</v>
      </c>
      <c r="G140" s="190">
        <f t="shared" si="6"/>
        <v>0</v>
      </c>
      <c r="H140" s="191">
        <f t="shared" si="7"/>
        <v>0</v>
      </c>
      <c r="I140" s="190"/>
      <c r="J140" s="192">
        <f t="shared" si="8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9"/>
        <v>0</v>
      </c>
      <c r="T140" s="196" t="str">
        <f t="shared" si="10"/>
        <v/>
      </c>
      <c r="U140" s="196">
        <f t="shared" si="11"/>
        <v>0</v>
      </c>
      <c r="V140" s="197"/>
      <c r="W140" s="195">
        <f t="shared" ref="W140:X140" si="128">C140/100</f>
        <v>0</v>
      </c>
      <c r="X140" s="195">
        <f t="shared" si="128"/>
        <v>0</v>
      </c>
      <c r="Y140" s="195">
        <f t="shared" si="14"/>
        <v>0</v>
      </c>
      <c r="Z140" s="198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</row>
    <row r="141" ht="27.0" hidden="1" customHeight="1">
      <c r="A141" s="160">
        <v>122.0</v>
      </c>
      <c r="B141" s="190"/>
      <c r="C141" s="190"/>
      <c r="D141" s="190"/>
      <c r="E141" s="190"/>
      <c r="F141" s="190">
        <f t="shared" si="5"/>
        <v>0</v>
      </c>
      <c r="G141" s="190">
        <f t="shared" si="6"/>
        <v>0</v>
      </c>
      <c r="H141" s="191">
        <f t="shared" si="7"/>
        <v>0</v>
      </c>
      <c r="I141" s="190"/>
      <c r="J141" s="192">
        <f t="shared" si="8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9"/>
        <v>0</v>
      </c>
      <c r="T141" s="196" t="str">
        <f t="shared" si="10"/>
        <v/>
      </c>
      <c r="U141" s="196">
        <f t="shared" si="11"/>
        <v>0</v>
      </c>
      <c r="V141" s="197"/>
      <c r="W141" s="195">
        <f t="shared" ref="W141:X141" si="129">C141/100</f>
        <v>0</v>
      </c>
      <c r="X141" s="195">
        <f t="shared" si="129"/>
        <v>0</v>
      </c>
      <c r="Y141" s="195">
        <f t="shared" si="14"/>
        <v>0</v>
      </c>
      <c r="Z141" s="198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</row>
    <row r="142" ht="27.0" hidden="1" customHeight="1">
      <c r="A142" s="160">
        <v>123.0</v>
      </c>
      <c r="B142" s="190"/>
      <c r="C142" s="190"/>
      <c r="D142" s="190"/>
      <c r="E142" s="190"/>
      <c r="F142" s="190">
        <f t="shared" si="5"/>
        <v>0</v>
      </c>
      <c r="G142" s="190">
        <f t="shared" si="6"/>
        <v>0</v>
      </c>
      <c r="H142" s="191">
        <f t="shared" si="7"/>
        <v>0</v>
      </c>
      <c r="I142" s="190"/>
      <c r="J142" s="192">
        <f t="shared" si="8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9"/>
        <v>0</v>
      </c>
      <c r="T142" s="196" t="str">
        <f t="shared" si="10"/>
        <v/>
      </c>
      <c r="U142" s="196">
        <f t="shared" si="11"/>
        <v>0</v>
      </c>
      <c r="V142" s="197"/>
      <c r="W142" s="195">
        <f t="shared" ref="W142:X142" si="130">C142/100</f>
        <v>0</v>
      </c>
      <c r="X142" s="195">
        <f t="shared" si="130"/>
        <v>0</v>
      </c>
      <c r="Y142" s="195">
        <f t="shared" si="14"/>
        <v>0</v>
      </c>
      <c r="Z142" s="198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</row>
    <row r="143" ht="27.0" hidden="1" customHeight="1">
      <c r="A143" s="160">
        <v>124.0</v>
      </c>
      <c r="B143" s="190"/>
      <c r="C143" s="190"/>
      <c r="D143" s="190"/>
      <c r="E143" s="190"/>
      <c r="F143" s="190">
        <f t="shared" si="5"/>
        <v>0</v>
      </c>
      <c r="G143" s="190">
        <f t="shared" si="6"/>
        <v>0</v>
      </c>
      <c r="H143" s="191">
        <f t="shared" si="7"/>
        <v>0</v>
      </c>
      <c r="I143" s="190"/>
      <c r="J143" s="192">
        <f t="shared" si="8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9"/>
        <v>0</v>
      </c>
      <c r="T143" s="196" t="str">
        <f t="shared" si="10"/>
        <v/>
      </c>
      <c r="U143" s="196">
        <f t="shared" si="11"/>
        <v>0</v>
      </c>
      <c r="V143" s="197"/>
      <c r="W143" s="195">
        <f t="shared" ref="W143:X143" si="131">C143/100</f>
        <v>0</v>
      </c>
      <c r="X143" s="195">
        <f t="shared" si="131"/>
        <v>0</v>
      </c>
      <c r="Y143" s="195">
        <f t="shared" si="14"/>
        <v>0</v>
      </c>
      <c r="Z143" s="198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</row>
    <row r="144" ht="27.0" hidden="1" customHeight="1">
      <c r="A144" s="160">
        <v>125.0</v>
      </c>
      <c r="B144" s="190"/>
      <c r="C144" s="190"/>
      <c r="D144" s="190"/>
      <c r="E144" s="190"/>
      <c r="F144" s="190">
        <f t="shared" si="5"/>
        <v>0</v>
      </c>
      <c r="G144" s="190">
        <f t="shared" si="6"/>
        <v>0</v>
      </c>
      <c r="H144" s="191">
        <f t="shared" si="7"/>
        <v>0</v>
      </c>
      <c r="I144" s="190"/>
      <c r="J144" s="192">
        <f t="shared" si="8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9"/>
        <v>0</v>
      </c>
      <c r="T144" s="196" t="str">
        <f t="shared" si="10"/>
        <v/>
      </c>
      <c r="U144" s="196">
        <f t="shared" si="11"/>
        <v>0</v>
      </c>
      <c r="V144" s="197"/>
      <c r="W144" s="195">
        <f t="shared" ref="W144:X144" si="132">C144/100</f>
        <v>0</v>
      </c>
      <c r="X144" s="195">
        <f t="shared" si="132"/>
        <v>0</v>
      </c>
      <c r="Y144" s="195">
        <f t="shared" si="14"/>
        <v>0</v>
      </c>
      <c r="Z144" s="198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</row>
    <row r="145" ht="27.0" hidden="1" customHeight="1">
      <c r="A145" s="160">
        <v>126.0</v>
      </c>
      <c r="B145" s="190"/>
      <c r="C145" s="190"/>
      <c r="D145" s="190"/>
      <c r="E145" s="190"/>
      <c r="F145" s="190">
        <f t="shared" si="5"/>
        <v>0</v>
      </c>
      <c r="G145" s="190">
        <f t="shared" si="6"/>
        <v>0</v>
      </c>
      <c r="H145" s="191">
        <f t="shared" si="7"/>
        <v>0</v>
      </c>
      <c r="I145" s="190"/>
      <c r="J145" s="192">
        <f t="shared" si="8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9"/>
        <v>0</v>
      </c>
      <c r="T145" s="196" t="str">
        <f t="shared" si="10"/>
        <v/>
      </c>
      <c r="U145" s="196">
        <f t="shared" si="11"/>
        <v>0</v>
      </c>
      <c r="V145" s="197"/>
      <c r="W145" s="195">
        <f t="shared" ref="W145:X145" si="133">C145/100</f>
        <v>0</v>
      </c>
      <c r="X145" s="195">
        <f t="shared" si="133"/>
        <v>0</v>
      </c>
      <c r="Y145" s="195">
        <f t="shared" si="14"/>
        <v>0</v>
      </c>
      <c r="Z145" s="198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</row>
    <row r="146" ht="27.0" hidden="1" customHeight="1">
      <c r="A146" s="160">
        <v>127.0</v>
      </c>
      <c r="B146" s="190"/>
      <c r="C146" s="190"/>
      <c r="D146" s="190"/>
      <c r="E146" s="190"/>
      <c r="F146" s="190">
        <f t="shared" si="5"/>
        <v>0</v>
      </c>
      <c r="G146" s="190">
        <f t="shared" si="6"/>
        <v>0</v>
      </c>
      <c r="H146" s="191">
        <f t="shared" si="7"/>
        <v>0</v>
      </c>
      <c r="I146" s="190"/>
      <c r="J146" s="192">
        <f t="shared" si="8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9"/>
        <v>0</v>
      </c>
      <c r="T146" s="196" t="str">
        <f t="shared" si="10"/>
        <v/>
      </c>
      <c r="U146" s="196">
        <f t="shared" si="11"/>
        <v>0</v>
      </c>
      <c r="V146" s="197"/>
      <c r="W146" s="195">
        <f t="shared" ref="W146:X146" si="134">C146/100</f>
        <v>0</v>
      </c>
      <c r="X146" s="195">
        <f t="shared" si="134"/>
        <v>0</v>
      </c>
      <c r="Y146" s="195">
        <f t="shared" si="14"/>
        <v>0</v>
      </c>
      <c r="Z146" s="198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</row>
    <row r="147" ht="27.0" hidden="1" customHeight="1">
      <c r="A147" s="160">
        <v>128.0</v>
      </c>
      <c r="B147" s="190"/>
      <c r="C147" s="190"/>
      <c r="D147" s="190"/>
      <c r="E147" s="190"/>
      <c r="F147" s="190">
        <f t="shared" si="5"/>
        <v>0</v>
      </c>
      <c r="G147" s="190">
        <f t="shared" si="6"/>
        <v>0</v>
      </c>
      <c r="H147" s="191">
        <f t="shared" si="7"/>
        <v>0</v>
      </c>
      <c r="I147" s="190"/>
      <c r="J147" s="192">
        <f t="shared" si="8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9"/>
        <v>0</v>
      </c>
      <c r="T147" s="196" t="str">
        <f t="shared" si="10"/>
        <v/>
      </c>
      <c r="U147" s="196">
        <f t="shared" si="11"/>
        <v>0</v>
      </c>
      <c r="V147" s="197"/>
      <c r="W147" s="195">
        <f t="shared" ref="W147:X147" si="135">C147/100</f>
        <v>0</v>
      </c>
      <c r="X147" s="195">
        <f t="shared" si="135"/>
        <v>0</v>
      </c>
      <c r="Y147" s="195">
        <f t="shared" si="14"/>
        <v>0</v>
      </c>
      <c r="Z147" s="198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</row>
    <row r="148" ht="27.0" hidden="1" customHeight="1">
      <c r="A148" s="160">
        <v>129.0</v>
      </c>
      <c r="B148" s="190"/>
      <c r="C148" s="190"/>
      <c r="D148" s="190"/>
      <c r="E148" s="190"/>
      <c r="F148" s="190">
        <f t="shared" si="5"/>
        <v>0</v>
      </c>
      <c r="G148" s="190">
        <f t="shared" si="6"/>
        <v>0</v>
      </c>
      <c r="H148" s="191">
        <f t="shared" si="7"/>
        <v>0</v>
      </c>
      <c r="I148" s="190"/>
      <c r="J148" s="192">
        <f t="shared" si="8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9"/>
        <v>0</v>
      </c>
      <c r="T148" s="196" t="str">
        <f t="shared" si="10"/>
        <v/>
      </c>
      <c r="U148" s="196">
        <f t="shared" si="11"/>
        <v>0</v>
      </c>
      <c r="V148" s="197"/>
      <c r="W148" s="195">
        <f t="shared" ref="W148:X148" si="136">C148/100</f>
        <v>0</v>
      </c>
      <c r="X148" s="195">
        <f t="shared" si="136"/>
        <v>0</v>
      </c>
      <c r="Y148" s="195">
        <f t="shared" si="14"/>
        <v>0</v>
      </c>
      <c r="Z148" s="198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</row>
    <row r="149" ht="27.0" hidden="1" customHeight="1">
      <c r="A149" s="160">
        <v>130.0</v>
      </c>
      <c r="B149" s="190"/>
      <c r="C149" s="190"/>
      <c r="D149" s="190"/>
      <c r="E149" s="190"/>
      <c r="F149" s="190">
        <f t="shared" si="5"/>
        <v>0</v>
      </c>
      <c r="G149" s="190">
        <f t="shared" si="6"/>
        <v>0</v>
      </c>
      <c r="H149" s="191">
        <f t="shared" si="7"/>
        <v>0</v>
      </c>
      <c r="I149" s="190"/>
      <c r="J149" s="192">
        <f t="shared" si="8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9"/>
        <v>0</v>
      </c>
      <c r="T149" s="196" t="str">
        <f t="shared" si="10"/>
        <v/>
      </c>
      <c r="U149" s="196">
        <f t="shared" si="11"/>
        <v>0</v>
      </c>
      <c r="V149" s="197"/>
      <c r="W149" s="195">
        <f t="shared" ref="W149:X149" si="137">C149/100</f>
        <v>0</v>
      </c>
      <c r="X149" s="195">
        <f t="shared" si="137"/>
        <v>0</v>
      </c>
      <c r="Y149" s="195">
        <f t="shared" si="14"/>
        <v>0</v>
      </c>
      <c r="Z149" s="198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</row>
    <row r="150" ht="27.0" hidden="1" customHeight="1">
      <c r="A150" s="160">
        <v>131.0</v>
      </c>
      <c r="B150" s="190"/>
      <c r="C150" s="190"/>
      <c r="D150" s="190"/>
      <c r="E150" s="190"/>
      <c r="F150" s="190">
        <f t="shared" si="5"/>
        <v>0</v>
      </c>
      <c r="G150" s="190">
        <f t="shared" si="6"/>
        <v>0</v>
      </c>
      <c r="H150" s="191">
        <f t="shared" si="7"/>
        <v>0</v>
      </c>
      <c r="I150" s="190"/>
      <c r="J150" s="192">
        <f t="shared" si="8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9"/>
        <v>0</v>
      </c>
      <c r="T150" s="196" t="str">
        <f t="shared" si="10"/>
        <v/>
      </c>
      <c r="U150" s="196">
        <f t="shared" si="11"/>
        <v>0</v>
      </c>
      <c r="V150" s="197"/>
      <c r="W150" s="195">
        <f t="shared" ref="W150:X150" si="138">C150/100</f>
        <v>0</v>
      </c>
      <c r="X150" s="195">
        <f t="shared" si="138"/>
        <v>0</v>
      </c>
      <c r="Y150" s="195">
        <f t="shared" si="14"/>
        <v>0</v>
      </c>
      <c r="Z150" s="198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</row>
    <row r="151" ht="27.0" hidden="1" customHeight="1">
      <c r="A151" s="160">
        <v>132.0</v>
      </c>
      <c r="B151" s="190"/>
      <c r="C151" s="190"/>
      <c r="D151" s="190"/>
      <c r="E151" s="190"/>
      <c r="F151" s="190">
        <f t="shared" si="5"/>
        <v>0</v>
      </c>
      <c r="G151" s="190">
        <f t="shared" si="6"/>
        <v>0</v>
      </c>
      <c r="H151" s="191">
        <f t="shared" si="7"/>
        <v>0</v>
      </c>
      <c r="I151" s="190"/>
      <c r="J151" s="192">
        <f t="shared" si="8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9"/>
        <v>0</v>
      </c>
      <c r="T151" s="196" t="str">
        <f t="shared" si="10"/>
        <v/>
      </c>
      <c r="U151" s="196">
        <f t="shared" si="11"/>
        <v>0</v>
      </c>
      <c r="V151" s="197"/>
      <c r="W151" s="195">
        <f t="shared" ref="W151:X151" si="139">C151/100</f>
        <v>0</v>
      </c>
      <c r="X151" s="195">
        <f t="shared" si="139"/>
        <v>0</v>
      </c>
      <c r="Y151" s="195">
        <f t="shared" si="14"/>
        <v>0</v>
      </c>
      <c r="Z151" s="198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</row>
    <row r="152" ht="27.0" hidden="1" customHeight="1">
      <c r="A152" s="160">
        <v>133.0</v>
      </c>
      <c r="B152" s="190"/>
      <c r="C152" s="190"/>
      <c r="D152" s="190"/>
      <c r="E152" s="190"/>
      <c r="F152" s="190">
        <f t="shared" si="5"/>
        <v>0</v>
      </c>
      <c r="G152" s="190">
        <f t="shared" si="6"/>
        <v>0</v>
      </c>
      <c r="H152" s="191">
        <f t="shared" si="7"/>
        <v>0</v>
      </c>
      <c r="I152" s="190"/>
      <c r="J152" s="192">
        <f t="shared" si="8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9"/>
        <v>0</v>
      </c>
      <c r="T152" s="196" t="str">
        <f t="shared" si="10"/>
        <v/>
      </c>
      <c r="U152" s="196">
        <f t="shared" si="11"/>
        <v>0</v>
      </c>
      <c r="V152" s="197"/>
      <c r="W152" s="195">
        <f t="shared" ref="W152:X152" si="140">C152/100</f>
        <v>0</v>
      </c>
      <c r="X152" s="195">
        <f t="shared" si="140"/>
        <v>0</v>
      </c>
      <c r="Y152" s="195">
        <f t="shared" si="14"/>
        <v>0</v>
      </c>
      <c r="Z152" s="198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</row>
    <row r="153" ht="27.0" hidden="1" customHeight="1">
      <c r="A153" s="160">
        <v>134.0</v>
      </c>
      <c r="B153" s="190"/>
      <c r="C153" s="190"/>
      <c r="D153" s="190"/>
      <c r="E153" s="190"/>
      <c r="F153" s="190">
        <f t="shared" si="5"/>
        <v>0</v>
      </c>
      <c r="G153" s="190">
        <f t="shared" si="6"/>
        <v>0</v>
      </c>
      <c r="H153" s="191">
        <f t="shared" si="7"/>
        <v>0</v>
      </c>
      <c r="I153" s="190"/>
      <c r="J153" s="192">
        <f t="shared" si="8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9"/>
        <v>0</v>
      </c>
      <c r="T153" s="196" t="str">
        <f t="shared" si="10"/>
        <v/>
      </c>
      <c r="U153" s="196">
        <f t="shared" si="11"/>
        <v>0</v>
      </c>
      <c r="V153" s="197"/>
      <c r="W153" s="195">
        <f t="shared" ref="W153:X153" si="141">C153/100</f>
        <v>0</v>
      </c>
      <c r="X153" s="195">
        <f t="shared" si="141"/>
        <v>0</v>
      </c>
      <c r="Y153" s="195">
        <f t="shared" si="14"/>
        <v>0</v>
      </c>
      <c r="Z153" s="198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</row>
    <row r="154" ht="27.0" hidden="1" customHeight="1">
      <c r="A154" s="160">
        <v>135.0</v>
      </c>
      <c r="B154" s="190"/>
      <c r="C154" s="190"/>
      <c r="D154" s="190"/>
      <c r="E154" s="190"/>
      <c r="F154" s="190">
        <f t="shared" si="5"/>
        <v>0</v>
      </c>
      <c r="G154" s="190">
        <f t="shared" si="6"/>
        <v>0</v>
      </c>
      <c r="H154" s="191">
        <f t="shared" si="7"/>
        <v>0</v>
      </c>
      <c r="I154" s="190"/>
      <c r="J154" s="192">
        <f t="shared" si="8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9"/>
        <v>0</v>
      </c>
      <c r="T154" s="196" t="str">
        <f t="shared" si="10"/>
        <v/>
      </c>
      <c r="U154" s="196">
        <f t="shared" si="11"/>
        <v>0</v>
      </c>
      <c r="V154" s="197"/>
      <c r="W154" s="195">
        <f t="shared" ref="W154:X154" si="142">C154/100</f>
        <v>0</v>
      </c>
      <c r="X154" s="195">
        <f t="shared" si="142"/>
        <v>0</v>
      </c>
      <c r="Y154" s="195">
        <f t="shared" si="14"/>
        <v>0</v>
      </c>
      <c r="Z154" s="198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</row>
    <row r="155" ht="27.0" hidden="1" customHeight="1">
      <c r="A155" s="160">
        <v>136.0</v>
      </c>
      <c r="B155" s="190"/>
      <c r="C155" s="190"/>
      <c r="D155" s="190"/>
      <c r="E155" s="190"/>
      <c r="F155" s="190">
        <f t="shared" si="5"/>
        <v>0</v>
      </c>
      <c r="G155" s="190">
        <f t="shared" si="6"/>
        <v>0</v>
      </c>
      <c r="H155" s="191">
        <f t="shared" si="7"/>
        <v>0</v>
      </c>
      <c r="I155" s="190"/>
      <c r="J155" s="192">
        <f t="shared" si="8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9"/>
        <v>0</v>
      </c>
      <c r="T155" s="196" t="str">
        <f t="shared" si="10"/>
        <v/>
      </c>
      <c r="U155" s="196">
        <f t="shared" si="11"/>
        <v>0</v>
      </c>
      <c r="V155" s="197"/>
      <c r="W155" s="195">
        <f t="shared" ref="W155:X155" si="143">C155/100</f>
        <v>0</v>
      </c>
      <c r="X155" s="195">
        <f t="shared" si="143"/>
        <v>0</v>
      </c>
      <c r="Y155" s="195">
        <f t="shared" si="14"/>
        <v>0</v>
      </c>
      <c r="Z155" s="198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</row>
    <row r="156" ht="27.0" hidden="1" customHeight="1">
      <c r="A156" s="160">
        <v>137.0</v>
      </c>
      <c r="B156" s="190"/>
      <c r="C156" s="190"/>
      <c r="D156" s="190"/>
      <c r="E156" s="190"/>
      <c r="F156" s="190">
        <f t="shared" si="5"/>
        <v>0</v>
      </c>
      <c r="G156" s="190">
        <f t="shared" si="6"/>
        <v>0</v>
      </c>
      <c r="H156" s="191">
        <f t="shared" si="7"/>
        <v>0</v>
      </c>
      <c r="I156" s="190"/>
      <c r="J156" s="192">
        <f t="shared" si="8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9"/>
        <v>0</v>
      </c>
      <c r="T156" s="196" t="str">
        <f t="shared" si="10"/>
        <v/>
      </c>
      <c r="U156" s="196">
        <f t="shared" si="11"/>
        <v>0</v>
      </c>
      <c r="V156" s="197"/>
      <c r="W156" s="195">
        <f t="shared" ref="W156:X156" si="144">C156/100</f>
        <v>0</v>
      </c>
      <c r="X156" s="195">
        <f t="shared" si="144"/>
        <v>0</v>
      </c>
      <c r="Y156" s="195">
        <f t="shared" si="14"/>
        <v>0</v>
      </c>
      <c r="Z156" s="198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</row>
    <row r="157" ht="27.0" hidden="1" customHeight="1">
      <c r="A157" s="160">
        <v>138.0</v>
      </c>
      <c r="B157" s="190"/>
      <c r="C157" s="190"/>
      <c r="D157" s="190"/>
      <c r="E157" s="190"/>
      <c r="F157" s="190">
        <f t="shared" si="5"/>
        <v>0</v>
      </c>
      <c r="G157" s="190">
        <f t="shared" si="6"/>
        <v>0</v>
      </c>
      <c r="H157" s="191">
        <f t="shared" si="7"/>
        <v>0</v>
      </c>
      <c r="I157" s="190"/>
      <c r="J157" s="192">
        <f t="shared" si="8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9"/>
        <v>0</v>
      </c>
      <c r="T157" s="196" t="str">
        <f t="shared" si="10"/>
        <v/>
      </c>
      <c r="U157" s="196">
        <f t="shared" si="11"/>
        <v>0</v>
      </c>
      <c r="V157" s="197"/>
      <c r="W157" s="195">
        <f t="shared" ref="W157:X157" si="145">C157/100</f>
        <v>0</v>
      </c>
      <c r="X157" s="195">
        <f t="shared" si="145"/>
        <v>0</v>
      </c>
      <c r="Y157" s="195">
        <f t="shared" si="14"/>
        <v>0</v>
      </c>
      <c r="Z157" s="198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</row>
    <row r="158" ht="27.0" hidden="1" customHeight="1">
      <c r="A158" s="160">
        <v>139.0</v>
      </c>
      <c r="B158" s="190"/>
      <c r="C158" s="190"/>
      <c r="D158" s="190"/>
      <c r="E158" s="190"/>
      <c r="F158" s="190">
        <f t="shared" si="5"/>
        <v>0</v>
      </c>
      <c r="G158" s="190">
        <f t="shared" si="6"/>
        <v>0</v>
      </c>
      <c r="H158" s="191">
        <f t="shared" si="7"/>
        <v>0</v>
      </c>
      <c r="I158" s="190"/>
      <c r="J158" s="192">
        <f t="shared" si="8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9"/>
        <v>0</v>
      </c>
      <c r="T158" s="196" t="str">
        <f t="shared" si="10"/>
        <v/>
      </c>
      <c r="U158" s="196">
        <f t="shared" si="11"/>
        <v>0</v>
      </c>
      <c r="V158" s="197"/>
      <c r="W158" s="195">
        <f t="shared" ref="W158:X158" si="146">C158/100</f>
        <v>0</v>
      </c>
      <c r="X158" s="195">
        <f t="shared" si="146"/>
        <v>0</v>
      </c>
      <c r="Y158" s="195">
        <f t="shared" si="14"/>
        <v>0</v>
      </c>
      <c r="Z158" s="198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</row>
    <row r="159" ht="27.0" hidden="1" customHeight="1">
      <c r="A159" s="160">
        <v>140.0</v>
      </c>
      <c r="B159" s="190"/>
      <c r="C159" s="190"/>
      <c r="D159" s="190"/>
      <c r="E159" s="190"/>
      <c r="F159" s="190">
        <f t="shared" si="5"/>
        <v>0</v>
      </c>
      <c r="G159" s="190">
        <f t="shared" si="6"/>
        <v>0</v>
      </c>
      <c r="H159" s="191">
        <f t="shared" si="7"/>
        <v>0</v>
      </c>
      <c r="I159" s="190"/>
      <c r="J159" s="192">
        <f t="shared" si="8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9"/>
        <v>0</v>
      </c>
      <c r="T159" s="196" t="str">
        <f t="shared" si="10"/>
        <v/>
      </c>
      <c r="U159" s="196">
        <f t="shared" si="11"/>
        <v>0</v>
      </c>
      <c r="V159" s="197"/>
      <c r="W159" s="195">
        <f t="shared" ref="W159:X159" si="147">C159/100</f>
        <v>0</v>
      </c>
      <c r="X159" s="195">
        <f t="shared" si="147"/>
        <v>0</v>
      </c>
      <c r="Y159" s="195">
        <f t="shared" si="14"/>
        <v>0</v>
      </c>
      <c r="Z159" s="198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</row>
    <row r="160" ht="27.0" hidden="1" customHeight="1">
      <c r="A160" s="160">
        <v>141.0</v>
      </c>
      <c r="B160" s="190"/>
      <c r="C160" s="190"/>
      <c r="D160" s="190"/>
      <c r="E160" s="190"/>
      <c r="F160" s="190">
        <f t="shared" si="5"/>
        <v>0</v>
      </c>
      <c r="G160" s="190">
        <f t="shared" si="6"/>
        <v>0</v>
      </c>
      <c r="H160" s="191">
        <f t="shared" si="7"/>
        <v>0</v>
      </c>
      <c r="I160" s="190"/>
      <c r="J160" s="192">
        <f t="shared" si="8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9"/>
        <v>0</v>
      </c>
      <c r="T160" s="196" t="str">
        <f t="shared" si="10"/>
        <v/>
      </c>
      <c r="U160" s="196">
        <f t="shared" si="11"/>
        <v>0</v>
      </c>
      <c r="V160" s="197"/>
      <c r="W160" s="195">
        <f t="shared" ref="W160:X160" si="148">C160/100</f>
        <v>0</v>
      </c>
      <c r="X160" s="195">
        <f t="shared" si="148"/>
        <v>0</v>
      </c>
      <c r="Y160" s="195">
        <f t="shared" si="14"/>
        <v>0</v>
      </c>
      <c r="Z160" s="198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</row>
    <row r="161" ht="27.0" hidden="1" customHeight="1">
      <c r="A161" s="160">
        <v>142.0</v>
      </c>
      <c r="B161" s="190"/>
      <c r="C161" s="190"/>
      <c r="D161" s="190"/>
      <c r="E161" s="190"/>
      <c r="F161" s="190">
        <f t="shared" si="5"/>
        <v>0</v>
      </c>
      <c r="G161" s="190">
        <f t="shared" si="6"/>
        <v>0</v>
      </c>
      <c r="H161" s="191">
        <f t="shared" si="7"/>
        <v>0</v>
      </c>
      <c r="I161" s="190"/>
      <c r="J161" s="192">
        <f t="shared" si="8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9"/>
        <v>0</v>
      </c>
      <c r="T161" s="196" t="str">
        <f t="shared" si="10"/>
        <v/>
      </c>
      <c r="U161" s="196">
        <f t="shared" si="11"/>
        <v>0</v>
      </c>
      <c r="V161" s="197"/>
      <c r="W161" s="195">
        <f t="shared" ref="W161:X161" si="149">C161/100</f>
        <v>0</v>
      </c>
      <c r="X161" s="195">
        <f t="shared" si="149"/>
        <v>0</v>
      </c>
      <c r="Y161" s="195">
        <f t="shared" si="14"/>
        <v>0</v>
      </c>
      <c r="Z161" s="198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</row>
    <row r="162" ht="27.0" hidden="1" customHeight="1">
      <c r="A162" s="160">
        <v>143.0</v>
      </c>
      <c r="B162" s="190"/>
      <c r="C162" s="190"/>
      <c r="D162" s="190"/>
      <c r="E162" s="190"/>
      <c r="F162" s="190">
        <f t="shared" si="5"/>
        <v>0</v>
      </c>
      <c r="G162" s="190">
        <f t="shared" si="6"/>
        <v>0</v>
      </c>
      <c r="H162" s="191">
        <f t="shared" si="7"/>
        <v>0</v>
      </c>
      <c r="I162" s="190"/>
      <c r="J162" s="192">
        <f t="shared" si="8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9"/>
        <v>0</v>
      </c>
      <c r="T162" s="196" t="str">
        <f t="shared" si="10"/>
        <v/>
      </c>
      <c r="U162" s="196">
        <f t="shared" si="11"/>
        <v>0</v>
      </c>
      <c r="V162" s="197"/>
      <c r="W162" s="195">
        <f t="shared" ref="W162:X162" si="150">C162/100</f>
        <v>0</v>
      </c>
      <c r="X162" s="195">
        <f t="shared" si="150"/>
        <v>0</v>
      </c>
      <c r="Y162" s="195">
        <f t="shared" si="14"/>
        <v>0</v>
      </c>
      <c r="Z162" s="198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</row>
    <row r="163" ht="27.0" hidden="1" customHeight="1">
      <c r="A163" s="160">
        <v>144.0</v>
      </c>
      <c r="B163" s="190"/>
      <c r="C163" s="190"/>
      <c r="D163" s="190"/>
      <c r="E163" s="190"/>
      <c r="F163" s="190">
        <f t="shared" si="5"/>
        <v>0</v>
      </c>
      <c r="G163" s="190">
        <f t="shared" si="6"/>
        <v>0</v>
      </c>
      <c r="H163" s="191">
        <f t="shared" si="7"/>
        <v>0</v>
      </c>
      <c r="I163" s="190"/>
      <c r="J163" s="192">
        <f t="shared" si="8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9"/>
        <v>0</v>
      </c>
      <c r="T163" s="196" t="str">
        <f t="shared" si="10"/>
        <v/>
      </c>
      <c r="U163" s="196">
        <f t="shared" si="11"/>
        <v>0</v>
      </c>
      <c r="V163" s="197"/>
      <c r="W163" s="195">
        <f t="shared" ref="W163:X163" si="151">C163/100</f>
        <v>0</v>
      </c>
      <c r="X163" s="195">
        <f t="shared" si="151"/>
        <v>0</v>
      </c>
      <c r="Y163" s="195">
        <f t="shared" si="14"/>
        <v>0</v>
      </c>
      <c r="Z163" s="198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</row>
    <row r="164" ht="27.0" hidden="1" customHeight="1">
      <c r="A164" s="160">
        <v>145.0</v>
      </c>
      <c r="B164" s="190"/>
      <c r="C164" s="190"/>
      <c r="D164" s="190"/>
      <c r="E164" s="190"/>
      <c r="F164" s="190">
        <f t="shared" si="5"/>
        <v>0</v>
      </c>
      <c r="G164" s="190">
        <f t="shared" si="6"/>
        <v>0</v>
      </c>
      <c r="H164" s="191">
        <f t="shared" si="7"/>
        <v>0</v>
      </c>
      <c r="I164" s="190"/>
      <c r="J164" s="192">
        <f t="shared" si="8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9"/>
        <v>0</v>
      </c>
      <c r="T164" s="196" t="str">
        <f t="shared" si="10"/>
        <v/>
      </c>
      <c r="U164" s="196">
        <f t="shared" si="11"/>
        <v>0</v>
      </c>
      <c r="V164" s="197"/>
      <c r="W164" s="195">
        <f t="shared" ref="W164:X164" si="152">C164/100</f>
        <v>0</v>
      </c>
      <c r="X164" s="195">
        <f t="shared" si="152"/>
        <v>0</v>
      </c>
      <c r="Y164" s="195">
        <f t="shared" si="14"/>
        <v>0</v>
      </c>
      <c r="Z164" s="198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</row>
    <row r="165" ht="27.0" hidden="1" customHeight="1">
      <c r="A165" s="160">
        <v>146.0</v>
      </c>
      <c r="B165" s="190"/>
      <c r="C165" s="190"/>
      <c r="D165" s="190"/>
      <c r="E165" s="190"/>
      <c r="F165" s="190">
        <f t="shared" si="5"/>
        <v>0</v>
      </c>
      <c r="G165" s="190">
        <f t="shared" si="6"/>
        <v>0</v>
      </c>
      <c r="H165" s="191">
        <f t="shared" si="7"/>
        <v>0</v>
      </c>
      <c r="I165" s="190"/>
      <c r="J165" s="192">
        <f t="shared" si="8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9"/>
        <v>0</v>
      </c>
      <c r="T165" s="196" t="str">
        <f t="shared" si="10"/>
        <v/>
      </c>
      <c r="U165" s="196">
        <f t="shared" si="11"/>
        <v>0</v>
      </c>
      <c r="V165" s="197"/>
      <c r="W165" s="195">
        <f t="shared" ref="W165:X165" si="153">C165/100</f>
        <v>0</v>
      </c>
      <c r="X165" s="195">
        <f t="shared" si="153"/>
        <v>0</v>
      </c>
      <c r="Y165" s="195">
        <f t="shared" si="14"/>
        <v>0</v>
      </c>
      <c r="Z165" s="198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</row>
    <row r="166" ht="27.0" hidden="1" customHeight="1">
      <c r="A166" s="160">
        <v>147.0</v>
      </c>
      <c r="B166" s="190"/>
      <c r="C166" s="190"/>
      <c r="D166" s="190"/>
      <c r="E166" s="190"/>
      <c r="F166" s="190">
        <f t="shared" si="5"/>
        <v>0</v>
      </c>
      <c r="G166" s="190">
        <f t="shared" si="6"/>
        <v>0</v>
      </c>
      <c r="H166" s="191">
        <f t="shared" si="7"/>
        <v>0</v>
      </c>
      <c r="I166" s="190"/>
      <c r="J166" s="192">
        <f t="shared" si="8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9"/>
        <v>0</v>
      </c>
      <c r="T166" s="196" t="str">
        <f t="shared" si="10"/>
        <v/>
      </c>
      <c r="U166" s="196">
        <f t="shared" si="11"/>
        <v>0</v>
      </c>
      <c r="V166" s="197"/>
      <c r="W166" s="195">
        <f t="shared" ref="W166:X166" si="154">C166/100</f>
        <v>0</v>
      </c>
      <c r="X166" s="195">
        <f t="shared" si="154"/>
        <v>0</v>
      </c>
      <c r="Y166" s="195">
        <f t="shared" si="14"/>
        <v>0</v>
      </c>
      <c r="Z166" s="198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</row>
    <row r="167" ht="27.0" hidden="1" customHeight="1">
      <c r="A167" s="160">
        <v>148.0</v>
      </c>
      <c r="B167" s="190"/>
      <c r="C167" s="190"/>
      <c r="D167" s="190"/>
      <c r="E167" s="190"/>
      <c r="F167" s="190">
        <f t="shared" si="5"/>
        <v>0</v>
      </c>
      <c r="G167" s="190">
        <f t="shared" si="6"/>
        <v>0</v>
      </c>
      <c r="H167" s="191">
        <f t="shared" si="7"/>
        <v>0</v>
      </c>
      <c r="I167" s="190"/>
      <c r="J167" s="192">
        <f t="shared" si="8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9"/>
        <v>0</v>
      </c>
      <c r="T167" s="196" t="str">
        <f t="shared" si="10"/>
        <v/>
      </c>
      <c r="U167" s="196">
        <f t="shared" si="11"/>
        <v>0</v>
      </c>
      <c r="V167" s="197"/>
      <c r="W167" s="195">
        <f t="shared" ref="W167:X167" si="155">C167/100</f>
        <v>0</v>
      </c>
      <c r="X167" s="195">
        <f t="shared" si="155"/>
        <v>0</v>
      </c>
      <c r="Y167" s="195">
        <f t="shared" si="14"/>
        <v>0</v>
      </c>
      <c r="Z167" s="198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</row>
    <row r="168" ht="27.0" hidden="1" customHeight="1">
      <c r="A168" s="160">
        <v>149.0</v>
      </c>
      <c r="B168" s="190"/>
      <c r="C168" s="190"/>
      <c r="D168" s="190"/>
      <c r="E168" s="190"/>
      <c r="F168" s="190">
        <f t="shared" si="5"/>
        <v>0</v>
      </c>
      <c r="G168" s="190">
        <f t="shared" si="6"/>
        <v>0</v>
      </c>
      <c r="H168" s="191">
        <f t="shared" si="7"/>
        <v>0</v>
      </c>
      <c r="I168" s="190"/>
      <c r="J168" s="192">
        <f t="shared" si="8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9"/>
        <v>0</v>
      </c>
      <c r="T168" s="196" t="str">
        <f t="shared" si="10"/>
        <v/>
      </c>
      <c r="U168" s="196">
        <f t="shared" si="11"/>
        <v>0</v>
      </c>
      <c r="V168" s="197"/>
      <c r="W168" s="195">
        <f t="shared" ref="W168:X168" si="156">C168/100</f>
        <v>0</v>
      </c>
      <c r="X168" s="195">
        <f t="shared" si="156"/>
        <v>0</v>
      </c>
      <c r="Y168" s="195">
        <f t="shared" si="14"/>
        <v>0</v>
      </c>
      <c r="Z168" s="198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</row>
    <row r="169" ht="27.0" hidden="1" customHeight="1">
      <c r="A169" s="160">
        <v>150.0</v>
      </c>
      <c r="B169" s="190"/>
      <c r="C169" s="190"/>
      <c r="D169" s="190"/>
      <c r="E169" s="190"/>
      <c r="F169" s="190">
        <f t="shared" si="5"/>
        <v>0</v>
      </c>
      <c r="G169" s="190">
        <f t="shared" si="6"/>
        <v>0</v>
      </c>
      <c r="H169" s="191">
        <f t="shared" si="7"/>
        <v>0</v>
      </c>
      <c r="I169" s="190"/>
      <c r="J169" s="192">
        <f t="shared" si="8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9"/>
        <v>0</v>
      </c>
      <c r="T169" s="196" t="str">
        <f t="shared" si="10"/>
        <v/>
      </c>
      <c r="U169" s="196">
        <f t="shared" si="11"/>
        <v>0</v>
      </c>
      <c r="V169" s="197"/>
      <c r="W169" s="195">
        <f t="shared" ref="W169:X169" si="157">C169/100</f>
        <v>0</v>
      </c>
      <c r="X169" s="195">
        <f t="shared" si="157"/>
        <v>0</v>
      </c>
      <c r="Y169" s="195">
        <f t="shared" si="14"/>
        <v>0</v>
      </c>
      <c r="Z169" s="198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</row>
    <row r="170" ht="27.0" hidden="1" customHeight="1">
      <c r="A170" s="160">
        <v>151.0</v>
      </c>
      <c r="B170" s="190"/>
      <c r="C170" s="190"/>
      <c r="D170" s="190"/>
      <c r="E170" s="190"/>
      <c r="F170" s="190">
        <f t="shared" si="5"/>
        <v>0</v>
      </c>
      <c r="G170" s="190">
        <f t="shared" si="6"/>
        <v>0</v>
      </c>
      <c r="H170" s="191">
        <f t="shared" si="7"/>
        <v>0</v>
      </c>
      <c r="I170" s="190"/>
      <c r="J170" s="192">
        <f t="shared" si="8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9"/>
        <v>0</v>
      </c>
      <c r="T170" s="196" t="str">
        <f t="shared" si="10"/>
        <v/>
      </c>
      <c r="U170" s="196">
        <f t="shared" si="11"/>
        <v>0</v>
      </c>
      <c r="V170" s="197"/>
      <c r="W170" s="195">
        <f t="shared" ref="W170:X170" si="158">C170/100</f>
        <v>0</v>
      </c>
      <c r="X170" s="195">
        <f t="shared" si="158"/>
        <v>0</v>
      </c>
      <c r="Y170" s="195">
        <f t="shared" si="14"/>
        <v>0</v>
      </c>
      <c r="Z170" s="198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</row>
    <row r="171" ht="27.0" hidden="1" customHeight="1">
      <c r="A171" s="160">
        <v>152.0</v>
      </c>
      <c r="B171" s="190"/>
      <c r="C171" s="190"/>
      <c r="D171" s="190"/>
      <c r="E171" s="190"/>
      <c r="F171" s="190">
        <f t="shared" si="5"/>
        <v>0</v>
      </c>
      <c r="G171" s="190">
        <f t="shared" si="6"/>
        <v>0</v>
      </c>
      <c r="H171" s="191">
        <f t="shared" si="7"/>
        <v>0</v>
      </c>
      <c r="I171" s="190"/>
      <c r="J171" s="192">
        <f t="shared" si="8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9"/>
        <v>0</v>
      </c>
      <c r="T171" s="196" t="str">
        <f t="shared" si="10"/>
        <v/>
      </c>
      <c r="U171" s="196">
        <f t="shared" si="11"/>
        <v>0</v>
      </c>
      <c r="V171" s="197"/>
      <c r="W171" s="195">
        <f t="shared" ref="W171:X171" si="159">C171/100</f>
        <v>0</v>
      </c>
      <c r="X171" s="195">
        <f t="shared" si="159"/>
        <v>0</v>
      </c>
      <c r="Y171" s="195">
        <f t="shared" si="14"/>
        <v>0</v>
      </c>
      <c r="Z171" s="198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</row>
    <row r="172" ht="27.0" hidden="1" customHeight="1">
      <c r="A172" s="160">
        <v>153.0</v>
      </c>
      <c r="B172" s="190"/>
      <c r="C172" s="190"/>
      <c r="D172" s="190"/>
      <c r="E172" s="190"/>
      <c r="F172" s="190">
        <f t="shared" si="5"/>
        <v>0</v>
      </c>
      <c r="G172" s="190">
        <f t="shared" si="6"/>
        <v>0</v>
      </c>
      <c r="H172" s="191">
        <f t="shared" si="7"/>
        <v>0</v>
      </c>
      <c r="I172" s="190"/>
      <c r="J172" s="192">
        <f t="shared" si="8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9"/>
        <v>0</v>
      </c>
      <c r="T172" s="196" t="str">
        <f t="shared" si="10"/>
        <v/>
      </c>
      <c r="U172" s="196">
        <f t="shared" si="11"/>
        <v>0</v>
      </c>
      <c r="V172" s="197"/>
      <c r="W172" s="195">
        <f t="shared" ref="W172:X172" si="160">C172/100</f>
        <v>0</v>
      </c>
      <c r="X172" s="195">
        <f t="shared" si="160"/>
        <v>0</v>
      </c>
      <c r="Y172" s="195">
        <f t="shared" si="14"/>
        <v>0</v>
      </c>
      <c r="Z172" s="198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</row>
    <row r="173" ht="27.0" hidden="1" customHeight="1">
      <c r="A173" s="160">
        <v>154.0</v>
      </c>
      <c r="B173" s="190"/>
      <c r="C173" s="190"/>
      <c r="D173" s="190"/>
      <c r="E173" s="190"/>
      <c r="F173" s="190">
        <f t="shared" si="5"/>
        <v>0</v>
      </c>
      <c r="G173" s="190">
        <f t="shared" si="6"/>
        <v>0</v>
      </c>
      <c r="H173" s="191">
        <f t="shared" si="7"/>
        <v>0</v>
      </c>
      <c r="I173" s="190"/>
      <c r="J173" s="192">
        <f t="shared" si="8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9"/>
        <v>0</v>
      </c>
      <c r="T173" s="196" t="str">
        <f t="shared" si="10"/>
        <v/>
      </c>
      <c r="U173" s="196">
        <f t="shared" si="11"/>
        <v>0</v>
      </c>
      <c r="V173" s="197"/>
      <c r="W173" s="195">
        <f t="shared" ref="W173:X173" si="161">C173/100</f>
        <v>0</v>
      </c>
      <c r="X173" s="195">
        <f t="shared" si="161"/>
        <v>0</v>
      </c>
      <c r="Y173" s="195">
        <f t="shared" si="14"/>
        <v>0</v>
      </c>
      <c r="Z173" s="198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</row>
    <row r="174" ht="27.0" hidden="1" customHeight="1">
      <c r="A174" s="160">
        <v>155.0</v>
      </c>
      <c r="B174" s="190"/>
      <c r="C174" s="190"/>
      <c r="D174" s="190"/>
      <c r="E174" s="190"/>
      <c r="F174" s="190">
        <f t="shared" si="5"/>
        <v>0</v>
      </c>
      <c r="G174" s="190">
        <f t="shared" si="6"/>
        <v>0</v>
      </c>
      <c r="H174" s="191">
        <f t="shared" si="7"/>
        <v>0</v>
      </c>
      <c r="I174" s="190"/>
      <c r="J174" s="192">
        <f t="shared" si="8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9"/>
        <v>0</v>
      </c>
      <c r="T174" s="196" t="str">
        <f t="shared" si="10"/>
        <v/>
      </c>
      <c r="U174" s="196">
        <f t="shared" si="11"/>
        <v>0</v>
      </c>
      <c r="V174" s="197"/>
      <c r="W174" s="195">
        <f t="shared" ref="W174:X174" si="162">C174/100</f>
        <v>0</v>
      </c>
      <c r="X174" s="195">
        <f t="shared" si="162"/>
        <v>0</v>
      </c>
      <c r="Y174" s="195">
        <f t="shared" si="14"/>
        <v>0</v>
      </c>
      <c r="Z174" s="198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</row>
    <row r="175" ht="27.0" hidden="1" customHeight="1">
      <c r="A175" s="160">
        <v>156.0</v>
      </c>
      <c r="B175" s="190"/>
      <c r="C175" s="190"/>
      <c r="D175" s="190"/>
      <c r="E175" s="190"/>
      <c r="F175" s="190">
        <f t="shared" si="5"/>
        <v>0</v>
      </c>
      <c r="G175" s="190">
        <f t="shared" si="6"/>
        <v>0</v>
      </c>
      <c r="H175" s="191">
        <f t="shared" si="7"/>
        <v>0</v>
      </c>
      <c r="I175" s="190"/>
      <c r="J175" s="192">
        <f t="shared" si="8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9"/>
        <v>0</v>
      </c>
      <c r="T175" s="196" t="str">
        <f t="shared" si="10"/>
        <v/>
      </c>
      <c r="U175" s="196">
        <f t="shared" si="11"/>
        <v>0</v>
      </c>
      <c r="V175" s="197"/>
      <c r="W175" s="195">
        <f t="shared" ref="W175:X175" si="163">C175/100</f>
        <v>0</v>
      </c>
      <c r="X175" s="195">
        <f t="shared" si="163"/>
        <v>0</v>
      </c>
      <c r="Y175" s="195">
        <f t="shared" si="14"/>
        <v>0</v>
      </c>
      <c r="Z175" s="198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</row>
    <row r="176" ht="27.0" hidden="1" customHeight="1">
      <c r="A176" s="160">
        <v>157.0</v>
      </c>
      <c r="B176" s="190"/>
      <c r="C176" s="190"/>
      <c r="D176" s="190"/>
      <c r="E176" s="190"/>
      <c r="F176" s="190">
        <f t="shared" si="5"/>
        <v>0</v>
      </c>
      <c r="G176" s="190">
        <f t="shared" si="6"/>
        <v>0</v>
      </c>
      <c r="H176" s="191">
        <f t="shared" si="7"/>
        <v>0</v>
      </c>
      <c r="I176" s="190"/>
      <c r="J176" s="192">
        <f t="shared" si="8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9"/>
        <v>0</v>
      </c>
      <c r="T176" s="196" t="str">
        <f t="shared" si="10"/>
        <v/>
      </c>
      <c r="U176" s="196">
        <f t="shared" si="11"/>
        <v>0</v>
      </c>
      <c r="V176" s="197"/>
      <c r="W176" s="195">
        <f t="shared" ref="W176:X176" si="164">C176/100</f>
        <v>0</v>
      </c>
      <c r="X176" s="195">
        <f t="shared" si="164"/>
        <v>0</v>
      </c>
      <c r="Y176" s="195">
        <f t="shared" si="14"/>
        <v>0</v>
      </c>
      <c r="Z176" s="198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</row>
    <row r="177" ht="27.0" hidden="1" customHeight="1">
      <c r="A177" s="160">
        <v>158.0</v>
      </c>
      <c r="B177" s="190"/>
      <c r="C177" s="190"/>
      <c r="D177" s="190"/>
      <c r="E177" s="190"/>
      <c r="F177" s="190">
        <f t="shared" si="5"/>
        <v>0</v>
      </c>
      <c r="G177" s="190">
        <f t="shared" si="6"/>
        <v>0</v>
      </c>
      <c r="H177" s="191">
        <f t="shared" si="7"/>
        <v>0</v>
      </c>
      <c r="I177" s="190"/>
      <c r="J177" s="192">
        <f t="shared" si="8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9"/>
        <v>0</v>
      </c>
      <c r="T177" s="196" t="str">
        <f t="shared" si="10"/>
        <v/>
      </c>
      <c r="U177" s="196">
        <f t="shared" si="11"/>
        <v>0</v>
      </c>
      <c r="V177" s="197"/>
      <c r="W177" s="195">
        <f t="shared" ref="W177:X177" si="165">C177/100</f>
        <v>0</v>
      </c>
      <c r="X177" s="195">
        <f t="shared" si="165"/>
        <v>0</v>
      </c>
      <c r="Y177" s="195">
        <f t="shared" si="14"/>
        <v>0</v>
      </c>
      <c r="Z177" s="198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</row>
    <row r="178" ht="27.0" hidden="1" customHeight="1">
      <c r="A178" s="160">
        <v>159.0</v>
      </c>
      <c r="B178" s="190"/>
      <c r="C178" s="190"/>
      <c r="D178" s="190"/>
      <c r="E178" s="190"/>
      <c r="F178" s="190">
        <f t="shared" si="5"/>
        <v>0</v>
      </c>
      <c r="G178" s="190">
        <f t="shared" si="6"/>
        <v>0</v>
      </c>
      <c r="H178" s="191">
        <f t="shared" si="7"/>
        <v>0</v>
      </c>
      <c r="I178" s="190"/>
      <c r="J178" s="192">
        <f t="shared" si="8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9"/>
        <v>0</v>
      </c>
      <c r="T178" s="196" t="str">
        <f t="shared" si="10"/>
        <v/>
      </c>
      <c r="U178" s="196">
        <f t="shared" si="11"/>
        <v>0</v>
      </c>
      <c r="V178" s="197"/>
      <c r="W178" s="195">
        <f t="shared" ref="W178:X178" si="166">C178/100</f>
        <v>0</v>
      </c>
      <c r="X178" s="195">
        <f t="shared" si="166"/>
        <v>0</v>
      </c>
      <c r="Y178" s="195">
        <f t="shared" si="14"/>
        <v>0</v>
      </c>
      <c r="Z178" s="198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</row>
    <row r="179" ht="27.0" hidden="1" customHeight="1">
      <c r="A179" s="160">
        <v>160.0</v>
      </c>
      <c r="B179" s="190"/>
      <c r="C179" s="190"/>
      <c r="D179" s="190"/>
      <c r="E179" s="190"/>
      <c r="F179" s="190">
        <f t="shared" si="5"/>
        <v>0</v>
      </c>
      <c r="G179" s="190">
        <f t="shared" si="6"/>
        <v>0</v>
      </c>
      <c r="H179" s="191">
        <f t="shared" si="7"/>
        <v>0</v>
      </c>
      <c r="I179" s="190"/>
      <c r="J179" s="192">
        <f t="shared" si="8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9"/>
        <v>0</v>
      </c>
      <c r="T179" s="196" t="str">
        <f t="shared" si="10"/>
        <v/>
      </c>
      <c r="U179" s="196">
        <f t="shared" si="11"/>
        <v>0</v>
      </c>
      <c r="V179" s="197"/>
      <c r="W179" s="195">
        <f t="shared" ref="W179:X179" si="167">C179/100</f>
        <v>0</v>
      </c>
      <c r="X179" s="195">
        <f t="shared" si="167"/>
        <v>0</v>
      </c>
      <c r="Y179" s="195">
        <f t="shared" si="14"/>
        <v>0</v>
      </c>
      <c r="Z179" s="198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</row>
    <row r="180" ht="27.0" hidden="1" customHeight="1">
      <c r="A180" s="160">
        <v>161.0</v>
      </c>
      <c r="B180" s="190"/>
      <c r="C180" s="190"/>
      <c r="D180" s="190"/>
      <c r="E180" s="190"/>
      <c r="F180" s="190">
        <f t="shared" si="5"/>
        <v>0</v>
      </c>
      <c r="G180" s="190">
        <f t="shared" si="6"/>
        <v>0</v>
      </c>
      <c r="H180" s="191">
        <f t="shared" si="7"/>
        <v>0</v>
      </c>
      <c r="I180" s="190"/>
      <c r="J180" s="192">
        <f t="shared" si="8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9"/>
        <v>0</v>
      </c>
      <c r="T180" s="196" t="str">
        <f t="shared" si="10"/>
        <v/>
      </c>
      <c r="U180" s="196">
        <f t="shared" si="11"/>
        <v>0</v>
      </c>
      <c r="V180" s="197"/>
      <c r="W180" s="195">
        <f t="shared" ref="W180:X180" si="168">C180/100</f>
        <v>0</v>
      </c>
      <c r="X180" s="195">
        <f t="shared" si="168"/>
        <v>0</v>
      </c>
      <c r="Y180" s="195">
        <f t="shared" si="14"/>
        <v>0</v>
      </c>
      <c r="Z180" s="198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</row>
    <row r="181" ht="27.0" hidden="1" customHeight="1">
      <c r="A181" s="160">
        <v>162.0</v>
      </c>
      <c r="B181" s="190"/>
      <c r="C181" s="190"/>
      <c r="D181" s="190"/>
      <c r="E181" s="190"/>
      <c r="F181" s="190">
        <f t="shared" si="5"/>
        <v>0</v>
      </c>
      <c r="G181" s="190">
        <f t="shared" si="6"/>
        <v>0</v>
      </c>
      <c r="H181" s="191">
        <f t="shared" si="7"/>
        <v>0</v>
      </c>
      <c r="I181" s="190"/>
      <c r="J181" s="192">
        <f t="shared" si="8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9"/>
        <v>0</v>
      </c>
      <c r="T181" s="196" t="str">
        <f t="shared" si="10"/>
        <v/>
      </c>
      <c r="U181" s="196">
        <f t="shared" si="11"/>
        <v>0</v>
      </c>
      <c r="V181" s="197"/>
      <c r="W181" s="195">
        <f t="shared" ref="W181:X181" si="169">C181/100</f>
        <v>0</v>
      </c>
      <c r="X181" s="195">
        <f t="shared" si="169"/>
        <v>0</v>
      </c>
      <c r="Y181" s="195">
        <f t="shared" si="14"/>
        <v>0</v>
      </c>
      <c r="Z181" s="198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</row>
    <row r="182" ht="27.0" hidden="1" customHeight="1">
      <c r="A182" s="160">
        <v>163.0</v>
      </c>
      <c r="B182" s="190"/>
      <c r="C182" s="190"/>
      <c r="D182" s="190"/>
      <c r="E182" s="190"/>
      <c r="F182" s="190">
        <f t="shared" si="5"/>
        <v>0</v>
      </c>
      <c r="G182" s="190">
        <f t="shared" si="6"/>
        <v>0</v>
      </c>
      <c r="H182" s="191">
        <f t="shared" si="7"/>
        <v>0</v>
      </c>
      <c r="I182" s="190"/>
      <c r="J182" s="192">
        <f t="shared" si="8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9"/>
        <v>0</v>
      </c>
      <c r="T182" s="196" t="str">
        <f t="shared" si="10"/>
        <v/>
      </c>
      <c r="U182" s="196">
        <f t="shared" si="11"/>
        <v>0</v>
      </c>
      <c r="V182" s="197"/>
      <c r="W182" s="195">
        <f t="shared" ref="W182:X182" si="170">C182/100</f>
        <v>0</v>
      </c>
      <c r="X182" s="195">
        <f t="shared" si="170"/>
        <v>0</v>
      </c>
      <c r="Y182" s="195">
        <f t="shared" si="14"/>
        <v>0</v>
      </c>
      <c r="Z182" s="198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</row>
    <row r="183" ht="27.0" hidden="1" customHeight="1">
      <c r="A183" s="160">
        <v>164.0</v>
      </c>
      <c r="B183" s="190"/>
      <c r="C183" s="190"/>
      <c r="D183" s="190"/>
      <c r="E183" s="190"/>
      <c r="F183" s="190">
        <f t="shared" si="5"/>
        <v>0</v>
      </c>
      <c r="G183" s="190">
        <f t="shared" si="6"/>
        <v>0</v>
      </c>
      <c r="H183" s="191">
        <f t="shared" si="7"/>
        <v>0</v>
      </c>
      <c r="I183" s="190"/>
      <c r="J183" s="192">
        <f t="shared" si="8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9"/>
        <v>0</v>
      </c>
      <c r="T183" s="196" t="str">
        <f t="shared" si="10"/>
        <v/>
      </c>
      <c r="U183" s="196">
        <f t="shared" si="11"/>
        <v>0</v>
      </c>
      <c r="V183" s="197"/>
      <c r="W183" s="195">
        <f t="shared" ref="W183:X183" si="171">C183/100</f>
        <v>0</v>
      </c>
      <c r="X183" s="195">
        <f t="shared" si="171"/>
        <v>0</v>
      </c>
      <c r="Y183" s="195">
        <f t="shared" si="14"/>
        <v>0</v>
      </c>
      <c r="Z183" s="198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</row>
    <row r="184" ht="27.0" hidden="1" customHeight="1">
      <c r="A184" s="160">
        <v>165.0</v>
      </c>
      <c r="B184" s="190"/>
      <c r="C184" s="190"/>
      <c r="D184" s="190"/>
      <c r="E184" s="190"/>
      <c r="F184" s="190">
        <f t="shared" si="5"/>
        <v>0</v>
      </c>
      <c r="G184" s="190">
        <f t="shared" si="6"/>
        <v>0</v>
      </c>
      <c r="H184" s="191">
        <f t="shared" si="7"/>
        <v>0</v>
      </c>
      <c r="I184" s="190"/>
      <c r="J184" s="192">
        <f t="shared" si="8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9"/>
        <v>0</v>
      </c>
      <c r="T184" s="196" t="str">
        <f t="shared" si="10"/>
        <v/>
      </c>
      <c r="U184" s="196">
        <f t="shared" si="11"/>
        <v>0</v>
      </c>
      <c r="V184" s="197"/>
      <c r="W184" s="195">
        <f t="shared" ref="W184:X184" si="172">C184/100</f>
        <v>0</v>
      </c>
      <c r="X184" s="195">
        <f t="shared" si="172"/>
        <v>0</v>
      </c>
      <c r="Y184" s="195">
        <f t="shared" si="14"/>
        <v>0</v>
      </c>
      <c r="Z184" s="198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</row>
    <row r="185" ht="27.0" hidden="1" customHeight="1">
      <c r="A185" s="160">
        <v>166.0</v>
      </c>
      <c r="B185" s="190"/>
      <c r="C185" s="190"/>
      <c r="D185" s="190"/>
      <c r="E185" s="190"/>
      <c r="F185" s="190">
        <f t="shared" si="5"/>
        <v>0</v>
      </c>
      <c r="G185" s="190">
        <f t="shared" si="6"/>
        <v>0</v>
      </c>
      <c r="H185" s="191">
        <f t="shared" si="7"/>
        <v>0</v>
      </c>
      <c r="I185" s="190"/>
      <c r="J185" s="192">
        <f t="shared" si="8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9"/>
        <v>0</v>
      </c>
      <c r="T185" s="196" t="str">
        <f t="shared" si="10"/>
        <v/>
      </c>
      <c r="U185" s="196">
        <f t="shared" si="11"/>
        <v>0</v>
      </c>
      <c r="V185" s="197"/>
      <c r="W185" s="195">
        <f t="shared" ref="W185:X185" si="173">C185/100</f>
        <v>0</v>
      </c>
      <c r="X185" s="195">
        <f t="shared" si="173"/>
        <v>0</v>
      </c>
      <c r="Y185" s="195">
        <f t="shared" si="14"/>
        <v>0</v>
      </c>
      <c r="Z185" s="198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</row>
    <row r="186" ht="27.0" hidden="1" customHeight="1">
      <c r="A186" s="160">
        <v>167.0</v>
      </c>
      <c r="B186" s="190"/>
      <c r="C186" s="190"/>
      <c r="D186" s="190"/>
      <c r="E186" s="190"/>
      <c r="F186" s="190">
        <f t="shared" si="5"/>
        <v>0</v>
      </c>
      <c r="G186" s="190">
        <f t="shared" si="6"/>
        <v>0</v>
      </c>
      <c r="H186" s="191">
        <f t="shared" si="7"/>
        <v>0</v>
      </c>
      <c r="I186" s="190"/>
      <c r="J186" s="192">
        <f t="shared" si="8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9"/>
        <v>0</v>
      </c>
      <c r="T186" s="196" t="str">
        <f t="shared" si="10"/>
        <v/>
      </c>
      <c r="U186" s="196">
        <f t="shared" si="11"/>
        <v>0</v>
      </c>
      <c r="V186" s="197"/>
      <c r="W186" s="195">
        <f t="shared" ref="W186:X186" si="174">C186/100</f>
        <v>0</v>
      </c>
      <c r="X186" s="195">
        <f t="shared" si="174"/>
        <v>0</v>
      </c>
      <c r="Y186" s="195">
        <f t="shared" si="14"/>
        <v>0</v>
      </c>
      <c r="Z186" s="198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</row>
    <row r="187" ht="27.0" hidden="1" customHeight="1">
      <c r="A187" s="160">
        <v>168.0</v>
      </c>
      <c r="B187" s="190"/>
      <c r="C187" s="190"/>
      <c r="D187" s="190"/>
      <c r="E187" s="190"/>
      <c r="F187" s="190">
        <f t="shared" si="5"/>
        <v>0</v>
      </c>
      <c r="G187" s="190">
        <f t="shared" si="6"/>
        <v>0</v>
      </c>
      <c r="H187" s="191">
        <f t="shared" si="7"/>
        <v>0</v>
      </c>
      <c r="I187" s="190"/>
      <c r="J187" s="192">
        <f t="shared" si="8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9"/>
        <v>0</v>
      </c>
      <c r="T187" s="196" t="str">
        <f t="shared" si="10"/>
        <v/>
      </c>
      <c r="U187" s="196">
        <f t="shared" si="11"/>
        <v>0</v>
      </c>
      <c r="V187" s="197"/>
      <c r="W187" s="195">
        <f t="shared" ref="W187:X187" si="175">C187/100</f>
        <v>0</v>
      </c>
      <c r="X187" s="195">
        <f t="shared" si="175"/>
        <v>0</v>
      </c>
      <c r="Y187" s="195">
        <f t="shared" si="14"/>
        <v>0</v>
      </c>
      <c r="Z187" s="198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</row>
    <row r="188" ht="27.0" hidden="1" customHeight="1">
      <c r="A188" s="160">
        <v>169.0</v>
      </c>
      <c r="B188" s="190"/>
      <c r="C188" s="190"/>
      <c r="D188" s="190"/>
      <c r="E188" s="190"/>
      <c r="F188" s="190">
        <f t="shared" si="5"/>
        <v>0</v>
      </c>
      <c r="G188" s="190">
        <f t="shared" si="6"/>
        <v>0</v>
      </c>
      <c r="H188" s="191">
        <f t="shared" si="7"/>
        <v>0</v>
      </c>
      <c r="I188" s="190"/>
      <c r="J188" s="192">
        <f t="shared" si="8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9"/>
        <v>0</v>
      </c>
      <c r="T188" s="196" t="str">
        <f t="shared" si="10"/>
        <v/>
      </c>
      <c r="U188" s="196">
        <f t="shared" si="11"/>
        <v>0</v>
      </c>
      <c r="V188" s="197"/>
      <c r="W188" s="195">
        <f t="shared" ref="W188:X188" si="176">C188/100</f>
        <v>0</v>
      </c>
      <c r="X188" s="195">
        <f t="shared" si="176"/>
        <v>0</v>
      </c>
      <c r="Y188" s="195">
        <f t="shared" si="14"/>
        <v>0</v>
      </c>
      <c r="Z188" s="198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</row>
    <row r="189" ht="27.0" hidden="1" customHeight="1">
      <c r="A189" s="160">
        <v>170.0</v>
      </c>
      <c r="B189" s="190"/>
      <c r="C189" s="190"/>
      <c r="D189" s="190"/>
      <c r="E189" s="190"/>
      <c r="F189" s="190">
        <f t="shared" si="5"/>
        <v>0</v>
      </c>
      <c r="G189" s="190">
        <f t="shared" si="6"/>
        <v>0</v>
      </c>
      <c r="H189" s="191">
        <f t="shared" si="7"/>
        <v>0</v>
      </c>
      <c r="I189" s="190"/>
      <c r="J189" s="192">
        <f t="shared" si="8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9"/>
        <v>0</v>
      </c>
      <c r="T189" s="196" t="str">
        <f t="shared" si="10"/>
        <v/>
      </c>
      <c r="U189" s="196">
        <f t="shared" si="11"/>
        <v>0</v>
      </c>
      <c r="V189" s="197"/>
      <c r="W189" s="195">
        <f t="shared" ref="W189:X189" si="177">C189/100</f>
        <v>0</v>
      </c>
      <c r="X189" s="195">
        <f t="shared" si="177"/>
        <v>0</v>
      </c>
      <c r="Y189" s="195">
        <f t="shared" si="14"/>
        <v>0</v>
      </c>
      <c r="Z189" s="198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</row>
    <row r="190" ht="27.0" hidden="1" customHeight="1">
      <c r="A190" s="160">
        <v>171.0</v>
      </c>
      <c r="B190" s="190"/>
      <c r="C190" s="190"/>
      <c r="D190" s="190"/>
      <c r="E190" s="190"/>
      <c r="F190" s="190">
        <f t="shared" si="5"/>
        <v>0</v>
      </c>
      <c r="G190" s="190">
        <f t="shared" si="6"/>
        <v>0</v>
      </c>
      <c r="H190" s="191">
        <f t="shared" si="7"/>
        <v>0</v>
      </c>
      <c r="I190" s="190"/>
      <c r="J190" s="192">
        <f t="shared" si="8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9"/>
        <v>0</v>
      </c>
      <c r="T190" s="196" t="str">
        <f t="shared" si="10"/>
        <v/>
      </c>
      <c r="U190" s="196">
        <f t="shared" si="11"/>
        <v>0</v>
      </c>
      <c r="V190" s="197"/>
      <c r="W190" s="195">
        <f t="shared" ref="W190:X190" si="178">C190/100</f>
        <v>0</v>
      </c>
      <c r="X190" s="195">
        <f t="shared" si="178"/>
        <v>0</v>
      </c>
      <c r="Y190" s="195">
        <f t="shared" si="14"/>
        <v>0</v>
      </c>
      <c r="Z190" s="198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</row>
    <row r="191" ht="27.0" hidden="1" customHeight="1">
      <c r="A191" s="160">
        <v>172.0</v>
      </c>
      <c r="B191" s="190"/>
      <c r="C191" s="190"/>
      <c r="D191" s="190"/>
      <c r="E191" s="190"/>
      <c r="F191" s="190">
        <f t="shared" si="5"/>
        <v>0</v>
      </c>
      <c r="G191" s="190">
        <f t="shared" si="6"/>
        <v>0</v>
      </c>
      <c r="H191" s="191">
        <f t="shared" si="7"/>
        <v>0</v>
      </c>
      <c r="I191" s="190"/>
      <c r="J191" s="192">
        <f t="shared" si="8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9"/>
        <v>0</v>
      </c>
      <c r="T191" s="196" t="str">
        <f t="shared" si="10"/>
        <v/>
      </c>
      <c r="U191" s="196">
        <f t="shared" si="11"/>
        <v>0</v>
      </c>
      <c r="V191" s="197"/>
      <c r="W191" s="195">
        <f t="shared" ref="W191:X191" si="179">C191/100</f>
        <v>0</v>
      </c>
      <c r="X191" s="195">
        <f t="shared" si="179"/>
        <v>0</v>
      </c>
      <c r="Y191" s="195">
        <f t="shared" si="14"/>
        <v>0</v>
      </c>
      <c r="Z191" s="198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</row>
    <row r="192" ht="27.0" hidden="1" customHeight="1">
      <c r="A192" s="160">
        <v>173.0</v>
      </c>
      <c r="B192" s="190"/>
      <c r="C192" s="190"/>
      <c r="D192" s="190"/>
      <c r="E192" s="190"/>
      <c r="F192" s="190">
        <f t="shared" si="5"/>
        <v>0</v>
      </c>
      <c r="G192" s="190">
        <f t="shared" si="6"/>
        <v>0</v>
      </c>
      <c r="H192" s="191">
        <f t="shared" si="7"/>
        <v>0</v>
      </c>
      <c r="I192" s="190"/>
      <c r="J192" s="192">
        <f t="shared" si="8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9"/>
        <v>0</v>
      </c>
      <c r="T192" s="196" t="str">
        <f t="shared" si="10"/>
        <v/>
      </c>
      <c r="U192" s="196">
        <f t="shared" si="11"/>
        <v>0</v>
      </c>
      <c r="V192" s="197"/>
      <c r="W192" s="195">
        <f t="shared" ref="W192:X192" si="180">C192/100</f>
        <v>0</v>
      </c>
      <c r="X192" s="195">
        <f t="shared" si="180"/>
        <v>0</v>
      </c>
      <c r="Y192" s="195">
        <f t="shared" si="14"/>
        <v>0</v>
      </c>
      <c r="Z192" s="198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</row>
    <row r="193" ht="27.0" hidden="1" customHeight="1">
      <c r="A193" s="160">
        <v>174.0</v>
      </c>
      <c r="B193" s="190"/>
      <c r="C193" s="190"/>
      <c r="D193" s="190"/>
      <c r="E193" s="190"/>
      <c r="F193" s="190">
        <f t="shared" si="5"/>
        <v>0</v>
      </c>
      <c r="G193" s="190">
        <f t="shared" si="6"/>
        <v>0</v>
      </c>
      <c r="H193" s="191">
        <f t="shared" si="7"/>
        <v>0</v>
      </c>
      <c r="I193" s="190"/>
      <c r="J193" s="192">
        <f t="shared" si="8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9"/>
        <v>0</v>
      </c>
      <c r="T193" s="196" t="str">
        <f t="shared" si="10"/>
        <v/>
      </c>
      <c r="U193" s="196">
        <f t="shared" si="11"/>
        <v>0</v>
      </c>
      <c r="V193" s="197"/>
      <c r="W193" s="195">
        <f t="shared" ref="W193:X193" si="181">C193/100</f>
        <v>0</v>
      </c>
      <c r="X193" s="195">
        <f t="shared" si="181"/>
        <v>0</v>
      </c>
      <c r="Y193" s="195">
        <f t="shared" si="14"/>
        <v>0</v>
      </c>
      <c r="Z193" s="198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</row>
    <row r="194" ht="27.0" hidden="1" customHeight="1">
      <c r="A194" s="160">
        <v>175.0</v>
      </c>
      <c r="B194" s="190"/>
      <c r="C194" s="190"/>
      <c r="D194" s="190"/>
      <c r="E194" s="190"/>
      <c r="F194" s="190">
        <f t="shared" si="5"/>
        <v>0</v>
      </c>
      <c r="G194" s="190">
        <f t="shared" si="6"/>
        <v>0</v>
      </c>
      <c r="H194" s="191">
        <f t="shared" si="7"/>
        <v>0</v>
      </c>
      <c r="I194" s="190"/>
      <c r="J194" s="192">
        <f t="shared" si="8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9"/>
        <v>0</v>
      </c>
      <c r="T194" s="196" t="str">
        <f t="shared" si="10"/>
        <v/>
      </c>
      <c r="U194" s="196">
        <f t="shared" si="11"/>
        <v>0</v>
      </c>
      <c r="V194" s="197"/>
      <c r="W194" s="195">
        <f t="shared" ref="W194:X194" si="182">C194/100</f>
        <v>0</v>
      </c>
      <c r="X194" s="195">
        <f t="shared" si="182"/>
        <v>0</v>
      </c>
      <c r="Y194" s="195">
        <f t="shared" si="14"/>
        <v>0</v>
      </c>
      <c r="Z194" s="198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</row>
    <row r="195" ht="27.0" hidden="1" customHeight="1">
      <c r="A195" s="160">
        <v>176.0</v>
      </c>
      <c r="B195" s="190"/>
      <c r="C195" s="190"/>
      <c r="D195" s="190"/>
      <c r="E195" s="190"/>
      <c r="F195" s="190">
        <f t="shared" si="5"/>
        <v>0</v>
      </c>
      <c r="G195" s="190">
        <f t="shared" si="6"/>
        <v>0</v>
      </c>
      <c r="H195" s="191">
        <f t="shared" si="7"/>
        <v>0</v>
      </c>
      <c r="I195" s="190"/>
      <c r="J195" s="192">
        <f t="shared" si="8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9"/>
        <v>0</v>
      </c>
      <c r="T195" s="196" t="str">
        <f t="shared" si="10"/>
        <v/>
      </c>
      <c r="U195" s="196">
        <f t="shared" si="11"/>
        <v>0</v>
      </c>
      <c r="V195" s="197"/>
      <c r="W195" s="195">
        <f t="shared" ref="W195:X195" si="183">C195/100</f>
        <v>0</v>
      </c>
      <c r="X195" s="195">
        <f t="shared" si="183"/>
        <v>0</v>
      </c>
      <c r="Y195" s="195">
        <f t="shared" si="14"/>
        <v>0</v>
      </c>
      <c r="Z195" s="198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</row>
    <row r="196" ht="27.0" hidden="1" customHeight="1">
      <c r="A196" s="160">
        <v>177.0</v>
      </c>
      <c r="B196" s="190"/>
      <c r="C196" s="190"/>
      <c r="D196" s="190"/>
      <c r="E196" s="190"/>
      <c r="F196" s="190">
        <f t="shared" si="5"/>
        <v>0</v>
      </c>
      <c r="G196" s="190">
        <f t="shared" si="6"/>
        <v>0</v>
      </c>
      <c r="H196" s="191">
        <f t="shared" si="7"/>
        <v>0</v>
      </c>
      <c r="I196" s="190"/>
      <c r="J196" s="192">
        <f t="shared" si="8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9"/>
        <v>0</v>
      </c>
      <c r="T196" s="196" t="str">
        <f t="shared" si="10"/>
        <v/>
      </c>
      <c r="U196" s="196">
        <f t="shared" si="11"/>
        <v>0</v>
      </c>
      <c r="V196" s="197"/>
      <c r="W196" s="195">
        <f t="shared" ref="W196:X196" si="184">C196/100</f>
        <v>0</v>
      </c>
      <c r="X196" s="195">
        <f t="shared" si="184"/>
        <v>0</v>
      </c>
      <c r="Y196" s="195">
        <f t="shared" si="14"/>
        <v>0</v>
      </c>
      <c r="Z196" s="198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</row>
    <row r="197" ht="27.0" hidden="1" customHeight="1">
      <c r="A197" s="160">
        <v>178.0</v>
      </c>
      <c r="B197" s="190"/>
      <c r="C197" s="190"/>
      <c r="D197" s="190"/>
      <c r="E197" s="190"/>
      <c r="F197" s="190">
        <f t="shared" si="5"/>
        <v>0</v>
      </c>
      <c r="G197" s="190">
        <f t="shared" si="6"/>
        <v>0</v>
      </c>
      <c r="H197" s="191">
        <f t="shared" si="7"/>
        <v>0</v>
      </c>
      <c r="I197" s="190"/>
      <c r="J197" s="192">
        <f t="shared" si="8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9"/>
        <v>0</v>
      </c>
      <c r="T197" s="196" t="str">
        <f t="shared" si="10"/>
        <v/>
      </c>
      <c r="U197" s="196">
        <f t="shared" si="11"/>
        <v>0</v>
      </c>
      <c r="V197" s="197"/>
      <c r="W197" s="195">
        <f t="shared" ref="W197:X197" si="185">C197/100</f>
        <v>0</v>
      </c>
      <c r="X197" s="195">
        <f t="shared" si="185"/>
        <v>0</v>
      </c>
      <c r="Y197" s="195">
        <f t="shared" si="14"/>
        <v>0</v>
      </c>
      <c r="Z197" s="198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</row>
    <row r="198" ht="27.0" hidden="1" customHeight="1">
      <c r="A198" s="160">
        <v>179.0</v>
      </c>
      <c r="B198" s="190"/>
      <c r="C198" s="190"/>
      <c r="D198" s="190"/>
      <c r="E198" s="190"/>
      <c r="F198" s="190">
        <f t="shared" si="5"/>
        <v>0</v>
      </c>
      <c r="G198" s="190">
        <f t="shared" si="6"/>
        <v>0</v>
      </c>
      <c r="H198" s="191">
        <f t="shared" si="7"/>
        <v>0</v>
      </c>
      <c r="I198" s="190"/>
      <c r="J198" s="192">
        <f t="shared" si="8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9"/>
        <v>0</v>
      </c>
      <c r="T198" s="196" t="str">
        <f t="shared" si="10"/>
        <v/>
      </c>
      <c r="U198" s="196">
        <f t="shared" si="11"/>
        <v>0</v>
      </c>
      <c r="V198" s="197"/>
      <c r="W198" s="195">
        <f t="shared" ref="W198:X198" si="186">C198/100</f>
        <v>0</v>
      </c>
      <c r="X198" s="195">
        <f t="shared" si="186"/>
        <v>0</v>
      </c>
      <c r="Y198" s="195">
        <f t="shared" si="14"/>
        <v>0</v>
      </c>
      <c r="Z198" s="198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</row>
    <row r="199" ht="27.0" hidden="1" customHeight="1">
      <c r="A199" s="160">
        <v>180.0</v>
      </c>
      <c r="B199" s="190"/>
      <c r="C199" s="190"/>
      <c r="D199" s="190"/>
      <c r="E199" s="190"/>
      <c r="F199" s="190">
        <f t="shared" si="5"/>
        <v>0</v>
      </c>
      <c r="G199" s="190">
        <f t="shared" si="6"/>
        <v>0</v>
      </c>
      <c r="H199" s="191">
        <f t="shared" si="7"/>
        <v>0</v>
      </c>
      <c r="I199" s="190"/>
      <c r="J199" s="192">
        <f t="shared" si="8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9"/>
        <v>0</v>
      </c>
      <c r="T199" s="196" t="str">
        <f t="shared" si="10"/>
        <v/>
      </c>
      <c r="U199" s="196">
        <f t="shared" si="11"/>
        <v>0</v>
      </c>
      <c r="V199" s="197"/>
      <c r="W199" s="195">
        <f t="shared" ref="W199:X199" si="187">C199/100</f>
        <v>0</v>
      </c>
      <c r="X199" s="195">
        <f t="shared" si="187"/>
        <v>0</v>
      </c>
      <c r="Y199" s="195">
        <f t="shared" si="14"/>
        <v>0</v>
      </c>
      <c r="Z199" s="198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</row>
    <row r="200" ht="27.0" hidden="1" customHeight="1">
      <c r="A200" s="160">
        <v>181.0</v>
      </c>
      <c r="B200" s="190"/>
      <c r="C200" s="190"/>
      <c r="D200" s="190"/>
      <c r="E200" s="190"/>
      <c r="F200" s="190">
        <f t="shared" si="5"/>
        <v>0</v>
      </c>
      <c r="G200" s="190">
        <f t="shared" si="6"/>
        <v>0</v>
      </c>
      <c r="H200" s="191">
        <f t="shared" si="7"/>
        <v>0</v>
      </c>
      <c r="I200" s="190"/>
      <c r="J200" s="192">
        <f t="shared" si="8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9"/>
        <v>0</v>
      </c>
      <c r="T200" s="196" t="str">
        <f t="shared" si="10"/>
        <v/>
      </c>
      <c r="U200" s="196">
        <f t="shared" si="11"/>
        <v>0</v>
      </c>
      <c r="V200" s="197"/>
      <c r="W200" s="195">
        <f t="shared" ref="W200:X200" si="188">C200/100</f>
        <v>0</v>
      </c>
      <c r="X200" s="195">
        <f t="shared" si="188"/>
        <v>0</v>
      </c>
      <c r="Y200" s="195">
        <f t="shared" si="14"/>
        <v>0</v>
      </c>
      <c r="Z200" s="198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</row>
    <row r="201" ht="27.0" hidden="1" customHeight="1">
      <c r="A201" s="160">
        <v>182.0</v>
      </c>
      <c r="B201" s="190"/>
      <c r="C201" s="190"/>
      <c r="D201" s="190"/>
      <c r="E201" s="190"/>
      <c r="F201" s="190">
        <f t="shared" si="5"/>
        <v>0</v>
      </c>
      <c r="G201" s="190">
        <f t="shared" si="6"/>
        <v>0</v>
      </c>
      <c r="H201" s="191">
        <f t="shared" si="7"/>
        <v>0</v>
      </c>
      <c r="I201" s="190"/>
      <c r="J201" s="192">
        <f t="shared" si="8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9"/>
        <v>0</v>
      </c>
      <c r="T201" s="196" t="str">
        <f t="shared" si="10"/>
        <v/>
      </c>
      <c r="U201" s="196">
        <f t="shared" si="11"/>
        <v>0</v>
      </c>
      <c r="V201" s="197"/>
      <c r="W201" s="195">
        <f t="shared" ref="W201:X201" si="189">C201/100</f>
        <v>0</v>
      </c>
      <c r="X201" s="195">
        <f t="shared" si="189"/>
        <v>0</v>
      </c>
      <c r="Y201" s="195">
        <f t="shared" si="14"/>
        <v>0</v>
      </c>
      <c r="Z201" s="198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</row>
    <row r="202" ht="27.0" hidden="1" customHeight="1">
      <c r="A202" s="160">
        <v>183.0</v>
      </c>
      <c r="B202" s="190"/>
      <c r="C202" s="190"/>
      <c r="D202" s="190"/>
      <c r="E202" s="190"/>
      <c r="F202" s="190">
        <f t="shared" si="5"/>
        <v>0</v>
      </c>
      <c r="G202" s="190">
        <f t="shared" si="6"/>
        <v>0</v>
      </c>
      <c r="H202" s="191">
        <f t="shared" si="7"/>
        <v>0</v>
      </c>
      <c r="I202" s="190"/>
      <c r="J202" s="192">
        <f t="shared" si="8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9"/>
        <v>0</v>
      </c>
      <c r="T202" s="196" t="str">
        <f t="shared" si="10"/>
        <v/>
      </c>
      <c r="U202" s="196">
        <f t="shared" si="11"/>
        <v>0</v>
      </c>
      <c r="V202" s="197"/>
      <c r="W202" s="195">
        <f t="shared" ref="W202:X202" si="190">C202/100</f>
        <v>0</v>
      </c>
      <c r="X202" s="195">
        <f t="shared" si="190"/>
        <v>0</v>
      </c>
      <c r="Y202" s="195">
        <f t="shared" si="14"/>
        <v>0</v>
      </c>
      <c r="Z202" s="198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</row>
    <row r="203" ht="27.0" hidden="1" customHeight="1">
      <c r="A203" s="160">
        <v>184.0</v>
      </c>
      <c r="B203" s="190"/>
      <c r="C203" s="190"/>
      <c r="D203" s="190"/>
      <c r="E203" s="190"/>
      <c r="F203" s="190">
        <f t="shared" si="5"/>
        <v>0</v>
      </c>
      <c r="G203" s="190">
        <f t="shared" si="6"/>
        <v>0</v>
      </c>
      <c r="H203" s="191">
        <f t="shared" si="7"/>
        <v>0</v>
      </c>
      <c r="I203" s="190"/>
      <c r="J203" s="192">
        <f t="shared" si="8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9"/>
        <v>0</v>
      </c>
      <c r="T203" s="196" t="str">
        <f t="shared" si="10"/>
        <v/>
      </c>
      <c r="U203" s="196">
        <f t="shared" si="11"/>
        <v>0</v>
      </c>
      <c r="V203" s="197"/>
      <c r="W203" s="195">
        <f t="shared" ref="W203:X203" si="191">C203/100</f>
        <v>0</v>
      </c>
      <c r="X203" s="195">
        <f t="shared" si="191"/>
        <v>0</v>
      </c>
      <c r="Y203" s="195">
        <f t="shared" si="14"/>
        <v>0</v>
      </c>
      <c r="Z203" s="198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</row>
    <row r="204" ht="27.0" hidden="1" customHeight="1">
      <c r="A204" s="160">
        <v>185.0</v>
      </c>
      <c r="B204" s="190"/>
      <c r="C204" s="190"/>
      <c r="D204" s="190"/>
      <c r="E204" s="190"/>
      <c r="F204" s="190">
        <f t="shared" si="5"/>
        <v>0</v>
      </c>
      <c r="G204" s="190">
        <f t="shared" si="6"/>
        <v>0</v>
      </c>
      <c r="H204" s="191">
        <f t="shared" si="7"/>
        <v>0</v>
      </c>
      <c r="I204" s="190"/>
      <c r="J204" s="192">
        <f t="shared" si="8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9"/>
        <v>0</v>
      </c>
      <c r="T204" s="196" t="str">
        <f t="shared" si="10"/>
        <v/>
      </c>
      <c r="U204" s="196">
        <f t="shared" si="11"/>
        <v>0</v>
      </c>
      <c r="V204" s="197"/>
      <c r="W204" s="195">
        <f t="shared" ref="W204:X204" si="192">C204/100</f>
        <v>0</v>
      </c>
      <c r="X204" s="195">
        <f t="shared" si="192"/>
        <v>0</v>
      </c>
      <c r="Y204" s="195">
        <f t="shared" si="14"/>
        <v>0</v>
      </c>
      <c r="Z204" s="198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</row>
    <row r="205" ht="27.0" hidden="1" customHeight="1">
      <c r="A205" s="160">
        <v>186.0</v>
      </c>
      <c r="B205" s="190"/>
      <c r="C205" s="190"/>
      <c r="D205" s="190"/>
      <c r="E205" s="190"/>
      <c r="F205" s="190">
        <f t="shared" si="5"/>
        <v>0</v>
      </c>
      <c r="G205" s="190">
        <f t="shared" si="6"/>
        <v>0</v>
      </c>
      <c r="H205" s="191">
        <f t="shared" si="7"/>
        <v>0</v>
      </c>
      <c r="I205" s="190"/>
      <c r="J205" s="192">
        <f t="shared" si="8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9"/>
        <v>0</v>
      </c>
      <c r="T205" s="196" t="str">
        <f t="shared" si="10"/>
        <v/>
      </c>
      <c r="U205" s="196">
        <f t="shared" si="11"/>
        <v>0</v>
      </c>
      <c r="V205" s="197"/>
      <c r="W205" s="195">
        <f t="shared" ref="W205:X205" si="193">C205/100</f>
        <v>0</v>
      </c>
      <c r="X205" s="195">
        <f t="shared" si="193"/>
        <v>0</v>
      </c>
      <c r="Y205" s="195">
        <f t="shared" si="14"/>
        <v>0</v>
      </c>
      <c r="Z205" s="198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</row>
    <row r="206" ht="27.0" hidden="1" customHeight="1">
      <c r="A206" s="160">
        <v>187.0</v>
      </c>
      <c r="B206" s="190"/>
      <c r="C206" s="190"/>
      <c r="D206" s="190"/>
      <c r="E206" s="190"/>
      <c r="F206" s="190">
        <f t="shared" si="5"/>
        <v>0</v>
      </c>
      <c r="G206" s="190">
        <f t="shared" si="6"/>
        <v>0</v>
      </c>
      <c r="H206" s="191">
        <f t="shared" si="7"/>
        <v>0</v>
      </c>
      <c r="I206" s="190"/>
      <c r="J206" s="192">
        <f t="shared" si="8"/>
        <v>0</v>
      </c>
      <c r="K206" s="139"/>
      <c r="L206" s="216"/>
      <c r="M206" s="258"/>
      <c r="N206" s="258"/>
      <c r="O206" s="139"/>
      <c r="P206" s="139"/>
      <c r="Q206" s="192"/>
      <c r="R206" s="141"/>
      <c r="S206" s="195">
        <f t="shared" si="9"/>
        <v>0</v>
      </c>
      <c r="T206" s="196" t="str">
        <f t="shared" si="10"/>
        <v/>
      </c>
      <c r="U206" s="196">
        <f t="shared" si="11"/>
        <v>0</v>
      </c>
      <c r="V206" s="197"/>
      <c r="W206" s="195">
        <f t="shared" ref="W206:X206" si="194">C206/100</f>
        <v>0</v>
      </c>
      <c r="X206" s="195">
        <f t="shared" si="194"/>
        <v>0</v>
      </c>
      <c r="Y206" s="195">
        <f t="shared" si="14"/>
        <v>0</v>
      </c>
      <c r="Z206" s="198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</row>
    <row r="207" ht="27.0" hidden="1" customHeight="1">
      <c r="A207" s="160">
        <v>188.0</v>
      </c>
      <c r="B207" s="190"/>
      <c r="C207" s="190"/>
      <c r="D207" s="190"/>
      <c r="E207" s="190"/>
      <c r="F207" s="190">
        <f t="shared" si="5"/>
        <v>0</v>
      </c>
      <c r="G207" s="190">
        <f t="shared" si="6"/>
        <v>0</v>
      </c>
      <c r="H207" s="191">
        <f t="shared" si="7"/>
        <v>0</v>
      </c>
      <c r="I207" s="190"/>
      <c r="J207" s="192">
        <f t="shared" si="8"/>
        <v>0</v>
      </c>
      <c r="K207" s="139"/>
      <c r="L207" s="216"/>
      <c r="M207" s="258"/>
      <c r="N207" s="258"/>
      <c r="O207" s="139"/>
      <c r="P207" s="139"/>
      <c r="Q207" s="192"/>
      <c r="R207" s="141"/>
      <c r="S207" s="195">
        <f t="shared" si="9"/>
        <v>0</v>
      </c>
      <c r="T207" s="196" t="str">
        <f t="shared" si="10"/>
        <v/>
      </c>
      <c r="U207" s="196">
        <f t="shared" si="11"/>
        <v>0</v>
      </c>
      <c r="V207" s="197"/>
      <c r="W207" s="195">
        <f t="shared" ref="W207:X207" si="195">C207/100</f>
        <v>0</v>
      </c>
      <c r="X207" s="195">
        <f t="shared" si="195"/>
        <v>0</v>
      </c>
      <c r="Y207" s="195">
        <f t="shared" si="14"/>
        <v>0</v>
      </c>
      <c r="Z207" s="198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</row>
    <row r="208" ht="27.0" hidden="1" customHeight="1">
      <c r="A208" s="160">
        <v>189.0</v>
      </c>
      <c r="B208" s="190"/>
      <c r="C208" s="190"/>
      <c r="D208" s="190"/>
      <c r="E208" s="190"/>
      <c r="F208" s="190">
        <f t="shared" si="5"/>
        <v>0</v>
      </c>
      <c r="G208" s="190">
        <f t="shared" si="6"/>
        <v>0</v>
      </c>
      <c r="H208" s="191">
        <f t="shared" si="7"/>
        <v>0</v>
      </c>
      <c r="I208" s="190"/>
      <c r="J208" s="192">
        <f t="shared" si="8"/>
        <v>0</v>
      </c>
      <c r="K208" s="139"/>
      <c r="L208" s="216"/>
      <c r="M208" s="258"/>
      <c r="N208" s="258"/>
      <c r="O208" s="139"/>
      <c r="P208" s="139"/>
      <c r="Q208" s="192"/>
      <c r="R208" s="141"/>
      <c r="S208" s="195">
        <f t="shared" si="9"/>
        <v>0</v>
      </c>
      <c r="T208" s="196" t="str">
        <f t="shared" si="10"/>
        <v/>
      </c>
      <c r="U208" s="196">
        <f t="shared" si="11"/>
        <v>0</v>
      </c>
      <c r="V208" s="197"/>
      <c r="W208" s="195">
        <f t="shared" ref="W208:X208" si="196">C208/100</f>
        <v>0</v>
      </c>
      <c r="X208" s="195">
        <f t="shared" si="196"/>
        <v>0</v>
      </c>
      <c r="Y208" s="195">
        <f t="shared" si="14"/>
        <v>0</v>
      </c>
      <c r="Z208" s="198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</row>
    <row r="209" ht="27.0" hidden="1" customHeight="1">
      <c r="A209" s="160">
        <v>190.0</v>
      </c>
      <c r="B209" s="190"/>
      <c r="C209" s="190"/>
      <c r="D209" s="190"/>
      <c r="E209" s="190"/>
      <c r="F209" s="190">
        <f t="shared" si="5"/>
        <v>0</v>
      </c>
      <c r="G209" s="190">
        <f t="shared" si="6"/>
        <v>0</v>
      </c>
      <c r="H209" s="191">
        <f t="shared" si="7"/>
        <v>0</v>
      </c>
      <c r="I209" s="190"/>
      <c r="J209" s="192">
        <f t="shared" si="8"/>
        <v>0</v>
      </c>
      <c r="K209" s="139"/>
      <c r="L209" s="216"/>
      <c r="M209" s="258"/>
      <c r="N209" s="258"/>
      <c r="O209" s="139"/>
      <c r="P209" s="139"/>
      <c r="Q209" s="192"/>
      <c r="R209" s="141"/>
      <c r="S209" s="195">
        <f t="shared" si="9"/>
        <v>0</v>
      </c>
      <c r="T209" s="196" t="str">
        <f t="shared" si="10"/>
        <v/>
      </c>
      <c r="U209" s="196">
        <f t="shared" si="11"/>
        <v>0</v>
      </c>
      <c r="V209" s="197"/>
      <c r="W209" s="195">
        <f t="shared" ref="W209:X209" si="197">C209/100</f>
        <v>0</v>
      </c>
      <c r="X209" s="195">
        <f t="shared" si="197"/>
        <v>0</v>
      </c>
      <c r="Y209" s="195">
        <f t="shared" si="14"/>
        <v>0</v>
      </c>
      <c r="Z209" s="198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</row>
    <row r="210" ht="27.0" hidden="1" customHeight="1">
      <c r="A210" s="160">
        <v>191.0</v>
      </c>
      <c r="B210" s="190"/>
      <c r="C210" s="190"/>
      <c r="D210" s="190"/>
      <c r="E210" s="190"/>
      <c r="F210" s="190">
        <f t="shared" si="5"/>
        <v>0</v>
      </c>
      <c r="G210" s="190">
        <f t="shared" si="6"/>
        <v>0</v>
      </c>
      <c r="H210" s="191">
        <f t="shared" si="7"/>
        <v>0</v>
      </c>
      <c r="I210" s="190"/>
      <c r="J210" s="192">
        <f t="shared" si="8"/>
        <v>0</v>
      </c>
      <c r="K210" s="139"/>
      <c r="L210" s="216"/>
      <c r="M210" s="258"/>
      <c r="N210" s="258"/>
      <c r="O210" s="139"/>
      <c r="P210" s="139"/>
      <c r="Q210" s="192"/>
      <c r="R210" s="141"/>
      <c r="S210" s="195">
        <f t="shared" si="9"/>
        <v>0</v>
      </c>
      <c r="T210" s="196" t="str">
        <f t="shared" si="10"/>
        <v/>
      </c>
      <c r="U210" s="196">
        <f t="shared" si="11"/>
        <v>0</v>
      </c>
      <c r="V210" s="197"/>
      <c r="W210" s="195">
        <f t="shared" ref="W210:X210" si="198">C210/100</f>
        <v>0</v>
      </c>
      <c r="X210" s="195">
        <f t="shared" si="198"/>
        <v>0</v>
      </c>
      <c r="Y210" s="195">
        <f t="shared" si="14"/>
        <v>0</v>
      </c>
      <c r="Z210" s="198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</row>
    <row r="211" ht="27.0" hidden="1" customHeight="1">
      <c r="A211" s="160">
        <v>192.0</v>
      </c>
      <c r="B211" s="190"/>
      <c r="C211" s="190"/>
      <c r="D211" s="190"/>
      <c r="E211" s="190"/>
      <c r="F211" s="190">
        <f t="shared" si="5"/>
        <v>0</v>
      </c>
      <c r="G211" s="190">
        <f t="shared" si="6"/>
        <v>0</v>
      </c>
      <c r="H211" s="191">
        <f t="shared" si="7"/>
        <v>0</v>
      </c>
      <c r="I211" s="190"/>
      <c r="J211" s="192">
        <f t="shared" si="8"/>
        <v>0</v>
      </c>
      <c r="K211" s="139"/>
      <c r="L211" s="216"/>
      <c r="M211" s="258"/>
      <c r="N211" s="258"/>
      <c r="O211" s="139"/>
      <c r="P211" s="139"/>
      <c r="Q211" s="192"/>
      <c r="R211" s="141"/>
      <c r="S211" s="195">
        <f t="shared" si="9"/>
        <v>0</v>
      </c>
      <c r="T211" s="196" t="str">
        <f t="shared" si="10"/>
        <v/>
      </c>
      <c r="U211" s="196">
        <f t="shared" si="11"/>
        <v>0</v>
      </c>
      <c r="V211" s="197"/>
      <c r="W211" s="195">
        <f t="shared" ref="W211:X211" si="199">C211/100</f>
        <v>0</v>
      </c>
      <c r="X211" s="195">
        <f t="shared" si="199"/>
        <v>0</v>
      </c>
      <c r="Y211" s="195">
        <f t="shared" si="14"/>
        <v>0</v>
      </c>
      <c r="Z211" s="198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</row>
    <row r="212" ht="27.0" hidden="1" customHeight="1">
      <c r="A212" s="160">
        <v>193.0</v>
      </c>
      <c r="B212" s="190"/>
      <c r="C212" s="190"/>
      <c r="D212" s="190"/>
      <c r="E212" s="190"/>
      <c r="F212" s="190">
        <f t="shared" si="5"/>
        <v>0</v>
      </c>
      <c r="G212" s="190">
        <f t="shared" si="6"/>
        <v>0</v>
      </c>
      <c r="H212" s="191">
        <f t="shared" si="7"/>
        <v>0</v>
      </c>
      <c r="I212" s="190"/>
      <c r="J212" s="192">
        <f t="shared" si="8"/>
        <v>0</v>
      </c>
      <c r="K212" s="139"/>
      <c r="L212" s="216"/>
      <c r="M212" s="258"/>
      <c r="N212" s="258"/>
      <c r="O212" s="139"/>
      <c r="P212" s="139"/>
      <c r="Q212" s="192"/>
      <c r="R212" s="141"/>
      <c r="S212" s="195">
        <f t="shared" si="9"/>
        <v>0</v>
      </c>
      <c r="T212" s="196" t="str">
        <f t="shared" si="10"/>
        <v/>
      </c>
      <c r="U212" s="196">
        <f t="shared" si="11"/>
        <v>0</v>
      </c>
      <c r="V212" s="197"/>
      <c r="W212" s="195">
        <f t="shared" ref="W212:X212" si="200">C212/100</f>
        <v>0</v>
      </c>
      <c r="X212" s="195">
        <f t="shared" si="200"/>
        <v>0</v>
      </c>
      <c r="Y212" s="195">
        <f t="shared" si="14"/>
        <v>0</v>
      </c>
      <c r="Z212" s="198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</row>
    <row r="213" ht="27.0" hidden="1" customHeight="1">
      <c r="A213" s="160">
        <v>194.0</v>
      </c>
      <c r="B213" s="190"/>
      <c r="C213" s="190"/>
      <c r="D213" s="190"/>
      <c r="E213" s="190"/>
      <c r="F213" s="190">
        <f t="shared" si="5"/>
        <v>0</v>
      </c>
      <c r="G213" s="190">
        <f t="shared" si="6"/>
        <v>0</v>
      </c>
      <c r="H213" s="191">
        <f t="shared" si="7"/>
        <v>0</v>
      </c>
      <c r="I213" s="190"/>
      <c r="J213" s="192">
        <f t="shared" si="8"/>
        <v>0</v>
      </c>
      <c r="K213" s="139"/>
      <c r="L213" s="216"/>
      <c r="M213" s="258"/>
      <c r="N213" s="258"/>
      <c r="O213" s="139"/>
      <c r="P213" s="139"/>
      <c r="Q213" s="192"/>
      <c r="R213" s="141"/>
      <c r="S213" s="195">
        <f t="shared" si="9"/>
        <v>0</v>
      </c>
      <c r="T213" s="196" t="str">
        <f t="shared" si="10"/>
        <v/>
      </c>
      <c r="U213" s="196">
        <f t="shared" si="11"/>
        <v>0</v>
      </c>
      <c r="V213" s="197"/>
      <c r="W213" s="195">
        <f t="shared" ref="W213:X213" si="201">C213/100</f>
        <v>0</v>
      </c>
      <c r="X213" s="195">
        <f t="shared" si="201"/>
        <v>0</v>
      </c>
      <c r="Y213" s="195">
        <f t="shared" si="14"/>
        <v>0</v>
      </c>
      <c r="Z213" s="198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</row>
    <row r="214" ht="27.0" hidden="1" customHeight="1">
      <c r="A214" s="160">
        <v>195.0</v>
      </c>
      <c r="B214" s="190"/>
      <c r="C214" s="190"/>
      <c r="D214" s="190"/>
      <c r="E214" s="190"/>
      <c r="F214" s="190">
        <f t="shared" si="5"/>
        <v>0</v>
      </c>
      <c r="G214" s="190">
        <f t="shared" si="6"/>
        <v>0</v>
      </c>
      <c r="H214" s="191">
        <f t="shared" si="7"/>
        <v>0</v>
      </c>
      <c r="I214" s="190"/>
      <c r="J214" s="192">
        <f t="shared" si="8"/>
        <v>0</v>
      </c>
      <c r="K214" s="139"/>
      <c r="L214" s="216"/>
      <c r="M214" s="258"/>
      <c r="N214" s="258"/>
      <c r="O214" s="139"/>
      <c r="P214" s="139"/>
      <c r="Q214" s="192"/>
      <c r="R214" s="141"/>
      <c r="S214" s="195">
        <f t="shared" si="9"/>
        <v>0</v>
      </c>
      <c r="T214" s="196" t="str">
        <f t="shared" si="10"/>
        <v/>
      </c>
      <c r="U214" s="196">
        <f t="shared" si="11"/>
        <v>0</v>
      </c>
      <c r="V214" s="197"/>
      <c r="W214" s="195">
        <f t="shared" ref="W214:X214" si="202">C214/100</f>
        <v>0</v>
      </c>
      <c r="X214" s="195">
        <f t="shared" si="202"/>
        <v>0</v>
      </c>
      <c r="Y214" s="195">
        <f t="shared" si="14"/>
        <v>0</v>
      </c>
      <c r="Z214" s="198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</row>
    <row r="215" ht="27.0" hidden="1" customHeight="1">
      <c r="A215" s="160">
        <v>196.0</v>
      </c>
      <c r="B215" s="190"/>
      <c r="C215" s="190"/>
      <c r="D215" s="190"/>
      <c r="E215" s="190"/>
      <c r="F215" s="190">
        <f t="shared" si="5"/>
        <v>0</v>
      </c>
      <c r="G215" s="190">
        <f t="shared" si="6"/>
        <v>0</v>
      </c>
      <c r="H215" s="191">
        <f t="shared" si="7"/>
        <v>0</v>
      </c>
      <c r="I215" s="190"/>
      <c r="J215" s="192">
        <f t="shared" si="8"/>
        <v>0</v>
      </c>
      <c r="K215" s="139"/>
      <c r="L215" s="216"/>
      <c r="M215" s="258"/>
      <c r="N215" s="258"/>
      <c r="O215" s="139"/>
      <c r="P215" s="139"/>
      <c r="Q215" s="192"/>
      <c r="R215" s="141"/>
      <c r="S215" s="195">
        <f t="shared" si="9"/>
        <v>0</v>
      </c>
      <c r="T215" s="196" t="str">
        <f t="shared" si="10"/>
        <v/>
      </c>
      <c r="U215" s="196">
        <f t="shared" si="11"/>
        <v>0</v>
      </c>
      <c r="V215" s="197"/>
      <c r="W215" s="195">
        <f t="shared" ref="W215:X215" si="203">C215/100</f>
        <v>0</v>
      </c>
      <c r="X215" s="195">
        <f t="shared" si="203"/>
        <v>0</v>
      </c>
      <c r="Y215" s="195">
        <f t="shared" si="14"/>
        <v>0</v>
      </c>
      <c r="Z215" s="198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</row>
    <row r="216" ht="27.0" hidden="1" customHeight="1">
      <c r="A216" s="160">
        <v>197.0</v>
      </c>
      <c r="B216" s="190"/>
      <c r="C216" s="190"/>
      <c r="D216" s="190"/>
      <c r="E216" s="190"/>
      <c r="F216" s="190">
        <f t="shared" si="5"/>
        <v>0</v>
      </c>
      <c r="G216" s="190">
        <f t="shared" si="6"/>
        <v>0</v>
      </c>
      <c r="H216" s="191">
        <f t="shared" si="7"/>
        <v>0</v>
      </c>
      <c r="I216" s="190"/>
      <c r="J216" s="192">
        <f t="shared" si="8"/>
        <v>0</v>
      </c>
      <c r="K216" s="139"/>
      <c r="L216" s="216"/>
      <c r="M216" s="258"/>
      <c r="N216" s="258"/>
      <c r="O216" s="139"/>
      <c r="P216" s="139"/>
      <c r="Q216" s="192"/>
      <c r="R216" s="141"/>
      <c r="S216" s="195">
        <f t="shared" si="9"/>
        <v>0</v>
      </c>
      <c r="T216" s="196" t="str">
        <f t="shared" si="10"/>
        <v/>
      </c>
      <c r="U216" s="196">
        <f t="shared" si="11"/>
        <v>0</v>
      </c>
      <c r="V216" s="197"/>
      <c r="W216" s="195">
        <f t="shared" ref="W216:X216" si="204">C216/100</f>
        <v>0</v>
      </c>
      <c r="X216" s="195">
        <f t="shared" si="204"/>
        <v>0</v>
      </c>
      <c r="Y216" s="195">
        <f t="shared" si="14"/>
        <v>0</v>
      </c>
      <c r="Z216" s="198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</row>
    <row r="217" ht="27.0" hidden="1" customHeight="1">
      <c r="A217" s="160">
        <v>198.0</v>
      </c>
      <c r="B217" s="190"/>
      <c r="C217" s="190"/>
      <c r="D217" s="190"/>
      <c r="E217" s="190"/>
      <c r="F217" s="190">
        <f t="shared" si="5"/>
        <v>0</v>
      </c>
      <c r="G217" s="190">
        <f t="shared" si="6"/>
        <v>0</v>
      </c>
      <c r="H217" s="191">
        <f t="shared" si="7"/>
        <v>0</v>
      </c>
      <c r="I217" s="190"/>
      <c r="J217" s="192">
        <f t="shared" si="8"/>
        <v>0</v>
      </c>
      <c r="K217" s="139"/>
      <c r="L217" s="216"/>
      <c r="M217" s="258"/>
      <c r="N217" s="258"/>
      <c r="O217" s="139"/>
      <c r="P217" s="139"/>
      <c r="Q217" s="192"/>
      <c r="R217" s="141"/>
      <c r="S217" s="195">
        <f t="shared" si="9"/>
        <v>0</v>
      </c>
      <c r="T217" s="196" t="str">
        <f t="shared" si="10"/>
        <v/>
      </c>
      <c r="U217" s="196">
        <f t="shared" si="11"/>
        <v>0</v>
      </c>
      <c r="V217" s="197"/>
      <c r="W217" s="195">
        <f t="shared" ref="W217:X217" si="205">C217/100</f>
        <v>0</v>
      </c>
      <c r="X217" s="195">
        <f t="shared" si="205"/>
        <v>0</v>
      </c>
      <c r="Y217" s="195">
        <f t="shared" si="14"/>
        <v>0</v>
      </c>
      <c r="Z217" s="198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</row>
    <row r="218" ht="27.0" hidden="1" customHeight="1">
      <c r="A218" s="160">
        <v>199.0</v>
      </c>
      <c r="B218" s="190"/>
      <c r="C218" s="190"/>
      <c r="D218" s="190"/>
      <c r="E218" s="190"/>
      <c r="F218" s="190">
        <f t="shared" si="5"/>
        <v>0</v>
      </c>
      <c r="G218" s="190">
        <f t="shared" si="6"/>
        <v>0</v>
      </c>
      <c r="H218" s="191">
        <f t="shared" si="7"/>
        <v>0</v>
      </c>
      <c r="I218" s="190"/>
      <c r="J218" s="192">
        <f t="shared" si="8"/>
        <v>0</v>
      </c>
      <c r="K218" s="139"/>
      <c r="L218" s="216"/>
      <c r="M218" s="258"/>
      <c r="N218" s="258"/>
      <c r="O218" s="139"/>
      <c r="P218" s="139"/>
      <c r="Q218" s="192"/>
      <c r="R218" s="141"/>
      <c r="S218" s="195">
        <f t="shared" si="9"/>
        <v>0</v>
      </c>
      <c r="T218" s="196" t="str">
        <f t="shared" si="10"/>
        <v/>
      </c>
      <c r="U218" s="196">
        <f t="shared" si="11"/>
        <v>0</v>
      </c>
      <c r="V218" s="197"/>
      <c r="W218" s="195">
        <f t="shared" ref="W218:X218" si="206">C218/100</f>
        <v>0</v>
      </c>
      <c r="X218" s="195">
        <f t="shared" si="206"/>
        <v>0</v>
      </c>
      <c r="Y218" s="195">
        <f t="shared" si="14"/>
        <v>0</v>
      </c>
      <c r="Z218" s="198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</row>
    <row r="219" ht="27.0" hidden="1" customHeight="1">
      <c r="A219" s="160">
        <v>200.0</v>
      </c>
      <c r="B219" s="190"/>
      <c r="C219" s="190"/>
      <c r="D219" s="190"/>
      <c r="E219" s="190"/>
      <c r="F219" s="190">
        <f t="shared" si="5"/>
        <v>0</v>
      </c>
      <c r="G219" s="190">
        <f t="shared" si="6"/>
        <v>0</v>
      </c>
      <c r="H219" s="191">
        <f t="shared" si="7"/>
        <v>0</v>
      </c>
      <c r="I219" s="190"/>
      <c r="J219" s="192">
        <f t="shared" si="8"/>
        <v>0</v>
      </c>
      <c r="K219" s="139"/>
      <c r="L219" s="216"/>
      <c r="M219" s="258"/>
      <c r="N219" s="258"/>
      <c r="O219" s="139"/>
      <c r="P219" s="139"/>
      <c r="Q219" s="192"/>
      <c r="R219" s="141"/>
      <c r="S219" s="195">
        <f t="shared" si="9"/>
        <v>0</v>
      </c>
      <c r="T219" s="196" t="str">
        <f t="shared" si="10"/>
        <v/>
      </c>
      <c r="U219" s="196">
        <f t="shared" si="11"/>
        <v>0</v>
      </c>
      <c r="V219" s="197"/>
      <c r="W219" s="195">
        <f t="shared" ref="W219:X219" si="207">C219/100</f>
        <v>0</v>
      </c>
      <c r="X219" s="195">
        <f t="shared" si="207"/>
        <v>0</v>
      </c>
      <c r="Y219" s="195">
        <f t="shared" si="14"/>
        <v>0</v>
      </c>
      <c r="Z219" s="198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</row>
    <row r="220" ht="27.0" hidden="1" customHeight="1">
      <c r="A220" s="160">
        <v>201.0</v>
      </c>
      <c r="B220" s="190"/>
      <c r="C220" s="190"/>
      <c r="D220" s="190"/>
      <c r="E220" s="190"/>
      <c r="F220" s="190">
        <f t="shared" si="5"/>
        <v>0</v>
      </c>
      <c r="G220" s="190">
        <f t="shared" si="6"/>
        <v>0</v>
      </c>
      <c r="H220" s="191">
        <f t="shared" si="7"/>
        <v>0</v>
      </c>
      <c r="I220" s="190"/>
      <c r="J220" s="192">
        <f t="shared" si="8"/>
        <v>0</v>
      </c>
      <c r="K220" s="139"/>
      <c r="L220" s="216"/>
      <c r="M220" s="258"/>
      <c r="N220" s="258"/>
      <c r="O220" s="139"/>
      <c r="P220" s="139"/>
      <c r="Q220" s="192"/>
      <c r="R220" s="141"/>
      <c r="S220" s="195">
        <f t="shared" si="9"/>
        <v>0</v>
      </c>
      <c r="T220" s="196" t="str">
        <f t="shared" si="10"/>
        <v/>
      </c>
      <c r="U220" s="196">
        <f t="shared" si="11"/>
        <v>0</v>
      </c>
      <c r="V220" s="197"/>
      <c r="W220" s="195">
        <f t="shared" ref="W220:X220" si="208">C220/100</f>
        <v>0</v>
      </c>
      <c r="X220" s="195">
        <f t="shared" si="208"/>
        <v>0</v>
      </c>
      <c r="Y220" s="195">
        <f t="shared" si="14"/>
        <v>0</v>
      </c>
      <c r="Z220" s="198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</row>
    <row r="221" ht="27.0" hidden="1" customHeight="1">
      <c r="A221" s="160">
        <v>202.0</v>
      </c>
      <c r="B221" s="190"/>
      <c r="C221" s="190"/>
      <c r="D221" s="190"/>
      <c r="E221" s="190"/>
      <c r="F221" s="190">
        <f t="shared" si="5"/>
        <v>0</v>
      </c>
      <c r="G221" s="190">
        <f t="shared" si="6"/>
        <v>0</v>
      </c>
      <c r="H221" s="191">
        <f t="shared" si="7"/>
        <v>0</v>
      </c>
      <c r="I221" s="190"/>
      <c r="J221" s="192">
        <f t="shared" si="8"/>
        <v>0</v>
      </c>
      <c r="K221" s="139"/>
      <c r="L221" s="216"/>
      <c r="M221" s="258"/>
      <c r="N221" s="258"/>
      <c r="O221" s="139"/>
      <c r="P221" s="139"/>
      <c r="Q221" s="192"/>
      <c r="R221" s="141"/>
      <c r="S221" s="195">
        <f t="shared" si="9"/>
        <v>0</v>
      </c>
      <c r="T221" s="196" t="str">
        <f t="shared" si="10"/>
        <v/>
      </c>
      <c r="U221" s="196">
        <f t="shared" si="11"/>
        <v>0</v>
      </c>
      <c r="V221" s="197"/>
      <c r="W221" s="195">
        <f t="shared" ref="W221:X221" si="209">C221/100</f>
        <v>0</v>
      </c>
      <c r="X221" s="195">
        <f t="shared" si="209"/>
        <v>0</v>
      </c>
      <c r="Y221" s="195">
        <f t="shared" si="14"/>
        <v>0</v>
      </c>
      <c r="Z221" s="198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</row>
    <row r="222" ht="27.0" hidden="1" customHeight="1">
      <c r="A222" s="160">
        <v>203.0</v>
      </c>
      <c r="B222" s="190"/>
      <c r="C222" s="190"/>
      <c r="D222" s="190"/>
      <c r="E222" s="190"/>
      <c r="F222" s="190">
        <f t="shared" si="5"/>
        <v>0</v>
      </c>
      <c r="G222" s="190">
        <f t="shared" si="6"/>
        <v>0</v>
      </c>
      <c r="H222" s="191">
        <f t="shared" si="7"/>
        <v>0</v>
      </c>
      <c r="I222" s="190"/>
      <c r="J222" s="192">
        <f t="shared" si="8"/>
        <v>0</v>
      </c>
      <c r="K222" s="139"/>
      <c r="L222" s="216"/>
      <c r="M222" s="258"/>
      <c r="N222" s="258"/>
      <c r="O222" s="139"/>
      <c r="P222" s="139"/>
      <c r="Q222" s="192"/>
      <c r="R222" s="141"/>
      <c r="S222" s="195">
        <f t="shared" si="9"/>
        <v>0</v>
      </c>
      <c r="T222" s="196" t="str">
        <f t="shared" si="10"/>
        <v/>
      </c>
      <c r="U222" s="196">
        <f t="shared" si="11"/>
        <v>0</v>
      </c>
      <c r="V222" s="197"/>
      <c r="W222" s="195">
        <f t="shared" ref="W222:X222" si="210">C222/100</f>
        <v>0</v>
      </c>
      <c r="X222" s="195">
        <f t="shared" si="210"/>
        <v>0</v>
      </c>
      <c r="Y222" s="195">
        <f t="shared" si="14"/>
        <v>0</v>
      </c>
      <c r="Z222" s="198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</row>
    <row r="223" ht="27.0" hidden="1" customHeight="1">
      <c r="A223" s="160">
        <v>204.0</v>
      </c>
      <c r="B223" s="190"/>
      <c r="C223" s="190"/>
      <c r="D223" s="190"/>
      <c r="E223" s="190"/>
      <c r="F223" s="190">
        <f t="shared" si="5"/>
        <v>0</v>
      </c>
      <c r="G223" s="190">
        <f t="shared" si="6"/>
        <v>0</v>
      </c>
      <c r="H223" s="191">
        <f t="shared" si="7"/>
        <v>0</v>
      </c>
      <c r="I223" s="190"/>
      <c r="J223" s="192">
        <f t="shared" si="8"/>
        <v>0</v>
      </c>
      <c r="K223" s="139"/>
      <c r="L223" s="216"/>
      <c r="M223" s="258"/>
      <c r="N223" s="258"/>
      <c r="O223" s="139"/>
      <c r="P223" s="139"/>
      <c r="Q223" s="192"/>
      <c r="R223" s="141"/>
      <c r="S223" s="195">
        <f t="shared" si="9"/>
        <v>0</v>
      </c>
      <c r="T223" s="196" t="str">
        <f t="shared" si="10"/>
        <v/>
      </c>
      <c r="U223" s="196">
        <f t="shared" si="11"/>
        <v>0</v>
      </c>
      <c r="V223" s="197"/>
      <c r="W223" s="195">
        <f t="shared" ref="W223:X223" si="211">C223/100</f>
        <v>0</v>
      </c>
      <c r="X223" s="195">
        <f t="shared" si="211"/>
        <v>0</v>
      </c>
      <c r="Y223" s="195">
        <f t="shared" si="14"/>
        <v>0</v>
      </c>
      <c r="Z223" s="198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</row>
    <row r="224" ht="27.0" hidden="1" customHeight="1">
      <c r="A224" s="160">
        <v>205.0</v>
      </c>
      <c r="B224" s="190"/>
      <c r="C224" s="190"/>
      <c r="D224" s="190"/>
      <c r="E224" s="190"/>
      <c r="F224" s="190">
        <f t="shared" si="5"/>
        <v>0</v>
      </c>
      <c r="G224" s="190">
        <f t="shared" si="6"/>
        <v>0</v>
      </c>
      <c r="H224" s="191">
        <f t="shared" si="7"/>
        <v>0</v>
      </c>
      <c r="I224" s="190"/>
      <c r="J224" s="192">
        <f t="shared" si="8"/>
        <v>0</v>
      </c>
      <c r="K224" s="139"/>
      <c r="L224" s="216"/>
      <c r="M224" s="258"/>
      <c r="N224" s="258"/>
      <c r="O224" s="139"/>
      <c r="P224" s="139"/>
      <c r="Q224" s="192"/>
      <c r="R224" s="141"/>
      <c r="S224" s="195">
        <f t="shared" si="9"/>
        <v>0</v>
      </c>
      <c r="T224" s="196" t="str">
        <f t="shared" si="10"/>
        <v/>
      </c>
      <c r="U224" s="196">
        <f t="shared" si="11"/>
        <v>0</v>
      </c>
      <c r="V224" s="197"/>
      <c r="W224" s="195">
        <f t="shared" ref="W224:X224" si="212">C224/100</f>
        <v>0</v>
      </c>
      <c r="X224" s="195">
        <f t="shared" si="212"/>
        <v>0</v>
      </c>
      <c r="Y224" s="195">
        <f t="shared" si="14"/>
        <v>0</v>
      </c>
      <c r="Z224" s="198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</row>
    <row r="225" ht="27.0" hidden="1" customHeight="1">
      <c r="A225" s="160">
        <v>206.0</v>
      </c>
      <c r="B225" s="190"/>
      <c r="C225" s="190"/>
      <c r="D225" s="190"/>
      <c r="E225" s="190"/>
      <c r="F225" s="190">
        <f t="shared" si="5"/>
        <v>0</v>
      </c>
      <c r="G225" s="190">
        <f t="shared" si="6"/>
        <v>0</v>
      </c>
      <c r="H225" s="191">
        <f t="shared" si="7"/>
        <v>0</v>
      </c>
      <c r="I225" s="190"/>
      <c r="J225" s="192">
        <f t="shared" si="8"/>
        <v>0</v>
      </c>
      <c r="K225" s="139"/>
      <c r="L225" s="216"/>
      <c r="M225" s="258"/>
      <c r="N225" s="258"/>
      <c r="O225" s="139"/>
      <c r="P225" s="139"/>
      <c r="Q225" s="192"/>
      <c r="R225" s="141"/>
      <c r="S225" s="195">
        <f t="shared" si="9"/>
        <v>0</v>
      </c>
      <c r="T225" s="196" t="str">
        <f t="shared" si="10"/>
        <v/>
      </c>
      <c r="U225" s="196">
        <f t="shared" si="11"/>
        <v>0</v>
      </c>
      <c r="V225" s="197"/>
      <c r="W225" s="195">
        <f t="shared" ref="W225:X225" si="213">C225/100</f>
        <v>0</v>
      </c>
      <c r="X225" s="195">
        <f t="shared" si="213"/>
        <v>0</v>
      </c>
      <c r="Y225" s="195">
        <f t="shared" si="14"/>
        <v>0</v>
      </c>
      <c r="Z225" s="198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</row>
    <row r="226" ht="27.0" hidden="1" customHeight="1">
      <c r="A226" s="160">
        <v>207.0</v>
      </c>
      <c r="B226" s="190"/>
      <c r="C226" s="190"/>
      <c r="D226" s="190"/>
      <c r="E226" s="190"/>
      <c r="F226" s="190">
        <f t="shared" si="5"/>
        <v>0</v>
      </c>
      <c r="G226" s="190">
        <f t="shared" si="6"/>
        <v>0</v>
      </c>
      <c r="H226" s="191">
        <f t="shared" si="7"/>
        <v>0</v>
      </c>
      <c r="I226" s="190"/>
      <c r="J226" s="192">
        <f t="shared" si="8"/>
        <v>0</v>
      </c>
      <c r="K226" s="139"/>
      <c r="L226" s="216"/>
      <c r="M226" s="258"/>
      <c r="N226" s="258"/>
      <c r="O226" s="139"/>
      <c r="P226" s="139"/>
      <c r="Q226" s="192"/>
      <c r="R226" s="141"/>
      <c r="S226" s="195">
        <f t="shared" si="9"/>
        <v>0</v>
      </c>
      <c r="T226" s="196" t="str">
        <f t="shared" si="10"/>
        <v/>
      </c>
      <c r="U226" s="196">
        <f t="shared" si="11"/>
        <v>0</v>
      </c>
      <c r="V226" s="197"/>
      <c r="W226" s="195">
        <f t="shared" ref="W226:X226" si="214">C226/100</f>
        <v>0</v>
      </c>
      <c r="X226" s="195">
        <f t="shared" si="214"/>
        <v>0</v>
      </c>
      <c r="Y226" s="195">
        <f t="shared" si="14"/>
        <v>0</v>
      </c>
      <c r="Z226" s="198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</row>
    <row r="227" ht="27.0" hidden="1" customHeight="1">
      <c r="A227" s="160">
        <v>208.0</v>
      </c>
      <c r="B227" s="190"/>
      <c r="C227" s="190"/>
      <c r="D227" s="190"/>
      <c r="E227" s="190"/>
      <c r="F227" s="190">
        <f t="shared" si="5"/>
        <v>0</v>
      </c>
      <c r="G227" s="190">
        <f t="shared" si="6"/>
        <v>0</v>
      </c>
      <c r="H227" s="191">
        <f t="shared" si="7"/>
        <v>0</v>
      </c>
      <c r="I227" s="190"/>
      <c r="J227" s="192">
        <f t="shared" si="8"/>
        <v>0</v>
      </c>
      <c r="K227" s="139"/>
      <c r="L227" s="216"/>
      <c r="M227" s="258"/>
      <c r="N227" s="258"/>
      <c r="O227" s="139"/>
      <c r="P227" s="139"/>
      <c r="Q227" s="192"/>
      <c r="R227" s="141"/>
      <c r="S227" s="195">
        <f t="shared" si="9"/>
        <v>0</v>
      </c>
      <c r="T227" s="196" t="str">
        <f t="shared" si="10"/>
        <v/>
      </c>
      <c r="U227" s="196">
        <f t="shared" si="11"/>
        <v>0</v>
      </c>
      <c r="V227" s="197"/>
      <c r="W227" s="195">
        <f t="shared" ref="W227:X227" si="215">C227/100</f>
        <v>0</v>
      </c>
      <c r="X227" s="195">
        <f t="shared" si="215"/>
        <v>0</v>
      </c>
      <c r="Y227" s="195">
        <f t="shared" si="14"/>
        <v>0</v>
      </c>
      <c r="Z227" s="198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</row>
    <row r="228" ht="27.0" hidden="1" customHeight="1">
      <c r="A228" s="160">
        <v>209.0</v>
      </c>
      <c r="B228" s="190"/>
      <c r="C228" s="190"/>
      <c r="D228" s="190"/>
      <c r="E228" s="190"/>
      <c r="F228" s="190">
        <f t="shared" si="5"/>
        <v>0</v>
      </c>
      <c r="G228" s="190">
        <f t="shared" si="6"/>
        <v>0</v>
      </c>
      <c r="H228" s="191">
        <f t="shared" si="7"/>
        <v>0</v>
      </c>
      <c r="I228" s="190"/>
      <c r="J228" s="192">
        <f t="shared" si="8"/>
        <v>0</v>
      </c>
      <c r="K228" s="139"/>
      <c r="L228" s="216"/>
      <c r="M228" s="258"/>
      <c r="N228" s="258"/>
      <c r="O228" s="139"/>
      <c r="P228" s="139"/>
      <c r="Q228" s="192"/>
      <c r="R228" s="141"/>
      <c r="S228" s="195">
        <f t="shared" si="9"/>
        <v>0</v>
      </c>
      <c r="T228" s="196" t="str">
        <f t="shared" si="10"/>
        <v/>
      </c>
      <c r="U228" s="196">
        <f t="shared" si="11"/>
        <v>0</v>
      </c>
      <c r="V228" s="197"/>
      <c r="W228" s="195">
        <f t="shared" ref="W228:X228" si="216">C228/100</f>
        <v>0</v>
      </c>
      <c r="X228" s="195">
        <f t="shared" si="216"/>
        <v>0</v>
      </c>
      <c r="Y228" s="195">
        <f t="shared" si="14"/>
        <v>0</v>
      </c>
      <c r="Z228" s="198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</row>
    <row r="229" ht="27.0" hidden="1" customHeight="1">
      <c r="A229" s="160">
        <v>210.0</v>
      </c>
      <c r="B229" s="190"/>
      <c r="C229" s="190"/>
      <c r="D229" s="190"/>
      <c r="E229" s="190"/>
      <c r="F229" s="190">
        <f t="shared" si="5"/>
        <v>0</v>
      </c>
      <c r="G229" s="190">
        <f t="shared" si="6"/>
        <v>0</v>
      </c>
      <c r="H229" s="191">
        <f t="shared" si="7"/>
        <v>0</v>
      </c>
      <c r="I229" s="190"/>
      <c r="J229" s="192">
        <f t="shared" si="8"/>
        <v>0</v>
      </c>
      <c r="K229" s="139"/>
      <c r="L229" s="216"/>
      <c r="M229" s="258"/>
      <c r="N229" s="258"/>
      <c r="O229" s="139"/>
      <c r="P229" s="139"/>
      <c r="Q229" s="192"/>
      <c r="R229" s="141"/>
      <c r="S229" s="195">
        <f t="shared" si="9"/>
        <v>0</v>
      </c>
      <c r="T229" s="196" t="str">
        <f t="shared" si="10"/>
        <v/>
      </c>
      <c r="U229" s="196">
        <f t="shared" si="11"/>
        <v>0</v>
      </c>
      <c r="V229" s="197"/>
      <c r="W229" s="195">
        <f t="shared" ref="W229:X229" si="217">C229/100</f>
        <v>0</v>
      </c>
      <c r="X229" s="195">
        <f t="shared" si="217"/>
        <v>0</v>
      </c>
      <c r="Y229" s="195">
        <f t="shared" si="14"/>
        <v>0</v>
      </c>
      <c r="Z229" s="198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</row>
    <row r="230" ht="27.0" hidden="1" customHeight="1">
      <c r="A230" s="160">
        <v>211.0</v>
      </c>
      <c r="B230" s="190"/>
      <c r="C230" s="190"/>
      <c r="D230" s="190"/>
      <c r="E230" s="190"/>
      <c r="F230" s="190">
        <f t="shared" si="5"/>
        <v>0</v>
      </c>
      <c r="G230" s="190">
        <f t="shared" si="6"/>
        <v>0</v>
      </c>
      <c r="H230" s="191">
        <f t="shared" si="7"/>
        <v>0</v>
      </c>
      <c r="I230" s="190"/>
      <c r="J230" s="192">
        <f t="shared" si="8"/>
        <v>0</v>
      </c>
      <c r="K230" s="139"/>
      <c r="L230" s="216"/>
      <c r="M230" s="258"/>
      <c r="N230" s="258"/>
      <c r="O230" s="139"/>
      <c r="P230" s="139"/>
      <c r="Q230" s="192"/>
      <c r="R230" s="141"/>
      <c r="S230" s="195">
        <f t="shared" si="9"/>
        <v>0</v>
      </c>
      <c r="T230" s="196" t="str">
        <f t="shared" si="10"/>
        <v/>
      </c>
      <c r="U230" s="196">
        <f t="shared" si="11"/>
        <v>0</v>
      </c>
      <c r="V230" s="197"/>
      <c r="W230" s="195">
        <f t="shared" ref="W230:X230" si="218">C230/100</f>
        <v>0</v>
      </c>
      <c r="X230" s="195">
        <f t="shared" si="218"/>
        <v>0</v>
      </c>
      <c r="Y230" s="195">
        <f t="shared" si="14"/>
        <v>0</v>
      </c>
      <c r="Z230" s="198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</row>
    <row r="231" ht="27.0" hidden="1" customHeight="1">
      <c r="A231" s="160">
        <v>212.0</v>
      </c>
      <c r="B231" s="190"/>
      <c r="C231" s="190"/>
      <c r="D231" s="190"/>
      <c r="E231" s="190"/>
      <c r="F231" s="190">
        <f t="shared" si="5"/>
        <v>0</v>
      </c>
      <c r="G231" s="190">
        <f t="shared" si="6"/>
        <v>0</v>
      </c>
      <c r="H231" s="191">
        <f t="shared" si="7"/>
        <v>0</v>
      </c>
      <c r="I231" s="190"/>
      <c r="J231" s="192">
        <f t="shared" si="8"/>
        <v>0</v>
      </c>
      <c r="K231" s="139"/>
      <c r="L231" s="216"/>
      <c r="M231" s="258"/>
      <c r="N231" s="258"/>
      <c r="O231" s="139"/>
      <c r="P231" s="139"/>
      <c r="Q231" s="192"/>
      <c r="R231" s="141"/>
      <c r="S231" s="195">
        <f t="shared" si="9"/>
        <v>0</v>
      </c>
      <c r="T231" s="196" t="str">
        <f t="shared" si="10"/>
        <v/>
      </c>
      <c r="U231" s="196">
        <f t="shared" si="11"/>
        <v>0</v>
      </c>
      <c r="V231" s="197"/>
      <c r="W231" s="195">
        <f t="shared" ref="W231:X231" si="219">C231/100</f>
        <v>0</v>
      </c>
      <c r="X231" s="195">
        <f t="shared" si="219"/>
        <v>0</v>
      </c>
      <c r="Y231" s="195">
        <f t="shared" si="14"/>
        <v>0</v>
      </c>
      <c r="Z231" s="198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</row>
    <row r="232" ht="27.0" hidden="1" customHeight="1">
      <c r="A232" s="160">
        <v>213.0</v>
      </c>
      <c r="B232" s="190"/>
      <c r="C232" s="190"/>
      <c r="D232" s="190"/>
      <c r="E232" s="190"/>
      <c r="F232" s="190">
        <f t="shared" si="5"/>
        <v>0</v>
      </c>
      <c r="G232" s="190">
        <f t="shared" si="6"/>
        <v>0</v>
      </c>
      <c r="H232" s="191">
        <f t="shared" si="7"/>
        <v>0</v>
      </c>
      <c r="I232" s="190"/>
      <c r="J232" s="192">
        <f t="shared" si="8"/>
        <v>0</v>
      </c>
      <c r="K232" s="139"/>
      <c r="L232" s="216"/>
      <c r="M232" s="258"/>
      <c r="N232" s="258"/>
      <c r="O232" s="139"/>
      <c r="P232" s="139"/>
      <c r="Q232" s="192"/>
      <c r="R232" s="141"/>
      <c r="S232" s="195">
        <f t="shared" si="9"/>
        <v>0</v>
      </c>
      <c r="T232" s="196" t="str">
        <f t="shared" si="10"/>
        <v/>
      </c>
      <c r="U232" s="196">
        <f t="shared" si="11"/>
        <v>0</v>
      </c>
      <c r="V232" s="197"/>
      <c r="W232" s="195">
        <f t="shared" ref="W232:X232" si="220">C232/100</f>
        <v>0</v>
      </c>
      <c r="X232" s="195">
        <f t="shared" si="220"/>
        <v>0</v>
      </c>
      <c r="Y232" s="195">
        <f t="shared" si="14"/>
        <v>0</v>
      </c>
      <c r="Z232" s="198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</row>
    <row r="233" ht="27.0" hidden="1" customHeight="1">
      <c r="A233" s="160">
        <v>214.0</v>
      </c>
      <c r="B233" s="190"/>
      <c r="C233" s="190"/>
      <c r="D233" s="190"/>
      <c r="E233" s="190"/>
      <c r="F233" s="190">
        <f t="shared" si="5"/>
        <v>0</v>
      </c>
      <c r="G233" s="190">
        <f t="shared" si="6"/>
        <v>0</v>
      </c>
      <c r="H233" s="191">
        <f t="shared" si="7"/>
        <v>0</v>
      </c>
      <c r="I233" s="190"/>
      <c r="J233" s="192">
        <f t="shared" si="8"/>
        <v>0</v>
      </c>
      <c r="K233" s="139"/>
      <c r="L233" s="216"/>
      <c r="M233" s="258"/>
      <c r="N233" s="258"/>
      <c r="O233" s="139"/>
      <c r="P233" s="139"/>
      <c r="Q233" s="192"/>
      <c r="R233" s="141"/>
      <c r="S233" s="195">
        <f t="shared" si="9"/>
        <v>0</v>
      </c>
      <c r="T233" s="196" t="str">
        <f t="shared" si="10"/>
        <v/>
      </c>
      <c r="U233" s="196">
        <f t="shared" si="11"/>
        <v>0</v>
      </c>
      <c r="V233" s="197"/>
      <c r="W233" s="195">
        <f t="shared" ref="W233:X233" si="221">C233/100</f>
        <v>0</v>
      </c>
      <c r="X233" s="195">
        <f t="shared" si="221"/>
        <v>0</v>
      </c>
      <c r="Y233" s="195">
        <f t="shared" si="14"/>
        <v>0</v>
      </c>
      <c r="Z233" s="198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</row>
    <row r="234" ht="27.0" hidden="1" customHeight="1">
      <c r="A234" s="160">
        <v>215.0</v>
      </c>
      <c r="B234" s="190"/>
      <c r="C234" s="190"/>
      <c r="D234" s="190"/>
      <c r="E234" s="190"/>
      <c r="F234" s="190">
        <f t="shared" si="5"/>
        <v>0</v>
      </c>
      <c r="G234" s="190">
        <f t="shared" si="6"/>
        <v>0</v>
      </c>
      <c r="H234" s="191">
        <f t="shared" si="7"/>
        <v>0</v>
      </c>
      <c r="I234" s="190"/>
      <c r="J234" s="192">
        <f t="shared" si="8"/>
        <v>0</v>
      </c>
      <c r="K234" s="139"/>
      <c r="L234" s="216"/>
      <c r="M234" s="258"/>
      <c r="N234" s="258"/>
      <c r="O234" s="139"/>
      <c r="P234" s="139"/>
      <c r="Q234" s="192"/>
      <c r="R234" s="141"/>
      <c r="S234" s="195">
        <f t="shared" si="9"/>
        <v>0</v>
      </c>
      <c r="T234" s="196" t="str">
        <f t="shared" si="10"/>
        <v/>
      </c>
      <c r="U234" s="196">
        <f t="shared" si="11"/>
        <v>0</v>
      </c>
      <c r="V234" s="197"/>
      <c r="W234" s="195">
        <f t="shared" ref="W234:X234" si="222">C234/100</f>
        <v>0</v>
      </c>
      <c r="X234" s="195">
        <f t="shared" si="222"/>
        <v>0</v>
      </c>
      <c r="Y234" s="195">
        <f t="shared" si="14"/>
        <v>0</v>
      </c>
      <c r="Z234" s="198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</row>
    <row r="235" ht="27.0" hidden="1" customHeight="1">
      <c r="A235" s="160">
        <v>216.0</v>
      </c>
      <c r="B235" s="190"/>
      <c r="C235" s="190"/>
      <c r="D235" s="190"/>
      <c r="E235" s="190"/>
      <c r="F235" s="190">
        <f t="shared" si="5"/>
        <v>0</v>
      </c>
      <c r="G235" s="190">
        <f t="shared" si="6"/>
        <v>0</v>
      </c>
      <c r="H235" s="191">
        <f t="shared" si="7"/>
        <v>0</v>
      </c>
      <c r="I235" s="190"/>
      <c r="J235" s="192">
        <f t="shared" si="8"/>
        <v>0</v>
      </c>
      <c r="K235" s="139"/>
      <c r="L235" s="216"/>
      <c r="M235" s="258"/>
      <c r="N235" s="258"/>
      <c r="O235" s="139"/>
      <c r="P235" s="139"/>
      <c r="Q235" s="192"/>
      <c r="R235" s="141"/>
      <c r="S235" s="195">
        <f t="shared" si="9"/>
        <v>0</v>
      </c>
      <c r="T235" s="196" t="str">
        <f t="shared" si="10"/>
        <v/>
      </c>
      <c r="U235" s="196">
        <f t="shared" si="11"/>
        <v>0</v>
      </c>
      <c r="V235" s="197"/>
      <c r="W235" s="195">
        <f t="shared" ref="W235:X235" si="223">C235/100</f>
        <v>0</v>
      </c>
      <c r="X235" s="195">
        <f t="shared" si="223"/>
        <v>0</v>
      </c>
      <c r="Y235" s="195">
        <f t="shared" si="14"/>
        <v>0</v>
      </c>
      <c r="Z235" s="198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</row>
    <row r="236" ht="27.0" hidden="1" customHeight="1">
      <c r="A236" s="160">
        <v>217.0</v>
      </c>
      <c r="B236" s="190"/>
      <c r="C236" s="190"/>
      <c r="D236" s="190"/>
      <c r="E236" s="190"/>
      <c r="F236" s="190">
        <f t="shared" si="5"/>
        <v>0</v>
      </c>
      <c r="G236" s="190">
        <f t="shared" si="6"/>
        <v>0</v>
      </c>
      <c r="H236" s="191">
        <f t="shared" si="7"/>
        <v>0</v>
      </c>
      <c r="I236" s="190"/>
      <c r="J236" s="192">
        <f t="shared" si="8"/>
        <v>0</v>
      </c>
      <c r="K236" s="139"/>
      <c r="L236" s="216"/>
      <c r="M236" s="258"/>
      <c r="N236" s="258"/>
      <c r="O236" s="139"/>
      <c r="P236" s="139"/>
      <c r="Q236" s="192"/>
      <c r="R236" s="141"/>
      <c r="S236" s="195">
        <f t="shared" si="9"/>
        <v>0</v>
      </c>
      <c r="T236" s="196" t="str">
        <f t="shared" si="10"/>
        <v/>
      </c>
      <c r="U236" s="196">
        <f t="shared" si="11"/>
        <v>0</v>
      </c>
      <c r="V236" s="197"/>
      <c r="W236" s="195">
        <f t="shared" ref="W236:X236" si="224">C236/100</f>
        <v>0</v>
      </c>
      <c r="X236" s="195">
        <f t="shared" si="224"/>
        <v>0</v>
      </c>
      <c r="Y236" s="195">
        <f t="shared" si="14"/>
        <v>0</v>
      </c>
      <c r="Z236" s="198">
        <f t="shared" si="15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</row>
    <row r="237" ht="27.0" customHeight="1">
      <c r="A237" s="160"/>
      <c r="B237" s="175"/>
      <c r="C237" s="175"/>
      <c r="D237" s="175"/>
      <c r="E237" s="175"/>
      <c r="F237" s="175"/>
      <c r="G237" s="175"/>
      <c r="H237" s="178"/>
      <c r="I237" s="160"/>
      <c r="J237" s="193">
        <f>+Q277</f>
        <v>124.8</v>
      </c>
      <c r="K237" s="139"/>
      <c r="L237" s="139"/>
      <c r="M237" s="139"/>
      <c r="N237" s="139"/>
      <c r="O237" s="139"/>
      <c r="P237" s="139"/>
      <c r="Q237" s="139"/>
      <c r="R237" s="194"/>
      <c r="S237" s="195">
        <f t="shared" si="9"/>
        <v>0</v>
      </c>
      <c r="T237" s="196" t="str">
        <f t="shared" si="10"/>
        <v/>
      </c>
      <c r="U237" s="196">
        <f t="shared" si="11"/>
        <v>0</v>
      </c>
      <c r="V237" s="197"/>
      <c r="W237" s="195">
        <f t="shared" ref="W237:X237" si="225">C237/100</f>
        <v>0</v>
      </c>
      <c r="X237" s="195">
        <f t="shared" si="225"/>
        <v>0</v>
      </c>
      <c r="Y237" s="195">
        <f t="shared" si="14"/>
        <v>0</v>
      </c>
      <c r="Z237" s="198">
        <f t="shared" si="15"/>
        <v>0</v>
      </c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</row>
    <row r="238" ht="27.0" customHeight="1">
      <c r="A238" s="160"/>
      <c r="B238" s="199"/>
      <c r="C238" s="199"/>
      <c r="D238" s="199"/>
      <c r="E238" s="199"/>
      <c r="F238" s="199"/>
      <c r="G238" s="199"/>
      <c r="H238" s="200"/>
      <c r="I238" s="201">
        <f>SUM(I32:I236)</f>
        <v>38</v>
      </c>
      <c r="J238" s="202">
        <f>SUM(J32:J237)</f>
        <v>28526.2494</v>
      </c>
      <c r="K238" s="203"/>
      <c r="L238" s="203"/>
      <c r="M238" s="203"/>
      <c r="N238" s="203"/>
      <c r="O238" s="203"/>
      <c r="P238" s="203"/>
      <c r="Q238" s="203"/>
      <c r="R238" s="141"/>
      <c r="S238" s="203">
        <f>SUMIFS($T$32:$T$236,$S$32:$S$236,"&gt;=3")</f>
        <v>18</v>
      </c>
      <c r="T238" s="203">
        <f t="shared" ref="T238:U238" si="226">SUM(T32:T236)</f>
        <v>38</v>
      </c>
      <c r="U238" s="203">
        <f t="shared" si="226"/>
        <v>529.43</v>
      </c>
      <c r="V238" s="203"/>
      <c r="W238" s="203"/>
      <c r="X238" s="203"/>
      <c r="Y238" s="203"/>
      <c r="Z238" s="204">
        <f>SUM(Z32:Z237)</f>
        <v>1104.256614</v>
      </c>
      <c r="AA238" s="203"/>
      <c r="AB238" s="203"/>
      <c r="AC238" s="203"/>
      <c r="AD238" s="203"/>
      <c r="AE238" s="203"/>
      <c r="AF238" s="203"/>
      <c r="AG238" s="203"/>
      <c r="AH238" s="203"/>
      <c r="AI238" s="203"/>
      <c r="AJ238" s="203"/>
      <c r="AK238" s="203"/>
      <c r="AL238" s="203"/>
      <c r="AM238" s="203"/>
      <c r="AN238" s="203"/>
      <c r="AO238" s="203"/>
    </row>
    <row r="239" ht="29.2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141"/>
      <c r="S239" s="197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</row>
    <row r="240" ht="29.2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194"/>
      <c r="S240" s="139"/>
      <c r="T240" s="139" t="s">
        <v>48</v>
      </c>
      <c r="U240" s="139" t="s">
        <v>60</v>
      </c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</row>
    <row r="241" ht="29.25" customHeight="1">
      <c r="A241" s="139"/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141"/>
      <c r="S241" s="139" t="s">
        <v>31</v>
      </c>
      <c r="T241" s="205">
        <f>SUMIFS($J$32:$J$236,$S$32:$S$236,"&gt;=3")</f>
        <v>27007.26369</v>
      </c>
      <c r="U241" s="206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</row>
    <row r="242" ht="29.25" customHeight="1">
      <c r="A242" s="139" t="s">
        <v>32</v>
      </c>
      <c r="B242" s="139"/>
      <c r="C242" s="139"/>
      <c r="D242" s="139" t="s">
        <v>33</v>
      </c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141"/>
      <c r="S242" s="139" t="s">
        <v>34</v>
      </c>
      <c r="T242" s="207">
        <f>J238-T241</f>
        <v>1518.98571</v>
      </c>
      <c r="U242" s="206">
        <f>+SUMIFS($U$32:$U$236,$S$32:$S$236,"&gt;=3")</f>
        <v>501.28</v>
      </c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</row>
    <row r="243" ht="29.25" customHeight="1">
      <c r="A243" s="139"/>
      <c r="B243" s="139"/>
      <c r="C243" s="139"/>
      <c r="D243" s="139"/>
      <c r="E243" s="139"/>
      <c r="F243" s="139"/>
      <c r="G243" s="139"/>
      <c r="H243" s="140"/>
      <c r="I243" s="139"/>
      <c r="J243" s="139"/>
      <c r="K243" s="139"/>
      <c r="L243" s="139"/>
      <c r="M243" s="139"/>
      <c r="N243" s="139"/>
      <c r="O243" s="139"/>
      <c r="P243" s="139"/>
      <c r="Q243" s="139"/>
      <c r="R243" s="194"/>
      <c r="S243" s="139"/>
      <c r="T243" s="208">
        <f>+I238</f>
        <v>38</v>
      </c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</row>
    <row r="244" ht="39.0" customHeight="1">
      <c r="A244" s="175"/>
      <c r="B244" s="160" t="s">
        <v>12</v>
      </c>
      <c r="C244" s="176" t="s">
        <v>61</v>
      </c>
      <c r="D244" s="52"/>
      <c r="E244" s="53"/>
      <c r="F244" s="177"/>
      <c r="G244" s="177"/>
      <c r="H244" s="178" t="s">
        <v>14</v>
      </c>
      <c r="I244" s="160" t="s">
        <v>15</v>
      </c>
      <c r="J244" s="160" t="s">
        <v>16</v>
      </c>
      <c r="K244" s="139"/>
      <c r="L244" s="139"/>
      <c r="M244" s="139"/>
      <c r="N244" s="139"/>
      <c r="O244" s="139"/>
      <c r="P244" s="139"/>
      <c r="Q244" s="139"/>
      <c r="R244" s="141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</row>
    <row r="245" ht="27.0" customHeight="1">
      <c r="A245" s="154">
        <v>1.0</v>
      </c>
      <c r="B245" s="209"/>
      <c r="C245" s="209"/>
      <c r="D245" s="209"/>
      <c r="E245" s="209"/>
      <c r="F245" s="209">
        <f t="shared" ref="F245:F258" si="227">1-VALUE(IF(RIGHT(B245, 1)="%", RIGHT(B245, 3), 0))</f>
        <v>1</v>
      </c>
      <c r="G245" s="209">
        <f t="shared" ref="G245:G258" si="228">+Q245*C245/100*D245/100*E245/100</f>
        <v>0</v>
      </c>
      <c r="H245" s="210">
        <f t="shared" ref="H245:H258" si="229">IF(F245=0, G245, F245*G245)</f>
        <v>0</v>
      </c>
      <c r="I245" s="209"/>
      <c r="J245" s="211"/>
      <c r="K245" s="139"/>
      <c r="L245" s="175">
        <f t="shared" ref="L245:L253" si="230">D245*25.4/1000</f>
        <v>0</v>
      </c>
      <c r="M245" s="160" t="str">
        <f t="shared" ref="M245:M249" si="231">+I245</f>
        <v/>
      </c>
      <c r="N245" s="160">
        <f t="shared" ref="N245:N249" si="232">M245*L245</f>
        <v>0</v>
      </c>
      <c r="O245" s="139"/>
      <c r="P245" s="139"/>
      <c r="Q245" s="139"/>
      <c r="R245" s="141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</row>
    <row r="246" ht="27.0" customHeight="1">
      <c r="A246" s="154">
        <v>2.0</v>
      </c>
      <c r="B246" s="209"/>
      <c r="C246" s="209"/>
      <c r="D246" s="209"/>
      <c r="E246" s="209"/>
      <c r="F246" s="209">
        <f t="shared" si="227"/>
        <v>1</v>
      </c>
      <c r="G246" s="209">
        <f t="shared" si="228"/>
        <v>0</v>
      </c>
      <c r="H246" s="210">
        <f t="shared" si="229"/>
        <v>0</v>
      </c>
      <c r="I246" s="209"/>
      <c r="J246" s="211">
        <f t="shared" ref="J246:J258" si="233">+I246*H246</f>
        <v>0</v>
      </c>
      <c r="K246" s="139"/>
      <c r="L246" s="175">
        <f t="shared" si="230"/>
        <v>0</v>
      </c>
      <c r="M246" s="160" t="str">
        <f t="shared" si="231"/>
        <v/>
      </c>
      <c r="N246" s="160">
        <f t="shared" si="232"/>
        <v>0</v>
      </c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</row>
    <row r="247" ht="27.0" customHeight="1">
      <c r="A247" s="154">
        <v>3.0</v>
      </c>
      <c r="B247" s="212"/>
      <c r="C247" s="212"/>
      <c r="D247" s="212"/>
      <c r="E247" s="212"/>
      <c r="F247" s="212">
        <f t="shared" si="227"/>
        <v>1</v>
      </c>
      <c r="G247" s="212">
        <f t="shared" si="228"/>
        <v>0</v>
      </c>
      <c r="H247" s="213">
        <f t="shared" si="229"/>
        <v>0</v>
      </c>
      <c r="I247" s="212"/>
      <c r="J247" s="192">
        <f t="shared" si="233"/>
        <v>0</v>
      </c>
      <c r="K247" s="139"/>
      <c r="L247" s="175">
        <f t="shared" si="230"/>
        <v>0</v>
      </c>
      <c r="M247" s="160" t="str">
        <f t="shared" si="231"/>
        <v/>
      </c>
      <c r="N247" s="160">
        <f t="shared" si="232"/>
        <v>0</v>
      </c>
      <c r="O247" s="139"/>
      <c r="P247" s="139"/>
      <c r="Q247" s="139"/>
      <c r="R247" s="139"/>
      <c r="S247" s="214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</row>
    <row r="248" ht="27.0" customHeight="1">
      <c r="A248" s="154">
        <v>4.0</v>
      </c>
      <c r="B248" s="212"/>
      <c r="C248" s="212"/>
      <c r="D248" s="212"/>
      <c r="E248" s="212"/>
      <c r="F248" s="212">
        <f t="shared" si="227"/>
        <v>1</v>
      </c>
      <c r="G248" s="212">
        <f t="shared" si="228"/>
        <v>0</v>
      </c>
      <c r="H248" s="213">
        <f t="shared" si="229"/>
        <v>0</v>
      </c>
      <c r="I248" s="212"/>
      <c r="J248" s="192">
        <f t="shared" si="233"/>
        <v>0</v>
      </c>
      <c r="K248" s="139"/>
      <c r="L248" s="175">
        <f t="shared" si="230"/>
        <v>0</v>
      </c>
      <c r="M248" s="160" t="str">
        <f t="shared" si="231"/>
        <v/>
      </c>
      <c r="N248" s="160">
        <f t="shared" si="232"/>
        <v>0</v>
      </c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</row>
    <row r="249" ht="27.0" customHeight="1">
      <c r="A249" s="154">
        <v>5.0</v>
      </c>
      <c r="B249" s="212"/>
      <c r="C249" s="212"/>
      <c r="D249" s="212"/>
      <c r="E249" s="212"/>
      <c r="F249" s="212">
        <f t="shared" si="227"/>
        <v>1</v>
      </c>
      <c r="G249" s="212">
        <f t="shared" si="228"/>
        <v>0</v>
      </c>
      <c r="H249" s="213">
        <f t="shared" si="229"/>
        <v>0</v>
      </c>
      <c r="I249" s="212"/>
      <c r="J249" s="192">
        <f t="shared" si="233"/>
        <v>0</v>
      </c>
      <c r="K249" s="139"/>
      <c r="L249" s="175">
        <f t="shared" si="230"/>
        <v>0</v>
      </c>
      <c r="M249" s="160" t="str">
        <f t="shared" si="231"/>
        <v/>
      </c>
      <c r="N249" s="160">
        <f t="shared" si="232"/>
        <v>0</v>
      </c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</row>
    <row r="250" ht="27.0" hidden="1" customHeight="1">
      <c r="A250" s="154">
        <v>6.0</v>
      </c>
      <c r="B250" s="212"/>
      <c r="C250" s="212"/>
      <c r="D250" s="212"/>
      <c r="E250" s="212"/>
      <c r="F250" s="212">
        <f t="shared" si="227"/>
        <v>1</v>
      </c>
      <c r="G250" s="212">
        <f t="shared" si="228"/>
        <v>0</v>
      </c>
      <c r="H250" s="213">
        <f t="shared" si="229"/>
        <v>0</v>
      </c>
      <c r="I250" s="212"/>
      <c r="J250" s="192">
        <f t="shared" si="233"/>
        <v>0</v>
      </c>
      <c r="K250" s="139"/>
      <c r="L250" s="139">
        <f t="shared" si="230"/>
        <v>0</v>
      </c>
      <c r="M250" s="215"/>
      <c r="N250" s="215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</row>
    <row r="251" ht="27.0" hidden="1" customHeight="1">
      <c r="A251" s="154">
        <v>7.0</v>
      </c>
      <c r="B251" s="212"/>
      <c r="C251" s="212"/>
      <c r="D251" s="212"/>
      <c r="E251" s="212"/>
      <c r="F251" s="212">
        <f t="shared" si="227"/>
        <v>1</v>
      </c>
      <c r="G251" s="212">
        <f t="shared" si="228"/>
        <v>0</v>
      </c>
      <c r="H251" s="213">
        <f t="shared" si="229"/>
        <v>0</v>
      </c>
      <c r="I251" s="212"/>
      <c r="J251" s="192">
        <f t="shared" si="233"/>
        <v>0</v>
      </c>
      <c r="K251" s="139"/>
      <c r="L251" s="139">
        <f t="shared" si="230"/>
        <v>0</v>
      </c>
      <c r="M251" s="215"/>
      <c r="N251" s="215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</row>
    <row r="252" ht="27.0" hidden="1" customHeight="1">
      <c r="A252" s="154">
        <v>8.0</v>
      </c>
      <c r="B252" s="212"/>
      <c r="C252" s="212"/>
      <c r="D252" s="212"/>
      <c r="E252" s="212"/>
      <c r="F252" s="212">
        <f t="shared" si="227"/>
        <v>1</v>
      </c>
      <c r="G252" s="212">
        <f t="shared" si="228"/>
        <v>0</v>
      </c>
      <c r="H252" s="213">
        <f t="shared" si="229"/>
        <v>0</v>
      </c>
      <c r="I252" s="212"/>
      <c r="J252" s="192">
        <f t="shared" si="233"/>
        <v>0</v>
      </c>
      <c r="K252" s="139"/>
      <c r="L252" s="139">
        <f t="shared" si="230"/>
        <v>0</v>
      </c>
      <c r="M252" s="215"/>
      <c r="N252" s="215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</row>
    <row r="253" ht="27.0" hidden="1" customHeight="1">
      <c r="A253" s="154">
        <v>9.0</v>
      </c>
      <c r="B253" s="212"/>
      <c r="C253" s="212"/>
      <c r="D253" s="212"/>
      <c r="E253" s="212"/>
      <c r="F253" s="212">
        <f t="shared" si="227"/>
        <v>1</v>
      </c>
      <c r="G253" s="212">
        <f t="shared" si="228"/>
        <v>0</v>
      </c>
      <c r="H253" s="213">
        <f t="shared" si="229"/>
        <v>0</v>
      </c>
      <c r="I253" s="212"/>
      <c r="J253" s="192">
        <f t="shared" si="233"/>
        <v>0</v>
      </c>
      <c r="K253" s="139"/>
      <c r="L253" s="139">
        <f t="shared" si="230"/>
        <v>0</v>
      </c>
      <c r="M253" s="215"/>
      <c r="N253" s="215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</row>
    <row r="254" ht="27.0" hidden="1" customHeight="1">
      <c r="A254" s="154">
        <v>10.0</v>
      </c>
      <c r="B254" s="190"/>
      <c r="C254" s="190"/>
      <c r="D254" s="190"/>
      <c r="E254" s="190"/>
      <c r="F254" s="190">
        <f t="shared" si="227"/>
        <v>1</v>
      </c>
      <c r="G254" s="190">
        <f t="shared" si="228"/>
        <v>0</v>
      </c>
      <c r="H254" s="191">
        <f t="shared" si="229"/>
        <v>0</v>
      </c>
      <c r="I254" s="190"/>
      <c r="J254" s="192">
        <f t="shared" si="233"/>
        <v>0</v>
      </c>
      <c r="K254" s="139"/>
      <c r="L254" s="139"/>
      <c r="M254" s="215"/>
      <c r="N254" s="215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</row>
    <row r="255" ht="27.0" hidden="1" customHeight="1">
      <c r="A255" s="154">
        <v>11.0</v>
      </c>
      <c r="B255" s="190"/>
      <c r="C255" s="190"/>
      <c r="D255" s="190"/>
      <c r="E255" s="190"/>
      <c r="F255" s="190">
        <f t="shared" si="227"/>
        <v>1</v>
      </c>
      <c r="G255" s="190">
        <f t="shared" si="228"/>
        <v>0</v>
      </c>
      <c r="H255" s="191">
        <f t="shared" si="229"/>
        <v>0</v>
      </c>
      <c r="I255" s="190"/>
      <c r="J255" s="192">
        <f t="shared" si="233"/>
        <v>0</v>
      </c>
      <c r="K255" s="139"/>
      <c r="L255" s="139"/>
      <c r="M255" s="215"/>
      <c r="N255" s="215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</row>
    <row r="256" ht="27.0" hidden="1" customHeight="1">
      <c r="A256" s="154">
        <v>12.0</v>
      </c>
      <c r="B256" s="190"/>
      <c r="C256" s="190"/>
      <c r="D256" s="190"/>
      <c r="E256" s="190"/>
      <c r="F256" s="190">
        <f t="shared" si="227"/>
        <v>1</v>
      </c>
      <c r="G256" s="190">
        <f t="shared" si="228"/>
        <v>0</v>
      </c>
      <c r="H256" s="191">
        <f t="shared" si="229"/>
        <v>0</v>
      </c>
      <c r="I256" s="190"/>
      <c r="J256" s="192">
        <f t="shared" si="233"/>
        <v>0</v>
      </c>
      <c r="K256" s="139"/>
      <c r="L256" s="139"/>
      <c r="M256" s="215"/>
      <c r="N256" s="215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</row>
    <row r="257" ht="27.0" hidden="1" customHeight="1">
      <c r="A257" s="154">
        <v>13.0</v>
      </c>
      <c r="B257" s="190"/>
      <c r="C257" s="190"/>
      <c r="D257" s="190"/>
      <c r="E257" s="190"/>
      <c r="F257" s="190">
        <f t="shared" si="227"/>
        <v>1</v>
      </c>
      <c r="G257" s="190">
        <f t="shared" si="228"/>
        <v>0</v>
      </c>
      <c r="H257" s="191">
        <f t="shared" si="229"/>
        <v>0</v>
      </c>
      <c r="I257" s="190"/>
      <c r="J257" s="192">
        <f t="shared" si="233"/>
        <v>0</v>
      </c>
      <c r="K257" s="139"/>
      <c r="L257" s="139"/>
      <c r="M257" s="215"/>
      <c r="N257" s="215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</row>
    <row r="258" ht="27.0" hidden="1" customHeight="1">
      <c r="A258" s="154">
        <v>14.0</v>
      </c>
      <c r="B258" s="190"/>
      <c r="C258" s="190"/>
      <c r="D258" s="190"/>
      <c r="E258" s="190"/>
      <c r="F258" s="190">
        <f t="shared" si="227"/>
        <v>1</v>
      </c>
      <c r="G258" s="190">
        <f t="shared" si="228"/>
        <v>0</v>
      </c>
      <c r="H258" s="191">
        <f t="shared" si="229"/>
        <v>0</v>
      </c>
      <c r="I258" s="190"/>
      <c r="J258" s="192">
        <f t="shared" si="233"/>
        <v>0</v>
      </c>
      <c r="K258" s="139"/>
      <c r="L258" s="139"/>
      <c r="M258" s="215"/>
      <c r="N258" s="215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</row>
    <row r="259" ht="24.75" customHeight="1">
      <c r="A259" s="160"/>
      <c r="B259" s="216"/>
      <c r="C259" s="216"/>
      <c r="D259" s="216"/>
      <c r="E259" s="216"/>
      <c r="F259" s="216"/>
      <c r="G259" s="216"/>
      <c r="H259" s="217" t="s">
        <v>38</v>
      </c>
      <c r="I259" s="216"/>
      <c r="J259" s="218">
        <f>SUM(J245:J258)</f>
        <v>0</v>
      </c>
      <c r="K259" s="139"/>
      <c r="L259" s="139"/>
      <c r="M259" s="139"/>
      <c r="N259" s="139"/>
      <c r="O259" s="139"/>
      <c r="P259" s="139"/>
      <c r="Q259" s="139"/>
      <c r="R259" s="141"/>
      <c r="S259" s="21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</row>
    <row r="260" ht="18.75" customHeight="1">
      <c r="A260" s="173"/>
      <c r="B260" s="144"/>
      <c r="C260" s="144"/>
      <c r="D260" s="144"/>
      <c r="E260" s="144"/>
      <c r="F260" s="144"/>
      <c r="G260" s="144"/>
      <c r="H260" s="145"/>
      <c r="I260" s="144"/>
      <c r="J260" s="174"/>
      <c r="K260" s="139"/>
      <c r="L260" s="139"/>
      <c r="M260" s="139"/>
      <c r="N260" s="139"/>
      <c r="O260" s="139"/>
      <c r="P260" s="139"/>
      <c r="Q260" s="139"/>
      <c r="R260" s="141"/>
      <c r="S260" s="21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</row>
    <row r="261" ht="18.75" customHeight="1">
      <c r="A261" s="139"/>
      <c r="B261" s="139"/>
      <c r="C261" s="139"/>
      <c r="D261" s="139"/>
      <c r="E261" s="139"/>
      <c r="F261" s="139"/>
      <c r="G261" s="139"/>
      <c r="H261" s="140"/>
      <c r="I261" s="139"/>
      <c r="J261" s="139"/>
      <c r="K261" s="139"/>
      <c r="L261" s="139"/>
      <c r="M261" s="139"/>
      <c r="N261" s="139"/>
      <c r="O261" s="139"/>
      <c r="P261" s="139"/>
      <c r="Q261" s="139"/>
      <c r="R261" s="141"/>
      <c r="S261" s="21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</row>
    <row r="262" ht="18.75" customHeight="1">
      <c r="A262" s="139"/>
      <c r="B262" s="139"/>
      <c r="C262" s="139"/>
      <c r="D262" s="139"/>
      <c r="E262" s="139"/>
      <c r="F262" s="139"/>
      <c r="G262" s="139"/>
      <c r="H262" s="140"/>
      <c r="I262" s="139"/>
      <c r="J262" s="139"/>
      <c r="K262" s="139"/>
      <c r="L262" s="139"/>
      <c r="M262" s="139"/>
      <c r="N262" s="139"/>
      <c r="O262" s="139"/>
      <c r="P262" s="139"/>
      <c r="Q262" s="139"/>
      <c r="R262" s="219"/>
      <c r="S262" s="21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</row>
    <row r="263" ht="18.75" customHeight="1">
      <c r="A263" s="139" t="s">
        <v>39</v>
      </c>
      <c r="B263" s="139"/>
      <c r="C263" s="139"/>
      <c r="D263" s="139"/>
      <c r="E263" s="139"/>
      <c r="F263" s="139"/>
      <c r="G263" s="139"/>
      <c r="H263" s="140"/>
      <c r="I263" s="139"/>
      <c r="J263" s="139"/>
      <c r="K263" s="139"/>
      <c r="L263" s="139"/>
      <c r="M263" s="139"/>
      <c r="N263" s="139"/>
      <c r="O263" s="139"/>
      <c r="P263" s="139"/>
      <c r="Q263" s="139"/>
      <c r="R263" s="219"/>
      <c r="S263" s="21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</row>
    <row r="264" ht="18.75" customHeight="1">
      <c r="A264" s="139"/>
      <c r="B264" s="139"/>
      <c r="C264" s="139"/>
      <c r="D264" s="139"/>
      <c r="E264" s="139"/>
      <c r="F264" s="139"/>
      <c r="G264" s="139"/>
      <c r="H264" s="140"/>
      <c r="I264" s="139"/>
      <c r="J264" s="139"/>
      <c r="K264" s="139"/>
      <c r="L264" s="139"/>
      <c r="M264" s="139"/>
      <c r="N264" s="139"/>
      <c r="O264" s="139"/>
      <c r="P264" s="139"/>
      <c r="Q264" s="139"/>
      <c r="R264" s="219"/>
      <c r="S264" s="21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</row>
    <row r="265" ht="42.0" customHeight="1">
      <c r="A265" s="175"/>
      <c r="B265" s="160" t="s">
        <v>12</v>
      </c>
      <c r="C265" s="176" t="s">
        <v>62</v>
      </c>
      <c r="D265" s="52"/>
      <c r="E265" s="53"/>
      <c r="F265" s="220"/>
      <c r="G265" s="220"/>
      <c r="H265" s="178" t="s">
        <v>14</v>
      </c>
      <c r="I265" s="221" t="s">
        <v>15</v>
      </c>
      <c r="J265" s="160" t="s">
        <v>16</v>
      </c>
      <c r="K265" s="139"/>
      <c r="L265" s="139"/>
      <c r="M265" s="139"/>
      <c r="N265" s="139"/>
      <c r="O265" s="139"/>
      <c r="P265" s="139"/>
      <c r="Q265" s="139"/>
      <c r="R265" s="219"/>
      <c r="S265" s="21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</row>
    <row r="266" ht="24.75" customHeight="1">
      <c r="A266" s="160">
        <v>1.0</v>
      </c>
      <c r="B266" s="257" t="s">
        <v>65</v>
      </c>
      <c r="C266" s="196"/>
      <c r="D266" s="196"/>
      <c r="E266" s="196"/>
      <c r="F266" s="196"/>
      <c r="G266" s="196"/>
      <c r="H266" s="222">
        <v>39.0</v>
      </c>
      <c r="I266" s="196">
        <v>1.0</v>
      </c>
      <c r="J266" s="192">
        <f t="shared" ref="J266:J275" si="234">+I266*H266</f>
        <v>39</v>
      </c>
      <c r="K266" s="175"/>
      <c r="L266" s="175"/>
      <c r="M266" s="175"/>
      <c r="N266" s="175"/>
      <c r="O266" s="175"/>
      <c r="P266" s="175"/>
      <c r="Q266" s="223"/>
      <c r="R266" s="219"/>
      <c r="S266" s="21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</row>
    <row r="267" ht="24.75" customHeight="1">
      <c r="A267" s="160">
        <v>2.0</v>
      </c>
      <c r="B267" s="154" t="s">
        <v>65</v>
      </c>
      <c r="C267" s="196"/>
      <c r="D267" s="196"/>
      <c r="E267" s="196"/>
      <c r="F267" s="196"/>
      <c r="G267" s="196"/>
      <c r="H267" s="222">
        <v>23.0</v>
      </c>
      <c r="I267" s="196">
        <v>1.0</v>
      </c>
      <c r="J267" s="192">
        <f t="shared" si="234"/>
        <v>23</v>
      </c>
      <c r="K267" s="175"/>
      <c r="L267" s="175"/>
      <c r="M267" s="175"/>
      <c r="N267" s="175"/>
      <c r="O267" s="175"/>
      <c r="P267" s="175"/>
      <c r="Q267" s="223"/>
      <c r="R267" s="21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</row>
    <row r="268" ht="24.75" customHeight="1">
      <c r="A268" s="160">
        <v>3.0</v>
      </c>
      <c r="B268" s="257" t="s">
        <v>92</v>
      </c>
      <c r="C268" s="196"/>
      <c r="D268" s="196"/>
      <c r="E268" s="196"/>
      <c r="F268" s="196"/>
      <c r="G268" s="196"/>
      <c r="H268" s="222">
        <v>34.0</v>
      </c>
      <c r="I268" s="196">
        <v>1.0</v>
      </c>
      <c r="J268" s="192">
        <f t="shared" si="234"/>
        <v>34</v>
      </c>
      <c r="K268" s="175"/>
      <c r="L268" s="175"/>
      <c r="M268" s="175"/>
      <c r="N268" s="175"/>
      <c r="O268" s="175"/>
      <c r="P268" s="175"/>
      <c r="Q268" s="223"/>
      <c r="R268" s="21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</row>
    <row r="269" ht="24.75" customHeight="1">
      <c r="A269" s="160">
        <v>4.0</v>
      </c>
      <c r="B269" s="190" t="s">
        <v>92</v>
      </c>
      <c r="C269" s="196"/>
      <c r="D269" s="196"/>
      <c r="E269" s="196"/>
      <c r="F269" s="196"/>
      <c r="G269" s="196"/>
      <c r="H269" s="222">
        <v>24.0</v>
      </c>
      <c r="I269" s="196">
        <v>1.0</v>
      </c>
      <c r="J269" s="192">
        <f t="shared" si="234"/>
        <v>24</v>
      </c>
      <c r="K269" s="175"/>
      <c r="L269" s="175"/>
      <c r="M269" s="175"/>
      <c r="N269" s="175"/>
      <c r="O269" s="175"/>
      <c r="P269" s="175"/>
      <c r="Q269" s="223"/>
      <c r="R269" s="21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</row>
    <row r="270" ht="24.75" customHeight="1">
      <c r="A270" s="160">
        <v>5.0</v>
      </c>
      <c r="B270" s="257" t="s">
        <v>64</v>
      </c>
      <c r="C270" s="196"/>
      <c r="D270" s="196"/>
      <c r="E270" s="196"/>
      <c r="F270" s="196"/>
      <c r="G270" s="196"/>
      <c r="H270" s="222">
        <v>38.0</v>
      </c>
      <c r="I270" s="196">
        <v>1.0</v>
      </c>
      <c r="J270" s="192">
        <f t="shared" si="234"/>
        <v>38</v>
      </c>
      <c r="K270" s="175"/>
      <c r="L270" s="175"/>
      <c r="M270" s="175"/>
      <c r="N270" s="175"/>
      <c r="O270" s="175"/>
      <c r="P270" s="175"/>
      <c r="Q270" s="223"/>
      <c r="R270" s="21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</row>
    <row r="271" ht="24.75" customHeight="1">
      <c r="A271" s="160">
        <v>6.0</v>
      </c>
      <c r="B271" s="190" t="s">
        <v>64</v>
      </c>
      <c r="C271" s="196"/>
      <c r="D271" s="196"/>
      <c r="E271" s="196"/>
      <c r="F271" s="196"/>
      <c r="G271" s="196"/>
      <c r="H271" s="222">
        <v>21.0</v>
      </c>
      <c r="I271" s="196">
        <v>1.0</v>
      </c>
      <c r="J271" s="192">
        <f t="shared" si="234"/>
        <v>21</v>
      </c>
      <c r="K271" s="175"/>
      <c r="L271" s="175"/>
      <c r="M271" s="175"/>
      <c r="N271" s="175"/>
      <c r="O271" s="175"/>
      <c r="P271" s="175"/>
      <c r="Q271" s="223"/>
      <c r="R271" s="21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</row>
    <row r="272" ht="24.75" customHeight="1">
      <c r="A272" s="160">
        <v>7.0</v>
      </c>
      <c r="B272" s="180" t="s">
        <v>95</v>
      </c>
      <c r="C272" s="196"/>
      <c r="D272" s="196"/>
      <c r="E272" s="196"/>
      <c r="F272" s="196"/>
      <c r="G272" s="196"/>
      <c r="H272" s="222">
        <v>41.0</v>
      </c>
      <c r="I272" s="196">
        <v>1.0</v>
      </c>
      <c r="J272" s="192">
        <f t="shared" si="234"/>
        <v>41</v>
      </c>
      <c r="K272" s="175"/>
      <c r="L272" s="175"/>
      <c r="M272" s="175"/>
      <c r="N272" s="175"/>
      <c r="O272" s="175"/>
      <c r="P272" s="175"/>
      <c r="Q272" s="223"/>
      <c r="R272" s="21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</row>
    <row r="273" ht="24.75" customHeight="1">
      <c r="A273" s="160">
        <v>8.0</v>
      </c>
      <c r="B273" s="190" t="s">
        <v>95</v>
      </c>
      <c r="C273" s="196"/>
      <c r="D273" s="196"/>
      <c r="E273" s="196"/>
      <c r="F273" s="196"/>
      <c r="G273" s="196"/>
      <c r="H273" s="222">
        <v>30.0</v>
      </c>
      <c r="I273" s="196">
        <v>1.0</v>
      </c>
      <c r="J273" s="192">
        <f t="shared" si="234"/>
        <v>30</v>
      </c>
      <c r="K273" s="175"/>
      <c r="L273" s="175"/>
      <c r="M273" s="175"/>
      <c r="N273" s="175"/>
      <c r="O273" s="175"/>
      <c r="P273" s="175"/>
      <c r="Q273" s="223"/>
      <c r="R273" s="21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</row>
    <row r="274" ht="24.75" customHeight="1">
      <c r="A274" s="160">
        <v>9.0</v>
      </c>
      <c r="B274" s="180" t="s">
        <v>93</v>
      </c>
      <c r="C274" s="196"/>
      <c r="D274" s="196"/>
      <c r="E274" s="196"/>
      <c r="F274" s="196"/>
      <c r="G274" s="196"/>
      <c r="H274" s="222">
        <v>37.0</v>
      </c>
      <c r="I274" s="196">
        <v>1.0</v>
      </c>
      <c r="J274" s="192">
        <f t="shared" si="234"/>
        <v>37</v>
      </c>
      <c r="K274" s="175"/>
      <c r="L274" s="175"/>
      <c r="M274" s="175"/>
      <c r="N274" s="175"/>
      <c r="O274" s="175"/>
      <c r="P274" s="175"/>
      <c r="Q274" s="223"/>
      <c r="R274" s="21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</row>
    <row r="275" ht="24.75" customHeight="1">
      <c r="A275" s="160">
        <v>10.0</v>
      </c>
      <c r="B275" s="190" t="s">
        <v>93</v>
      </c>
      <c r="C275" s="196"/>
      <c r="D275" s="196"/>
      <c r="E275" s="196"/>
      <c r="F275" s="196"/>
      <c r="G275" s="196"/>
      <c r="H275" s="222">
        <v>25.0</v>
      </c>
      <c r="I275" s="196">
        <v>1.0</v>
      </c>
      <c r="J275" s="192">
        <f t="shared" si="234"/>
        <v>25</v>
      </c>
      <c r="K275" s="175"/>
      <c r="L275" s="175"/>
      <c r="M275" s="175"/>
      <c r="N275" s="175"/>
      <c r="O275" s="175"/>
      <c r="P275" s="175"/>
      <c r="Q275" s="223"/>
      <c r="R275" s="21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</row>
    <row r="276" ht="18.75" customHeight="1">
      <c r="A276" s="139"/>
      <c r="B276" s="139"/>
      <c r="C276" s="139"/>
      <c r="D276" s="139"/>
      <c r="E276" s="139"/>
      <c r="F276" s="139"/>
      <c r="G276" s="139"/>
      <c r="H276" s="140" t="s">
        <v>38</v>
      </c>
      <c r="I276" s="139"/>
      <c r="J276" s="224">
        <f>SUM(J266:J275)</f>
        <v>312</v>
      </c>
      <c r="K276" s="225"/>
      <c r="L276" s="225"/>
      <c r="M276" s="225"/>
      <c r="N276" s="225"/>
      <c r="O276" s="225"/>
      <c r="P276" s="225"/>
      <c r="Q276" s="225"/>
      <c r="R276" s="139"/>
      <c r="S276" s="21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</row>
    <row r="277" ht="18.75" customHeight="1">
      <c r="A277" s="144"/>
      <c r="B277" s="144"/>
      <c r="C277" s="144"/>
      <c r="D277" s="144"/>
      <c r="E277" s="144"/>
      <c r="F277" s="144"/>
      <c r="G277" s="144"/>
      <c r="H277" s="145"/>
      <c r="I277" s="172"/>
      <c r="J277" s="199">
        <f>+J276*60%</f>
        <v>187.2</v>
      </c>
      <c r="K277" s="199"/>
      <c r="L277" s="199"/>
      <c r="M277" s="199"/>
      <c r="N277" s="199"/>
      <c r="O277" s="199"/>
      <c r="P277" s="199"/>
      <c r="Q277" s="199">
        <f>+J276*40%</f>
        <v>124.8</v>
      </c>
      <c r="R277" s="139"/>
      <c r="S277" s="21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</row>
    <row r="278" ht="18.75" customHeight="1">
      <c r="A278" s="139"/>
      <c r="B278" s="139"/>
      <c r="C278" s="139"/>
      <c r="D278" s="139"/>
      <c r="E278" s="139"/>
      <c r="F278" s="139"/>
      <c r="G278" s="139"/>
      <c r="H278" s="140"/>
      <c r="I278" s="139"/>
      <c r="J278" s="139"/>
      <c r="K278" s="139"/>
      <c r="L278" s="139"/>
      <c r="M278" s="139"/>
      <c r="N278" s="139"/>
      <c r="O278" s="139"/>
      <c r="P278" s="139"/>
      <c r="Q278" s="139"/>
      <c r="R278" s="139"/>
      <c r="S278" s="21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</row>
    <row r="279" ht="18.75" customHeight="1">
      <c r="A279" s="139"/>
      <c r="B279" s="139"/>
      <c r="C279" s="139"/>
      <c r="D279" s="139"/>
      <c r="E279" s="139"/>
      <c r="F279" s="139"/>
      <c r="G279" s="139"/>
      <c r="H279" s="140"/>
      <c r="I279" s="139"/>
      <c r="J279" s="139"/>
      <c r="K279" s="139"/>
      <c r="L279" s="139"/>
      <c r="M279" s="139"/>
      <c r="N279" s="139"/>
      <c r="O279" s="139"/>
      <c r="P279" s="139"/>
      <c r="Q279" s="139"/>
      <c r="R279" s="139"/>
      <c r="S279" s="21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</row>
    <row r="280" ht="19.5" customHeight="1">
      <c r="A280" s="226" t="s">
        <v>41</v>
      </c>
      <c r="B280" s="139"/>
      <c r="C280" s="139"/>
      <c r="D280" s="139"/>
      <c r="E280" s="139"/>
      <c r="F280" s="139"/>
      <c r="G280" s="139"/>
      <c r="H280" s="140"/>
      <c r="I280" s="139"/>
      <c r="J280" s="139"/>
      <c r="K280" s="139"/>
      <c r="L280" s="139"/>
      <c r="M280" s="139"/>
      <c r="N280" s="139"/>
      <c r="O280" s="139"/>
      <c r="P280" s="139"/>
      <c r="Q280" s="139"/>
      <c r="R280" s="139"/>
      <c r="S280" s="21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</row>
    <row r="281" ht="57.0" customHeight="1">
      <c r="A281" s="227"/>
      <c r="B281" s="228" t="s">
        <v>42</v>
      </c>
      <c r="C281" s="228" t="s">
        <v>43</v>
      </c>
      <c r="D281" s="228" t="s">
        <v>44</v>
      </c>
      <c r="E281" s="228" t="s">
        <v>45</v>
      </c>
      <c r="F281" s="228"/>
      <c r="G281" s="228"/>
      <c r="H281" s="229" t="s">
        <v>46</v>
      </c>
      <c r="I281" s="230" t="s">
        <v>47</v>
      </c>
      <c r="J281" s="139"/>
      <c r="K281" s="139"/>
      <c r="L281" s="139"/>
      <c r="M281" s="139"/>
      <c r="N281" s="139"/>
      <c r="O281" s="139"/>
      <c r="P281" s="139"/>
      <c r="Q281" s="139"/>
      <c r="R281" s="141"/>
      <c r="S281" s="21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</row>
    <row r="282" ht="18.75" customHeight="1">
      <c r="A282" s="231" t="s">
        <v>48</v>
      </c>
      <c r="B282" s="232">
        <f>+E25</f>
        <v>31149.8997</v>
      </c>
      <c r="C282" s="233">
        <f>+J238</f>
        <v>28526.2494</v>
      </c>
      <c r="D282" s="233">
        <f>+J259</f>
        <v>0</v>
      </c>
      <c r="E282" s="234">
        <f>J277</f>
        <v>187.2</v>
      </c>
      <c r="F282" s="234"/>
      <c r="G282" s="234"/>
      <c r="H282" s="235">
        <f>+I25</f>
        <v>1997.280155</v>
      </c>
      <c r="I282" s="236">
        <f>+B282-C282-D282-E282-H282</f>
        <v>439.1701421</v>
      </c>
      <c r="J282" s="139"/>
      <c r="K282" s="139"/>
      <c r="L282" s="139"/>
      <c r="M282" s="139"/>
      <c r="N282" s="139"/>
      <c r="O282" s="139"/>
      <c r="P282" s="139"/>
      <c r="Q282" s="139"/>
      <c r="R282" s="141"/>
      <c r="S282" s="21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</row>
    <row r="283" ht="19.5" customHeight="1">
      <c r="A283" s="237" t="s">
        <v>49</v>
      </c>
      <c r="B283" s="238"/>
      <c r="C283" s="239">
        <f>+C282/B282</f>
        <v>0.915773395</v>
      </c>
      <c r="D283" s="239">
        <f>+D282/B282</f>
        <v>0</v>
      </c>
      <c r="E283" s="239">
        <f>+E282/B282</f>
        <v>0.006009650169</v>
      </c>
      <c r="F283" s="239"/>
      <c r="G283" s="239"/>
      <c r="H283" s="240">
        <f>+H282/B282</f>
        <v>0.06411834947</v>
      </c>
      <c r="I283" s="241">
        <f>+I282/B282</f>
        <v>0.01409860533</v>
      </c>
      <c r="J283" s="139"/>
      <c r="K283" s="139"/>
      <c r="L283" s="139"/>
      <c r="M283" s="139"/>
      <c r="N283" s="139"/>
      <c r="O283" s="139"/>
      <c r="P283" s="139"/>
      <c r="Q283" s="139"/>
      <c r="R283" s="141"/>
      <c r="S283" s="21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</row>
    <row r="284" ht="19.5" customHeight="1">
      <c r="A284" s="162"/>
      <c r="B284" s="215"/>
      <c r="C284" s="242"/>
      <c r="D284" s="242"/>
      <c r="E284" s="242"/>
      <c r="F284" s="242"/>
      <c r="G284" s="242"/>
      <c r="H284" s="243"/>
      <c r="I284" s="244"/>
      <c r="J284" s="139"/>
      <c r="K284" s="139"/>
      <c r="L284" s="139"/>
      <c r="M284" s="139"/>
      <c r="N284" s="139"/>
      <c r="O284" s="139"/>
      <c r="P284" s="139"/>
      <c r="Q284" s="139"/>
      <c r="R284" s="141"/>
      <c r="S284" s="21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</row>
    <row r="285" ht="18.75" customHeight="1">
      <c r="A285" s="245"/>
      <c r="B285" s="246"/>
      <c r="C285" s="246"/>
      <c r="D285" s="246" t="s">
        <v>50</v>
      </c>
      <c r="E285" s="246" t="s">
        <v>48</v>
      </c>
      <c r="F285" s="246"/>
      <c r="G285" s="246"/>
      <c r="H285" s="247">
        <f>+D282+E282+H282+I282</f>
        <v>2623.650297</v>
      </c>
      <c r="I285" s="248"/>
      <c r="J285" s="139"/>
      <c r="K285" s="139"/>
      <c r="L285" s="139"/>
      <c r="M285" s="139"/>
      <c r="N285" s="139"/>
      <c r="O285" s="139"/>
      <c r="P285" s="139"/>
      <c r="Q285" s="139"/>
      <c r="R285" s="141"/>
      <c r="S285" s="140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</row>
    <row r="286" ht="18.75" customHeight="1">
      <c r="A286" s="249"/>
      <c r="B286" s="139"/>
      <c r="C286" s="139"/>
      <c r="D286" s="139"/>
      <c r="E286" s="139" t="s">
        <v>49</v>
      </c>
      <c r="F286" s="139"/>
      <c r="G286" s="139"/>
      <c r="H286" s="243">
        <f>+H285/B282</f>
        <v>0.08422660497</v>
      </c>
      <c r="I286" s="250"/>
      <c r="J286" s="139"/>
      <c r="K286" s="139"/>
      <c r="L286" s="139"/>
      <c r="M286" s="139"/>
      <c r="N286" s="139"/>
      <c r="O286" s="139"/>
      <c r="P286" s="139"/>
      <c r="Q286" s="139"/>
      <c r="R286" s="141"/>
      <c r="S286" s="140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</row>
    <row r="287" ht="18.75" customHeight="1">
      <c r="A287" s="249"/>
      <c r="B287" s="139"/>
      <c r="C287" s="139" t="s">
        <v>51</v>
      </c>
      <c r="D287" s="139"/>
      <c r="E287" s="139"/>
      <c r="F287" s="139"/>
      <c r="G287" s="139"/>
      <c r="H287" s="140"/>
      <c r="I287" s="250"/>
      <c r="J287" s="139"/>
      <c r="K287" s="139"/>
      <c r="L287" s="139"/>
      <c r="M287" s="139"/>
      <c r="N287" s="139"/>
      <c r="O287" s="139"/>
      <c r="P287" s="139"/>
      <c r="Q287" s="139"/>
      <c r="R287" s="141"/>
      <c r="S287" s="140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</row>
    <row r="288" ht="18.75" customHeight="1">
      <c r="A288" s="249"/>
      <c r="B288" s="139"/>
      <c r="C288" s="139"/>
      <c r="D288" s="139" t="s">
        <v>52</v>
      </c>
      <c r="E288" s="139"/>
      <c r="F288" s="139"/>
      <c r="G288" s="139"/>
      <c r="H288" s="140">
        <f>+H287*(H285-H282)</f>
        <v>0</v>
      </c>
      <c r="I288" s="250"/>
      <c r="J288" s="139"/>
      <c r="K288" s="139"/>
      <c r="L288" s="139"/>
      <c r="M288" s="139"/>
      <c r="N288" s="139"/>
      <c r="O288" s="139"/>
      <c r="P288" s="139"/>
      <c r="Q288" s="139"/>
      <c r="R288" s="141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</row>
    <row r="289" ht="19.5" customHeight="1">
      <c r="A289" s="251"/>
      <c r="B289" s="252"/>
      <c r="C289" s="252"/>
      <c r="D289" s="252"/>
      <c r="E289" s="252"/>
      <c r="F289" s="252"/>
      <c r="G289" s="252"/>
      <c r="H289" s="253"/>
      <c r="I289" s="254"/>
      <c r="J289" s="139"/>
      <c r="K289" s="139"/>
      <c r="L289" s="139"/>
      <c r="M289" s="139"/>
      <c r="N289" s="139"/>
      <c r="O289" s="139"/>
      <c r="P289" s="139"/>
      <c r="Q289" s="139"/>
      <c r="R289" s="141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</row>
    <row r="290" ht="18.75" customHeight="1">
      <c r="A290" s="139"/>
      <c r="B290" s="139"/>
      <c r="C290" s="139"/>
      <c r="D290" s="139"/>
      <c r="E290" s="139"/>
      <c r="F290" s="139"/>
      <c r="G290" s="139"/>
      <c r="H290" s="140"/>
      <c r="I290" s="139"/>
      <c r="J290" s="139"/>
      <c r="K290" s="139"/>
      <c r="L290" s="139"/>
      <c r="M290" s="139"/>
      <c r="N290" s="139"/>
      <c r="O290" s="139"/>
      <c r="P290" s="139"/>
      <c r="Q290" s="139"/>
      <c r="R290" s="141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</row>
    <row r="291" ht="18.75" customHeight="1">
      <c r="A291" s="139"/>
      <c r="B291" s="139"/>
      <c r="C291" s="139"/>
      <c r="D291" s="139"/>
      <c r="E291" s="139"/>
      <c r="F291" s="139"/>
      <c r="G291" s="139"/>
      <c r="H291" s="140"/>
      <c r="I291" s="139"/>
      <c r="J291" s="139"/>
      <c r="K291" s="139"/>
      <c r="L291" s="139"/>
      <c r="M291" s="139"/>
      <c r="N291" s="139"/>
      <c r="O291" s="139"/>
      <c r="P291" s="139"/>
      <c r="Q291" s="139"/>
      <c r="R291" s="141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</row>
    <row r="292" ht="18.75" customHeight="1">
      <c r="A292" s="139"/>
      <c r="B292" s="139"/>
      <c r="C292" s="139"/>
      <c r="D292" s="139"/>
      <c r="E292" s="139"/>
      <c r="F292" s="139"/>
      <c r="G292" s="139"/>
      <c r="H292" s="140"/>
      <c r="I292" s="139"/>
      <c r="J292" s="139"/>
      <c r="K292" s="139"/>
      <c r="L292" s="139"/>
      <c r="M292" s="139"/>
      <c r="N292" s="139"/>
      <c r="O292" s="139"/>
      <c r="P292" s="139"/>
      <c r="Q292" s="139"/>
      <c r="R292" s="141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</row>
    <row r="293" ht="18.0" customHeight="1">
      <c r="A293" s="7"/>
      <c r="B293" s="7"/>
      <c r="C293" s="7"/>
      <c r="D293" s="7"/>
      <c r="E293" s="7"/>
      <c r="F293" s="7"/>
      <c r="G293" s="7"/>
      <c r="H293" s="255"/>
      <c r="I293" s="7"/>
      <c r="J293" s="7"/>
      <c r="K293" s="7"/>
      <c r="L293" s="7"/>
      <c r="M293" s="7"/>
      <c r="N293" s="7"/>
      <c r="O293" s="7"/>
      <c r="P293" s="7"/>
      <c r="Q293" s="7"/>
      <c r="R293" s="25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</row>
    <row r="294" ht="18.0" customHeight="1">
      <c r="A294" s="7"/>
      <c r="B294" s="7"/>
      <c r="C294" s="7"/>
      <c r="D294" s="7"/>
      <c r="E294" s="7"/>
      <c r="F294" s="7"/>
      <c r="G294" s="7"/>
      <c r="H294" s="255"/>
      <c r="I294" s="7"/>
      <c r="J294" s="7"/>
      <c r="K294" s="7"/>
      <c r="L294" s="7"/>
      <c r="M294" s="7"/>
      <c r="N294" s="7"/>
      <c r="O294" s="7"/>
      <c r="P294" s="7"/>
      <c r="Q294" s="7"/>
      <c r="R294" s="25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</row>
    <row r="295" ht="18.0" customHeight="1">
      <c r="A295" s="7"/>
      <c r="B295" s="7"/>
      <c r="C295" s="7"/>
      <c r="D295" s="7"/>
      <c r="E295" s="7"/>
      <c r="F295" s="7"/>
      <c r="G295" s="7"/>
      <c r="H295" s="255"/>
      <c r="I295" s="7"/>
      <c r="J295" s="7"/>
      <c r="K295" s="7"/>
      <c r="L295" s="7"/>
      <c r="M295" s="7"/>
      <c r="N295" s="7"/>
      <c r="O295" s="7"/>
      <c r="P295" s="7"/>
      <c r="Q295" s="7"/>
      <c r="R295" s="25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</row>
    <row r="296" ht="18.0" customHeight="1">
      <c r="A296" s="7"/>
      <c r="B296" s="7"/>
      <c r="C296" s="7"/>
      <c r="D296" s="7"/>
      <c r="E296" s="7"/>
      <c r="F296" s="7"/>
      <c r="G296" s="7"/>
      <c r="H296" s="255"/>
      <c r="I296" s="7"/>
      <c r="J296" s="7"/>
      <c r="K296" s="7"/>
      <c r="L296" s="7"/>
      <c r="M296" s="7"/>
      <c r="N296" s="7"/>
      <c r="O296" s="7"/>
      <c r="P296" s="7"/>
      <c r="Q296" s="7"/>
      <c r="R296" s="25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</row>
    <row r="297" ht="18.0" customHeight="1">
      <c r="A297" s="7"/>
      <c r="B297" s="7"/>
      <c r="C297" s="7"/>
      <c r="D297" s="7"/>
      <c r="E297" s="7"/>
      <c r="F297" s="7"/>
      <c r="G297" s="7"/>
      <c r="H297" s="255"/>
      <c r="I297" s="7"/>
      <c r="J297" s="7"/>
      <c r="K297" s="7"/>
      <c r="L297" s="7"/>
      <c r="M297" s="7"/>
      <c r="N297" s="7"/>
      <c r="O297" s="7"/>
      <c r="P297" s="7"/>
      <c r="Q297" s="7"/>
      <c r="R297" s="25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</row>
    <row r="298" ht="18.0" customHeight="1">
      <c r="A298" s="7"/>
      <c r="B298" s="7"/>
      <c r="C298" s="7"/>
      <c r="D298" s="7"/>
      <c r="E298" s="7"/>
      <c r="F298" s="7"/>
      <c r="G298" s="7"/>
      <c r="H298" s="255"/>
      <c r="I298" s="7"/>
      <c r="J298" s="7"/>
      <c r="K298" s="7"/>
      <c r="L298" s="7"/>
      <c r="M298" s="7"/>
      <c r="N298" s="7"/>
      <c r="O298" s="7"/>
      <c r="P298" s="7"/>
      <c r="Q298" s="7"/>
      <c r="R298" s="25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</row>
    <row r="299" ht="18.0" customHeight="1">
      <c r="A299" s="7"/>
      <c r="B299" s="7"/>
      <c r="C299" s="7"/>
      <c r="D299" s="7"/>
      <c r="E299" s="7"/>
      <c r="F299" s="7"/>
      <c r="G299" s="7"/>
      <c r="H299" s="255"/>
      <c r="I299" s="7"/>
      <c r="J299" s="7"/>
      <c r="K299" s="7"/>
      <c r="L299" s="7"/>
      <c r="M299" s="7"/>
      <c r="N299" s="7"/>
      <c r="O299" s="7"/>
      <c r="P299" s="7"/>
      <c r="Q299" s="7"/>
      <c r="R299" s="25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</row>
    <row r="300" ht="18.0" customHeight="1">
      <c r="A300" s="7"/>
      <c r="B300" s="7"/>
      <c r="C300" s="7"/>
      <c r="D300" s="7"/>
      <c r="E300" s="7"/>
      <c r="F300" s="7"/>
      <c r="G300" s="7"/>
      <c r="H300" s="255"/>
      <c r="I300" s="7"/>
      <c r="J300" s="7"/>
      <c r="K300" s="7"/>
      <c r="L300" s="7"/>
      <c r="M300" s="7"/>
      <c r="N300" s="7"/>
      <c r="O300" s="7"/>
      <c r="P300" s="7"/>
      <c r="Q300" s="7"/>
      <c r="R300" s="25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</row>
    <row r="301" ht="18.0" customHeight="1">
      <c r="A301" s="7"/>
      <c r="B301" s="7"/>
      <c r="C301" s="7"/>
      <c r="D301" s="7"/>
      <c r="E301" s="7"/>
      <c r="F301" s="7"/>
      <c r="G301" s="7"/>
      <c r="H301" s="255"/>
      <c r="I301" s="7"/>
      <c r="J301" s="7"/>
      <c r="K301" s="7"/>
      <c r="L301" s="7"/>
      <c r="M301" s="7"/>
      <c r="N301" s="7"/>
      <c r="O301" s="7"/>
      <c r="P301" s="7"/>
      <c r="Q301" s="7"/>
      <c r="R301" s="25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</row>
    <row r="302" ht="18.0" customHeight="1">
      <c r="A302" s="7"/>
      <c r="B302" s="7"/>
      <c r="C302" s="7"/>
      <c r="D302" s="7"/>
      <c r="E302" s="7"/>
      <c r="F302" s="7"/>
      <c r="G302" s="7"/>
      <c r="H302" s="255"/>
      <c r="I302" s="7"/>
      <c r="J302" s="7"/>
      <c r="K302" s="7"/>
      <c r="L302" s="7"/>
      <c r="M302" s="7"/>
      <c r="N302" s="7"/>
      <c r="O302" s="7"/>
      <c r="P302" s="7"/>
      <c r="Q302" s="7"/>
      <c r="R302" s="25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</row>
    <row r="303" ht="18.0" customHeight="1">
      <c r="A303" s="7"/>
      <c r="B303" s="7"/>
      <c r="C303" s="7"/>
      <c r="D303" s="7"/>
      <c r="E303" s="7"/>
      <c r="F303" s="7"/>
      <c r="G303" s="7"/>
      <c r="H303" s="255"/>
      <c r="I303" s="7"/>
      <c r="J303" s="7"/>
      <c r="K303" s="7"/>
      <c r="L303" s="7"/>
      <c r="M303" s="7"/>
      <c r="N303" s="7"/>
      <c r="O303" s="7"/>
      <c r="P303" s="7"/>
      <c r="Q303" s="7"/>
      <c r="R303" s="25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</row>
    <row r="304" ht="18.0" customHeight="1">
      <c r="A304" s="7"/>
      <c r="B304" s="7"/>
      <c r="C304" s="7"/>
      <c r="D304" s="7"/>
      <c r="E304" s="7"/>
      <c r="F304" s="7"/>
      <c r="G304" s="7"/>
      <c r="H304" s="255"/>
      <c r="I304" s="7"/>
      <c r="J304" s="7"/>
      <c r="K304" s="7"/>
      <c r="L304" s="7"/>
      <c r="M304" s="7"/>
      <c r="N304" s="7"/>
      <c r="O304" s="7"/>
      <c r="P304" s="7"/>
      <c r="Q304" s="7"/>
      <c r="R304" s="25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</row>
    <row r="305" ht="18.0" customHeight="1">
      <c r="A305" s="7"/>
      <c r="B305" s="7"/>
      <c r="C305" s="7"/>
      <c r="D305" s="7"/>
      <c r="E305" s="7"/>
      <c r="F305" s="7"/>
      <c r="G305" s="7"/>
      <c r="H305" s="255"/>
      <c r="I305" s="7"/>
      <c r="J305" s="7"/>
      <c r="K305" s="7"/>
      <c r="L305" s="7"/>
      <c r="M305" s="7"/>
      <c r="N305" s="7"/>
      <c r="O305" s="7"/>
      <c r="P305" s="7"/>
      <c r="Q305" s="7"/>
      <c r="R305" s="25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</row>
    <row r="306" ht="18.0" customHeight="1">
      <c r="A306" s="7"/>
      <c r="B306" s="7"/>
      <c r="C306" s="7"/>
      <c r="D306" s="7"/>
      <c r="E306" s="7"/>
      <c r="F306" s="7"/>
      <c r="G306" s="7"/>
      <c r="H306" s="255"/>
      <c r="I306" s="7"/>
      <c r="J306" s="7"/>
      <c r="K306" s="7"/>
      <c r="L306" s="7"/>
      <c r="M306" s="7"/>
      <c r="N306" s="7"/>
      <c r="O306" s="7"/>
      <c r="P306" s="7"/>
      <c r="Q306" s="7"/>
      <c r="R306" s="25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</row>
    <row r="307" ht="18.0" customHeight="1">
      <c r="A307" s="7"/>
      <c r="B307" s="7"/>
      <c r="C307" s="7"/>
      <c r="D307" s="7"/>
      <c r="E307" s="7"/>
      <c r="F307" s="7"/>
      <c r="G307" s="7"/>
      <c r="H307" s="255"/>
      <c r="I307" s="7"/>
      <c r="J307" s="7"/>
      <c r="K307" s="7"/>
      <c r="L307" s="7"/>
      <c r="M307" s="7"/>
      <c r="N307" s="7"/>
      <c r="O307" s="7"/>
      <c r="P307" s="7"/>
      <c r="Q307" s="7"/>
      <c r="R307" s="25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</row>
    <row r="308" ht="18.0" customHeight="1">
      <c r="A308" s="7"/>
      <c r="B308" s="7"/>
      <c r="C308" s="7"/>
      <c r="D308" s="7"/>
      <c r="E308" s="7"/>
      <c r="F308" s="7"/>
      <c r="G308" s="7"/>
      <c r="H308" s="255"/>
      <c r="I308" s="7"/>
      <c r="J308" s="7"/>
      <c r="K308" s="7"/>
      <c r="L308" s="7"/>
      <c r="M308" s="7"/>
      <c r="N308" s="7"/>
      <c r="O308" s="7"/>
      <c r="P308" s="7"/>
      <c r="Q308" s="7"/>
      <c r="R308" s="25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</row>
    <row r="309" ht="18.0" customHeight="1">
      <c r="A309" s="7"/>
      <c r="B309" s="7"/>
      <c r="C309" s="7"/>
      <c r="D309" s="7"/>
      <c r="E309" s="7"/>
      <c r="F309" s="7"/>
      <c r="G309" s="7"/>
      <c r="H309" s="255"/>
      <c r="I309" s="7"/>
      <c r="J309" s="7"/>
      <c r="K309" s="7"/>
      <c r="L309" s="7"/>
      <c r="M309" s="7"/>
      <c r="N309" s="7"/>
      <c r="O309" s="7"/>
      <c r="P309" s="7"/>
      <c r="Q309" s="7"/>
      <c r="R309" s="25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</row>
    <row r="310" ht="18.0" customHeight="1">
      <c r="A310" s="7"/>
      <c r="B310" s="7"/>
      <c r="C310" s="7"/>
      <c r="D310" s="7"/>
      <c r="E310" s="7"/>
      <c r="F310" s="7"/>
      <c r="G310" s="7"/>
      <c r="H310" s="255"/>
      <c r="I310" s="7"/>
      <c r="J310" s="7"/>
      <c r="K310" s="7"/>
      <c r="L310" s="7"/>
      <c r="M310" s="7"/>
      <c r="N310" s="7"/>
      <c r="O310" s="7"/>
      <c r="P310" s="7"/>
      <c r="Q310" s="7"/>
      <c r="R310" s="25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</row>
    <row r="311" ht="18.0" customHeight="1">
      <c r="A311" s="7"/>
      <c r="B311" s="7"/>
      <c r="C311" s="7"/>
      <c r="D311" s="7"/>
      <c r="E311" s="7"/>
      <c r="F311" s="7"/>
      <c r="G311" s="7"/>
      <c r="H311" s="255"/>
      <c r="I311" s="7"/>
      <c r="J311" s="7"/>
      <c r="K311" s="7"/>
      <c r="L311" s="7"/>
      <c r="M311" s="7"/>
      <c r="N311" s="7"/>
      <c r="O311" s="7"/>
      <c r="P311" s="7"/>
      <c r="Q311" s="7"/>
      <c r="R311" s="25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</row>
    <row r="312" ht="18.0" customHeight="1">
      <c r="A312" s="7"/>
      <c r="B312" s="7"/>
      <c r="C312" s="7"/>
      <c r="D312" s="7"/>
      <c r="E312" s="7"/>
      <c r="F312" s="7"/>
      <c r="G312" s="7"/>
      <c r="H312" s="255"/>
      <c r="I312" s="7"/>
      <c r="J312" s="7"/>
      <c r="K312" s="7"/>
      <c r="L312" s="7"/>
      <c r="M312" s="7"/>
      <c r="N312" s="7"/>
      <c r="O312" s="7"/>
      <c r="P312" s="7"/>
      <c r="Q312" s="7"/>
      <c r="R312" s="25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</row>
    <row r="313" ht="18.0" customHeight="1">
      <c r="A313" s="7"/>
      <c r="B313" s="7"/>
      <c r="C313" s="7"/>
      <c r="D313" s="7"/>
      <c r="E313" s="7"/>
      <c r="F313" s="7"/>
      <c r="G313" s="7"/>
      <c r="H313" s="255"/>
      <c r="I313" s="7"/>
      <c r="J313" s="7"/>
      <c r="K313" s="7"/>
      <c r="L313" s="7"/>
      <c r="M313" s="7"/>
      <c r="N313" s="7"/>
      <c r="O313" s="7"/>
      <c r="P313" s="7"/>
      <c r="Q313" s="7"/>
      <c r="R313" s="25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</row>
    <row r="314" ht="18.0" customHeight="1">
      <c r="A314" s="7"/>
      <c r="B314" s="7"/>
      <c r="C314" s="7"/>
      <c r="D314" s="7"/>
      <c r="E314" s="7"/>
      <c r="F314" s="7"/>
      <c r="G314" s="7"/>
      <c r="H314" s="255"/>
      <c r="I314" s="7"/>
      <c r="J314" s="7"/>
      <c r="K314" s="7"/>
      <c r="L314" s="7"/>
      <c r="M314" s="7"/>
      <c r="N314" s="7"/>
      <c r="O314" s="7"/>
      <c r="P314" s="7"/>
      <c r="Q314" s="7"/>
      <c r="R314" s="25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</row>
    <row r="315" ht="18.0" customHeight="1">
      <c r="A315" s="7"/>
      <c r="B315" s="7"/>
      <c r="C315" s="7"/>
      <c r="D315" s="7"/>
      <c r="E315" s="7"/>
      <c r="F315" s="7"/>
      <c r="G315" s="7"/>
      <c r="H315" s="255"/>
      <c r="I315" s="7"/>
      <c r="J315" s="7"/>
      <c r="K315" s="7"/>
      <c r="L315" s="7"/>
      <c r="M315" s="7"/>
      <c r="N315" s="7"/>
      <c r="O315" s="7"/>
      <c r="P315" s="7"/>
      <c r="Q315" s="7"/>
      <c r="R315" s="25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</row>
    <row r="316" ht="18.0" customHeight="1">
      <c r="A316" s="7"/>
      <c r="B316" s="7"/>
      <c r="C316" s="7"/>
      <c r="D316" s="7"/>
      <c r="E316" s="7"/>
      <c r="F316" s="7"/>
      <c r="G316" s="7"/>
      <c r="H316" s="255"/>
      <c r="I316" s="7"/>
      <c r="J316" s="7"/>
      <c r="K316" s="7"/>
      <c r="L316" s="7"/>
      <c r="M316" s="7"/>
      <c r="N316" s="7"/>
      <c r="O316" s="7"/>
      <c r="P316" s="7"/>
      <c r="Q316" s="7"/>
      <c r="R316" s="25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</row>
    <row r="317" ht="18.0" customHeight="1">
      <c r="A317" s="7"/>
      <c r="B317" s="7"/>
      <c r="C317" s="7"/>
      <c r="D317" s="7"/>
      <c r="E317" s="7"/>
      <c r="F317" s="7"/>
      <c r="G317" s="7"/>
      <c r="H317" s="255"/>
      <c r="I317" s="7"/>
      <c r="J317" s="7"/>
      <c r="K317" s="7"/>
      <c r="L317" s="7"/>
      <c r="M317" s="7"/>
      <c r="N317" s="7"/>
      <c r="O317" s="7"/>
      <c r="P317" s="7"/>
      <c r="Q317" s="7"/>
      <c r="R317" s="25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</row>
    <row r="318" ht="18.0" customHeight="1">
      <c r="A318" s="7"/>
      <c r="B318" s="7"/>
      <c r="C318" s="7"/>
      <c r="D318" s="7"/>
      <c r="E318" s="7"/>
      <c r="F318" s="7"/>
      <c r="G318" s="7"/>
      <c r="H318" s="255"/>
      <c r="I318" s="7"/>
      <c r="J318" s="7"/>
      <c r="K318" s="7"/>
      <c r="L318" s="7"/>
      <c r="M318" s="7"/>
      <c r="N318" s="7"/>
      <c r="O318" s="7"/>
      <c r="P318" s="7"/>
      <c r="Q318" s="7"/>
      <c r="R318" s="25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</row>
    <row r="319" ht="18.0" customHeight="1">
      <c r="A319" s="7"/>
      <c r="B319" s="7"/>
      <c r="C319" s="7"/>
      <c r="D319" s="7"/>
      <c r="E319" s="7"/>
      <c r="F319" s="7"/>
      <c r="G319" s="7"/>
      <c r="H319" s="255"/>
      <c r="I319" s="7"/>
      <c r="J319" s="7"/>
      <c r="K319" s="7"/>
      <c r="L319" s="7"/>
      <c r="M319" s="7"/>
      <c r="N319" s="7"/>
      <c r="O319" s="7"/>
      <c r="P319" s="7"/>
      <c r="Q319" s="7"/>
      <c r="R319" s="25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</row>
    <row r="320" ht="18.0" customHeight="1">
      <c r="A320" s="7"/>
      <c r="B320" s="7"/>
      <c r="C320" s="7"/>
      <c r="D320" s="7"/>
      <c r="E320" s="7"/>
      <c r="F320" s="7"/>
      <c r="G320" s="7"/>
      <c r="H320" s="255"/>
      <c r="I320" s="7"/>
      <c r="J320" s="7"/>
      <c r="K320" s="7"/>
      <c r="L320" s="7"/>
      <c r="M320" s="7"/>
      <c r="N320" s="7"/>
      <c r="O320" s="7"/>
      <c r="P320" s="7"/>
      <c r="Q320" s="7"/>
      <c r="R320" s="25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</row>
    <row r="321" ht="18.0" customHeight="1">
      <c r="A321" s="7"/>
      <c r="B321" s="7"/>
      <c r="C321" s="7"/>
      <c r="D321" s="7"/>
      <c r="E321" s="7"/>
      <c r="F321" s="7"/>
      <c r="G321" s="7"/>
      <c r="H321" s="255"/>
      <c r="I321" s="7"/>
      <c r="J321" s="7"/>
      <c r="K321" s="7"/>
      <c r="L321" s="7"/>
      <c r="M321" s="7"/>
      <c r="N321" s="7"/>
      <c r="O321" s="7"/>
      <c r="P321" s="7"/>
      <c r="Q321" s="7"/>
      <c r="R321" s="25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</row>
    <row r="322" ht="18.0" customHeight="1">
      <c r="A322" s="7"/>
      <c r="B322" s="7"/>
      <c r="C322" s="7"/>
      <c r="D322" s="7"/>
      <c r="E322" s="7"/>
      <c r="F322" s="7"/>
      <c r="G322" s="7"/>
      <c r="H322" s="255"/>
      <c r="I322" s="7"/>
      <c r="J322" s="7"/>
      <c r="K322" s="7"/>
      <c r="L322" s="7"/>
      <c r="M322" s="7"/>
      <c r="N322" s="7"/>
      <c r="O322" s="7"/>
      <c r="P322" s="7"/>
      <c r="Q322" s="7"/>
      <c r="R322" s="25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</row>
    <row r="323" ht="18.0" customHeight="1">
      <c r="A323" s="7"/>
      <c r="B323" s="7"/>
      <c r="C323" s="7"/>
      <c r="D323" s="7"/>
      <c r="E323" s="7"/>
      <c r="F323" s="7"/>
      <c r="G323" s="7"/>
      <c r="H323" s="255"/>
      <c r="I323" s="7"/>
      <c r="J323" s="7"/>
      <c r="K323" s="7"/>
      <c r="L323" s="7"/>
      <c r="M323" s="7"/>
      <c r="N323" s="7"/>
      <c r="O323" s="7"/>
      <c r="P323" s="7"/>
      <c r="Q323" s="7"/>
      <c r="R323" s="25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</row>
    <row r="324" ht="18.0" customHeight="1">
      <c r="A324" s="7"/>
      <c r="B324" s="7"/>
      <c r="C324" s="7"/>
      <c r="D324" s="7"/>
      <c r="E324" s="7"/>
      <c r="F324" s="7"/>
      <c r="G324" s="7"/>
      <c r="H324" s="255"/>
      <c r="I324" s="7"/>
      <c r="J324" s="7"/>
      <c r="K324" s="7"/>
      <c r="L324" s="7"/>
      <c r="M324" s="7"/>
      <c r="N324" s="7"/>
      <c r="O324" s="7"/>
      <c r="P324" s="7"/>
      <c r="Q324" s="7"/>
      <c r="R324" s="25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</row>
    <row r="325" ht="18.0" customHeight="1">
      <c r="A325" s="7"/>
      <c r="B325" s="7"/>
      <c r="C325" s="7"/>
      <c r="D325" s="7"/>
      <c r="E325" s="7"/>
      <c r="F325" s="7"/>
      <c r="G325" s="7"/>
      <c r="H325" s="255"/>
      <c r="I325" s="7"/>
      <c r="J325" s="7"/>
      <c r="K325" s="7"/>
      <c r="L325" s="7"/>
      <c r="M325" s="7"/>
      <c r="N325" s="7"/>
      <c r="O325" s="7"/>
      <c r="P325" s="7"/>
      <c r="Q325" s="7"/>
      <c r="R325" s="25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</row>
    <row r="326" ht="18.0" customHeight="1">
      <c r="A326" s="7"/>
      <c r="B326" s="7"/>
      <c r="C326" s="7"/>
      <c r="D326" s="7"/>
      <c r="E326" s="7"/>
      <c r="F326" s="7"/>
      <c r="G326" s="7"/>
      <c r="H326" s="255"/>
      <c r="I326" s="7"/>
      <c r="J326" s="7"/>
      <c r="K326" s="7"/>
      <c r="L326" s="7"/>
      <c r="M326" s="7"/>
      <c r="N326" s="7"/>
      <c r="O326" s="7"/>
      <c r="P326" s="7"/>
      <c r="Q326" s="7"/>
      <c r="R326" s="25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</row>
    <row r="327" ht="18.0" customHeight="1">
      <c r="A327" s="7"/>
      <c r="B327" s="7"/>
      <c r="C327" s="7"/>
      <c r="D327" s="7"/>
      <c r="E327" s="7"/>
      <c r="F327" s="7"/>
      <c r="G327" s="7"/>
      <c r="H327" s="255"/>
      <c r="I327" s="7"/>
      <c r="J327" s="7"/>
      <c r="K327" s="7"/>
      <c r="L327" s="7"/>
      <c r="M327" s="7"/>
      <c r="N327" s="7"/>
      <c r="O327" s="7"/>
      <c r="P327" s="7"/>
      <c r="Q327" s="7"/>
      <c r="R327" s="25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</row>
    <row r="328" ht="18.0" customHeight="1">
      <c r="A328" s="7"/>
      <c r="B328" s="7"/>
      <c r="C328" s="7"/>
      <c r="D328" s="7"/>
      <c r="E328" s="7"/>
      <c r="F328" s="7"/>
      <c r="G328" s="7"/>
      <c r="H328" s="255"/>
      <c r="I328" s="7"/>
      <c r="J328" s="7"/>
      <c r="K328" s="7"/>
      <c r="L328" s="7"/>
      <c r="M328" s="7"/>
      <c r="N328" s="7"/>
      <c r="O328" s="7"/>
      <c r="P328" s="7"/>
      <c r="Q328" s="7"/>
      <c r="R328" s="25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</row>
    <row r="329" ht="18.0" customHeight="1">
      <c r="A329" s="7"/>
      <c r="B329" s="7"/>
      <c r="C329" s="7"/>
      <c r="D329" s="7"/>
      <c r="E329" s="7"/>
      <c r="F329" s="7"/>
      <c r="G329" s="7"/>
      <c r="H329" s="255"/>
      <c r="I329" s="7"/>
      <c r="J329" s="7"/>
      <c r="K329" s="7"/>
      <c r="L329" s="7"/>
      <c r="M329" s="7"/>
      <c r="N329" s="7"/>
      <c r="O329" s="7"/>
      <c r="P329" s="7"/>
      <c r="Q329" s="7"/>
      <c r="R329" s="25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</row>
    <row r="477" ht="18.0" customHeight="1">
      <c r="A477" s="7"/>
      <c r="B477" s="7"/>
      <c r="C477" s="7"/>
      <c r="D477" s="7"/>
      <c r="E477" s="7"/>
      <c r="F477" s="7"/>
      <c r="G477" s="7"/>
      <c r="H477" s="255"/>
      <c r="I477" s="7"/>
      <c r="J477" s="7"/>
      <c r="K477" s="7"/>
      <c r="L477" s="7"/>
      <c r="M477" s="7"/>
      <c r="N477" s="7"/>
      <c r="O477" s="7"/>
      <c r="P477" s="7"/>
      <c r="Q477" s="7"/>
      <c r="R477" s="25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</row>
    <row r="478" ht="18.0" customHeight="1">
      <c r="A478" s="7"/>
      <c r="B478" s="7"/>
      <c r="C478" s="7"/>
      <c r="D478" s="7"/>
      <c r="E478" s="7"/>
      <c r="F478" s="7"/>
      <c r="G478" s="7"/>
      <c r="H478" s="255"/>
      <c r="I478" s="7"/>
      <c r="J478" s="7"/>
      <c r="K478" s="7"/>
      <c r="L478" s="7"/>
      <c r="M478" s="7"/>
      <c r="N478" s="7"/>
      <c r="O478" s="7"/>
      <c r="P478" s="7"/>
      <c r="Q478" s="7"/>
      <c r="R478" s="25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</row>
    <row r="479" ht="18.0" customHeight="1">
      <c r="A479" s="7"/>
      <c r="B479" s="7"/>
      <c r="C479" s="7"/>
      <c r="D479" s="7"/>
      <c r="E479" s="7"/>
      <c r="F479" s="7"/>
      <c r="G479" s="7"/>
      <c r="H479" s="255"/>
      <c r="I479" s="7"/>
      <c r="J479" s="7"/>
      <c r="K479" s="7"/>
      <c r="L479" s="7"/>
      <c r="M479" s="7"/>
      <c r="N479" s="7"/>
      <c r="O479" s="7"/>
      <c r="P479" s="7"/>
      <c r="Q479" s="7"/>
      <c r="R479" s="25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</row>
    <row r="480" ht="18.0" customHeight="1">
      <c r="A480" s="7"/>
      <c r="B480" s="7"/>
      <c r="C480" s="7"/>
      <c r="D480" s="7"/>
      <c r="E480" s="7"/>
      <c r="F480" s="7"/>
      <c r="G480" s="7"/>
      <c r="H480" s="255"/>
      <c r="I480" s="7"/>
      <c r="J480" s="7"/>
      <c r="K480" s="7"/>
      <c r="L480" s="7"/>
      <c r="M480" s="7"/>
      <c r="N480" s="7"/>
      <c r="O480" s="7"/>
      <c r="P480" s="7"/>
      <c r="Q480" s="7"/>
      <c r="R480" s="25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</row>
    <row r="481" ht="18.0" customHeight="1">
      <c r="A481" s="7"/>
      <c r="B481" s="7"/>
      <c r="C481" s="7"/>
      <c r="D481" s="7"/>
      <c r="E481" s="7"/>
      <c r="F481" s="7"/>
      <c r="G481" s="7"/>
      <c r="H481" s="255"/>
      <c r="I481" s="7"/>
      <c r="J481" s="7"/>
      <c r="K481" s="7"/>
      <c r="L481" s="7"/>
      <c r="M481" s="7"/>
      <c r="N481" s="7"/>
      <c r="O481" s="7"/>
      <c r="P481" s="7"/>
      <c r="Q481" s="7"/>
      <c r="R481" s="25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</row>
    <row r="482" ht="18.0" customHeight="1">
      <c r="A482" s="7"/>
      <c r="B482" s="7"/>
      <c r="C482" s="7"/>
      <c r="D482" s="7"/>
      <c r="E482" s="7"/>
      <c r="F482" s="7"/>
      <c r="G482" s="7"/>
      <c r="H482" s="255"/>
      <c r="I482" s="7"/>
      <c r="J482" s="7"/>
      <c r="K482" s="7"/>
      <c r="L482" s="7"/>
      <c r="M482" s="7"/>
      <c r="N482" s="7"/>
      <c r="O482" s="7"/>
      <c r="P482" s="7"/>
      <c r="Q482" s="7"/>
      <c r="R482" s="25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</row>
    <row r="483" ht="18.0" customHeight="1">
      <c r="A483" s="7"/>
      <c r="B483" s="7"/>
      <c r="C483" s="7"/>
      <c r="D483" s="7"/>
      <c r="E483" s="7"/>
      <c r="F483" s="7"/>
      <c r="G483" s="7"/>
      <c r="H483" s="255"/>
      <c r="I483" s="7"/>
      <c r="J483" s="7"/>
      <c r="K483" s="7"/>
      <c r="L483" s="7"/>
      <c r="M483" s="7"/>
      <c r="N483" s="7"/>
      <c r="O483" s="7"/>
      <c r="P483" s="7"/>
      <c r="Q483" s="7"/>
      <c r="R483" s="25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</row>
    <row r="484" ht="18.0" customHeight="1">
      <c r="A484" s="7"/>
      <c r="B484" s="7"/>
      <c r="C484" s="7"/>
      <c r="D484" s="7"/>
      <c r="E484" s="7"/>
      <c r="F484" s="7"/>
      <c r="G484" s="7"/>
      <c r="H484" s="255"/>
      <c r="I484" s="7"/>
      <c r="J484" s="7"/>
      <c r="K484" s="7"/>
      <c r="L484" s="7"/>
      <c r="M484" s="7"/>
      <c r="N484" s="7"/>
      <c r="O484" s="7"/>
      <c r="P484" s="7"/>
      <c r="Q484" s="7"/>
      <c r="R484" s="25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</row>
    <row r="485" ht="18.0" customHeight="1">
      <c r="A485" s="7"/>
      <c r="B485" s="7"/>
      <c r="C485" s="7"/>
      <c r="D485" s="7"/>
      <c r="E485" s="7"/>
      <c r="F485" s="7"/>
      <c r="G485" s="7"/>
      <c r="H485" s="255"/>
      <c r="I485" s="7"/>
      <c r="J485" s="7"/>
      <c r="K485" s="7"/>
      <c r="L485" s="7"/>
      <c r="M485" s="7"/>
      <c r="N485" s="7"/>
      <c r="O485" s="7"/>
      <c r="P485" s="7"/>
      <c r="Q485" s="7"/>
      <c r="R485" s="25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</row>
    <row r="486" ht="18.0" customHeight="1">
      <c r="A486" s="7"/>
      <c r="B486" s="7"/>
      <c r="C486" s="7"/>
      <c r="D486" s="7"/>
      <c r="E486" s="7"/>
      <c r="F486" s="7"/>
      <c r="G486" s="7"/>
      <c r="H486" s="255"/>
      <c r="I486" s="7"/>
      <c r="J486" s="7"/>
      <c r="K486" s="7"/>
      <c r="L486" s="7"/>
      <c r="M486" s="7"/>
      <c r="N486" s="7"/>
      <c r="O486" s="7"/>
      <c r="P486" s="7"/>
      <c r="Q486" s="7"/>
      <c r="R486" s="25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</row>
    <row r="487" ht="18.0" customHeight="1">
      <c r="A487" s="7"/>
      <c r="B487" s="7"/>
      <c r="C487" s="7"/>
      <c r="D487" s="7"/>
      <c r="E487" s="7"/>
      <c r="F487" s="7"/>
      <c r="G487" s="7"/>
      <c r="H487" s="255"/>
      <c r="I487" s="7"/>
      <c r="J487" s="7"/>
      <c r="K487" s="7"/>
      <c r="L487" s="7"/>
      <c r="M487" s="7"/>
      <c r="N487" s="7"/>
      <c r="O487" s="7"/>
      <c r="P487" s="7"/>
      <c r="Q487" s="7"/>
      <c r="R487" s="25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</row>
    <row r="488" ht="18.0" customHeight="1">
      <c r="A488" s="7"/>
      <c r="B488" s="7"/>
      <c r="C488" s="7"/>
      <c r="D488" s="7"/>
      <c r="E488" s="7"/>
      <c r="F488" s="7"/>
      <c r="G488" s="7"/>
      <c r="H488" s="255"/>
      <c r="I488" s="7"/>
      <c r="J488" s="7"/>
      <c r="K488" s="7"/>
      <c r="L488" s="7"/>
      <c r="M488" s="7"/>
      <c r="N488" s="7"/>
      <c r="O488" s="7"/>
      <c r="P488" s="7"/>
      <c r="Q488" s="7"/>
      <c r="R488" s="25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</row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44:E244"/>
    <mergeCell ref="C265:E265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44423.0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96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3">
        <v>1.0</v>
      </c>
      <c r="B8" s="154" t="s">
        <v>73</v>
      </c>
      <c r="C8" s="154">
        <v>31.5</v>
      </c>
      <c r="D8" s="155">
        <v>0.0145</v>
      </c>
      <c r="E8" s="156">
        <f>248.078*35.2</f>
        <v>8732.3456</v>
      </c>
      <c r="F8" s="156"/>
      <c r="G8" s="156"/>
      <c r="H8" s="157">
        <v>35.2</v>
      </c>
      <c r="I8" s="158">
        <f t="shared" ref="I8:I21" si="1">+D8*E8</f>
        <v>126.6190112</v>
      </c>
      <c r="J8" s="159">
        <f t="shared" ref="J8:J21" si="2">E8-I8</f>
        <v>8605.726589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3">
        <v>2.0</v>
      </c>
      <c r="B9" s="154" t="s">
        <v>64</v>
      </c>
      <c r="C9" s="154">
        <v>22.5</v>
      </c>
      <c r="D9" s="155">
        <v>0.0805</v>
      </c>
      <c r="E9" s="156">
        <f>221.79*137</f>
        <v>30385.23</v>
      </c>
      <c r="F9" s="156"/>
      <c r="G9" s="156"/>
      <c r="H9" s="157">
        <v>137.0</v>
      </c>
      <c r="I9" s="158">
        <f t="shared" si="1"/>
        <v>2446.011015</v>
      </c>
      <c r="J9" s="159">
        <f t="shared" si="2"/>
        <v>27939.21899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hidden="1" customHeight="1">
      <c r="A10" s="153">
        <v>6.0</v>
      </c>
      <c r="B10" s="160"/>
      <c r="C10" s="160"/>
      <c r="D10" s="161"/>
      <c r="E10" s="259"/>
      <c r="F10" s="259"/>
      <c r="G10" s="259"/>
      <c r="H10" s="157"/>
      <c r="I10" s="158">
        <f t="shared" si="1"/>
        <v>0</v>
      </c>
      <c r="J10" s="159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hidden="1" customHeight="1">
      <c r="A11" s="153">
        <v>7.0</v>
      </c>
      <c r="B11" s="160"/>
      <c r="C11" s="160"/>
      <c r="D11" s="161"/>
      <c r="E11" s="259"/>
      <c r="F11" s="259"/>
      <c r="G11" s="259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hidden="1" customHeight="1">
      <c r="A12" s="153">
        <v>8.0</v>
      </c>
      <c r="B12" s="160"/>
      <c r="C12" s="160"/>
      <c r="D12" s="161"/>
      <c r="E12" s="259"/>
      <c r="F12" s="259"/>
      <c r="G12" s="259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3">
        <v>9.0</v>
      </c>
      <c r="B13" s="160"/>
      <c r="C13" s="160"/>
      <c r="D13" s="161"/>
      <c r="E13" s="259"/>
      <c r="F13" s="259"/>
      <c r="G13" s="259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3">
        <v>10.0</v>
      </c>
      <c r="B14" s="160"/>
      <c r="C14" s="160"/>
      <c r="D14" s="161"/>
      <c r="E14" s="259"/>
      <c r="F14" s="259"/>
      <c r="G14" s="259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3">
        <v>11.0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3">
        <v>12.0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3">
        <v>13.0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3">
        <v>14.0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3">
        <v>15.0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3">
        <v>16.0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3">
        <v>17.0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62"/>
      <c r="B22" s="163"/>
      <c r="C22" s="164"/>
      <c r="D22" s="165"/>
      <c r="E22" s="166">
        <f>SUM(E8:E21)</f>
        <v>39117.5756</v>
      </c>
      <c r="F22" s="167"/>
      <c r="G22" s="167"/>
      <c r="H22" s="168"/>
      <c r="I22" s="169">
        <f t="shared" ref="I22:J22" si="3">SUM(I8:I21)</f>
        <v>2572.630026</v>
      </c>
      <c r="J22" s="170">
        <f t="shared" si="3"/>
        <v>36544.94557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71"/>
      <c r="B23" s="144"/>
      <c r="C23" s="144"/>
      <c r="D23" s="172"/>
      <c r="E23" s="173"/>
      <c r="F23" s="151"/>
      <c r="G23" s="151"/>
      <c r="H23" s="147"/>
      <c r="I23" s="174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40.5" customHeight="1">
      <c r="A28" s="175"/>
      <c r="B28" s="160" t="s">
        <v>12</v>
      </c>
      <c r="C28" s="176" t="s">
        <v>57</v>
      </c>
      <c r="D28" s="52"/>
      <c r="E28" s="53"/>
      <c r="F28" s="177"/>
      <c r="G28" s="177"/>
      <c r="H28" s="178" t="s">
        <v>14</v>
      </c>
      <c r="I28" s="160" t="s">
        <v>15</v>
      </c>
      <c r="J28" s="160" t="s">
        <v>16</v>
      </c>
      <c r="K28" s="139"/>
      <c r="L28" s="160" t="s">
        <v>17</v>
      </c>
      <c r="M28" s="160" t="s">
        <v>15</v>
      </c>
      <c r="N28" s="175" t="s">
        <v>18</v>
      </c>
      <c r="O28" s="139"/>
      <c r="P28" s="139"/>
      <c r="Q28" s="175" t="s">
        <v>58</v>
      </c>
      <c r="R28" s="179"/>
      <c r="S28" s="160" t="s">
        <v>17</v>
      </c>
      <c r="T28" s="160" t="s">
        <v>15</v>
      </c>
      <c r="U28" s="175" t="s">
        <v>18</v>
      </c>
      <c r="V28" s="139"/>
      <c r="W28" s="175" t="s">
        <v>19</v>
      </c>
      <c r="X28" s="175" t="s">
        <v>20</v>
      </c>
      <c r="Y28" s="175" t="s">
        <v>21</v>
      </c>
      <c r="Z28" s="175" t="s">
        <v>97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27.0" customHeight="1">
      <c r="A29" s="160">
        <v>1.0</v>
      </c>
      <c r="B29" s="180" t="s">
        <v>73</v>
      </c>
      <c r="C29" s="181">
        <v>80.0</v>
      </c>
      <c r="D29" s="181">
        <v>208.0</v>
      </c>
      <c r="E29" s="181">
        <v>175.0</v>
      </c>
      <c r="F29" s="181">
        <f t="shared" ref="F29:F224" si="5">VALUE(IF(RIGHT(B29, 1)="%", RIGHT(B29, 3), 0))</f>
        <v>0</v>
      </c>
      <c r="G29" s="181">
        <f t="shared" ref="G29:G224" si="6">+R29*C29/100*D29/100*E29/100</f>
        <v>92.456</v>
      </c>
      <c r="H29" s="182">
        <f t="shared" ref="H29:H224" si="7">IF(F29=0, G29, F29*G29)</f>
        <v>92.456</v>
      </c>
      <c r="I29" s="181">
        <v>1.0</v>
      </c>
      <c r="J29" s="183">
        <f t="shared" ref="J29:J224" si="8">+I29*H29</f>
        <v>92.456</v>
      </c>
      <c r="K29" s="184"/>
      <c r="L29" s="185">
        <f>D29*25.4/1000</f>
        <v>5.2832</v>
      </c>
      <c r="M29" s="186">
        <f>+I29</f>
        <v>1</v>
      </c>
      <c r="N29" s="186">
        <f>M29*L29</f>
        <v>5.2832</v>
      </c>
      <c r="O29" s="184"/>
      <c r="P29" s="184"/>
      <c r="Q29" s="185"/>
      <c r="R29" s="187">
        <v>31.75</v>
      </c>
      <c r="S29" s="175">
        <f t="shared" ref="S29:S225" si="9">E29/100</f>
        <v>1.75</v>
      </c>
      <c r="T29" s="160">
        <f t="shared" ref="T29:T225" si="10">I29</f>
        <v>1</v>
      </c>
      <c r="U29" s="160">
        <f t="shared" ref="U29:U225" si="11">T29*S29</f>
        <v>1.75</v>
      </c>
      <c r="V29" s="188">
        <f t="shared" ref="V29:V82" si="12">R29*C29/100*D29/100*E29/100</f>
        <v>92.456</v>
      </c>
      <c r="W29" s="175">
        <f t="shared" ref="W29:X29" si="4">C29/100</f>
        <v>0.8</v>
      </c>
      <c r="X29" s="175">
        <f t="shared" si="4"/>
        <v>2.08</v>
      </c>
      <c r="Y29" s="175">
        <f t="shared" ref="Y29:Y225" si="14">U29</f>
        <v>1.75</v>
      </c>
      <c r="Z29" s="189">
        <f t="shared" ref="Z29:Z225" si="15">W29*X29*Y29</f>
        <v>2.912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0">
        <v>2.0</v>
      </c>
      <c r="B30" s="190" t="s">
        <v>73</v>
      </c>
      <c r="C30" s="190">
        <v>103.0</v>
      </c>
      <c r="D30" s="190">
        <v>208.0</v>
      </c>
      <c r="E30" s="190">
        <v>117.0</v>
      </c>
      <c r="F30" s="190">
        <f t="shared" si="5"/>
        <v>0</v>
      </c>
      <c r="G30" s="190">
        <f t="shared" si="6"/>
        <v>79.584804</v>
      </c>
      <c r="H30" s="191">
        <f t="shared" si="7"/>
        <v>79.584804</v>
      </c>
      <c r="I30" s="190">
        <v>1.0</v>
      </c>
      <c r="J30" s="192">
        <f t="shared" si="8"/>
        <v>79.584804</v>
      </c>
      <c r="K30" s="139"/>
      <c r="L30" s="175"/>
      <c r="M30" s="160"/>
      <c r="N30" s="160"/>
      <c r="O30" s="139"/>
      <c r="P30" s="139"/>
      <c r="Q30" s="175"/>
      <c r="R30" s="187">
        <v>31.75</v>
      </c>
      <c r="S30" s="175">
        <f t="shared" si="9"/>
        <v>1.17</v>
      </c>
      <c r="T30" s="160">
        <f t="shared" si="10"/>
        <v>1</v>
      </c>
      <c r="U30" s="160">
        <f t="shared" si="11"/>
        <v>1.17</v>
      </c>
      <c r="V30" s="188">
        <f t="shared" si="12"/>
        <v>79.584804</v>
      </c>
      <c r="W30" s="175">
        <f t="shared" ref="W30:X30" si="13">C30/100</f>
        <v>1.03</v>
      </c>
      <c r="X30" s="175">
        <f t="shared" si="13"/>
        <v>2.08</v>
      </c>
      <c r="Y30" s="175">
        <f t="shared" si="14"/>
        <v>1.17</v>
      </c>
      <c r="Z30" s="189">
        <f t="shared" si="15"/>
        <v>2.506608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0">
        <v>3.0</v>
      </c>
      <c r="B31" s="190" t="s">
        <v>73</v>
      </c>
      <c r="C31" s="190">
        <v>102.0</v>
      </c>
      <c r="D31" s="190">
        <v>208.0</v>
      </c>
      <c r="E31" s="190">
        <v>2886.0</v>
      </c>
      <c r="F31" s="190">
        <f t="shared" si="5"/>
        <v>0</v>
      </c>
      <c r="G31" s="190">
        <f t="shared" si="6"/>
        <v>1944.032688</v>
      </c>
      <c r="H31" s="191">
        <f t="shared" si="7"/>
        <v>1944.032688</v>
      </c>
      <c r="I31" s="190">
        <v>1.0</v>
      </c>
      <c r="J31" s="192">
        <f t="shared" si="8"/>
        <v>1944.032688</v>
      </c>
      <c r="K31" s="139"/>
      <c r="L31" s="175">
        <f t="shared" ref="L31:L53" si="17">D31*25.4/1000</f>
        <v>5.2832</v>
      </c>
      <c r="M31" s="160">
        <f t="shared" ref="M31:M57" si="18">+I31</f>
        <v>1</v>
      </c>
      <c r="N31" s="160">
        <f t="shared" ref="N31:N53" si="19">M31*L31</f>
        <v>5.2832</v>
      </c>
      <c r="O31" s="139"/>
      <c r="P31" s="139"/>
      <c r="Q31" s="175">
        <v>2010.0</v>
      </c>
      <c r="R31" s="187">
        <v>31.75</v>
      </c>
      <c r="S31" s="175">
        <f t="shared" si="9"/>
        <v>28.86</v>
      </c>
      <c r="T31" s="160">
        <f t="shared" si="10"/>
        <v>1</v>
      </c>
      <c r="U31" s="160">
        <f t="shared" si="11"/>
        <v>28.86</v>
      </c>
      <c r="V31" s="188">
        <f t="shared" si="12"/>
        <v>1944.032688</v>
      </c>
      <c r="W31" s="175">
        <f t="shared" ref="W31:X31" si="16">C31/100</f>
        <v>1.02</v>
      </c>
      <c r="X31" s="175">
        <f t="shared" si="16"/>
        <v>2.08</v>
      </c>
      <c r="Y31" s="175">
        <f t="shared" si="14"/>
        <v>28.86</v>
      </c>
      <c r="Z31" s="189">
        <f t="shared" si="15"/>
        <v>61.229376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4.0</v>
      </c>
      <c r="B32" s="190" t="s">
        <v>73</v>
      </c>
      <c r="C32" s="190">
        <v>100.0</v>
      </c>
      <c r="D32" s="190">
        <v>208.0</v>
      </c>
      <c r="E32" s="190">
        <v>2890.0</v>
      </c>
      <c r="F32" s="190">
        <f t="shared" si="5"/>
        <v>0</v>
      </c>
      <c r="G32" s="190">
        <f t="shared" si="6"/>
        <v>1908.556</v>
      </c>
      <c r="H32" s="191">
        <f t="shared" si="7"/>
        <v>1908.556</v>
      </c>
      <c r="I32" s="190">
        <v>1.0</v>
      </c>
      <c r="J32" s="192">
        <f t="shared" si="8"/>
        <v>1908.556</v>
      </c>
      <c r="K32" s="139"/>
      <c r="L32" s="175">
        <f t="shared" si="17"/>
        <v>5.2832</v>
      </c>
      <c r="M32" s="160">
        <f t="shared" si="18"/>
        <v>1</v>
      </c>
      <c r="N32" s="160">
        <f t="shared" si="19"/>
        <v>5.2832</v>
      </c>
      <c r="O32" s="139"/>
      <c r="P32" s="139"/>
      <c r="Q32" s="175">
        <v>1980.0</v>
      </c>
      <c r="R32" s="187">
        <v>31.75</v>
      </c>
      <c r="S32" s="175">
        <f t="shared" si="9"/>
        <v>28.9</v>
      </c>
      <c r="T32" s="160">
        <f t="shared" si="10"/>
        <v>1</v>
      </c>
      <c r="U32" s="160">
        <f t="shared" si="11"/>
        <v>28.9</v>
      </c>
      <c r="V32" s="188">
        <f t="shared" si="12"/>
        <v>1908.556</v>
      </c>
      <c r="W32" s="175">
        <f t="shared" ref="W32:X32" si="20">C32/100</f>
        <v>1</v>
      </c>
      <c r="X32" s="175">
        <f t="shared" si="20"/>
        <v>2.08</v>
      </c>
      <c r="Y32" s="175">
        <f t="shared" si="14"/>
        <v>28.9</v>
      </c>
      <c r="Z32" s="189">
        <f t="shared" si="15"/>
        <v>60.112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5.0</v>
      </c>
      <c r="B33" s="190" t="s">
        <v>73</v>
      </c>
      <c r="C33" s="190">
        <v>101.0</v>
      </c>
      <c r="D33" s="190">
        <v>208.0</v>
      </c>
      <c r="E33" s="190">
        <v>2911.0</v>
      </c>
      <c r="F33" s="190">
        <f t="shared" si="5"/>
        <v>0</v>
      </c>
      <c r="G33" s="190">
        <f t="shared" si="6"/>
        <v>1941.648644</v>
      </c>
      <c r="H33" s="191">
        <f t="shared" si="7"/>
        <v>1941.648644</v>
      </c>
      <c r="I33" s="190">
        <v>1.0</v>
      </c>
      <c r="J33" s="192">
        <f t="shared" si="8"/>
        <v>1941.648644</v>
      </c>
      <c r="K33" s="139"/>
      <c r="L33" s="175">
        <f t="shared" si="17"/>
        <v>5.2832</v>
      </c>
      <c r="M33" s="160">
        <f t="shared" si="18"/>
        <v>1</v>
      </c>
      <c r="N33" s="160">
        <f t="shared" si="19"/>
        <v>5.2832</v>
      </c>
      <c r="O33" s="139"/>
      <c r="P33" s="139"/>
      <c r="Q33" s="175">
        <v>1990.0</v>
      </c>
      <c r="R33" s="187">
        <v>31.75</v>
      </c>
      <c r="S33" s="175">
        <f t="shared" si="9"/>
        <v>29.11</v>
      </c>
      <c r="T33" s="160">
        <f t="shared" si="10"/>
        <v>1</v>
      </c>
      <c r="U33" s="160">
        <f t="shared" si="11"/>
        <v>29.11</v>
      </c>
      <c r="V33" s="188">
        <f t="shared" si="12"/>
        <v>1941.648644</v>
      </c>
      <c r="W33" s="175">
        <f t="shared" ref="W33:X33" si="21">C33/100</f>
        <v>1.01</v>
      </c>
      <c r="X33" s="175">
        <f t="shared" si="21"/>
        <v>2.08</v>
      </c>
      <c r="Y33" s="175">
        <f t="shared" si="14"/>
        <v>29.11</v>
      </c>
      <c r="Z33" s="189">
        <f t="shared" si="15"/>
        <v>61.154288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6.0</v>
      </c>
      <c r="B34" s="190" t="s">
        <v>73</v>
      </c>
      <c r="C34" s="190">
        <v>101.0</v>
      </c>
      <c r="D34" s="190">
        <v>208.0</v>
      </c>
      <c r="E34" s="190">
        <v>2896.0</v>
      </c>
      <c r="F34" s="190">
        <f t="shared" si="5"/>
        <v>0</v>
      </c>
      <c r="G34" s="190">
        <f t="shared" si="6"/>
        <v>1931.643584</v>
      </c>
      <c r="H34" s="191">
        <f t="shared" si="7"/>
        <v>1931.643584</v>
      </c>
      <c r="I34" s="190">
        <v>1.0</v>
      </c>
      <c r="J34" s="192">
        <f t="shared" si="8"/>
        <v>1931.643584</v>
      </c>
      <c r="K34" s="139"/>
      <c r="L34" s="175">
        <f t="shared" si="17"/>
        <v>5.2832</v>
      </c>
      <c r="M34" s="160">
        <f t="shared" si="18"/>
        <v>1</v>
      </c>
      <c r="N34" s="160">
        <f t="shared" si="19"/>
        <v>5.2832</v>
      </c>
      <c r="O34" s="139"/>
      <c r="P34" s="139"/>
      <c r="Q34" s="175">
        <v>1995.0</v>
      </c>
      <c r="R34" s="187">
        <v>31.75</v>
      </c>
      <c r="S34" s="175">
        <f t="shared" si="9"/>
        <v>28.96</v>
      </c>
      <c r="T34" s="160">
        <f t="shared" si="10"/>
        <v>1</v>
      </c>
      <c r="U34" s="160">
        <f t="shared" si="11"/>
        <v>28.96</v>
      </c>
      <c r="V34" s="188">
        <f t="shared" si="12"/>
        <v>1931.643584</v>
      </c>
      <c r="W34" s="175">
        <f t="shared" ref="W34:X34" si="22">C34/100</f>
        <v>1.01</v>
      </c>
      <c r="X34" s="175">
        <f t="shared" si="22"/>
        <v>2.08</v>
      </c>
      <c r="Y34" s="175">
        <f t="shared" si="14"/>
        <v>28.96</v>
      </c>
      <c r="Z34" s="189">
        <f t="shared" si="15"/>
        <v>60.839168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7.0</v>
      </c>
      <c r="B35" s="180" t="s">
        <v>64</v>
      </c>
      <c r="C35" s="181">
        <v>82.0</v>
      </c>
      <c r="D35" s="181">
        <v>204.0</v>
      </c>
      <c r="E35" s="181">
        <v>143.0</v>
      </c>
      <c r="F35" s="181">
        <f t="shared" si="5"/>
        <v>0</v>
      </c>
      <c r="G35" s="181">
        <f t="shared" si="6"/>
        <v>55.018392</v>
      </c>
      <c r="H35" s="182">
        <f t="shared" si="7"/>
        <v>55.018392</v>
      </c>
      <c r="I35" s="181">
        <v>1.0</v>
      </c>
      <c r="J35" s="183">
        <f t="shared" si="8"/>
        <v>55.018392</v>
      </c>
      <c r="K35" s="184"/>
      <c r="L35" s="185">
        <f t="shared" si="17"/>
        <v>5.1816</v>
      </c>
      <c r="M35" s="186">
        <f t="shared" si="18"/>
        <v>1</v>
      </c>
      <c r="N35" s="186">
        <f t="shared" si="19"/>
        <v>5.1816</v>
      </c>
      <c r="O35" s="184"/>
      <c r="P35" s="184"/>
      <c r="Q35" s="185"/>
      <c r="R35" s="187">
        <v>23.0</v>
      </c>
      <c r="S35" s="175">
        <f t="shared" si="9"/>
        <v>1.43</v>
      </c>
      <c r="T35" s="160">
        <f t="shared" si="10"/>
        <v>1</v>
      </c>
      <c r="U35" s="160">
        <f t="shared" si="11"/>
        <v>1.43</v>
      </c>
      <c r="V35" s="188">
        <f t="shared" si="12"/>
        <v>55.018392</v>
      </c>
      <c r="W35" s="175">
        <f t="shared" ref="W35:X35" si="23">C35/100</f>
        <v>0.82</v>
      </c>
      <c r="X35" s="175">
        <f t="shared" si="23"/>
        <v>2.04</v>
      </c>
      <c r="Y35" s="175">
        <f t="shared" si="14"/>
        <v>1.43</v>
      </c>
      <c r="Z35" s="189">
        <f t="shared" si="15"/>
        <v>2.392104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8.0</v>
      </c>
      <c r="B36" s="190" t="s">
        <v>64</v>
      </c>
      <c r="C36" s="190">
        <v>100.0</v>
      </c>
      <c r="D36" s="190">
        <v>204.0</v>
      </c>
      <c r="E36" s="190">
        <v>104.0</v>
      </c>
      <c r="F36" s="190">
        <f t="shared" si="5"/>
        <v>0</v>
      </c>
      <c r="G36" s="190">
        <f t="shared" si="6"/>
        <v>48.7968</v>
      </c>
      <c r="H36" s="191">
        <f t="shared" si="7"/>
        <v>48.7968</v>
      </c>
      <c r="I36" s="190">
        <v>1.0</v>
      </c>
      <c r="J36" s="192">
        <f t="shared" si="8"/>
        <v>48.7968</v>
      </c>
      <c r="K36" s="139"/>
      <c r="L36" s="175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5"/>
      <c r="R36" s="187">
        <v>23.0</v>
      </c>
      <c r="S36" s="175">
        <f t="shared" si="9"/>
        <v>1.04</v>
      </c>
      <c r="T36" s="160">
        <f t="shared" si="10"/>
        <v>1</v>
      </c>
      <c r="U36" s="160">
        <f t="shared" si="11"/>
        <v>1.04</v>
      </c>
      <c r="V36" s="188">
        <f t="shared" si="12"/>
        <v>48.7968</v>
      </c>
      <c r="W36" s="175">
        <f t="shared" ref="W36:X36" si="24">C36/100</f>
        <v>1</v>
      </c>
      <c r="X36" s="175">
        <f t="shared" si="24"/>
        <v>2.04</v>
      </c>
      <c r="Y36" s="175">
        <f t="shared" si="14"/>
        <v>1.04</v>
      </c>
      <c r="Z36" s="189">
        <f t="shared" si="15"/>
        <v>2.1216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9.0</v>
      </c>
      <c r="B37" s="190" t="s">
        <v>64</v>
      </c>
      <c r="C37" s="190">
        <v>84.0</v>
      </c>
      <c r="D37" s="190">
        <v>204.0</v>
      </c>
      <c r="E37" s="190">
        <v>174.0</v>
      </c>
      <c r="F37" s="190">
        <f t="shared" si="5"/>
        <v>0</v>
      </c>
      <c r="G37" s="190">
        <f t="shared" si="6"/>
        <v>68.578272</v>
      </c>
      <c r="H37" s="191">
        <f t="shared" si="7"/>
        <v>68.578272</v>
      </c>
      <c r="I37" s="190">
        <v>1.0</v>
      </c>
      <c r="J37" s="192">
        <f t="shared" si="8"/>
        <v>68.578272</v>
      </c>
      <c r="K37" s="139"/>
      <c r="L37" s="175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5"/>
      <c r="R37" s="187">
        <v>23.0</v>
      </c>
      <c r="S37" s="175">
        <f t="shared" si="9"/>
        <v>1.74</v>
      </c>
      <c r="T37" s="160">
        <f t="shared" si="10"/>
        <v>1</v>
      </c>
      <c r="U37" s="160">
        <f t="shared" si="11"/>
        <v>1.74</v>
      </c>
      <c r="V37" s="188">
        <f t="shared" si="12"/>
        <v>68.578272</v>
      </c>
      <c r="W37" s="175">
        <f t="shared" ref="W37:X37" si="25">C37/100</f>
        <v>0.84</v>
      </c>
      <c r="X37" s="175">
        <f t="shared" si="25"/>
        <v>2.04</v>
      </c>
      <c r="Y37" s="175">
        <f t="shared" si="14"/>
        <v>1.74</v>
      </c>
      <c r="Z37" s="189">
        <f t="shared" si="15"/>
        <v>2.981664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10.0</v>
      </c>
      <c r="B38" s="190" t="s">
        <v>64</v>
      </c>
      <c r="C38" s="190">
        <v>98.0</v>
      </c>
      <c r="D38" s="190">
        <v>204.0</v>
      </c>
      <c r="E38" s="190">
        <v>2825.0</v>
      </c>
      <c r="F38" s="190">
        <f t="shared" si="5"/>
        <v>0</v>
      </c>
      <c r="G38" s="190">
        <f t="shared" si="6"/>
        <v>1298.9802</v>
      </c>
      <c r="H38" s="191">
        <f t="shared" si="7"/>
        <v>1298.9802</v>
      </c>
      <c r="I38" s="190">
        <v>1.0</v>
      </c>
      <c r="J38" s="192">
        <f t="shared" si="8"/>
        <v>1298.9802</v>
      </c>
      <c r="K38" s="139"/>
      <c r="L38" s="175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5">
        <v>1320.0</v>
      </c>
      <c r="R38" s="187">
        <v>23.0</v>
      </c>
      <c r="S38" s="175">
        <f t="shared" si="9"/>
        <v>28.25</v>
      </c>
      <c r="T38" s="160">
        <f t="shared" si="10"/>
        <v>1</v>
      </c>
      <c r="U38" s="160">
        <f t="shared" si="11"/>
        <v>28.25</v>
      </c>
      <c r="V38" s="188">
        <f t="shared" si="12"/>
        <v>1298.9802</v>
      </c>
      <c r="W38" s="175">
        <f t="shared" ref="W38:X38" si="26">C38/100</f>
        <v>0.98</v>
      </c>
      <c r="X38" s="175">
        <f t="shared" si="26"/>
        <v>2.04</v>
      </c>
      <c r="Y38" s="175">
        <f t="shared" si="14"/>
        <v>28.25</v>
      </c>
      <c r="Z38" s="189">
        <f t="shared" si="15"/>
        <v>56.4774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11.0</v>
      </c>
      <c r="B39" s="190" t="s">
        <v>64</v>
      </c>
      <c r="C39" s="190">
        <v>98.0</v>
      </c>
      <c r="D39" s="190">
        <v>204.0</v>
      </c>
      <c r="E39" s="190">
        <v>2820.0</v>
      </c>
      <c r="F39" s="190">
        <f t="shared" si="5"/>
        <v>0</v>
      </c>
      <c r="G39" s="190">
        <f t="shared" si="6"/>
        <v>1296.68112</v>
      </c>
      <c r="H39" s="191">
        <f t="shared" si="7"/>
        <v>1296.68112</v>
      </c>
      <c r="I39" s="190">
        <v>1.0</v>
      </c>
      <c r="J39" s="192">
        <f t="shared" si="8"/>
        <v>1296.68112</v>
      </c>
      <c r="K39" s="139"/>
      <c r="L39" s="175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5">
        <v>1340.0</v>
      </c>
      <c r="R39" s="187">
        <v>23.0</v>
      </c>
      <c r="S39" s="175">
        <f t="shared" si="9"/>
        <v>28.2</v>
      </c>
      <c r="T39" s="160">
        <f t="shared" si="10"/>
        <v>1</v>
      </c>
      <c r="U39" s="160">
        <f t="shared" si="11"/>
        <v>28.2</v>
      </c>
      <c r="V39" s="188">
        <f t="shared" si="12"/>
        <v>1296.68112</v>
      </c>
      <c r="W39" s="175">
        <f t="shared" ref="W39:X39" si="27">C39/100</f>
        <v>0.98</v>
      </c>
      <c r="X39" s="175">
        <f t="shared" si="27"/>
        <v>2.04</v>
      </c>
      <c r="Y39" s="175">
        <f t="shared" si="14"/>
        <v>28.2</v>
      </c>
      <c r="Z39" s="189">
        <f t="shared" si="15"/>
        <v>56.37744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12.0</v>
      </c>
      <c r="B40" s="190" t="s">
        <v>64</v>
      </c>
      <c r="C40" s="190">
        <v>102.0</v>
      </c>
      <c r="D40" s="190">
        <v>204.0</v>
      </c>
      <c r="E40" s="190">
        <v>2830.0</v>
      </c>
      <c r="F40" s="190">
        <f t="shared" si="5"/>
        <v>0</v>
      </c>
      <c r="G40" s="190">
        <f t="shared" si="6"/>
        <v>1354.39272</v>
      </c>
      <c r="H40" s="191">
        <f t="shared" si="7"/>
        <v>1354.39272</v>
      </c>
      <c r="I40" s="190">
        <v>1.0</v>
      </c>
      <c r="J40" s="192">
        <f t="shared" si="8"/>
        <v>1354.39272</v>
      </c>
      <c r="K40" s="139"/>
      <c r="L40" s="175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5">
        <v>1350.0</v>
      </c>
      <c r="R40" s="187">
        <v>23.0</v>
      </c>
      <c r="S40" s="175">
        <f t="shared" si="9"/>
        <v>28.3</v>
      </c>
      <c r="T40" s="160">
        <f t="shared" si="10"/>
        <v>1</v>
      </c>
      <c r="U40" s="160">
        <f t="shared" si="11"/>
        <v>28.3</v>
      </c>
      <c r="V40" s="188">
        <f t="shared" si="12"/>
        <v>1354.39272</v>
      </c>
      <c r="W40" s="175">
        <f t="shared" ref="W40:X40" si="28">C40/100</f>
        <v>1.02</v>
      </c>
      <c r="X40" s="175">
        <f t="shared" si="28"/>
        <v>2.04</v>
      </c>
      <c r="Y40" s="175">
        <f t="shared" si="14"/>
        <v>28.3</v>
      </c>
      <c r="Z40" s="189">
        <f t="shared" si="15"/>
        <v>58.88664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13.0</v>
      </c>
      <c r="B41" s="190" t="s">
        <v>64</v>
      </c>
      <c r="C41" s="190">
        <v>101.0</v>
      </c>
      <c r="D41" s="190">
        <v>204.0</v>
      </c>
      <c r="E41" s="190">
        <v>2831.0</v>
      </c>
      <c r="F41" s="190">
        <f t="shared" si="5"/>
        <v>0</v>
      </c>
      <c r="G41" s="190">
        <f t="shared" si="6"/>
        <v>1341.588252</v>
      </c>
      <c r="H41" s="191">
        <f t="shared" si="7"/>
        <v>1341.588252</v>
      </c>
      <c r="I41" s="190">
        <v>1.0</v>
      </c>
      <c r="J41" s="192">
        <f t="shared" si="8"/>
        <v>1341.588252</v>
      </c>
      <c r="K41" s="139"/>
      <c r="L41" s="175">
        <f t="shared" si="17"/>
        <v>5.1816</v>
      </c>
      <c r="M41" s="160">
        <f t="shared" si="18"/>
        <v>1</v>
      </c>
      <c r="N41" s="160">
        <f t="shared" si="19"/>
        <v>5.1816</v>
      </c>
      <c r="O41" s="139"/>
      <c r="P41" s="139"/>
      <c r="Q41" s="175">
        <v>1325.0</v>
      </c>
      <c r="R41" s="187">
        <v>23.0</v>
      </c>
      <c r="S41" s="175">
        <f t="shared" si="9"/>
        <v>28.31</v>
      </c>
      <c r="T41" s="160">
        <f t="shared" si="10"/>
        <v>1</v>
      </c>
      <c r="U41" s="160">
        <f t="shared" si="11"/>
        <v>28.31</v>
      </c>
      <c r="V41" s="188">
        <f t="shared" si="12"/>
        <v>1341.588252</v>
      </c>
      <c r="W41" s="175">
        <f t="shared" ref="W41:X41" si="29">C41/100</f>
        <v>1.01</v>
      </c>
      <c r="X41" s="175">
        <f t="shared" si="29"/>
        <v>2.04</v>
      </c>
      <c r="Y41" s="175">
        <f t="shared" si="14"/>
        <v>28.31</v>
      </c>
      <c r="Z41" s="189">
        <f t="shared" si="15"/>
        <v>58.329924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14.0</v>
      </c>
      <c r="B42" s="190" t="s">
        <v>64</v>
      </c>
      <c r="C42" s="190">
        <v>101.0</v>
      </c>
      <c r="D42" s="190">
        <v>204.0</v>
      </c>
      <c r="E42" s="190">
        <v>2830.0</v>
      </c>
      <c r="F42" s="190">
        <f t="shared" si="5"/>
        <v>0</v>
      </c>
      <c r="G42" s="190">
        <f t="shared" si="6"/>
        <v>1341.11436</v>
      </c>
      <c r="H42" s="191">
        <f t="shared" si="7"/>
        <v>1341.11436</v>
      </c>
      <c r="I42" s="190">
        <v>1.0</v>
      </c>
      <c r="J42" s="192">
        <f t="shared" si="8"/>
        <v>1341.11436</v>
      </c>
      <c r="K42" s="139"/>
      <c r="L42" s="175">
        <f t="shared" si="17"/>
        <v>5.1816</v>
      </c>
      <c r="M42" s="160">
        <f t="shared" si="18"/>
        <v>1</v>
      </c>
      <c r="N42" s="160">
        <f t="shared" si="19"/>
        <v>5.1816</v>
      </c>
      <c r="O42" s="139"/>
      <c r="P42" s="139"/>
      <c r="Q42" s="175">
        <v>1360.0</v>
      </c>
      <c r="R42" s="187">
        <v>23.0</v>
      </c>
      <c r="S42" s="175">
        <f t="shared" si="9"/>
        <v>28.3</v>
      </c>
      <c r="T42" s="160">
        <f t="shared" si="10"/>
        <v>1</v>
      </c>
      <c r="U42" s="160">
        <f t="shared" si="11"/>
        <v>28.3</v>
      </c>
      <c r="V42" s="188">
        <f t="shared" si="12"/>
        <v>1341.11436</v>
      </c>
      <c r="W42" s="175">
        <f t="shared" ref="W42:X42" si="30">C42/100</f>
        <v>1.01</v>
      </c>
      <c r="X42" s="175">
        <f t="shared" si="30"/>
        <v>2.04</v>
      </c>
      <c r="Y42" s="175">
        <f t="shared" si="14"/>
        <v>28.3</v>
      </c>
      <c r="Z42" s="189">
        <f t="shared" si="15"/>
        <v>58.30932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15.0</v>
      </c>
      <c r="B43" s="190" t="s">
        <v>64</v>
      </c>
      <c r="C43" s="190">
        <v>101.0</v>
      </c>
      <c r="D43" s="190">
        <v>204.0</v>
      </c>
      <c r="E43" s="190">
        <v>2831.0</v>
      </c>
      <c r="F43" s="190">
        <f t="shared" si="5"/>
        <v>0</v>
      </c>
      <c r="G43" s="190">
        <f t="shared" si="6"/>
        <v>1341.588252</v>
      </c>
      <c r="H43" s="191">
        <f t="shared" si="7"/>
        <v>1341.588252</v>
      </c>
      <c r="I43" s="190">
        <v>1.0</v>
      </c>
      <c r="J43" s="192">
        <f t="shared" si="8"/>
        <v>1341.588252</v>
      </c>
      <c r="K43" s="139"/>
      <c r="L43" s="175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5">
        <v>1355.0</v>
      </c>
      <c r="R43" s="187">
        <v>23.0</v>
      </c>
      <c r="S43" s="175">
        <f t="shared" si="9"/>
        <v>28.31</v>
      </c>
      <c r="T43" s="160">
        <f t="shared" si="10"/>
        <v>1</v>
      </c>
      <c r="U43" s="160">
        <f t="shared" si="11"/>
        <v>28.31</v>
      </c>
      <c r="V43" s="188">
        <f t="shared" si="12"/>
        <v>1341.588252</v>
      </c>
      <c r="W43" s="175">
        <f t="shared" ref="W43:X43" si="31">C43/100</f>
        <v>1.01</v>
      </c>
      <c r="X43" s="175">
        <f t="shared" si="31"/>
        <v>2.04</v>
      </c>
      <c r="Y43" s="175">
        <f t="shared" si="14"/>
        <v>28.31</v>
      </c>
      <c r="Z43" s="189">
        <f t="shared" si="15"/>
        <v>58.329924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16.0</v>
      </c>
      <c r="B44" s="190" t="s">
        <v>64</v>
      </c>
      <c r="C44" s="190">
        <v>101.0</v>
      </c>
      <c r="D44" s="190">
        <v>204.0</v>
      </c>
      <c r="E44" s="190">
        <v>2832.0</v>
      </c>
      <c r="F44" s="190">
        <f t="shared" si="5"/>
        <v>0</v>
      </c>
      <c r="G44" s="190">
        <f t="shared" si="6"/>
        <v>1342.062144</v>
      </c>
      <c r="H44" s="191">
        <f t="shared" si="7"/>
        <v>1342.062144</v>
      </c>
      <c r="I44" s="190">
        <v>1.0</v>
      </c>
      <c r="J44" s="192">
        <f t="shared" si="8"/>
        <v>1342.062144</v>
      </c>
      <c r="K44" s="139"/>
      <c r="L44" s="175">
        <f t="shared" si="17"/>
        <v>5.1816</v>
      </c>
      <c r="M44" s="160">
        <f t="shared" si="18"/>
        <v>1</v>
      </c>
      <c r="N44" s="160">
        <f t="shared" si="19"/>
        <v>5.1816</v>
      </c>
      <c r="O44" s="139"/>
      <c r="P44" s="139"/>
      <c r="Q44" s="175">
        <v>1360.0</v>
      </c>
      <c r="R44" s="187">
        <v>23.0</v>
      </c>
      <c r="S44" s="175">
        <f t="shared" si="9"/>
        <v>28.32</v>
      </c>
      <c r="T44" s="160">
        <f t="shared" si="10"/>
        <v>1</v>
      </c>
      <c r="U44" s="160">
        <f t="shared" si="11"/>
        <v>28.32</v>
      </c>
      <c r="V44" s="188">
        <f t="shared" si="12"/>
        <v>1342.062144</v>
      </c>
      <c r="W44" s="175">
        <f t="shared" ref="W44:X44" si="32">C44/100</f>
        <v>1.01</v>
      </c>
      <c r="X44" s="175">
        <f t="shared" si="32"/>
        <v>2.04</v>
      </c>
      <c r="Y44" s="175">
        <f t="shared" si="14"/>
        <v>28.32</v>
      </c>
      <c r="Z44" s="189">
        <f t="shared" si="15"/>
        <v>58.350528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17.0</v>
      </c>
      <c r="B45" s="190" t="s">
        <v>64</v>
      </c>
      <c r="C45" s="190">
        <v>101.0</v>
      </c>
      <c r="D45" s="190">
        <v>204.0</v>
      </c>
      <c r="E45" s="190">
        <v>2838.0</v>
      </c>
      <c r="F45" s="190">
        <f t="shared" si="5"/>
        <v>0</v>
      </c>
      <c r="G45" s="190">
        <f t="shared" si="6"/>
        <v>1344.905496</v>
      </c>
      <c r="H45" s="191">
        <f t="shared" si="7"/>
        <v>1344.905496</v>
      </c>
      <c r="I45" s="190">
        <v>1.0</v>
      </c>
      <c r="J45" s="192">
        <f t="shared" si="8"/>
        <v>1344.905496</v>
      </c>
      <c r="K45" s="139"/>
      <c r="L45" s="175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5">
        <v>1355.0</v>
      </c>
      <c r="R45" s="187">
        <v>23.0</v>
      </c>
      <c r="S45" s="175">
        <f t="shared" si="9"/>
        <v>28.38</v>
      </c>
      <c r="T45" s="160">
        <f t="shared" si="10"/>
        <v>1</v>
      </c>
      <c r="U45" s="160">
        <f t="shared" si="11"/>
        <v>28.38</v>
      </c>
      <c r="V45" s="188">
        <f t="shared" si="12"/>
        <v>1344.905496</v>
      </c>
      <c r="W45" s="175">
        <f t="shared" ref="W45:X45" si="33">C45/100</f>
        <v>1.01</v>
      </c>
      <c r="X45" s="175">
        <f t="shared" si="33"/>
        <v>2.04</v>
      </c>
      <c r="Y45" s="175">
        <f t="shared" si="14"/>
        <v>28.38</v>
      </c>
      <c r="Z45" s="189">
        <f t="shared" si="15"/>
        <v>58.474152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18.0</v>
      </c>
      <c r="B46" s="190" t="s">
        <v>64</v>
      </c>
      <c r="C46" s="190">
        <v>102.0</v>
      </c>
      <c r="D46" s="190">
        <v>204.0</v>
      </c>
      <c r="E46" s="190">
        <v>2835.0</v>
      </c>
      <c r="F46" s="190">
        <f t="shared" si="5"/>
        <v>0</v>
      </c>
      <c r="G46" s="190">
        <f t="shared" si="6"/>
        <v>1356.78564</v>
      </c>
      <c r="H46" s="191">
        <f t="shared" si="7"/>
        <v>1356.78564</v>
      </c>
      <c r="I46" s="190">
        <v>1.0</v>
      </c>
      <c r="J46" s="192">
        <f t="shared" si="8"/>
        <v>1356.78564</v>
      </c>
      <c r="K46" s="139"/>
      <c r="L46" s="175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5">
        <v>1355.0</v>
      </c>
      <c r="R46" s="187">
        <v>23.0</v>
      </c>
      <c r="S46" s="175">
        <f t="shared" si="9"/>
        <v>28.35</v>
      </c>
      <c r="T46" s="160">
        <f t="shared" si="10"/>
        <v>1</v>
      </c>
      <c r="U46" s="160">
        <f t="shared" si="11"/>
        <v>28.35</v>
      </c>
      <c r="V46" s="188">
        <f t="shared" si="12"/>
        <v>1356.78564</v>
      </c>
      <c r="W46" s="175">
        <f t="shared" ref="W46:X46" si="34">C46/100</f>
        <v>1.02</v>
      </c>
      <c r="X46" s="175">
        <f t="shared" si="34"/>
        <v>2.04</v>
      </c>
      <c r="Y46" s="175">
        <f t="shared" si="14"/>
        <v>28.35</v>
      </c>
      <c r="Z46" s="189">
        <f t="shared" si="15"/>
        <v>58.99068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19.0</v>
      </c>
      <c r="B47" s="190" t="s">
        <v>64</v>
      </c>
      <c r="C47" s="190">
        <v>102.0</v>
      </c>
      <c r="D47" s="190">
        <v>204.0</v>
      </c>
      <c r="E47" s="190">
        <v>2840.0</v>
      </c>
      <c r="F47" s="190">
        <f t="shared" si="5"/>
        <v>0</v>
      </c>
      <c r="G47" s="190">
        <f t="shared" si="6"/>
        <v>1359.17856</v>
      </c>
      <c r="H47" s="191">
        <f t="shared" si="7"/>
        <v>1359.17856</v>
      </c>
      <c r="I47" s="190">
        <v>1.0</v>
      </c>
      <c r="J47" s="192">
        <f t="shared" si="8"/>
        <v>1359.17856</v>
      </c>
      <c r="K47" s="139"/>
      <c r="L47" s="175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5">
        <v>1355.0</v>
      </c>
      <c r="R47" s="187">
        <v>23.0</v>
      </c>
      <c r="S47" s="175">
        <f t="shared" si="9"/>
        <v>28.4</v>
      </c>
      <c r="T47" s="160">
        <f t="shared" si="10"/>
        <v>1</v>
      </c>
      <c r="U47" s="160">
        <f t="shared" si="11"/>
        <v>28.4</v>
      </c>
      <c r="V47" s="188">
        <f t="shared" si="12"/>
        <v>1359.17856</v>
      </c>
      <c r="W47" s="175">
        <f t="shared" ref="W47:X47" si="35">C47/100</f>
        <v>1.02</v>
      </c>
      <c r="X47" s="175">
        <f t="shared" si="35"/>
        <v>2.04</v>
      </c>
      <c r="Y47" s="175">
        <f t="shared" si="14"/>
        <v>28.4</v>
      </c>
      <c r="Z47" s="189">
        <f t="shared" si="15"/>
        <v>59.09472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20.0</v>
      </c>
      <c r="B48" s="190" t="s">
        <v>64</v>
      </c>
      <c r="C48" s="190">
        <v>100.0</v>
      </c>
      <c r="D48" s="190">
        <v>204.0</v>
      </c>
      <c r="E48" s="190">
        <v>2822.0</v>
      </c>
      <c r="F48" s="190">
        <f t="shared" si="5"/>
        <v>0</v>
      </c>
      <c r="G48" s="190">
        <f t="shared" si="6"/>
        <v>1324.0824</v>
      </c>
      <c r="H48" s="191">
        <f t="shared" si="7"/>
        <v>1324.0824</v>
      </c>
      <c r="I48" s="190">
        <v>1.0</v>
      </c>
      <c r="J48" s="192">
        <f t="shared" si="8"/>
        <v>1324.0824</v>
      </c>
      <c r="K48" s="139"/>
      <c r="L48" s="175">
        <f t="shared" si="17"/>
        <v>5.1816</v>
      </c>
      <c r="M48" s="160">
        <f t="shared" si="18"/>
        <v>1</v>
      </c>
      <c r="N48" s="160">
        <f t="shared" si="19"/>
        <v>5.1816</v>
      </c>
      <c r="O48" s="139"/>
      <c r="P48" s="139"/>
      <c r="Q48" s="175">
        <v>1345.0</v>
      </c>
      <c r="R48" s="187">
        <v>23.0</v>
      </c>
      <c r="S48" s="175">
        <f t="shared" si="9"/>
        <v>28.22</v>
      </c>
      <c r="T48" s="160">
        <f t="shared" si="10"/>
        <v>1</v>
      </c>
      <c r="U48" s="160">
        <f t="shared" si="11"/>
        <v>28.22</v>
      </c>
      <c r="V48" s="188">
        <f t="shared" si="12"/>
        <v>1324.0824</v>
      </c>
      <c r="W48" s="175">
        <f t="shared" ref="W48:X48" si="36">C48/100</f>
        <v>1</v>
      </c>
      <c r="X48" s="175">
        <f t="shared" si="36"/>
        <v>2.04</v>
      </c>
      <c r="Y48" s="175">
        <f t="shared" si="14"/>
        <v>28.22</v>
      </c>
      <c r="Z48" s="189">
        <f t="shared" si="15"/>
        <v>57.5688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21.0</v>
      </c>
      <c r="B49" s="190" t="s">
        <v>64</v>
      </c>
      <c r="C49" s="190">
        <v>101.0</v>
      </c>
      <c r="D49" s="190">
        <v>204.0</v>
      </c>
      <c r="E49" s="190">
        <v>2834.0</v>
      </c>
      <c r="F49" s="190">
        <f t="shared" si="5"/>
        <v>0</v>
      </c>
      <c r="G49" s="190">
        <f t="shared" si="6"/>
        <v>1343.009928</v>
      </c>
      <c r="H49" s="191">
        <f t="shared" si="7"/>
        <v>1343.009928</v>
      </c>
      <c r="I49" s="190">
        <v>1.0</v>
      </c>
      <c r="J49" s="192">
        <f t="shared" si="8"/>
        <v>1343.009928</v>
      </c>
      <c r="K49" s="139"/>
      <c r="L49" s="175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5">
        <v>1345.0</v>
      </c>
      <c r="R49" s="187">
        <v>23.0</v>
      </c>
      <c r="S49" s="175">
        <f t="shared" si="9"/>
        <v>28.34</v>
      </c>
      <c r="T49" s="160">
        <f t="shared" si="10"/>
        <v>1</v>
      </c>
      <c r="U49" s="160">
        <f t="shared" si="11"/>
        <v>28.34</v>
      </c>
      <c r="V49" s="188">
        <f t="shared" si="12"/>
        <v>1343.009928</v>
      </c>
      <c r="W49" s="175">
        <f t="shared" ref="W49:X49" si="37">C49/100</f>
        <v>1.01</v>
      </c>
      <c r="X49" s="175">
        <f t="shared" si="37"/>
        <v>2.04</v>
      </c>
      <c r="Y49" s="175">
        <f t="shared" si="14"/>
        <v>28.34</v>
      </c>
      <c r="Z49" s="189">
        <f t="shared" si="15"/>
        <v>58.391736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22.0</v>
      </c>
      <c r="B50" s="190" t="s">
        <v>64</v>
      </c>
      <c r="C50" s="190">
        <v>101.0</v>
      </c>
      <c r="D50" s="190">
        <v>204.0</v>
      </c>
      <c r="E50" s="190">
        <v>2823.0</v>
      </c>
      <c r="F50" s="190">
        <f t="shared" si="5"/>
        <v>0</v>
      </c>
      <c r="G50" s="190">
        <f t="shared" si="6"/>
        <v>1337.797116</v>
      </c>
      <c r="H50" s="191">
        <f t="shared" si="7"/>
        <v>1337.797116</v>
      </c>
      <c r="I50" s="190">
        <v>1.0</v>
      </c>
      <c r="J50" s="192">
        <f t="shared" si="8"/>
        <v>1337.797116</v>
      </c>
      <c r="K50" s="139"/>
      <c r="L50" s="175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5">
        <v>1335.0</v>
      </c>
      <c r="R50" s="187">
        <v>23.0</v>
      </c>
      <c r="S50" s="175">
        <f t="shared" si="9"/>
        <v>28.23</v>
      </c>
      <c r="T50" s="160">
        <f t="shared" si="10"/>
        <v>1</v>
      </c>
      <c r="U50" s="160">
        <f t="shared" si="11"/>
        <v>28.23</v>
      </c>
      <c r="V50" s="188">
        <f t="shared" si="12"/>
        <v>1337.797116</v>
      </c>
      <c r="W50" s="175">
        <f t="shared" ref="W50:X50" si="38">C50/100</f>
        <v>1.01</v>
      </c>
      <c r="X50" s="175">
        <f t="shared" si="38"/>
        <v>2.04</v>
      </c>
      <c r="Y50" s="175">
        <f t="shared" si="14"/>
        <v>28.23</v>
      </c>
      <c r="Z50" s="189">
        <f t="shared" si="15"/>
        <v>58.165092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23.0</v>
      </c>
      <c r="B51" s="190" t="s">
        <v>64</v>
      </c>
      <c r="C51" s="190">
        <v>101.0</v>
      </c>
      <c r="D51" s="190">
        <v>204.0</v>
      </c>
      <c r="E51" s="190">
        <v>2828.0</v>
      </c>
      <c r="F51" s="190">
        <f t="shared" si="5"/>
        <v>0</v>
      </c>
      <c r="G51" s="190">
        <f t="shared" si="6"/>
        <v>1340.166576</v>
      </c>
      <c r="H51" s="191">
        <f t="shared" si="7"/>
        <v>1340.166576</v>
      </c>
      <c r="I51" s="190">
        <v>1.0</v>
      </c>
      <c r="J51" s="192">
        <f t="shared" si="8"/>
        <v>1340.166576</v>
      </c>
      <c r="K51" s="139"/>
      <c r="L51" s="175">
        <f t="shared" si="17"/>
        <v>5.1816</v>
      </c>
      <c r="M51" s="160">
        <f t="shared" si="18"/>
        <v>1</v>
      </c>
      <c r="N51" s="160">
        <f t="shared" si="19"/>
        <v>5.1816</v>
      </c>
      <c r="O51" s="139"/>
      <c r="P51" s="139"/>
      <c r="Q51" s="175">
        <v>1330.0</v>
      </c>
      <c r="R51" s="187">
        <v>23.0</v>
      </c>
      <c r="S51" s="175">
        <f t="shared" si="9"/>
        <v>28.28</v>
      </c>
      <c r="T51" s="160">
        <f t="shared" si="10"/>
        <v>1</v>
      </c>
      <c r="U51" s="160">
        <f t="shared" si="11"/>
        <v>28.28</v>
      </c>
      <c r="V51" s="188">
        <f t="shared" si="12"/>
        <v>1340.166576</v>
      </c>
      <c r="W51" s="175">
        <f t="shared" ref="W51:X51" si="39">C51/100</f>
        <v>1.01</v>
      </c>
      <c r="X51" s="175">
        <f t="shared" si="39"/>
        <v>2.04</v>
      </c>
      <c r="Y51" s="175">
        <f t="shared" si="14"/>
        <v>28.28</v>
      </c>
      <c r="Z51" s="189">
        <f t="shared" si="15"/>
        <v>58.268112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24.0</v>
      </c>
      <c r="B52" s="190" t="s">
        <v>64</v>
      </c>
      <c r="C52" s="190">
        <v>101.0</v>
      </c>
      <c r="D52" s="190">
        <v>204.0</v>
      </c>
      <c r="E52" s="190">
        <v>2822.0</v>
      </c>
      <c r="F52" s="190">
        <f t="shared" si="5"/>
        <v>0</v>
      </c>
      <c r="G52" s="190">
        <f t="shared" si="6"/>
        <v>1337.323224</v>
      </c>
      <c r="H52" s="191">
        <f t="shared" si="7"/>
        <v>1337.323224</v>
      </c>
      <c r="I52" s="190">
        <v>1.0</v>
      </c>
      <c r="J52" s="192">
        <f t="shared" si="8"/>
        <v>1337.323224</v>
      </c>
      <c r="K52" s="139"/>
      <c r="L52" s="175">
        <f t="shared" si="17"/>
        <v>5.1816</v>
      </c>
      <c r="M52" s="160">
        <f t="shared" si="18"/>
        <v>1</v>
      </c>
      <c r="N52" s="160">
        <f t="shared" si="19"/>
        <v>5.1816</v>
      </c>
      <c r="O52" s="139"/>
      <c r="P52" s="139"/>
      <c r="Q52" s="175">
        <v>1335.0</v>
      </c>
      <c r="R52" s="187">
        <v>23.0</v>
      </c>
      <c r="S52" s="175">
        <f t="shared" si="9"/>
        <v>28.22</v>
      </c>
      <c r="T52" s="160">
        <f t="shared" si="10"/>
        <v>1</v>
      </c>
      <c r="U52" s="160">
        <f t="shared" si="11"/>
        <v>28.22</v>
      </c>
      <c r="V52" s="188">
        <f t="shared" si="12"/>
        <v>1337.323224</v>
      </c>
      <c r="W52" s="175">
        <f t="shared" ref="W52:X52" si="40">C52/100</f>
        <v>1.01</v>
      </c>
      <c r="X52" s="175">
        <f t="shared" si="40"/>
        <v>2.04</v>
      </c>
      <c r="Y52" s="175">
        <f t="shared" si="14"/>
        <v>28.22</v>
      </c>
      <c r="Z52" s="189">
        <f t="shared" si="15"/>
        <v>58.144488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25.0</v>
      </c>
      <c r="B53" s="190" t="s">
        <v>64</v>
      </c>
      <c r="C53" s="190">
        <v>101.0</v>
      </c>
      <c r="D53" s="190">
        <v>204.0</v>
      </c>
      <c r="E53" s="190">
        <v>2823.0</v>
      </c>
      <c r="F53" s="190">
        <f t="shared" si="5"/>
        <v>0</v>
      </c>
      <c r="G53" s="190">
        <f t="shared" si="6"/>
        <v>1337.797116</v>
      </c>
      <c r="H53" s="191">
        <f t="shared" si="7"/>
        <v>1337.797116</v>
      </c>
      <c r="I53" s="190">
        <v>1.0</v>
      </c>
      <c r="J53" s="192">
        <f t="shared" si="8"/>
        <v>1337.797116</v>
      </c>
      <c r="K53" s="139"/>
      <c r="L53" s="175">
        <f t="shared" si="17"/>
        <v>5.1816</v>
      </c>
      <c r="M53" s="160">
        <f t="shared" si="18"/>
        <v>1</v>
      </c>
      <c r="N53" s="160">
        <f t="shared" si="19"/>
        <v>5.1816</v>
      </c>
      <c r="O53" s="139"/>
      <c r="P53" s="139"/>
      <c r="Q53" s="175">
        <v>1345.0</v>
      </c>
      <c r="R53" s="187">
        <v>23.0</v>
      </c>
      <c r="S53" s="175">
        <f t="shared" si="9"/>
        <v>28.23</v>
      </c>
      <c r="T53" s="160">
        <f t="shared" si="10"/>
        <v>1</v>
      </c>
      <c r="U53" s="160">
        <f t="shared" si="11"/>
        <v>28.23</v>
      </c>
      <c r="V53" s="188">
        <f t="shared" si="12"/>
        <v>1337.797116</v>
      </c>
      <c r="W53" s="175">
        <f t="shared" ref="W53:X53" si="41">C53/100</f>
        <v>1.01</v>
      </c>
      <c r="X53" s="175">
        <f t="shared" si="41"/>
        <v>2.04</v>
      </c>
      <c r="Y53" s="175">
        <f t="shared" si="14"/>
        <v>28.23</v>
      </c>
      <c r="Z53" s="189">
        <f t="shared" si="15"/>
        <v>58.165092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26.0</v>
      </c>
      <c r="B54" s="190" t="s">
        <v>64</v>
      </c>
      <c r="C54" s="190">
        <v>101.0</v>
      </c>
      <c r="D54" s="190">
        <v>204.0</v>
      </c>
      <c r="E54" s="190">
        <v>2823.0</v>
      </c>
      <c r="F54" s="190">
        <f t="shared" si="5"/>
        <v>0</v>
      </c>
      <c r="G54" s="190">
        <f t="shared" si="6"/>
        <v>1337.797116</v>
      </c>
      <c r="H54" s="191">
        <f t="shared" si="7"/>
        <v>1337.797116</v>
      </c>
      <c r="I54" s="190">
        <v>1.0</v>
      </c>
      <c r="J54" s="192">
        <f t="shared" si="8"/>
        <v>1337.797116</v>
      </c>
      <c r="K54" s="139"/>
      <c r="L54" s="216"/>
      <c r="M54" s="258">
        <f t="shared" si="18"/>
        <v>1</v>
      </c>
      <c r="N54" s="258"/>
      <c r="O54" s="139"/>
      <c r="P54" s="139"/>
      <c r="Q54" s="175">
        <v>1340.0</v>
      </c>
      <c r="R54" s="187">
        <v>23.0</v>
      </c>
      <c r="S54" s="175">
        <f t="shared" si="9"/>
        <v>28.23</v>
      </c>
      <c r="T54" s="160">
        <f t="shared" si="10"/>
        <v>1</v>
      </c>
      <c r="U54" s="160">
        <f t="shared" si="11"/>
        <v>28.23</v>
      </c>
      <c r="V54" s="188">
        <f t="shared" si="12"/>
        <v>1337.797116</v>
      </c>
      <c r="W54" s="175">
        <f t="shared" ref="W54:X54" si="42">C54/100</f>
        <v>1.01</v>
      </c>
      <c r="X54" s="175">
        <f t="shared" si="42"/>
        <v>2.04</v>
      </c>
      <c r="Y54" s="175">
        <f t="shared" si="14"/>
        <v>28.23</v>
      </c>
      <c r="Z54" s="189">
        <f t="shared" si="15"/>
        <v>58.165092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27.0</v>
      </c>
      <c r="B55" s="190" t="s">
        <v>64</v>
      </c>
      <c r="C55" s="190">
        <v>100.0</v>
      </c>
      <c r="D55" s="190">
        <v>204.0</v>
      </c>
      <c r="E55" s="190">
        <v>2821.0</v>
      </c>
      <c r="F55" s="190">
        <f t="shared" si="5"/>
        <v>0</v>
      </c>
      <c r="G55" s="190">
        <f t="shared" si="6"/>
        <v>1323.6132</v>
      </c>
      <c r="H55" s="191">
        <f t="shared" si="7"/>
        <v>1323.6132</v>
      </c>
      <c r="I55" s="190">
        <v>1.0</v>
      </c>
      <c r="J55" s="192">
        <f t="shared" si="8"/>
        <v>1323.6132</v>
      </c>
      <c r="K55" s="139"/>
      <c r="L55" s="216"/>
      <c r="M55" s="258">
        <f t="shared" si="18"/>
        <v>1</v>
      </c>
      <c r="N55" s="258"/>
      <c r="O55" s="139"/>
      <c r="P55" s="139"/>
      <c r="Q55" s="175">
        <v>1340.0</v>
      </c>
      <c r="R55" s="187">
        <v>23.0</v>
      </c>
      <c r="S55" s="175">
        <f t="shared" si="9"/>
        <v>28.21</v>
      </c>
      <c r="T55" s="160">
        <f t="shared" si="10"/>
        <v>1</v>
      </c>
      <c r="U55" s="160">
        <f t="shared" si="11"/>
        <v>28.21</v>
      </c>
      <c r="V55" s="188">
        <f t="shared" si="12"/>
        <v>1323.6132</v>
      </c>
      <c r="W55" s="175">
        <f t="shared" ref="W55:X55" si="43">C55/100</f>
        <v>1</v>
      </c>
      <c r="X55" s="175">
        <f t="shared" si="43"/>
        <v>2.04</v>
      </c>
      <c r="Y55" s="175">
        <f t="shared" si="14"/>
        <v>28.21</v>
      </c>
      <c r="Z55" s="189">
        <f t="shared" si="15"/>
        <v>57.5484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28.0</v>
      </c>
      <c r="B56" s="190" t="s">
        <v>64</v>
      </c>
      <c r="C56" s="190">
        <v>101.0</v>
      </c>
      <c r="D56" s="190">
        <v>204.0</v>
      </c>
      <c r="E56" s="190">
        <v>2838.0</v>
      </c>
      <c r="F56" s="190">
        <f t="shared" si="5"/>
        <v>0</v>
      </c>
      <c r="G56" s="190">
        <f t="shared" si="6"/>
        <v>1344.905496</v>
      </c>
      <c r="H56" s="191">
        <f t="shared" si="7"/>
        <v>1344.905496</v>
      </c>
      <c r="I56" s="190">
        <v>1.0</v>
      </c>
      <c r="J56" s="192">
        <f t="shared" si="8"/>
        <v>1344.905496</v>
      </c>
      <c r="K56" s="139"/>
      <c r="L56" s="216"/>
      <c r="M56" s="258">
        <f t="shared" si="18"/>
        <v>1</v>
      </c>
      <c r="N56" s="258"/>
      <c r="O56" s="139"/>
      <c r="P56" s="139"/>
      <c r="Q56" s="175">
        <v>1330.0</v>
      </c>
      <c r="R56" s="187">
        <v>23.0</v>
      </c>
      <c r="S56" s="175">
        <f t="shared" si="9"/>
        <v>28.38</v>
      </c>
      <c r="T56" s="160">
        <f t="shared" si="10"/>
        <v>1</v>
      </c>
      <c r="U56" s="160">
        <f t="shared" si="11"/>
        <v>28.38</v>
      </c>
      <c r="V56" s="188">
        <f t="shared" si="12"/>
        <v>1344.905496</v>
      </c>
      <c r="W56" s="175">
        <f t="shared" ref="W56:X56" si="44">C56/100</f>
        <v>1.01</v>
      </c>
      <c r="X56" s="175">
        <f t="shared" si="44"/>
        <v>2.04</v>
      </c>
      <c r="Y56" s="175">
        <f t="shared" si="14"/>
        <v>28.38</v>
      </c>
      <c r="Z56" s="189">
        <f t="shared" si="15"/>
        <v>58.474152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>
        <v>29.0</v>
      </c>
      <c r="B57" s="190" t="s">
        <v>64</v>
      </c>
      <c r="C57" s="190">
        <v>100.0</v>
      </c>
      <c r="D57" s="190">
        <v>204.0</v>
      </c>
      <c r="E57" s="190">
        <v>2820.0</v>
      </c>
      <c r="F57" s="190">
        <f t="shared" si="5"/>
        <v>0</v>
      </c>
      <c r="G57" s="190">
        <f t="shared" si="6"/>
        <v>1323.144</v>
      </c>
      <c r="H57" s="191">
        <f t="shared" si="7"/>
        <v>1323.144</v>
      </c>
      <c r="I57" s="190">
        <v>1.0</v>
      </c>
      <c r="J57" s="192">
        <f t="shared" si="8"/>
        <v>1323.144</v>
      </c>
      <c r="K57" s="139"/>
      <c r="L57" s="216"/>
      <c r="M57" s="258">
        <f t="shared" si="18"/>
        <v>1</v>
      </c>
      <c r="N57" s="258"/>
      <c r="O57" s="139"/>
      <c r="P57" s="139"/>
      <c r="Q57" s="175">
        <v>1330.0</v>
      </c>
      <c r="R57" s="187">
        <v>23.0</v>
      </c>
      <c r="S57" s="175">
        <f t="shared" si="9"/>
        <v>28.2</v>
      </c>
      <c r="T57" s="160">
        <f t="shared" si="10"/>
        <v>1</v>
      </c>
      <c r="U57" s="160">
        <f t="shared" si="11"/>
        <v>28.2</v>
      </c>
      <c r="V57" s="188">
        <f t="shared" si="12"/>
        <v>1323.144</v>
      </c>
      <c r="W57" s="175">
        <f t="shared" ref="W57:X57" si="45">C57/100</f>
        <v>1</v>
      </c>
      <c r="X57" s="175">
        <f t="shared" si="45"/>
        <v>2.04</v>
      </c>
      <c r="Y57" s="175">
        <f t="shared" si="14"/>
        <v>28.2</v>
      </c>
      <c r="Z57" s="189">
        <f t="shared" si="15"/>
        <v>57.528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hidden="1" customHeight="1">
      <c r="A58" s="160">
        <v>51.0</v>
      </c>
      <c r="B58" s="190"/>
      <c r="C58" s="190"/>
      <c r="D58" s="190"/>
      <c r="E58" s="190"/>
      <c r="F58" s="190">
        <f t="shared" si="5"/>
        <v>0</v>
      </c>
      <c r="G58" s="190">
        <f t="shared" si="6"/>
        <v>0</v>
      </c>
      <c r="H58" s="191">
        <f t="shared" si="7"/>
        <v>0</v>
      </c>
      <c r="I58" s="190"/>
      <c r="J58" s="192">
        <f t="shared" si="8"/>
        <v>0</v>
      </c>
      <c r="K58" s="139"/>
      <c r="L58" s="216"/>
      <c r="M58" s="258"/>
      <c r="N58" s="258"/>
      <c r="O58" s="139"/>
      <c r="P58" s="139"/>
      <c r="Q58" s="175"/>
      <c r="R58" s="141"/>
      <c r="S58" s="175">
        <f t="shared" si="9"/>
        <v>0</v>
      </c>
      <c r="T58" s="160" t="str">
        <f t="shared" si="10"/>
        <v/>
      </c>
      <c r="U58" s="160">
        <f t="shared" si="11"/>
        <v>0</v>
      </c>
      <c r="V58" s="188">
        <f t="shared" si="12"/>
        <v>0</v>
      </c>
      <c r="W58" s="175">
        <f t="shared" ref="W58:X58" si="46">C58/100</f>
        <v>0</v>
      </c>
      <c r="X58" s="175">
        <f t="shared" si="46"/>
        <v>0</v>
      </c>
      <c r="Y58" s="175">
        <f t="shared" si="14"/>
        <v>0</v>
      </c>
      <c r="Z58" s="189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hidden="1" customHeight="1">
      <c r="A59" s="160">
        <v>52.0</v>
      </c>
      <c r="B59" s="190"/>
      <c r="C59" s="190"/>
      <c r="D59" s="190"/>
      <c r="E59" s="190"/>
      <c r="F59" s="190">
        <f t="shared" si="5"/>
        <v>0</v>
      </c>
      <c r="G59" s="190">
        <f t="shared" si="6"/>
        <v>0</v>
      </c>
      <c r="H59" s="191">
        <f t="shared" si="7"/>
        <v>0</v>
      </c>
      <c r="I59" s="190"/>
      <c r="J59" s="192">
        <f t="shared" si="8"/>
        <v>0</v>
      </c>
      <c r="K59" s="139"/>
      <c r="L59" s="216"/>
      <c r="M59" s="258"/>
      <c r="N59" s="258"/>
      <c r="O59" s="139"/>
      <c r="P59" s="139"/>
      <c r="Q59" s="175"/>
      <c r="R59" s="141"/>
      <c r="S59" s="175">
        <f t="shared" si="9"/>
        <v>0</v>
      </c>
      <c r="T59" s="160" t="str">
        <f t="shared" si="10"/>
        <v/>
      </c>
      <c r="U59" s="160">
        <f t="shared" si="11"/>
        <v>0</v>
      </c>
      <c r="V59" s="188">
        <f t="shared" si="12"/>
        <v>0</v>
      </c>
      <c r="W59" s="175">
        <f t="shared" ref="W59:X59" si="47">C59/100</f>
        <v>0</v>
      </c>
      <c r="X59" s="175">
        <f t="shared" si="47"/>
        <v>0</v>
      </c>
      <c r="Y59" s="175">
        <f t="shared" si="14"/>
        <v>0</v>
      </c>
      <c r="Z59" s="189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hidden="1" customHeight="1">
      <c r="A60" s="160">
        <v>53.0</v>
      </c>
      <c r="B60" s="190"/>
      <c r="C60" s="190"/>
      <c r="D60" s="190"/>
      <c r="E60" s="190"/>
      <c r="F60" s="190">
        <f t="shared" si="5"/>
        <v>0</v>
      </c>
      <c r="G60" s="190">
        <f t="shared" si="6"/>
        <v>0</v>
      </c>
      <c r="H60" s="191">
        <f t="shared" si="7"/>
        <v>0</v>
      </c>
      <c r="I60" s="190"/>
      <c r="J60" s="192">
        <f t="shared" si="8"/>
        <v>0</v>
      </c>
      <c r="K60" s="139"/>
      <c r="L60" s="216"/>
      <c r="M60" s="258"/>
      <c r="N60" s="258"/>
      <c r="O60" s="139"/>
      <c r="P60" s="139"/>
      <c r="Q60" s="175"/>
      <c r="R60" s="141"/>
      <c r="S60" s="175">
        <f t="shared" si="9"/>
        <v>0</v>
      </c>
      <c r="T60" s="160" t="str">
        <f t="shared" si="10"/>
        <v/>
      </c>
      <c r="U60" s="160">
        <f t="shared" si="11"/>
        <v>0</v>
      </c>
      <c r="V60" s="188">
        <f t="shared" si="12"/>
        <v>0</v>
      </c>
      <c r="W60" s="175">
        <f t="shared" ref="W60:X60" si="48">C60/100</f>
        <v>0</v>
      </c>
      <c r="X60" s="175">
        <f t="shared" si="48"/>
        <v>0</v>
      </c>
      <c r="Y60" s="175">
        <f t="shared" si="14"/>
        <v>0</v>
      </c>
      <c r="Z60" s="189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hidden="1" customHeight="1">
      <c r="A61" s="160">
        <v>54.0</v>
      </c>
      <c r="B61" s="190"/>
      <c r="C61" s="190"/>
      <c r="D61" s="190"/>
      <c r="E61" s="190"/>
      <c r="F61" s="190">
        <f t="shared" si="5"/>
        <v>0</v>
      </c>
      <c r="G61" s="190">
        <f t="shared" si="6"/>
        <v>0</v>
      </c>
      <c r="H61" s="191">
        <f t="shared" si="7"/>
        <v>0</v>
      </c>
      <c r="I61" s="190"/>
      <c r="J61" s="192">
        <f t="shared" si="8"/>
        <v>0</v>
      </c>
      <c r="K61" s="139"/>
      <c r="L61" s="216"/>
      <c r="M61" s="258"/>
      <c r="N61" s="258"/>
      <c r="O61" s="139"/>
      <c r="P61" s="139"/>
      <c r="Q61" s="175"/>
      <c r="R61" s="141"/>
      <c r="S61" s="175">
        <f t="shared" si="9"/>
        <v>0</v>
      </c>
      <c r="T61" s="160" t="str">
        <f t="shared" si="10"/>
        <v/>
      </c>
      <c r="U61" s="160">
        <f t="shared" si="11"/>
        <v>0</v>
      </c>
      <c r="V61" s="188">
        <f t="shared" si="12"/>
        <v>0</v>
      </c>
      <c r="W61" s="175">
        <f t="shared" ref="W61:X61" si="49">C61/100</f>
        <v>0</v>
      </c>
      <c r="X61" s="175">
        <f t="shared" si="49"/>
        <v>0</v>
      </c>
      <c r="Y61" s="175">
        <f t="shared" si="14"/>
        <v>0</v>
      </c>
      <c r="Z61" s="189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hidden="1" customHeight="1">
      <c r="A62" s="160">
        <v>55.0</v>
      </c>
      <c r="B62" s="190"/>
      <c r="C62" s="190"/>
      <c r="D62" s="190"/>
      <c r="E62" s="190"/>
      <c r="F62" s="190">
        <f t="shared" si="5"/>
        <v>0</v>
      </c>
      <c r="G62" s="190">
        <f t="shared" si="6"/>
        <v>0</v>
      </c>
      <c r="H62" s="191">
        <f t="shared" si="7"/>
        <v>0</v>
      </c>
      <c r="I62" s="190"/>
      <c r="J62" s="192">
        <f t="shared" si="8"/>
        <v>0</v>
      </c>
      <c r="K62" s="139"/>
      <c r="L62" s="216"/>
      <c r="M62" s="258"/>
      <c r="N62" s="258"/>
      <c r="O62" s="139"/>
      <c r="P62" s="139"/>
      <c r="Q62" s="175"/>
      <c r="R62" s="141"/>
      <c r="S62" s="175">
        <f t="shared" si="9"/>
        <v>0</v>
      </c>
      <c r="T62" s="160" t="str">
        <f t="shared" si="10"/>
        <v/>
      </c>
      <c r="U62" s="160">
        <f t="shared" si="11"/>
        <v>0</v>
      </c>
      <c r="V62" s="188">
        <f t="shared" si="12"/>
        <v>0</v>
      </c>
      <c r="W62" s="175">
        <f t="shared" ref="W62:X62" si="50">C62/100</f>
        <v>0</v>
      </c>
      <c r="X62" s="175">
        <f t="shared" si="50"/>
        <v>0</v>
      </c>
      <c r="Y62" s="175">
        <f t="shared" si="14"/>
        <v>0</v>
      </c>
      <c r="Z62" s="189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hidden="1" customHeight="1">
      <c r="A63" s="160">
        <v>56.0</v>
      </c>
      <c r="B63" s="190"/>
      <c r="C63" s="190"/>
      <c r="D63" s="190"/>
      <c r="E63" s="190"/>
      <c r="F63" s="190">
        <f t="shared" si="5"/>
        <v>0</v>
      </c>
      <c r="G63" s="190">
        <f t="shared" si="6"/>
        <v>0</v>
      </c>
      <c r="H63" s="191">
        <f t="shared" si="7"/>
        <v>0</v>
      </c>
      <c r="I63" s="190"/>
      <c r="J63" s="192">
        <f t="shared" si="8"/>
        <v>0</v>
      </c>
      <c r="K63" s="139"/>
      <c r="L63" s="216"/>
      <c r="M63" s="258"/>
      <c r="N63" s="258"/>
      <c r="O63" s="139"/>
      <c r="P63" s="139"/>
      <c r="Q63" s="175"/>
      <c r="R63" s="141"/>
      <c r="S63" s="175">
        <f t="shared" si="9"/>
        <v>0</v>
      </c>
      <c r="T63" s="160" t="str">
        <f t="shared" si="10"/>
        <v/>
      </c>
      <c r="U63" s="160">
        <f t="shared" si="11"/>
        <v>0</v>
      </c>
      <c r="V63" s="188">
        <f t="shared" si="12"/>
        <v>0</v>
      </c>
      <c r="W63" s="175">
        <f t="shared" ref="W63:X63" si="51">C63/100</f>
        <v>0</v>
      </c>
      <c r="X63" s="175">
        <f t="shared" si="51"/>
        <v>0</v>
      </c>
      <c r="Y63" s="175">
        <f t="shared" si="14"/>
        <v>0</v>
      </c>
      <c r="Z63" s="189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hidden="1" customHeight="1">
      <c r="A64" s="160">
        <v>57.0</v>
      </c>
      <c r="B64" s="190"/>
      <c r="C64" s="190"/>
      <c r="D64" s="190"/>
      <c r="E64" s="190"/>
      <c r="F64" s="190">
        <f t="shared" si="5"/>
        <v>0</v>
      </c>
      <c r="G64" s="190">
        <f t="shared" si="6"/>
        <v>0</v>
      </c>
      <c r="H64" s="191">
        <f t="shared" si="7"/>
        <v>0</v>
      </c>
      <c r="I64" s="190"/>
      <c r="J64" s="192">
        <f t="shared" si="8"/>
        <v>0</v>
      </c>
      <c r="K64" s="139"/>
      <c r="L64" s="216"/>
      <c r="M64" s="258"/>
      <c r="N64" s="258"/>
      <c r="O64" s="139"/>
      <c r="P64" s="139"/>
      <c r="Q64" s="175"/>
      <c r="R64" s="141"/>
      <c r="S64" s="175">
        <f t="shared" si="9"/>
        <v>0</v>
      </c>
      <c r="T64" s="160" t="str">
        <f t="shared" si="10"/>
        <v/>
      </c>
      <c r="U64" s="160">
        <f t="shared" si="11"/>
        <v>0</v>
      </c>
      <c r="V64" s="188">
        <f t="shared" si="12"/>
        <v>0</v>
      </c>
      <c r="W64" s="175">
        <f t="shared" ref="W64:X64" si="52">C64/100</f>
        <v>0</v>
      </c>
      <c r="X64" s="175">
        <f t="shared" si="52"/>
        <v>0</v>
      </c>
      <c r="Y64" s="175">
        <f t="shared" si="14"/>
        <v>0</v>
      </c>
      <c r="Z64" s="189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hidden="1" customHeight="1">
      <c r="A65" s="160">
        <v>58.0</v>
      </c>
      <c r="B65" s="190"/>
      <c r="C65" s="190"/>
      <c r="D65" s="190"/>
      <c r="E65" s="190"/>
      <c r="F65" s="190">
        <f t="shared" si="5"/>
        <v>0</v>
      </c>
      <c r="G65" s="190">
        <f t="shared" si="6"/>
        <v>0</v>
      </c>
      <c r="H65" s="191">
        <f t="shared" si="7"/>
        <v>0</v>
      </c>
      <c r="I65" s="190"/>
      <c r="J65" s="192">
        <f t="shared" si="8"/>
        <v>0</v>
      </c>
      <c r="K65" s="139"/>
      <c r="L65" s="216"/>
      <c r="M65" s="258"/>
      <c r="N65" s="258"/>
      <c r="O65" s="139"/>
      <c r="P65" s="139"/>
      <c r="Q65" s="175"/>
      <c r="R65" s="141"/>
      <c r="S65" s="175">
        <f t="shared" si="9"/>
        <v>0</v>
      </c>
      <c r="T65" s="160" t="str">
        <f t="shared" si="10"/>
        <v/>
      </c>
      <c r="U65" s="160">
        <f t="shared" si="11"/>
        <v>0</v>
      </c>
      <c r="V65" s="188">
        <f t="shared" si="12"/>
        <v>0</v>
      </c>
      <c r="W65" s="175">
        <f t="shared" ref="W65:X65" si="53">C65/100</f>
        <v>0</v>
      </c>
      <c r="X65" s="175">
        <f t="shared" si="53"/>
        <v>0</v>
      </c>
      <c r="Y65" s="175">
        <f t="shared" si="14"/>
        <v>0</v>
      </c>
      <c r="Z65" s="189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hidden="1" customHeight="1">
      <c r="A66" s="160">
        <v>59.0</v>
      </c>
      <c r="B66" s="190"/>
      <c r="C66" s="190"/>
      <c r="D66" s="190"/>
      <c r="E66" s="190"/>
      <c r="F66" s="190">
        <f t="shared" si="5"/>
        <v>0</v>
      </c>
      <c r="G66" s="190">
        <f t="shared" si="6"/>
        <v>0</v>
      </c>
      <c r="H66" s="191">
        <f t="shared" si="7"/>
        <v>0</v>
      </c>
      <c r="I66" s="190"/>
      <c r="J66" s="192">
        <f t="shared" si="8"/>
        <v>0</v>
      </c>
      <c r="K66" s="139"/>
      <c r="L66" s="216"/>
      <c r="M66" s="258"/>
      <c r="N66" s="258"/>
      <c r="O66" s="139"/>
      <c r="P66" s="139"/>
      <c r="Q66" s="175"/>
      <c r="R66" s="141"/>
      <c r="S66" s="175">
        <f t="shared" si="9"/>
        <v>0</v>
      </c>
      <c r="T66" s="160" t="str">
        <f t="shared" si="10"/>
        <v/>
      </c>
      <c r="U66" s="160">
        <f t="shared" si="11"/>
        <v>0</v>
      </c>
      <c r="V66" s="188">
        <f t="shared" si="12"/>
        <v>0</v>
      </c>
      <c r="W66" s="175">
        <f t="shared" ref="W66:X66" si="54">C66/100</f>
        <v>0</v>
      </c>
      <c r="X66" s="175">
        <f t="shared" si="54"/>
        <v>0</v>
      </c>
      <c r="Y66" s="175">
        <f t="shared" si="14"/>
        <v>0</v>
      </c>
      <c r="Z66" s="189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hidden="1" customHeight="1">
      <c r="A67" s="160">
        <v>60.0</v>
      </c>
      <c r="B67" s="190"/>
      <c r="C67" s="190"/>
      <c r="D67" s="190"/>
      <c r="E67" s="190"/>
      <c r="F67" s="190">
        <f t="shared" si="5"/>
        <v>0</v>
      </c>
      <c r="G67" s="190">
        <f t="shared" si="6"/>
        <v>0</v>
      </c>
      <c r="H67" s="191">
        <f t="shared" si="7"/>
        <v>0</v>
      </c>
      <c r="I67" s="190"/>
      <c r="J67" s="192">
        <f t="shared" si="8"/>
        <v>0</v>
      </c>
      <c r="K67" s="139"/>
      <c r="L67" s="175">
        <f t="shared" ref="L67:L68" si="56">D67*25.4/1000</f>
        <v>0</v>
      </c>
      <c r="M67" s="160" t="str">
        <f t="shared" ref="M67:M82" si="57">+I67</f>
        <v/>
      </c>
      <c r="N67" s="160">
        <f t="shared" ref="N67:N68" si="58">M67*L67</f>
        <v>0</v>
      </c>
      <c r="O67" s="139"/>
      <c r="P67" s="139"/>
      <c r="Q67" s="175"/>
      <c r="R67" s="141"/>
      <c r="S67" s="175">
        <f t="shared" si="9"/>
        <v>0</v>
      </c>
      <c r="T67" s="160" t="str">
        <f t="shared" si="10"/>
        <v/>
      </c>
      <c r="U67" s="160">
        <f t="shared" si="11"/>
        <v>0</v>
      </c>
      <c r="V67" s="188">
        <f t="shared" si="12"/>
        <v>0</v>
      </c>
      <c r="W67" s="175">
        <f t="shared" ref="W67:X67" si="55">C67/100</f>
        <v>0</v>
      </c>
      <c r="X67" s="175">
        <f t="shared" si="55"/>
        <v>0</v>
      </c>
      <c r="Y67" s="175">
        <f t="shared" si="14"/>
        <v>0</v>
      </c>
      <c r="Z67" s="189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0">
        <v>61.0</v>
      </c>
      <c r="B68" s="190"/>
      <c r="C68" s="190"/>
      <c r="D68" s="190"/>
      <c r="E68" s="190"/>
      <c r="F68" s="190">
        <f t="shared" si="5"/>
        <v>0</v>
      </c>
      <c r="G68" s="190">
        <f t="shared" si="6"/>
        <v>0</v>
      </c>
      <c r="H68" s="191">
        <f t="shared" si="7"/>
        <v>0</v>
      </c>
      <c r="I68" s="190"/>
      <c r="J68" s="192">
        <f t="shared" si="8"/>
        <v>0</v>
      </c>
      <c r="K68" s="139"/>
      <c r="L68" s="216">
        <f t="shared" si="56"/>
        <v>0</v>
      </c>
      <c r="M68" s="258" t="str">
        <f t="shared" si="57"/>
        <v/>
      </c>
      <c r="N68" s="258">
        <f t="shared" si="58"/>
        <v>0</v>
      </c>
      <c r="O68" s="139"/>
      <c r="P68" s="139"/>
      <c r="Q68" s="175"/>
      <c r="R68" s="141"/>
      <c r="S68" s="175">
        <f t="shared" si="9"/>
        <v>0</v>
      </c>
      <c r="T68" s="160" t="str">
        <f t="shared" si="10"/>
        <v/>
      </c>
      <c r="U68" s="160">
        <f t="shared" si="11"/>
        <v>0</v>
      </c>
      <c r="V68" s="188">
        <f t="shared" si="12"/>
        <v>0</v>
      </c>
      <c r="W68" s="175">
        <f t="shared" ref="W68:X68" si="59">C68/100</f>
        <v>0</v>
      </c>
      <c r="X68" s="175">
        <f t="shared" si="59"/>
        <v>0</v>
      </c>
      <c r="Y68" s="175">
        <f t="shared" si="14"/>
        <v>0</v>
      </c>
      <c r="Z68" s="189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0">
        <v>62.0</v>
      </c>
      <c r="B69" s="190"/>
      <c r="C69" s="190"/>
      <c r="D69" s="190"/>
      <c r="E69" s="190"/>
      <c r="F69" s="190">
        <f t="shared" si="5"/>
        <v>0</v>
      </c>
      <c r="G69" s="190">
        <f t="shared" si="6"/>
        <v>0</v>
      </c>
      <c r="H69" s="191">
        <f t="shared" si="7"/>
        <v>0</v>
      </c>
      <c r="I69" s="190"/>
      <c r="J69" s="192">
        <f t="shared" si="8"/>
        <v>0</v>
      </c>
      <c r="K69" s="139"/>
      <c r="L69" s="216"/>
      <c r="M69" s="258" t="str">
        <f t="shared" si="57"/>
        <v/>
      </c>
      <c r="N69" s="258"/>
      <c r="O69" s="139"/>
      <c r="P69" s="139"/>
      <c r="Q69" s="175"/>
      <c r="R69" s="141"/>
      <c r="S69" s="175">
        <f t="shared" si="9"/>
        <v>0</v>
      </c>
      <c r="T69" s="160" t="str">
        <f t="shared" si="10"/>
        <v/>
      </c>
      <c r="U69" s="160">
        <f t="shared" si="11"/>
        <v>0</v>
      </c>
      <c r="V69" s="188">
        <f t="shared" si="12"/>
        <v>0</v>
      </c>
      <c r="W69" s="175">
        <f t="shared" ref="W69:X69" si="60">C69/100</f>
        <v>0</v>
      </c>
      <c r="X69" s="175">
        <f t="shared" si="60"/>
        <v>0</v>
      </c>
      <c r="Y69" s="175">
        <f t="shared" si="14"/>
        <v>0</v>
      </c>
      <c r="Z69" s="189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0">
        <v>63.0</v>
      </c>
      <c r="B70" s="190"/>
      <c r="C70" s="190"/>
      <c r="D70" s="190"/>
      <c r="E70" s="190"/>
      <c r="F70" s="190">
        <f t="shared" si="5"/>
        <v>0</v>
      </c>
      <c r="G70" s="190">
        <f t="shared" si="6"/>
        <v>0</v>
      </c>
      <c r="H70" s="191">
        <f t="shared" si="7"/>
        <v>0</v>
      </c>
      <c r="I70" s="190"/>
      <c r="J70" s="192">
        <f t="shared" si="8"/>
        <v>0</v>
      </c>
      <c r="K70" s="139"/>
      <c r="L70" s="216"/>
      <c r="M70" s="258" t="str">
        <f t="shared" si="57"/>
        <v/>
      </c>
      <c r="N70" s="258"/>
      <c r="O70" s="139"/>
      <c r="P70" s="139"/>
      <c r="Q70" s="175"/>
      <c r="R70" s="141"/>
      <c r="S70" s="175">
        <f t="shared" si="9"/>
        <v>0</v>
      </c>
      <c r="T70" s="160" t="str">
        <f t="shared" si="10"/>
        <v/>
      </c>
      <c r="U70" s="160">
        <f t="shared" si="11"/>
        <v>0</v>
      </c>
      <c r="V70" s="188">
        <f t="shared" si="12"/>
        <v>0</v>
      </c>
      <c r="W70" s="175">
        <f t="shared" ref="W70:X70" si="61">C70/100</f>
        <v>0</v>
      </c>
      <c r="X70" s="175">
        <f t="shared" si="61"/>
        <v>0</v>
      </c>
      <c r="Y70" s="175">
        <f t="shared" si="14"/>
        <v>0</v>
      </c>
      <c r="Z70" s="189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0">
        <v>64.0</v>
      </c>
      <c r="B71" s="190"/>
      <c r="C71" s="190"/>
      <c r="D71" s="190"/>
      <c r="E71" s="190"/>
      <c r="F71" s="190">
        <f t="shared" si="5"/>
        <v>0</v>
      </c>
      <c r="G71" s="190">
        <f t="shared" si="6"/>
        <v>0</v>
      </c>
      <c r="H71" s="191">
        <f t="shared" si="7"/>
        <v>0</v>
      </c>
      <c r="I71" s="190"/>
      <c r="J71" s="192">
        <f t="shared" si="8"/>
        <v>0</v>
      </c>
      <c r="K71" s="139"/>
      <c r="L71" s="216"/>
      <c r="M71" s="258" t="str">
        <f t="shared" si="57"/>
        <v/>
      </c>
      <c r="N71" s="258"/>
      <c r="O71" s="139"/>
      <c r="P71" s="139"/>
      <c r="Q71" s="175"/>
      <c r="R71" s="141"/>
      <c r="S71" s="175">
        <f t="shared" si="9"/>
        <v>0</v>
      </c>
      <c r="T71" s="160" t="str">
        <f t="shared" si="10"/>
        <v/>
      </c>
      <c r="U71" s="160">
        <f t="shared" si="11"/>
        <v>0</v>
      </c>
      <c r="V71" s="188">
        <f t="shared" si="12"/>
        <v>0</v>
      </c>
      <c r="W71" s="175">
        <f t="shared" ref="W71:X71" si="62">C71/100</f>
        <v>0</v>
      </c>
      <c r="X71" s="175">
        <f t="shared" si="62"/>
        <v>0</v>
      </c>
      <c r="Y71" s="175">
        <f t="shared" si="14"/>
        <v>0</v>
      </c>
      <c r="Z71" s="189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0">
        <v>65.0</v>
      </c>
      <c r="B72" s="190"/>
      <c r="C72" s="190"/>
      <c r="D72" s="190"/>
      <c r="E72" s="190"/>
      <c r="F72" s="190">
        <f t="shared" si="5"/>
        <v>0</v>
      </c>
      <c r="G72" s="190">
        <f t="shared" si="6"/>
        <v>0</v>
      </c>
      <c r="H72" s="191">
        <f t="shared" si="7"/>
        <v>0</v>
      </c>
      <c r="I72" s="190"/>
      <c r="J72" s="192">
        <f t="shared" si="8"/>
        <v>0</v>
      </c>
      <c r="K72" s="139"/>
      <c r="L72" s="216"/>
      <c r="M72" s="258" t="str">
        <f t="shared" si="57"/>
        <v/>
      </c>
      <c r="N72" s="258"/>
      <c r="O72" s="139"/>
      <c r="P72" s="139"/>
      <c r="Q72" s="175"/>
      <c r="R72" s="141"/>
      <c r="S72" s="175">
        <f t="shared" si="9"/>
        <v>0</v>
      </c>
      <c r="T72" s="160" t="str">
        <f t="shared" si="10"/>
        <v/>
      </c>
      <c r="U72" s="160">
        <f t="shared" si="11"/>
        <v>0</v>
      </c>
      <c r="V72" s="188">
        <f t="shared" si="12"/>
        <v>0</v>
      </c>
      <c r="W72" s="175">
        <f t="shared" ref="W72:X72" si="63">C72/100</f>
        <v>0</v>
      </c>
      <c r="X72" s="175">
        <f t="shared" si="63"/>
        <v>0</v>
      </c>
      <c r="Y72" s="175">
        <f t="shared" si="14"/>
        <v>0</v>
      </c>
      <c r="Z72" s="18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0">
        <v>66.0</v>
      </c>
      <c r="B73" s="190"/>
      <c r="C73" s="190"/>
      <c r="D73" s="190"/>
      <c r="E73" s="190"/>
      <c r="F73" s="190">
        <f t="shared" si="5"/>
        <v>0</v>
      </c>
      <c r="G73" s="190">
        <f t="shared" si="6"/>
        <v>0</v>
      </c>
      <c r="H73" s="191">
        <f t="shared" si="7"/>
        <v>0</v>
      </c>
      <c r="I73" s="190"/>
      <c r="J73" s="192">
        <f t="shared" si="8"/>
        <v>0</v>
      </c>
      <c r="K73" s="139"/>
      <c r="L73" s="216"/>
      <c r="M73" s="258" t="str">
        <f t="shared" si="57"/>
        <v/>
      </c>
      <c r="N73" s="258"/>
      <c r="O73" s="139"/>
      <c r="P73" s="139"/>
      <c r="Q73" s="175"/>
      <c r="R73" s="141"/>
      <c r="S73" s="175">
        <f t="shared" si="9"/>
        <v>0</v>
      </c>
      <c r="T73" s="160" t="str">
        <f t="shared" si="10"/>
        <v/>
      </c>
      <c r="U73" s="160">
        <f t="shared" si="11"/>
        <v>0</v>
      </c>
      <c r="V73" s="188">
        <f t="shared" si="12"/>
        <v>0</v>
      </c>
      <c r="W73" s="175">
        <f t="shared" ref="W73:X73" si="64">C73/100</f>
        <v>0</v>
      </c>
      <c r="X73" s="175">
        <f t="shared" si="64"/>
        <v>0</v>
      </c>
      <c r="Y73" s="175">
        <f t="shared" si="14"/>
        <v>0</v>
      </c>
      <c r="Z73" s="18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0">
        <v>67.0</v>
      </c>
      <c r="B74" s="190"/>
      <c r="C74" s="190"/>
      <c r="D74" s="190"/>
      <c r="E74" s="190"/>
      <c r="F74" s="190">
        <f t="shared" si="5"/>
        <v>0</v>
      </c>
      <c r="G74" s="190">
        <f t="shared" si="6"/>
        <v>0</v>
      </c>
      <c r="H74" s="191">
        <f t="shared" si="7"/>
        <v>0</v>
      </c>
      <c r="I74" s="190"/>
      <c r="J74" s="192">
        <f t="shared" si="8"/>
        <v>0</v>
      </c>
      <c r="K74" s="139"/>
      <c r="L74" s="216"/>
      <c r="M74" s="258" t="str">
        <f t="shared" si="57"/>
        <v/>
      </c>
      <c r="N74" s="258"/>
      <c r="O74" s="139"/>
      <c r="P74" s="139"/>
      <c r="Q74" s="175"/>
      <c r="R74" s="141"/>
      <c r="S74" s="175">
        <f t="shared" si="9"/>
        <v>0</v>
      </c>
      <c r="T74" s="160" t="str">
        <f t="shared" si="10"/>
        <v/>
      </c>
      <c r="U74" s="160">
        <f t="shared" si="11"/>
        <v>0</v>
      </c>
      <c r="V74" s="188">
        <f t="shared" si="12"/>
        <v>0</v>
      </c>
      <c r="W74" s="175">
        <f t="shared" ref="W74:X74" si="65">C74/100</f>
        <v>0</v>
      </c>
      <c r="X74" s="175">
        <f t="shared" si="65"/>
        <v>0</v>
      </c>
      <c r="Y74" s="175">
        <f t="shared" si="14"/>
        <v>0</v>
      </c>
      <c r="Z74" s="18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0">
        <v>68.0</v>
      </c>
      <c r="B75" s="190"/>
      <c r="C75" s="190"/>
      <c r="D75" s="190"/>
      <c r="E75" s="190"/>
      <c r="F75" s="190">
        <f t="shared" si="5"/>
        <v>0</v>
      </c>
      <c r="G75" s="190">
        <f t="shared" si="6"/>
        <v>0</v>
      </c>
      <c r="H75" s="191">
        <f t="shared" si="7"/>
        <v>0</v>
      </c>
      <c r="I75" s="190"/>
      <c r="J75" s="192">
        <f t="shared" si="8"/>
        <v>0</v>
      </c>
      <c r="K75" s="139"/>
      <c r="L75" s="216"/>
      <c r="M75" s="258" t="str">
        <f t="shared" si="57"/>
        <v/>
      </c>
      <c r="N75" s="258"/>
      <c r="O75" s="139"/>
      <c r="P75" s="139"/>
      <c r="Q75" s="175"/>
      <c r="R75" s="141"/>
      <c r="S75" s="175">
        <f t="shared" si="9"/>
        <v>0</v>
      </c>
      <c r="T75" s="160" t="str">
        <f t="shared" si="10"/>
        <v/>
      </c>
      <c r="U75" s="160">
        <f t="shared" si="11"/>
        <v>0</v>
      </c>
      <c r="V75" s="188">
        <f t="shared" si="12"/>
        <v>0</v>
      </c>
      <c r="W75" s="175">
        <f t="shared" ref="W75:X75" si="66">C75/100</f>
        <v>0</v>
      </c>
      <c r="X75" s="175">
        <f t="shared" si="66"/>
        <v>0</v>
      </c>
      <c r="Y75" s="175">
        <f t="shared" si="14"/>
        <v>0</v>
      </c>
      <c r="Z75" s="18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0">
        <v>69.0</v>
      </c>
      <c r="B76" s="190"/>
      <c r="C76" s="190"/>
      <c r="D76" s="190"/>
      <c r="E76" s="190"/>
      <c r="F76" s="190">
        <f t="shared" si="5"/>
        <v>0</v>
      </c>
      <c r="G76" s="190">
        <f t="shared" si="6"/>
        <v>0</v>
      </c>
      <c r="H76" s="191">
        <f t="shared" si="7"/>
        <v>0</v>
      </c>
      <c r="I76" s="190"/>
      <c r="J76" s="192">
        <f t="shared" si="8"/>
        <v>0</v>
      </c>
      <c r="K76" s="139"/>
      <c r="L76" s="216"/>
      <c r="M76" s="258" t="str">
        <f t="shared" si="57"/>
        <v/>
      </c>
      <c r="N76" s="258"/>
      <c r="O76" s="139"/>
      <c r="P76" s="139"/>
      <c r="Q76" s="175"/>
      <c r="R76" s="141"/>
      <c r="S76" s="175">
        <f t="shared" si="9"/>
        <v>0</v>
      </c>
      <c r="T76" s="160" t="str">
        <f t="shared" si="10"/>
        <v/>
      </c>
      <c r="U76" s="160">
        <f t="shared" si="11"/>
        <v>0</v>
      </c>
      <c r="V76" s="188">
        <f t="shared" si="12"/>
        <v>0</v>
      </c>
      <c r="W76" s="175">
        <f t="shared" ref="W76:X76" si="67">C76/100</f>
        <v>0</v>
      </c>
      <c r="X76" s="175">
        <f t="shared" si="67"/>
        <v>0</v>
      </c>
      <c r="Y76" s="175">
        <f t="shared" si="14"/>
        <v>0</v>
      </c>
      <c r="Z76" s="18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0">
        <v>70.0</v>
      </c>
      <c r="B77" s="190"/>
      <c r="C77" s="190"/>
      <c r="D77" s="190"/>
      <c r="E77" s="190"/>
      <c r="F77" s="190">
        <f t="shared" si="5"/>
        <v>0</v>
      </c>
      <c r="G77" s="190">
        <f t="shared" si="6"/>
        <v>0</v>
      </c>
      <c r="H77" s="191">
        <f t="shared" si="7"/>
        <v>0</v>
      </c>
      <c r="I77" s="190"/>
      <c r="J77" s="192">
        <f t="shared" si="8"/>
        <v>0</v>
      </c>
      <c r="K77" s="139"/>
      <c r="L77" s="216"/>
      <c r="M77" s="258" t="str">
        <f t="shared" si="57"/>
        <v/>
      </c>
      <c r="N77" s="258"/>
      <c r="O77" s="139"/>
      <c r="P77" s="139"/>
      <c r="Q77" s="175"/>
      <c r="R77" s="141"/>
      <c r="S77" s="175">
        <f t="shared" si="9"/>
        <v>0</v>
      </c>
      <c r="T77" s="160" t="str">
        <f t="shared" si="10"/>
        <v/>
      </c>
      <c r="U77" s="160">
        <f t="shared" si="11"/>
        <v>0</v>
      </c>
      <c r="V77" s="188">
        <f t="shared" si="12"/>
        <v>0</v>
      </c>
      <c r="W77" s="175">
        <f t="shared" ref="W77:X77" si="68">C77/100</f>
        <v>0</v>
      </c>
      <c r="X77" s="175">
        <f t="shared" si="68"/>
        <v>0</v>
      </c>
      <c r="Y77" s="175">
        <f t="shared" si="14"/>
        <v>0</v>
      </c>
      <c r="Z77" s="18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0">
        <v>71.0</v>
      </c>
      <c r="B78" s="190"/>
      <c r="C78" s="190"/>
      <c r="D78" s="190"/>
      <c r="E78" s="190"/>
      <c r="F78" s="190">
        <f t="shared" si="5"/>
        <v>0</v>
      </c>
      <c r="G78" s="190">
        <f t="shared" si="6"/>
        <v>0</v>
      </c>
      <c r="H78" s="191">
        <f t="shared" si="7"/>
        <v>0</v>
      </c>
      <c r="I78" s="190"/>
      <c r="J78" s="192">
        <f t="shared" si="8"/>
        <v>0</v>
      </c>
      <c r="K78" s="139"/>
      <c r="L78" s="216"/>
      <c r="M78" s="258" t="str">
        <f t="shared" si="57"/>
        <v/>
      </c>
      <c r="N78" s="258"/>
      <c r="O78" s="139"/>
      <c r="P78" s="139"/>
      <c r="Q78" s="175"/>
      <c r="R78" s="141"/>
      <c r="S78" s="175">
        <f t="shared" si="9"/>
        <v>0</v>
      </c>
      <c r="T78" s="160" t="str">
        <f t="shared" si="10"/>
        <v/>
      </c>
      <c r="U78" s="160">
        <f t="shared" si="11"/>
        <v>0</v>
      </c>
      <c r="V78" s="188">
        <f t="shared" si="12"/>
        <v>0</v>
      </c>
      <c r="W78" s="175">
        <f t="shared" ref="W78:X78" si="69">C78/100</f>
        <v>0</v>
      </c>
      <c r="X78" s="175">
        <f t="shared" si="69"/>
        <v>0</v>
      </c>
      <c r="Y78" s="175">
        <f t="shared" si="14"/>
        <v>0</v>
      </c>
      <c r="Z78" s="18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0">
        <v>72.0</v>
      </c>
      <c r="B79" s="190"/>
      <c r="C79" s="190"/>
      <c r="D79" s="190"/>
      <c r="E79" s="190"/>
      <c r="F79" s="190">
        <f t="shared" si="5"/>
        <v>0</v>
      </c>
      <c r="G79" s="190">
        <f t="shared" si="6"/>
        <v>0</v>
      </c>
      <c r="H79" s="191">
        <f t="shared" si="7"/>
        <v>0</v>
      </c>
      <c r="I79" s="190"/>
      <c r="J79" s="192">
        <f t="shared" si="8"/>
        <v>0</v>
      </c>
      <c r="K79" s="139"/>
      <c r="L79" s="216"/>
      <c r="M79" s="258" t="str">
        <f t="shared" si="57"/>
        <v/>
      </c>
      <c r="N79" s="258"/>
      <c r="O79" s="139"/>
      <c r="P79" s="139"/>
      <c r="Q79" s="175"/>
      <c r="R79" s="141"/>
      <c r="S79" s="195">
        <f t="shared" si="9"/>
        <v>0</v>
      </c>
      <c r="T79" s="196" t="str">
        <f t="shared" si="10"/>
        <v/>
      </c>
      <c r="U79" s="196">
        <f t="shared" si="11"/>
        <v>0</v>
      </c>
      <c r="V79" s="260">
        <f t="shared" si="12"/>
        <v>0</v>
      </c>
      <c r="W79" s="195">
        <f t="shared" ref="W79:X79" si="70">C79/100</f>
        <v>0</v>
      </c>
      <c r="X79" s="195">
        <f t="shared" si="70"/>
        <v>0</v>
      </c>
      <c r="Y79" s="195">
        <f t="shared" si="14"/>
        <v>0</v>
      </c>
      <c r="Z79" s="198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0">
        <v>73.0</v>
      </c>
      <c r="B80" s="190"/>
      <c r="C80" s="190"/>
      <c r="D80" s="190"/>
      <c r="E80" s="190"/>
      <c r="F80" s="190">
        <f t="shared" si="5"/>
        <v>0</v>
      </c>
      <c r="G80" s="190">
        <f t="shared" si="6"/>
        <v>0</v>
      </c>
      <c r="H80" s="191">
        <f t="shared" si="7"/>
        <v>0</v>
      </c>
      <c r="I80" s="190"/>
      <c r="J80" s="192">
        <f t="shared" si="8"/>
        <v>0</v>
      </c>
      <c r="K80" s="139"/>
      <c r="L80" s="216"/>
      <c r="M80" s="258" t="str">
        <f t="shared" si="57"/>
        <v/>
      </c>
      <c r="N80" s="258"/>
      <c r="O80" s="139"/>
      <c r="P80" s="139"/>
      <c r="Q80" s="175"/>
      <c r="R80" s="141"/>
      <c r="S80" s="195">
        <f t="shared" si="9"/>
        <v>0</v>
      </c>
      <c r="T80" s="196" t="str">
        <f t="shared" si="10"/>
        <v/>
      </c>
      <c r="U80" s="196">
        <f t="shared" si="11"/>
        <v>0</v>
      </c>
      <c r="V80" s="260">
        <f t="shared" si="12"/>
        <v>0</v>
      </c>
      <c r="W80" s="195">
        <f t="shared" ref="W80:X80" si="71">C80/100</f>
        <v>0</v>
      </c>
      <c r="X80" s="195">
        <f t="shared" si="71"/>
        <v>0</v>
      </c>
      <c r="Y80" s="195">
        <f t="shared" si="14"/>
        <v>0</v>
      </c>
      <c r="Z80" s="198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0">
        <v>74.0</v>
      </c>
      <c r="B81" s="190"/>
      <c r="C81" s="190"/>
      <c r="D81" s="190"/>
      <c r="E81" s="190"/>
      <c r="F81" s="190">
        <f t="shared" si="5"/>
        <v>0</v>
      </c>
      <c r="G81" s="190">
        <f t="shared" si="6"/>
        <v>0</v>
      </c>
      <c r="H81" s="191">
        <f t="shared" si="7"/>
        <v>0</v>
      </c>
      <c r="I81" s="190"/>
      <c r="J81" s="192">
        <f t="shared" si="8"/>
        <v>0</v>
      </c>
      <c r="K81" s="139"/>
      <c r="L81" s="216"/>
      <c r="M81" s="258" t="str">
        <f t="shared" si="57"/>
        <v/>
      </c>
      <c r="N81" s="258"/>
      <c r="O81" s="139"/>
      <c r="P81" s="139"/>
      <c r="Q81" s="175"/>
      <c r="R81" s="141"/>
      <c r="S81" s="195">
        <f t="shared" si="9"/>
        <v>0</v>
      </c>
      <c r="T81" s="196" t="str">
        <f t="shared" si="10"/>
        <v/>
      </c>
      <c r="U81" s="196">
        <f t="shared" si="11"/>
        <v>0</v>
      </c>
      <c r="V81" s="260">
        <f t="shared" si="12"/>
        <v>0</v>
      </c>
      <c r="W81" s="195">
        <f t="shared" ref="W81:X81" si="72">C81/100</f>
        <v>0</v>
      </c>
      <c r="X81" s="195">
        <f t="shared" si="72"/>
        <v>0</v>
      </c>
      <c r="Y81" s="195">
        <f t="shared" si="14"/>
        <v>0</v>
      </c>
      <c r="Z81" s="198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0">
        <v>75.0</v>
      </c>
      <c r="B82" s="190"/>
      <c r="C82" s="190"/>
      <c r="D82" s="190"/>
      <c r="E82" s="190"/>
      <c r="F82" s="190">
        <f t="shared" si="5"/>
        <v>0</v>
      </c>
      <c r="G82" s="190">
        <f t="shared" si="6"/>
        <v>0</v>
      </c>
      <c r="H82" s="191">
        <f t="shared" si="7"/>
        <v>0</v>
      </c>
      <c r="I82" s="190"/>
      <c r="J82" s="192">
        <f t="shared" si="8"/>
        <v>0</v>
      </c>
      <c r="K82" s="139"/>
      <c r="L82" s="216"/>
      <c r="M82" s="258" t="str">
        <f t="shared" si="57"/>
        <v/>
      </c>
      <c r="N82" s="258"/>
      <c r="O82" s="139"/>
      <c r="P82" s="139"/>
      <c r="Q82" s="175"/>
      <c r="R82" s="141"/>
      <c r="S82" s="195">
        <f t="shared" si="9"/>
        <v>0</v>
      </c>
      <c r="T82" s="196" t="str">
        <f t="shared" si="10"/>
        <v/>
      </c>
      <c r="U82" s="196">
        <f t="shared" si="11"/>
        <v>0</v>
      </c>
      <c r="V82" s="260">
        <f t="shared" si="12"/>
        <v>0</v>
      </c>
      <c r="W82" s="195">
        <f t="shared" ref="W82:X82" si="73">C82/100</f>
        <v>0</v>
      </c>
      <c r="X82" s="195">
        <f t="shared" si="73"/>
        <v>0</v>
      </c>
      <c r="Y82" s="195">
        <f t="shared" si="14"/>
        <v>0</v>
      </c>
      <c r="Z82" s="198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0">
        <v>76.0</v>
      </c>
      <c r="B83" s="190"/>
      <c r="C83" s="190"/>
      <c r="D83" s="190"/>
      <c r="E83" s="190"/>
      <c r="F83" s="190">
        <f t="shared" si="5"/>
        <v>0</v>
      </c>
      <c r="G83" s="190">
        <f t="shared" si="6"/>
        <v>0</v>
      </c>
      <c r="H83" s="191">
        <f t="shared" si="7"/>
        <v>0</v>
      </c>
      <c r="I83" s="190"/>
      <c r="J83" s="192">
        <f t="shared" si="8"/>
        <v>0</v>
      </c>
      <c r="K83" s="139"/>
      <c r="L83" s="216"/>
      <c r="M83" s="258"/>
      <c r="N83" s="258"/>
      <c r="O83" s="139"/>
      <c r="P83" s="139"/>
      <c r="Q83" s="192"/>
      <c r="R83" s="141"/>
      <c r="S83" s="195">
        <f t="shared" si="9"/>
        <v>0</v>
      </c>
      <c r="T83" s="196" t="str">
        <f t="shared" si="10"/>
        <v/>
      </c>
      <c r="U83" s="196">
        <f t="shared" si="11"/>
        <v>0</v>
      </c>
      <c r="V83" s="197"/>
      <c r="W83" s="195">
        <f t="shared" ref="W83:X83" si="74">C83/100</f>
        <v>0</v>
      </c>
      <c r="X83" s="195">
        <f t="shared" si="74"/>
        <v>0</v>
      </c>
      <c r="Y83" s="195">
        <f t="shared" si="14"/>
        <v>0</v>
      </c>
      <c r="Z83" s="198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0">
        <v>77.0</v>
      </c>
      <c r="B84" s="190"/>
      <c r="C84" s="190"/>
      <c r="D84" s="190"/>
      <c r="E84" s="190"/>
      <c r="F84" s="190">
        <f t="shared" si="5"/>
        <v>0</v>
      </c>
      <c r="G84" s="190">
        <f t="shared" si="6"/>
        <v>0</v>
      </c>
      <c r="H84" s="191">
        <f t="shared" si="7"/>
        <v>0</v>
      </c>
      <c r="I84" s="190"/>
      <c r="J84" s="192">
        <f t="shared" si="8"/>
        <v>0</v>
      </c>
      <c r="K84" s="139"/>
      <c r="L84" s="216"/>
      <c r="M84" s="258"/>
      <c r="N84" s="258"/>
      <c r="O84" s="139"/>
      <c r="P84" s="139"/>
      <c r="Q84" s="192"/>
      <c r="R84" s="141"/>
      <c r="S84" s="195">
        <f t="shared" si="9"/>
        <v>0</v>
      </c>
      <c r="T84" s="196" t="str">
        <f t="shared" si="10"/>
        <v/>
      </c>
      <c r="U84" s="196">
        <f t="shared" si="11"/>
        <v>0</v>
      </c>
      <c r="V84" s="197"/>
      <c r="W84" s="195">
        <f t="shared" ref="W84:X84" si="75">C84/100</f>
        <v>0</v>
      </c>
      <c r="X84" s="195">
        <f t="shared" si="75"/>
        <v>0</v>
      </c>
      <c r="Y84" s="195">
        <f t="shared" si="14"/>
        <v>0</v>
      </c>
      <c r="Z84" s="198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0">
        <v>78.0</v>
      </c>
      <c r="B85" s="190"/>
      <c r="C85" s="190"/>
      <c r="D85" s="190"/>
      <c r="E85" s="190"/>
      <c r="F85" s="190">
        <f t="shared" si="5"/>
        <v>0</v>
      </c>
      <c r="G85" s="190">
        <f t="shared" si="6"/>
        <v>0</v>
      </c>
      <c r="H85" s="191">
        <f t="shared" si="7"/>
        <v>0</v>
      </c>
      <c r="I85" s="190"/>
      <c r="J85" s="192">
        <f t="shared" si="8"/>
        <v>0</v>
      </c>
      <c r="K85" s="139"/>
      <c r="L85" s="216"/>
      <c r="M85" s="258"/>
      <c r="N85" s="258"/>
      <c r="O85" s="139"/>
      <c r="P85" s="139"/>
      <c r="Q85" s="192"/>
      <c r="R85" s="141"/>
      <c r="S85" s="195">
        <f t="shared" si="9"/>
        <v>0</v>
      </c>
      <c r="T85" s="196" t="str">
        <f t="shared" si="10"/>
        <v/>
      </c>
      <c r="U85" s="196">
        <f t="shared" si="11"/>
        <v>0</v>
      </c>
      <c r="V85" s="197"/>
      <c r="W85" s="195">
        <f t="shared" ref="W85:X85" si="76">C85/100</f>
        <v>0</v>
      </c>
      <c r="X85" s="195">
        <f t="shared" si="76"/>
        <v>0</v>
      </c>
      <c r="Y85" s="195">
        <f t="shared" si="14"/>
        <v>0</v>
      </c>
      <c r="Z85" s="198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0">
        <v>79.0</v>
      </c>
      <c r="B86" s="190"/>
      <c r="C86" s="190"/>
      <c r="D86" s="190"/>
      <c r="E86" s="190"/>
      <c r="F86" s="190">
        <f t="shared" si="5"/>
        <v>0</v>
      </c>
      <c r="G86" s="190">
        <f t="shared" si="6"/>
        <v>0</v>
      </c>
      <c r="H86" s="191">
        <f t="shared" si="7"/>
        <v>0</v>
      </c>
      <c r="I86" s="190"/>
      <c r="J86" s="192">
        <f t="shared" si="8"/>
        <v>0</v>
      </c>
      <c r="K86" s="139"/>
      <c r="L86" s="216"/>
      <c r="M86" s="258"/>
      <c r="N86" s="258"/>
      <c r="O86" s="139"/>
      <c r="P86" s="139"/>
      <c r="Q86" s="192"/>
      <c r="R86" s="141"/>
      <c r="S86" s="195">
        <f t="shared" si="9"/>
        <v>0</v>
      </c>
      <c r="T86" s="196" t="str">
        <f t="shared" si="10"/>
        <v/>
      </c>
      <c r="U86" s="196">
        <f t="shared" si="11"/>
        <v>0</v>
      </c>
      <c r="V86" s="197"/>
      <c r="W86" s="195">
        <f t="shared" ref="W86:X86" si="77">C86/100</f>
        <v>0</v>
      </c>
      <c r="X86" s="195">
        <f t="shared" si="77"/>
        <v>0</v>
      </c>
      <c r="Y86" s="195">
        <f t="shared" si="14"/>
        <v>0</v>
      </c>
      <c r="Z86" s="198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0">
        <v>80.0</v>
      </c>
      <c r="B87" s="190"/>
      <c r="C87" s="190"/>
      <c r="D87" s="190"/>
      <c r="E87" s="190"/>
      <c r="F87" s="190">
        <f t="shared" si="5"/>
        <v>0</v>
      </c>
      <c r="G87" s="190">
        <f t="shared" si="6"/>
        <v>0</v>
      </c>
      <c r="H87" s="191">
        <f t="shared" si="7"/>
        <v>0</v>
      </c>
      <c r="I87" s="190"/>
      <c r="J87" s="192">
        <f t="shared" si="8"/>
        <v>0</v>
      </c>
      <c r="K87" s="139"/>
      <c r="L87" s="216"/>
      <c r="M87" s="258"/>
      <c r="N87" s="258"/>
      <c r="O87" s="139"/>
      <c r="P87" s="139"/>
      <c r="Q87" s="192"/>
      <c r="R87" s="141"/>
      <c r="S87" s="195">
        <f t="shared" si="9"/>
        <v>0</v>
      </c>
      <c r="T87" s="196" t="str">
        <f t="shared" si="10"/>
        <v/>
      </c>
      <c r="U87" s="196">
        <f t="shared" si="11"/>
        <v>0</v>
      </c>
      <c r="V87" s="197"/>
      <c r="W87" s="195">
        <f t="shared" ref="W87:X87" si="78">C87/100</f>
        <v>0</v>
      </c>
      <c r="X87" s="195">
        <f t="shared" si="78"/>
        <v>0</v>
      </c>
      <c r="Y87" s="195">
        <f t="shared" si="14"/>
        <v>0</v>
      </c>
      <c r="Z87" s="198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0">
        <v>81.0</v>
      </c>
      <c r="B88" s="190"/>
      <c r="C88" s="190"/>
      <c r="D88" s="190"/>
      <c r="E88" s="190"/>
      <c r="F88" s="190">
        <f t="shared" si="5"/>
        <v>0</v>
      </c>
      <c r="G88" s="190">
        <f t="shared" si="6"/>
        <v>0</v>
      </c>
      <c r="H88" s="191">
        <f t="shared" si="7"/>
        <v>0</v>
      </c>
      <c r="I88" s="190"/>
      <c r="J88" s="192">
        <f t="shared" si="8"/>
        <v>0</v>
      </c>
      <c r="K88" s="139"/>
      <c r="L88" s="216"/>
      <c r="M88" s="258"/>
      <c r="N88" s="258"/>
      <c r="O88" s="139"/>
      <c r="P88" s="139"/>
      <c r="Q88" s="192"/>
      <c r="R88" s="141"/>
      <c r="S88" s="195">
        <f t="shared" si="9"/>
        <v>0</v>
      </c>
      <c r="T88" s="196" t="str">
        <f t="shared" si="10"/>
        <v/>
      </c>
      <c r="U88" s="196">
        <f t="shared" si="11"/>
        <v>0</v>
      </c>
      <c r="V88" s="197"/>
      <c r="W88" s="195">
        <f t="shared" ref="W88:X88" si="79">C88/100</f>
        <v>0</v>
      </c>
      <c r="X88" s="195">
        <f t="shared" si="79"/>
        <v>0</v>
      </c>
      <c r="Y88" s="195">
        <f t="shared" si="14"/>
        <v>0</v>
      </c>
      <c r="Z88" s="198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0">
        <v>82.0</v>
      </c>
      <c r="B89" s="190"/>
      <c r="C89" s="190"/>
      <c r="D89" s="190"/>
      <c r="E89" s="190"/>
      <c r="F89" s="190">
        <f t="shared" si="5"/>
        <v>0</v>
      </c>
      <c r="G89" s="190">
        <f t="shared" si="6"/>
        <v>0</v>
      </c>
      <c r="H89" s="191">
        <f t="shared" si="7"/>
        <v>0</v>
      </c>
      <c r="I89" s="190"/>
      <c r="J89" s="192">
        <f t="shared" si="8"/>
        <v>0</v>
      </c>
      <c r="K89" s="139"/>
      <c r="L89" s="216"/>
      <c r="M89" s="258"/>
      <c r="N89" s="258"/>
      <c r="O89" s="139"/>
      <c r="P89" s="139"/>
      <c r="Q89" s="192"/>
      <c r="R89" s="141"/>
      <c r="S89" s="195">
        <f t="shared" si="9"/>
        <v>0</v>
      </c>
      <c r="T89" s="196" t="str">
        <f t="shared" si="10"/>
        <v/>
      </c>
      <c r="U89" s="196">
        <f t="shared" si="11"/>
        <v>0</v>
      </c>
      <c r="V89" s="197"/>
      <c r="W89" s="195">
        <f t="shared" ref="W89:X89" si="80">C89/100</f>
        <v>0</v>
      </c>
      <c r="X89" s="195">
        <f t="shared" si="80"/>
        <v>0</v>
      </c>
      <c r="Y89" s="195">
        <f t="shared" si="14"/>
        <v>0</v>
      </c>
      <c r="Z89" s="198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0">
        <v>83.0</v>
      </c>
      <c r="B90" s="190"/>
      <c r="C90" s="190"/>
      <c r="D90" s="190"/>
      <c r="E90" s="190"/>
      <c r="F90" s="190">
        <f t="shared" si="5"/>
        <v>0</v>
      </c>
      <c r="G90" s="190">
        <f t="shared" si="6"/>
        <v>0</v>
      </c>
      <c r="H90" s="191">
        <f t="shared" si="7"/>
        <v>0</v>
      </c>
      <c r="I90" s="190"/>
      <c r="J90" s="192">
        <f t="shared" si="8"/>
        <v>0</v>
      </c>
      <c r="K90" s="139"/>
      <c r="L90" s="216"/>
      <c r="M90" s="258"/>
      <c r="N90" s="258"/>
      <c r="O90" s="139"/>
      <c r="P90" s="139"/>
      <c r="Q90" s="192"/>
      <c r="R90" s="141"/>
      <c r="S90" s="195">
        <f t="shared" si="9"/>
        <v>0</v>
      </c>
      <c r="T90" s="196" t="str">
        <f t="shared" si="10"/>
        <v/>
      </c>
      <c r="U90" s="196">
        <f t="shared" si="11"/>
        <v>0</v>
      </c>
      <c r="V90" s="197"/>
      <c r="W90" s="195">
        <f t="shared" ref="W90:X90" si="81">C90/100</f>
        <v>0</v>
      </c>
      <c r="X90" s="195">
        <f t="shared" si="81"/>
        <v>0</v>
      </c>
      <c r="Y90" s="195">
        <f t="shared" si="14"/>
        <v>0</v>
      </c>
      <c r="Z90" s="198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0">
        <v>84.0</v>
      </c>
      <c r="B91" s="190"/>
      <c r="C91" s="190"/>
      <c r="D91" s="190"/>
      <c r="E91" s="190"/>
      <c r="F91" s="190">
        <f t="shared" si="5"/>
        <v>0</v>
      </c>
      <c r="G91" s="190">
        <f t="shared" si="6"/>
        <v>0</v>
      </c>
      <c r="H91" s="191">
        <f t="shared" si="7"/>
        <v>0</v>
      </c>
      <c r="I91" s="190"/>
      <c r="J91" s="192">
        <f t="shared" si="8"/>
        <v>0</v>
      </c>
      <c r="K91" s="139"/>
      <c r="L91" s="216"/>
      <c r="M91" s="258"/>
      <c r="N91" s="258"/>
      <c r="O91" s="139"/>
      <c r="P91" s="139"/>
      <c r="Q91" s="192"/>
      <c r="R91" s="141"/>
      <c r="S91" s="195">
        <f t="shared" si="9"/>
        <v>0</v>
      </c>
      <c r="T91" s="196" t="str">
        <f t="shared" si="10"/>
        <v/>
      </c>
      <c r="U91" s="196">
        <f t="shared" si="11"/>
        <v>0</v>
      </c>
      <c r="V91" s="197"/>
      <c r="W91" s="195">
        <f t="shared" ref="W91:X91" si="82">C91/100</f>
        <v>0</v>
      </c>
      <c r="X91" s="195">
        <f t="shared" si="82"/>
        <v>0</v>
      </c>
      <c r="Y91" s="195">
        <f t="shared" si="14"/>
        <v>0</v>
      </c>
      <c r="Z91" s="198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0">
        <v>85.0</v>
      </c>
      <c r="B92" s="190"/>
      <c r="C92" s="190"/>
      <c r="D92" s="190"/>
      <c r="E92" s="190"/>
      <c r="F92" s="190">
        <f t="shared" si="5"/>
        <v>0</v>
      </c>
      <c r="G92" s="190">
        <f t="shared" si="6"/>
        <v>0</v>
      </c>
      <c r="H92" s="191">
        <f t="shared" si="7"/>
        <v>0</v>
      </c>
      <c r="I92" s="190"/>
      <c r="J92" s="192">
        <f t="shared" si="8"/>
        <v>0</v>
      </c>
      <c r="K92" s="139"/>
      <c r="L92" s="216"/>
      <c r="M92" s="258"/>
      <c r="N92" s="258"/>
      <c r="O92" s="139"/>
      <c r="P92" s="139"/>
      <c r="Q92" s="192"/>
      <c r="R92" s="141"/>
      <c r="S92" s="195">
        <f t="shared" si="9"/>
        <v>0</v>
      </c>
      <c r="T92" s="196" t="str">
        <f t="shared" si="10"/>
        <v/>
      </c>
      <c r="U92" s="196">
        <f t="shared" si="11"/>
        <v>0</v>
      </c>
      <c r="V92" s="197"/>
      <c r="W92" s="195">
        <f t="shared" ref="W92:X92" si="83">C92/100</f>
        <v>0</v>
      </c>
      <c r="X92" s="195">
        <f t="shared" si="83"/>
        <v>0</v>
      </c>
      <c r="Y92" s="195">
        <f t="shared" si="14"/>
        <v>0</v>
      </c>
      <c r="Z92" s="198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0">
        <v>86.0</v>
      </c>
      <c r="B93" s="190"/>
      <c r="C93" s="190"/>
      <c r="D93" s="190"/>
      <c r="E93" s="190"/>
      <c r="F93" s="190">
        <f t="shared" si="5"/>
        <v>0</v>
      </c>
      <c r="G93" s="190">
        <f t="shared" si="6"/>
        <v>0</v>
      </c>
      <c r="H93" s="191">
        <f t="shared" si="7"/>
        <v>0</v>
      </c>
      <c r="I93" s="190"/>
      <c r="J93" s="192">
        <f t="shared" si="8"/>
        <v>0</v>
      </c>
      <c r="K93" s="139"/>
      <c r="L93" s="216"/>
      <c r="M93" s="258"/>
      <c r="N93" s="258"/>
      <c r="O93" s="139"/>
      <c r="P93" s="139"/>
      <c r="Q93" s="192"/>
      <c r="R93" s="141"/>
      <c r="S93" s="195">
        <f t="shared" si="9"/>
        <v>0</v>
      </c>
      <c r="T93" s="196" t="str">
        <f t="shared" si="10"/>
        <v/>
      </c>
      <c r="U93" s="196">
        <f t="shared" si="11"/>
        <v>0</v>
      </c>
      <c r="V93" s="197"/>
      <c r="W93" s="195">
        <f t="shared" ref="W93:X93" si="84">C93/100</f>
        <v>0</v>
      </c>
      <c r="X93" s="195">
        <f t="shared" si="84"/>
        <v>0</v>
      </c>
      <c r="Y93" s="195">
        <f t="shared" si="14"/>
        <v>0</v>
      </c>
      <c r="Z93" s="198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0">
        <v>87.0</v>
      </c>
      <c r="B94" s="190"/>
      <c r="C94" s="190"/>
      <c r="D94" s="190"/>
      <c r="E94" s="190"/>
      <c r="F94" s="190">
        <f t="shared" si="5"/>
        <v>0</v>
      </c>
      <c r="G94" s="190">
        <f t="shared" si="6"/>
        <v>0</v>
      </c>
      <c r="H94" s="191">
        <f t="shared" si="7"/>
        <v>0</v>
      </c>
      <c r="I94" s="190"/>
      <c r="J94" s="192">
        <f t="shared" si="8"/>
        <v>0</v>
      </c>
      <c r="K94" s="139"/>
      <c r="L94" s="216"/>
      <c r="M94" s="258"/>
      <c r="N94" s="258"/>
      <c r="O94" s="139"/>
      <c r="P94" s="139"/>
      <c r="Q94" s="192"/>
      <c r="R94" s="141"/>
      <c r="S94" s="195">
        <f t="shared" si="9"/>
        <v>0</v>
      </c>
      <c r="T94" s="196" t="str">
        <f t="shared" si="10"/>
        <v/>
      </c>
      <c r="U94" s="196">
        <f t="shared" si="11"/>
        <v>0</v>
      </c>
      <c r="V94" s="197"/>
      <c r="W94" s="195">
        <f t="shared" ref="W94:X94" si="85">C94/100</f>
        <v>0</v>
      </c>
      <c r="X94" s="195">
        <f t="shared" si="85"/>
        <v>0</v>
      </c>
      <c r="Y94" s="195">
        <f t="shared" si="14"/>
        <v>0</v>
      </c>
      <c r="Z94" s="198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0">
        <v>88.0</v>
      </c>
      <c r="B95" s="190"/>
      <c r="C95" s="190"/>
      <c r="D95" s="190"/>
      <c r="E95" s="190"/>
      <c r="F95" s="190">
        <f t="shared" si="5"/>
        <v>0</v>
      </c>
      <c r="G95" s="190">
        <f t="shared" si="6"/>
        <v>0</v>
      </c>
      <c r="H95" s="191">
        <f t="shared" si="7"/>
        <v>0</v>
      </c>
      <c r="I95" s="190"/>
      <c r="J95" s="192">
        <f t="shared" si="8"/>
        <v>0</v>
      </c>
      <c r="K95" s="139"/>
      <c r="L95" s="216"/>
      <c r="M95" s="258"/>
      <c r="N95" s="258"/>
      <c r="O95" s="139"/>
      <c r="P95" s="139"/>
      <c r="Q95" s="192"/>
      <c r="R95" s="141"/>
      <c r="S95" s="195">
        <f t="shared" si="9"/>
        <v>0</v>
      </c>
      <c r="T95" s="196" t="str">
        <f t="shared" si="10"/>
        <v/>
      </c>
      <c r="U95" s="196">
        <f t="shared" si="11"/>
        <v>0</v>
      </c>
      <c r="V95" s="197"/>
      <c r="W95" s="195">
        <f t="shared" ref="W95:X95" si="86">C95/100</f>
        <v>0</v>
      </c>
      <c r="X95" s="195">
        <f t="shared" si="86"/>
        <v>0</v>
      </c>
      <c r="Y95" s="195">
        <f t="shared" si="14"/>
        <v>0</v>
      </c>
      <c r="Z95" s="198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0">
        <v>89.0</v>
      </c>
      <c r="B96" s="190"/>
      <c r="C96" s="190"/>
      <c r="D96" s="190"/>
      <c r="E96" s="190"/>
      <c r="F96" s="190">
        <f t="shared" si="5"/>
        <v>0</v>
      </c>
      <c r="G96" s="190">
        <f t="shared" si="6"/>
        <v>0</v>
      </c>
      <c r="H96" s="191">
        <f t="shared" si="7"/>
        <v>0</v>
      </c>
      <c r="I96" s="190"/>
      <c r="J96" s="192">
        <f t="shared" si="8"/>
        <v>0</v>
      </c>
      <c r="K96" s="139"/>
      <c r="L96" s="216"/>
      <c r="M96" s="258"/>
      <c r="N96" s="258"/>
      <c r="O96" s="139"/>
      <c r="P96" s="139"/>
      <c r="Q96" s="192"/>
      <c r="R96" s="141"/>
      <c r="S96" s="195">
        <f t="shared" si="9"/>
        <v>0</v>
      </c>
      <c r="T96" s="196" t="str">
        <f t="shared" si="10"/>
        <v/>
      </c>
      <c r="U96" s="196">
        <f t="shared" si="11"/>
        <v>0</v>
      </c>
      <c r="V96" s="197"/>
      <c r="W96" s="195">
        <f t="shared" ref="W96:X96" si="87">C96/100</f>
        <v>0</v>
      </c>
      <c r="X96" s="195">
        <f t="shared" si="87"/>
        <v>0</v>
      </c>
      <c r="Y96" s="195">
        <f t="shared" si="14"/>
        <v>0</v>
      </c>
      <c r="Z96" s="198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0">
        <v>90.0</v>
      </c>
      <c r="B97" s="190"/>
      <c r="C97" s="190"/>
      <c r="D97" s="190"/>
      <c r="E97" s="190"/>
      <c r="F97" s="190">
        <f t="shared" si="5"/>
        <v>0</v>
      </c>
      <c r="G97" s="190">
        <f t="shared" si="6"/>
        <v>0</v>
      </c>
      <c r="H97" s="191">
        <f t="shared" si="7"/>
        <v>0</v>
      </c>
      <c r="I97" s="190"/>
      <c r="J97" s="192">
        <f t="shared" si="8"/>
        <v>0</v>
      </c>
      <c r="K97" s="139"/>
      <c r="L97" s="216"/>
      <c r="M97" s="258"/>
      <c r="N97" s="258"/>
      <c r="O97" s="139"/>
      <c r="P97" s="139"/>
      <c r="Q97" s="192"/>
      <c r="R97" s="141"/>
      <c r="S97" s="195">
        <f t="shared" si="9"/>
        <v>0</v>
      </c>
      <c r="T97" s="196" t="str">
        <f t="shared" si="10"/>
        <v/>
      </c>
      <c r="U97" s="196">
        <f t="shared" si="11"/>
        <v>0</v>
      </c>
      <c r="V97" s="197"/>
      <c r="W97" s="195">
        <f t="shared" ref="W97:X97" si="88">C97/100</f>
        <v>0</v>
      </c>
      <c r="X97" s="195">
        <f t="shared" si="88"/>
        <v>0</v>
      </c>
      <c r="Y97" s="195">
        <f t="shared" si="14"/>
        <v>0</v>
      </c>
      <c r="Z97" s="198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0">
        <v>91.0</v>
      </c>
      <c r="B98" s="190"/>
      <c r="C98" s="190"/>
      <c r="D98" s="190"/>
      <c r="E98" s="190"/>
      <c r="F98" s="190">
        <f t="shared" si="5"/>
        <v>0</v>
      </c>
      <c r="G98" s="190">
        <f t="shared" si="6"/>
        <v>0</v>
      </c>
      <c r="H98" s="191">
        <f t="shared" si="7"/>
        <v>0</v>
      </c>
      <c r="I98" s="190"/>
      <c r="J98" s="192">
        <f t="shared" si="8"/>
        <v>0</v>
      </c>
      <c r="K98" s="139"/>
      <c r="L98" s="216"/>
      <c r="M98" s="258"/>
      <c r="N98" s="258"/>
      <c r="O98" s="139"/>
      <c r="P98" s="139"/>
      <c r="Q98" s="192"/>
      <c r="R98" s="141"/>
      <c r="S98" s="195">
        <f t="shared" si="9"/>
        <v>0</v>
      </c>
      <c r="T98" s="196" t="str">
        <f t="shared" si="10"/>
        <v/>
      </c>
      <c r="U98" s="196">
        <f t="shared" si="11"/>
        <v>0</v>
      </c>
      <c r="V98" s="197"/>
      <c r="W98" s="195">
        <f t="shared" ref="W98:X98" si="89">C98/100</f>
        <v>0</v>
      </c>
      <c r="X98" s="195">
        <f t="shared" si="89"/>
        <v>0</v>
      </c>
      <c r="Y98" s="195">
        <f t="shared" si="14"/>
        <v>0</v>
      </c>
      <c r="Z98" s="198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0">
        <v>92.0</v>
      </c>
      <c r="B99" s="190"/>
      <c r="C99" s="190"/>
      <c r="D99" s="190"/>
      <c r="E99" s="190"/>
      <c r="F99" s="190">
        <f t="shared" si="5"/>
        <v>0</v>
      </c>
      <c r="G99" s="190">
        <f t="shared" si="6"/>
        <v>0</v>
      </c>
      <c r="H99" s="191">
        <f t="shared" si="7"/>
        <v>0</v>
      </c>
      <c r="I99" s="190"/>
      <c r="J99" s="192">
        <f t="shared" si="8"/>
        <v>0</v>
      </c>
      <c r="K99" s="139"/>
      <c r="L99" s="216"/>
      <c r="M99" s="258"/>
      <c r="N99" s="258"/>
      <c r="O99" s="139"/>
      <c r="P99" s="139"/>
      <c r="Q99" s="192"/>
      <c r="R99" s="141"/>
      <c r="S99" s="195">
        <f t="shared" si="9"/>
        <v>0</v>
      </c>
      <c r="T99" s="196" t="str">
        <f t="shared" si="10"/>
        <v/>
      </c>
      <c r="U99" s="196">
        <f t="shared" si="11"/>
        <v>0</v>
      </c>
      <c r="V99" s="197"/>
      <c r="W99" s="195">
        <f t="shared" ref="W99:X99" si="90">C99/100</f>
        <v>0</v>
      </c>
      <c r="X99" s="195">
        <f t="shared" si="90"/>
        <v>0</v>
      </c>
      <c r="Y99" s="195">
        <f t="shared" si="14"/>
        <v>0</v>
      </c>
      <c r="Z99" s="198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0">
        <v>93.0</v>
      </c>
      <c r="B100" s="190"/>
      <c r="C100" s="190"/>
      <c r="D100" s="190"/>
      <c r="E100" s="190"/>
      <c r="F100" s="190">
        <f t="shared" si="5"/>
        <v>0</v>
      </c>
      <c r="G100" s="190">
        <f t="shared" si="6"/>
        <v>0</v>
      </c>
      <c r="H100" s="191">
        <f t="shared" si="7"/>
        <v>0</v>
      </c>
      <c r="I100" s="190"/>
      <c r="J100" s="192">
        <f t="shared" si="8"/>
        <v>0</v>
      </c>
      <c r="K100" s="139"/>
      <c r="L100" s="216"/>
      <c r="M100" s="258"/>
      <c r="N100" s="258"/>
      <c r="O100" s="139"/>
      <c r="P100" s="139"/>
      <c r="Q100" s="192"/>
      <c r="R100" s="141"/>
      <c r="S100" s="195">
        <f t="shared" si="9"/>
        <v>0</v>
      </c>
      <c r="T100" s="196" t="str">
        <f t="shared" si="10"/>
        <v/>
      </c>
      <c r="U100" s="196">
        <f t="shared" si="11"/>
        <v>0</v>
      </c>
      <c r="V100" s="197"/>
      <c r="W100" s="195">
        <f t="shared" ref="W100:X100" si="91">C100/100</f>
        <v>0</v>
      </c>
      <c r="X100" s="195">
        <f t="shared" si="91"/>
        <v>0</v>
      </c>
      <c r="Y100" s="195">
        <f t="shared" si="14"/>
        <v>0</v>
      </c>
      <c r="Z100" s="198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0">
        <v>94.0</v>
      </c>
      <c r="B101" s="190"/>
      <c r="C101" s="190"/>
      <c r="D101" s="190"/>
      <c r="E101" s="190"/>
      <c r="F101" s="190">
        <f t="shared" si="5"/>
        <v>0</v>
      </c>
      <c r="G101" s="190">
        <f t="shared" si="6"/>
        <v>0</v>
      </c>
      <c r="H101" s="191">
        <f t="shared" si="7"/>
        <v>0</v>
      </c>
      <c r="I101" s="190"/>
      <c r="J101" s="192">
        <f t="shared" si="8"/>
        <v>0</v>
      </c>
      <c r="K101" s="139"/>
      <c r="L101" s="216"/>
      <c r="M101" s="258"/>
      <c r="N101" s="258"/>
      <c r="O101" s="139"/>
      <c r="P101" s="139"/>
      <c r="Q101" s="192"/>
      <c r="R101" s="141"/>
      <c r="S101" s="195">
        <f t="shared" si="9"/>
        <v>0</v>
      </c>
      <c r="T101" s="196" t="str">
        <f t="shared" si="10"/>
        <v/>
      </c>
      <c r="U101" s="196">
        <f t="shared" si="11"/>
        <v>0</v>
      </c>
      <c r="V101" s="197"/>
      <c r="W101" s="195">
        <f t="shared" ref="W101:X101" si="92">C101/100</f>
        <v>0</v>
      </c>
      <c r="X101" s="195">
        <f t="shared" si="92"/>
        <v>0</v>
      </c>
      <c r="Y101" s="195">
        <f t="shared" si="14"/>
        <v>0</v>
      </c>
      <c r="Z101" s="198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0">
        <v>95.0</v>
      </c>
      <c r="B102" s="190"/>
      <c r="C102" s="190"/>
      <c r="D102" s="190"/>
      <c r="E102" s="190"/>
      <c r="F102" s="190">
        <f t="shared" si="5"/>
        <v>0</v>
      </c>
      <c r="G102" s="190">
        <f t="shared" si="6"/>
        <v>0</v>
      </c>
      <c r="H102" s="191">
        <f t="shared" si="7"/>
        <v>0</v>
      </c>
      <c r="I102" s="190"/>
      <c r="J102" s="192">
        <f t="shared" si="8"/>
        <v>0</v>
      </c>
      <c r="K102" s="139"/>
      <c r="L102" s="216"/>
      <c r="M102" s="258"/>
      <c r="N102" s="258"/>
      <c r="O102" s="139"/>
      <c r="P102" s="139"/>
      <c r="Q102" s="192"/>
      <c r="R102" s="141"/>
      <c r="S102" s="195">
        <f t="shared" si="9"/>
        <v>0</v>
      </c>
      <c r="T102" s="196" t="str">
        <f t="shared" si="10"/>
        <v/>
      </c>
      <c r="U102" s="196">
        <f t="shared" si="11"/>
        <v>0</v>
      </c>
      <c r="V102" s="197"/>
      <c r="W102" s="195">
        <f t="shared" ref="W102:X102" si="93">C102/100</f>
        <v>0</v>
      </c>
      <c r="X102" s="195">
        <f t="shared" si="93"/>
        <v>0</v>
      </c>
      <c r="Y102" s="195">
        <f t="shared" si="14"/>
        <v>0</v>
      </c>
      <c r="Z102" s="198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0">
        <v>96.0</v>
      </c>
      <c r="B103" s="190"/>
      <c r="C103" s="190"/>
      <c r="D103" s="190"/>
      <c r="E103" s="190"/>
      <c r="F103" s="190">
        <f t="shared" si="5"/>
        <v>0</v>
      </c>
      <c r="G103" s="190">
        <f t="shared" si="6"/>
        <v>0</v>
      </c>
      <c r="H103" s="191">
        <f t="shared" si="7"/>
        <v>0</v>
      </c>
      <c r="I103" s="190"/>
      <c r="J103" s="192">
        <f t="shared" si="8"/>
        <v>0</v>
      </c>
      <c r="K103" s="139"/>
      <c r="L103" s="216"/>
      <c r="M103" s="258"/>
      <c r="N103" s="258"/>
      <c r="O103" s="139"/>
      <c r="P103" s="139"/>
      <c r="Q103" s="192"/>
      <c r="R103" s="141"/>
      <c r="S103" s="195">
        <f t="shared" si="9"/>
        <v>0</v>
      </c>
      <c r="T103" s="196" t="str">
        <f t="shared" si="10"/>
        <v/>
      </c>
      <c r="U103" s="196">
        <f t="shared" si="11"/>
        <v>0</v>
      </c>
      <c r="V103" s="197"/>
      <c r="W103" s="195">
        <f t="shared" ref="W103:X103" si="94">C103/100</f>
        <v>0</v>
      </c>
      <c r="X103" s="195">
        <f t="shared" si="94"/>
        <v>0</v>
      </c>
      <c r="Y103" s="195">
        <f t="shared" si="14"/>
        <v>0</v>
      </c>
      <c r="Z103" s="198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0">
        <v>97.0</v>
      </c>
      <c r="B104" s="190"/>
      <c r="C104" s="190"/>
      <c r="D104" s="190"/>
      <c r="E104" s="190"/>
      <c r="F104" s="190">
        <f t="shared" si="5"/>
        <v>0</v>
      </c>
      <c r="G104" s="190">
        <f t="shared" si="6"/>
        <v>0</v>
      </c>
      <c r="H104" s="191">
        <f t="shared" si="7"/>
        <v>0</v>
      </c>
      <c r="I104" s="190"/>
      <c r="J104" s="192">
        <f t="shared" si="8"/>
        <v>0</v>
      </c>
      <c r="K104" s="139"/>
      <c r="L104" s="216"/>
      <c r="M104" s="258"/>
      <c r="N104" s="258"/>
      <c r="O104" s="139"/>
      <c r="P104" s="139"/>
      <c r="Q104" s="192"/>
      <c r="R104" s="141"/>
      <c r="S104" s="195">
        <f t="shared" si="9"/>
        <v>0</v>
      </c>
      <c r="T104" s="196" t="str">
        <f t="shared" si="10"/>
        <v/>
      </c>
      <c r="U104" s="196">
        <f t="shared" si="11"/>
        <v>0</v>
      </c>
      <c r="V104" s="197"/>
      <c r="W104" s="195">
        <f t="shared" ref="W104:X104" si="95">C104/100</f>
        <v>0</v>
      </c>
      <c r="X104" s="195">
        <f t="shared" si="95"/>
        <v>0</v>
      </c>
      <c r="Y104" s="195">
        <f t="shared" si="14"/>
        <v>0</v>
      </c>
      <c r="Z104" s="198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0">
        <v>98.0</v>
      </c>
      <c r="B105" s="190"/>
      <c r="C105" s="190"/>
      <c r="D105" s="190"/>
      <c r="E105" s="190"/>
      <c r="F105" s="190">
        <f t="shared" si="5"/>
        <v>0</v>
      </c>
      <c r="G105" s="190">
        <f t="shared" si="6"/>
        <v>0</v>
      </c>
      <c r="H105" s="191">
        <f t="shared" si="7"/>
        <v>0</v>
      </c>
      <c r="I105" s="190"/>
      <c r="J105" s="192">
        <f t="shared" si="8"/>
        <v>0</v>
      </c>
      <c r="K105" s="139"/>
      <c r="L105" s="216"/>
      <c r="M105" s="258"/>
      <c r="N105" s="258"/>
      <c r="O105" s="139"/>
      <c r="P105" s="139"/>
      <c r="Q105" s="192"/>
      <c r="R105" s="141"/>
      <c r="S105" s="195">
        <f t="shared" si="9"/>
        <v>0</v>
      </c>
      <c r="T105" s="196" t="str">
        <f t="shared" si="10"/>
        <v/>
      </c>
      <c r="U105" s="196">
        <f t="shared" si="11"/>
        <v>0</v>
      </c>
      <c r="V105" s="197"/>
      <c r="W105" s="195">
        <f t="shared" ref="W105:X105" si="96">C105/100</f>
        <v>0</v>
      </c>
      <c r="X105" s="195">
        <f t="shared" si="96"/>
        <v>0</v>
      </c>
      <c r="Y105" s="195">
        <f t="shared" si="14"/>
        <v>0</v>
      </c>
      <c r="Z105" s="198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0">
        <v>99.0</v>
      </c>
      <c r="B106" s="190"/>
      <c r="C106" s="190"/>
      <c r="D106" s="190"/>
      <c r="E106" s="190"/>
      <c r="F106" s="190">
        <f t="shared" si="5"/>
        <v>0</v>
      </c>
      <c r="G106" s="190">
        <f t="shared" si="6"/>
        <v>0</v>
      </c>
      <c r="H106" s="191">
        <f t="shared" si="7"/>
        <v>0</v>
      </c>
      <c r="I106" s="190"/>
      <c r="J106" s="192">
        <f t="shared" si="8"/>
        <v>0</v>
      </c>
      <c r="K106" s="139"/>
      <c r="L106" s="216"/>
      <c r="M106" s="258"/>
      <c r="N106" s="258"/>
      <c r="O106" s="139"/>
      <c r="P106" s="139"/>
      <c r="Q106" s="192"/>
      <c r="R106" s="141"/>
      <c r="S106" s="195">
        <f t="shared" si="9"/>
        <v>0</v>
      </c>
      <c r="T106" s="196" t="str">
        <f t="shared" si="10"/>
        <v/>
      </c>
      <c r="U106" s="196">
        <f t="shared" si="11"/>
        <v>0</v>
      </c>
      <c r="V106" s="197"/>
      <c r="W106" s="195">
        <f t="shared" ref="W106:X106" si="97">C106/100</f>
        <v>0</v>
      </c>
      <c r="X106" s="195">
        <f t="shared" si="97"/>
        <v>0</v>
      </c>
      <c r="Y106" s="195">
        <f t="shared" si="14"/>
        <v>0</v>
      </c>
      <c r="Z106" s="198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0">
        <v>100.0</v>
      </c>
      <c r="B107" s="190"/>
      <c r="C107" s="190"/>
      <c r="D107" s="190"/>
      <c r="E107" s="190"/>
      <c r="F107" s="190">
        <f t="shared" si="5"/>
        <v>0</v>
      </c>
      <c r="G107" s="190">
        <f t="shared" si="6"/>
        <v>0</v>
      </c>
      <c r="H107" s="191">
        <f t="shared" si="7"/>
        <v>0</v>
      </c>
      <c r="I107" s="190"/>
      <c r="J107" s="192">
        <f t="shared" si="8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9"/>
        <v>0</v>
      </c>
      <c r="T107" s="196" t="str">
        <f t="shared" si="10"/>
        <v/>
      </c>
      <c r="U107" s="196">
        <f t="shared" si="11"/>
        <v>0</v>
      </c>
      <c r="V107" s="197"/>
      <c r="W107" s="195">
        <f t="shared" ref="W107:X107" si="98">C107/100</f>
        <v>0</v>
      </c>
      <c r="X107" s="195">
        <f t="shared" si="98"/>
        <v>0</v>
      </c>
      <c r="Y107" s="195">
        <f t="shared" si="14"/>
        <v>0</v>
      </c>
      <c r="Z107" s="198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0">
        <v>101.0</v>
      </c>
      <c r="B108" s="190"/>
      <c r="C108" s="190"/>
      <c r="D108" s="190"/>
      <c r="E108" s="190"/>
      <c r="F108" s="190">
        <f t="shared" si="5"/>
        <v>0</v>
      </c>
      <c r="G108" s="190">
        <f t="shared" si="6"/>
        <v>0</v>
      </c>
      <c r="H108" s="191">
        <f t="shared" si="7"/>
        <v>0</v>
      </c>
      <c r="I108" s="190"/>
      <c r="J108" s="192">
        <f t="shared" si="8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9"/>
        <v>0</v>
      </c>
      <c r="T108" s="196" t="str">
        <f t="shared" si="10"/>
        <v/>
      </c>
      <c r="U108" s="196">
        <f t="shared" si="11"/>
        <v>0</v>
      </c>
      <c r="V108" s="197"/>
      <c r="W108" s="195">
        <f t="shared" ref="W108:X108" si="99">C108/100</f>
        <v>0</v>
      </c>
      <c r="X108" s="195">
        <f t="shared" si="99"/>
        <v>0</v>
      </c>
      <c r="Y108" s="195">
        <f t="shared" si="14"/>
        <v>0</v>
      </c>
      <c r="Z108" s="198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0">
        <v>102.0</v>
      </c>
      <c r="B109" s="190"/>
      <c r="C109" s="190"/>
      <c r="D109" s="190"/>
      <c r="E109" s="190"/>
      <c r="F109" s="190">
        <f t="shared" si="5"/>
        <v>0</v>
      </c>
      <c r="G109" s="190">
        <f t="shared" si="6"/>
        <v>0</v>
      </c>
      <c r="H109" s="191">
        <f t="shared" si="7"/>
        <v>0</v>
      </c>
      <c r="I109" s="190"/>
      <c r="J109" s="192">
        <f t="shared" si="8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9"/>
        <v>0</v>
      </c>
      <c r="T109" s="196" t="str">
        <f t="shared" si="10"/>
        <v/>
      </c>
      <c r="U109" s="196">
        <f t="shared" si="11"/>
        <v>0</v>
      </c>
      <c r="V109" s="197"/>
      <c r="W109" s="195">
        <f t="shared" ref="W109:X109" si="100">C109/100</f>
        <v>0</v>
      </c>
      <c r="X109" s="195">
        <f t="shared" si="100"/>
        <v>0</v>
      </c>
      <c r="Y109" s="195">
        <f t="shared" si="14"/>
        <v>0</v>
      </c>
      <c r="Z109" s="198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0">
        <v>103.0</v>
      </c>
      <c r="B110" s="190"/>
      <c r="C110" s="190"/>
      <c r="D110" s="190"/>
      <c r="E110" s="190"/>
      <c r="F110" s="190">
        <f t="shared" si="5"/>
        <v>0</v>
      </c>
      <c r="G110" s="190">
        <f t="shared" si="6"/>
        <v>0</v>
      </c>
      <c r="H110" s="191">
        <f t="shared" si="7"/>
        <v>0</v>
      </c>
      <c r="I110" s="190"/>
      <c r="J110" s="192">
        <f t="shared" si="8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9"/>
        <v>0</v>
      </c>
      <c r="T110" s="196" t="str">
        <f t="shared" si="10"/>
        <v/>
      </c>
      <c r="U110" s="196">
        <f t="shared" si="11"/>
        <v>0</v>
      </c>
      <c r="V110" s="197"/>
      <c r="W110" s="195">
        <f t="shared" ref="W110:X110" si="101">C110/100</f>
        <v>0</v>
      </c>
      <c r="X110" s="195">
        <f t="shared" si="101"/>
        <v>0</v>
      </c>
      <c r="Y110" s="195">
        <f t="shared" si="14"/>
        <v>0</v>
      </c>
      <c r="Z110" s="198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0">
        <v>104.0</v>
      </c>
      <c r="B111" s="190"/>
      <c r="C111" s="190"/>
      <c r="D111" s="190"/>
      <c r="E111" s="190"/>
      <c r="F111" s="190">
        <f t="shared" si="5"/>
        <v>0</v>
      </c>
      <c r="G111" s="190">
        <f t="shared" si="6"/>
        <v>0</v>
      </c>
      <c r="H111" s="191">
        <f t="shared" si="7"/>
        <v>0</v>
      </c>
      <c r="I111" s="190"/>
      <c r="J111" s="192">
        <f t="shared" si="8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9"/>
        <v>0</v>
      </c>
      <c r="T111" s="196" t="str">
        <f t="shared" si="10"/>
        <v/>
      </c>
      <c r="U111" s="196">
        <f t="shared" si="11"/>
        <v>0</v>
      </c>
      <c r="V111" s="197"/>
      <c r="W111" s="195">
        <f t="shared" ref="W111:X111" si="102">C111/100</f>
        <v>0</v>
      </c>
      <c r="X111" s="195">
        <f t="shared" si="102"/>
        <v>0</v>
      </c>
      <c r="Y111" s="195">
        <f t="shared" si="14"/>
        <v>0</v>
      </c>
      <c r="Z111" s="198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0">
        <v>105.0</v>
      </c>
      <c r="B112" s="190"/>
      <c r="C112" s="190"/>
      <c r="D112" s="190"/>
      <c r="E112" s="190"/>
      <c r="F112" s="190">
        <f t="shared" si="5"/>
        <v>0</v>
      </c>
      <c r="G112" s="190">
        <f t="shared" si="6"/>
        <v>0</v>
      </c>
      <c r="H112" s="191">
        <f t="shared" si="7"/>
        <v>0</v>
      </c>
      <c r="I112" s="190"/>
      <c r="J112" s="192">
        <f t="shared" si="8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9"/>
        <v>0</v>
      </c>
      <c r="T112" s="196" t="str">
        <f t="shared" si="10"/>
        <v/>
      </c>
      <c r="U112" s="196">
        <f t="shared" si="11"/>
        <v>0</v>
      </c>
      <c r="V112" s="197"/>
      <c r="W112" s="195">
        <f t="shared" ref="W112:X112" si="103">C112/100</f>
        <v>0</v>
      </c>
      <c r="X112" s="195">
        <f t="shared" si="103"/>
        <v>0</v>
      </c>
      <c r="Y112" s="195">
        <f t="shared" si="14"/>
        <v>0</v>
      </c>
      <c r="Z112" s="198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0">
        <v>106.0</v>
      </c>
      <c r="B113" s="190"/>
      <c r="C113" s="190"/>
      <c r="D113" s="190"/>
      <c r="E113" s="190"/>
      <c r="F113" s="190">
        <f t="shared" si="5"/>
        <v>0</v>
      </c>
      <c r="G113" s="190">
        <f t="shared" si="6"/>
        <v>0</v>
      </c>
      <c r="H113" s="191">
        <f t="shared" si="7"/>
        <v>0</v>
      </c>
      <c r="I113" s="190"/>
      <c r="J113" s="192">
        <f t="shared" si="8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9"/>
        <v>0</v>
      </c>
      <c r="T113" s="196" t="str">
        <f t="shared" si="10"/>
        <v/>
      </c>
      <c r="U113" s="196">
        <f t="shared" si="11"/>
        <v>0</v>
      </c>
      <c r="V113" s="197"/>
      <c r="W113" s="195">
        <f t="shared" ref="W113:X113" si="104">C113/100</f>
        <v>0</v>
      </c>
      <c r="X113" s="195">
        <f t="shared" si="104"/>
        <v>0</v>
      </c>
      <c r="Y113" s="195">
        <f t="shared" si="14"/>
        <v>0</v>
      </c>
      <c r="Z113" s="198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0">
        <v>107.0</v>
      </c>
      <c r="B114" s="190"/>
      <c r="C114" s="190"/>
      <c r="D114" s="190"/>
      <c r="E114" s="190"/>
      <c r="F114" s="190">
        <f t="shared" si="5"/>
        <v>0</v>
      </c>
      <c r="G114" s="190">
        <f t="shared" si="6"/>
        <v>0</v>
      </c>
      <c r="H114" s="191">
        <f t="shared" si="7"/>
        <v>0</v>
      </c>
      <c r="I114" s="190"/>
      <c r="J114" s="192">
        <f t="shared" si="8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9"/>
        <v>0</v>
      </c>
      <c r="T114" s="196" t="str">
        <f t="shared" si="10"/>
        <v/>
      </c>
      <c r="U114" s="196">
        <f t="shared" si="11"/>
        <v>0</v>
      </c>
      <c r="V114" s="197"/>
      <c r="W114" s="195">
        <f t="shared" ref="W114:X114" si="105">C114/100</f>
        <v>0</v>
      </c>
      <c r="X114" s="195">
        <f t="shared" si="105"/>
        <v>0</v>
      </c>
      <c r="Y114" s="195">
        <f t="shared" si="14"/>
        <v>0</v>
      </c>
      <c r="Z114" s="198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0">
        <v>108.0</v>
      </c>
      <c r="B115" s="190"/>
      <c r="C115" s="190"/>
      <c r="D115" s="190"/>
      <c r="E115" s="190"/>
      <c r="F115" s="190">
        <f t="shared" si="5"/>
        <v>0</v>
      </c>
      <c r="G115" s="190">
        <f t="shared" si="6"/>
        <v>0</v>
      </c>
      <c r="H115" s="191">
        <f t="shared" si="7"/>
        <v>0</v>
      </c>
      <c r="I115" s="190"/>
      <c r="J115" s="192">
        <f t="shared" si="8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9"/>
        <v>0</v>
      </c>
      <c r="T115" s="196" t="str">
        <f t="shared" si="10"/>
        <v/>
      </c>
      <c r="U115" s="196">
        <f t="shared" si="11"/>
        <v>0</v>
      </c>
      <c r="V115" s="197"/>
      <c r="W115" s="195">
        <f t="shared" ref="W115:X115" si="106">C115/100</f>
        <v>0</v>
      </c>
      <c r="X115" s="195">
        <f t="shared" si="106"/>
        <v>0</v>
      </c>
      <c r="Y115" s="195">
        <f t="shared" si="14"/>
        <v>0</v>
      </c>
      <c r="Z115" s="198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0">
        <v>109.0</v>
      </c>
      <c r="B116" s="190"/>
      <c r="C116" s="190"/>
      <c r="D116" s="190"/>
      <c r="E116" s="190"/>
      <c r="F116" s="190">
        <f t="shared" si="5"/>
        <v>0</v>
      </c>
      <c r="G116" s="190">
        <f t="shared" si="6"/>
        <v>0</v>
      </c>
      <c r="H116" s="191">
        <f t="shared" si="7"/>
        <v>0</v>
      </c>
      <c r="I116" s="190"/>
      <c r="J116" s="192">
        <f t="shared" si="8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9"/>
        <v>0</v>
      </c>
      <c r="T116" s="196" t="str">
        <f t="shared" si="10"/>
        <v/>
      </c>
      <c r="U116" s="196">
        <f t="shared" si="11"/>
        <v>0</v>
      </c>
      <c r="V116" s="197"/>
      <c r="W116" s="195">
        <f t="shared" ref="W116:X116" si="107">C116/100</f>
        <v>0</v>
      </c>
      <c r="X116" s="195">
        <f t="shared" si="107"/>
        <v>0</v>
      </c>
      <c r="Y116" s="195">
        <f t="shared" si="14"/>
        <v>0</v>
      </c>
      <c r="Z116" s="198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0">
        <v>110.0</v>
      </c>
      <c r="B117" s="190"/>
      <c r="C117" s="190"/>
      <c r="D117" s="190"/>
      <c r="E117" s="190"/>
      <c r="F117" s="190">
        <f t="shared" si="5"/>
        <v>0</v>
      </c>
      <c r="G117" s="190">
        <f t="shared" si="6"/>
        <v>0</v>
      </c>
      <c r="H117" s="191">
        <f t="shared" si="7"/>
        <v>0</v>
      </c>
      <c r="I117" s="190"/>
      <c r="J117" s="192">
        <f t="shared" si="8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9"/>
        <v>0</v>
      </c>
      <c r="T117" s="196" t="str">
        <f t="shared" si="10"/>
        <v/>
      </c>
      <c r="U117" s="196">
        <f t="shared" si="11"/>
        <v>0</v>
      </c>
      <c r="V117" s="197"/>
      <c r="W117" s="195">
        <f t="shared" ref="W117:X117" si="108">C117/100</f>
        <v>0</v>
      </c>
      <c r="X117" s="195">
        <f t="shared" si="108"/>
        <v>0</v>
      </c>
      <c r="Y117" s="195">
        <f t="shared" si="14"/>
        <v>0</v>
      </c>
      <c r="Z117" s="198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0">
        <v>111.0</v>
      </c>
      <c r="B118" s="190"/>
      <c r="C118" s="190"/>
      <c r="D118" s="190"/>
      <c r="E118" s="190"/>
      <c r="F118" s="190">
        <f t="shared" si="5"/>
        <v>0</v>
      </c>
      <c r="G118" s="190">
        <f t="shared" si="6"/>
        <v>0</v>
      </c>
      <c r="H118" s="191">
        <f t="shared" si="7"/>
        <v>0</v>
      </c>
      <c r="I118" s="190"/>
      <c r="J118" s="192">
        <f t="shared" si="8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9"/>
        <v>0</v>
      </c>
      <c r="T118" s="196" t="str">
        <f t="shared" si="10"/>
        <v/>
      </c>
      <c r="U118" s="196">
        <f t="shared" si="11"/>
        <v>0</v>
      </c>
      <c r="V118" s="197"/>
      <c r="W118" s="195">
        <f t="shared" ref="W118:X118" si="109">C118/100</f>
        <v>0</v>
      </c>
      <c r="X118" s="195">
        <f t="shared" si="109"/>
        <v>0</v>
      </c>
      <c r="Y118" s="195">
        <f t="shared" si="14"/>
        <v>0</v>
      </c>
      <c r="Z118" s="198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0">
        <v>112.0</v>
      </c>
      <c r="B119" s="190"/>
      <c r="C119" s="190"/>
      <c r="D119" s="190"/>
      <c r="E119" s="190"/>
      <c r="F119" s="190">
        <f t="shared" si="5"/>
        <v>0</v>
      </c>
      <c r="G119" s="190">
        <f t="shared" si="6"/>
        <v>0</v>
      </c>
      <c r="H119" s="191">
        <f t="shared" si="7"/>
        <v>0</v>
      </c>
      <c r="I119" s="190"/>
      <c r="J119" s="192">
        <f t="shared" si="8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9"/>
        <v>0</v>
      </c>
      <c r="T119" s="196" t="str">
        <f t="shared" si="10"/>
        <v/>
      </c>
      <c r="U119" s="196">
        <f t="shared" si="11"/>
        <v>0</v>
      </c>
      <c r="V119" s="197"/>
      <c r="W119" s="195">
        <f t="shared" ref="W119:X119" si="110">C119/100</f>
        <v>0</v>
      </c>
      <c r="X119" s="195">
        <f t="shared" si="110"/>
        <v>0</v>
      </c>
      <c r="Y119" s="195">
        <f t="shared" si="14"/>
        <v>0</v>
      </c>
      <c r="Z119" s="198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0">
        <v>113.0</v>
      </c>
      <c r="B120" s="190"/>
      <c r="C120" s="190"/>
      <c r="D120" s="190"/>
      <c r="E120" s="190"/>
      <c r="F120" s="190">
        <f t="shared" si="5"/>
        <v>0</v>
      </c>
      <c r="G120" s="190">
        <f t="shared" si="6"/>
        <v>0</v>
      </c>
      <c r="H120" s="191">
        <f t="shared" si="7"/>
        <v>0</v>
      </c>
      <c r="I120" s="190"/>
      <c r="J120" s="192">
        <f t="shared" si="8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9"/>
        <v>0</v>
      </c>
      <c r="T120" s="196" t="str">
        <f t="shared" si="10"/>
        <v/>
      </c>
      <c r="U120" s="196">
        <f t="shared" si="11"/>
        <v>0</v>
      </c>
      <c r="V120" s="197"/>
      <c r="W120" s="195">
        <f t="shared" ref="W120:X120" si="111">C120/100</f>
        <v>0</v>
      </c>
      <c r="X120" s="195">
        <f t="shared" si="111"/>
        <v>0</v>
      </c>
      <c r="Y120" s="195">
        <f t="shared" si="14"/>
        <v>0</v>
      </c>
      <c r="Z120" s="198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0">
        <v>114.0</v>
      </c>
      <c r="B121" s="190"/>
      <c r="C121" s="190"/>
      <c r="D121" s="190"/>
      <c r="E121" s="190"/>
      <c r="F121" s="190">
        <f t="shared" si="5"/>
        <v>0</v>
      </c>
      <c r="G121" s="190">
        <f t="shared" si="6"/>
        <v>0</v>
      </c>
      <c r="H121" s="191">
        <f t="shared" si="7"/>
        <v>0</v>
      </c>
      <c r="I121" s="190"/>
      <c r="J121" s="192">
        <f t="shared" si="8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9"/>
        <v>0</v>
      </c>
      <c r="T121" s="196" t="str">
        <f t="shared" si="10"/>
        <v/>
      </c>
      <c r="U121" s="196">
        <f t="shared" si="11"/>
        <v>0</v>
      </c>
      <c r="V121" s="197"/>
      <c r="W121" s="195">
        <f t="shared" ref="W121:X121" si="112">C121/100</f>
        <v>0</v>
      </c>
      <c r="X121" s="195">
        <f t="shared" si="112"/>
        <v>0</v>
      </c>
      <c r="Y121" s="195">
        <f t="shared" si="14"/>
        <v>0</v>
      </c>
      <c r="Z121" s="198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0">
        <v>115.0</v>
      </c>
      <c r="B122" s="190"/>
      <c r="C122" s="190"/>
      <c r="D122" s="190"/>
      <c r="E122" s="190"/>
      <c r="F122" s="190">
        <f t="shared" si="5"/>
        <v>0</v>
      </c>
      <c r="G122" s="190">
        <f t="shared" si="6"/>
        <v>0</v>
      </c>
      <c r="H122" s="191">
        <f t="shared" si="7"/>
        <v>0</v>
      </c>
      <c r="I122" s="190"/>
      <c r="J122" s="192">
        <f t="shared" si="8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9"/>
        <v>0</v>
      </c>
      <c r="T122" s="196" t="str">
        <f t="shared" si="10"/>
        <v/>
      </c>
      <c r="U122" s="196">
        <f t="shared" si="11"/>
        <v>0</v>
      </c>
      <c r="V122" s="197"/>
      <c r="W122" s="195">
        <f t="shared" ref="W122:X122" si="113">C122/100</f>
        <v>0</v>
      </c>
      <c r="X122" s="195">
        <f t="shared" si="113"/>
        <v>0</v>
      </c>
      <c r="Y122" s="195">
        <f t="shared" si="14"/>
        <v>0</v>
      </c>
      <c r="Z122" s="198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0">
        <v>116.0</v>
      </c>
      <c r="B123" s="190"/>
      <c r="C123" s="190"/>
      <c r="D123" s="190"/>
      <c r="E123" s="190"/>
      <c r="F123" s="190">
        <f t="shared" si="5"/>
        <v>0</v>
      </c>
      <c r="G123" s="190">
        <f t="shared" si="6"/>
        <v>0</v>
      </c>
      <c r="H123" s="191">
        <f t="shared" si="7"/>
        <v>0</v>
      </c>
      <c r="I123" s="190"/>
      <c r="J123" s="192">
        <f t="shared" si="8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9"/>
        <v>0</v>
      </c>
      <c r="T123" s="196" t="str">
        <f t="shared" si="10"/>
        <v/>
      </c>
      <c r="U123" s="196">
        <f t="shared" si="11"/>
        <v>0</v>
      </c>
      <c r="V123" s="197"/>
      <c r="W123" s="195">
        <f t="shared" ref="W123:X123" si="114">C123/100</f>
        <v>0</v>
      </c>
      <c r="X123" s="195">
        <f t="shared" si="114"/>
        <v>0</v>
      </c>
      <c r="Y123" s="195">
        <f t="shared" si="14"/>
        <v>0</v>
      </c>
      <c r="Z123" s="198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0">
        <v>117.0</v>
      </c>
      <c r="B124" s="190"/>
      <c r="C124" s="190"/>
      <c r="D124" s="190"/>
      <c r="E124" s="190"/>
      <c r="F124" s="190">
        <f t="shared" si="5"/>
        <v>0</v>
      </c>
      <c r="G124" s="190">
        <f t="shared" si="6"/>
        <v>0</v>
      </c>
      <c r="H124" s="191">
        <f t="shared" si="7"/>
        <v>0</v>
      </c>
      <c r="I124" s="190"/>
      <c r="J124" s="192">
        <f t="shared" si="8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9"/>
        <v>0</v>
      </c>
      <c r="T124" s="196" t="str">
        <f t="shared" si="10"/>
        <v/>
      </c>
      <c r="U124" s="196">
        <f t="shared" si="11"/>
        <v>0</v>
      </c>
      <c r="V124" s="197"/>
      <c r="W124" s="195">
        <f t="shared" ref="W124:X124" si="115">C124/100</f>
        <v>0</v>
      </c>
      <c r="X124" s="195">
        <f t="shared" si="115"/>
        <v>0</v>
      </c>
      <c r="Y124" s="195">
        <f t="shared" si="14"/>
        <v>0</v>
      </c>
      <c r="Z124" s="198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0">
        <v>118.0</v>
      </c>
      <c r="B125" s="190"/>
      <c r="C125" s="190"/>
      <c r="D125" s="190"/>
      <c r="E125" s="190"/>
      <c r="F125" s="190">
        <f t="shared" si="5"/>
        <v>0</v>
      </c>
      <c r="G125" s="190">
        <f t="shared" si="6"/>
        <v>0</v>
      </c>
      <c r="H125" s="191">
        <f t="shared" si="7"/>
        <v>0</v>
      </c>
      <c r="I125" s="190"/>
      <c r="J125" s="192">
        <f t="shared" si="8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9"/>
        <v>0</v>
      </c>
      <c r="T125" s="196" t="str">
        <f t="shared" si="10"/>
        <v/>
      </c>
      <c r="U125" s="196">
        <f t="shared" si="11"/>
        <v>0</v>
      </c>
      <c r="V125" s="197"/>
      <c r="W125" s="195">
        <f t="shared" ref="W125:X125" si="116">C125/100</f>
        <v>0</v>
      </c>
      <c r="X125" s="195">
        <f t="shared" si="116"/>
        <v>0</v>
      </c>
      <c r="Y125" s="195">
        <f t="shared" si="14"/>
        <v>0</v>
      </c>
      <c r="Z125" s="198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0">
        <v>119.0</v>
      </c>
      <c r="B126" s="190"/>
      <c r="C126" s="190"/>
      <c r="D126" s="190"/>
      <c r="E126" s="190"/>
      <c r="F126" s="190">
        <f t="shared" si="5"/>
        <v>0</v>
      </c>
      <c r="G126" s="190">
        <f t="shared" si="6"/>
        <v>0</v>
      </c>
      <c r="H126" s="191">
        <f t="shared" si="7"/>
        <v>0</v>
      </c>
      <c r="I126" s="190"/>
      <c r="J126" s="192">
        <f t="shared" si="8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9"/>
        <v>0</v>
      </c>
      <c r="T126" s="196" t="str">
        <f t="shared" si="10"/>
        <v/>
      </c>
      <c r="U126" s="196">
        <f t="shared" si="11"/>
        <v>0</v>
      </c>
      <c r="V126" s="197"/>
      <c r="W126" s="195">
        <f t="shared" ref="W126:X126" si="117">C126/100</f>
        <v>0</v>
      </c>
      <c r="X126" s="195">
        <f t="shared" si="117"/>
        <v>0</v>
      </c>
      <c r="Y126" s="195">
        <f t="shared" si="14"/>
        <v>0</v>
      </c>
      <c r="Z126" s="198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0">
        <v>120.0</v>
      </c>
      <c r="B127" s="190"/>
      <c r="C127" s="190"/>
      <c r="D127" s="190"/>
      <c r="E127" s="190"/>
      <c r="F127" s="190">
        <f t="shared" si="5"/>
        <v>0</v>
      </c>
      <c r="G127" s="190">
        <f t="shared" si="6"/>
        <v>0</v>
      </c>
      <c r="H127" s="191">
        <f t="shared" si="7"/>
        <v>0</v>
      </c>
      <c r="I127" s="190"/>
      <c r="J127" s="192">
        <f t="shared" si="8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9"/>
        <v>0</v>
      </c>
      <c r="T127" s="196" t="str">
        <f t="shared" si="10"/>
        <v/>
      </c>
      <c r="U127" s="196">
        <f t="shared" si="11"/>
        <v>0</v>
      </c>
      <c r="V127" s="197"/>
      <c r="W127" s="195">
        <f t="shared" ref="W127:X127" si="118">C127/100</f>
        <v>0</v>
      </c>
      <c r="X127" s="195">
        <f t="shared" si="118"/>
        <v>0</v>
      </c>
      <c r="Y127" s="195">
        <f t="shared" si="14"/>
        <v>0</v>
      </c>
      <c r="Z127" s="198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0">
        <v>121.0</v>
      </c>
      <c r="B128" s="190"/>
      <c r="C128" s="190"/>
      <c r="D128" s="190"/>
      <c r="E128" s="190"/>
      <c r="F128" s="190">
        <f t="shared" si="5"/>
        <v>0</v>
      </c>
      <c r="G128" s="190">
        <f t="shared" si="6"/>
        <v>0</v>
      </c>
      <c r="H128" s="191">
        <f t="shared" si="7"/>
        <v>0</v>
      </c>
      <c r="I128" s="190"/>
      <c r="J128" s="192">
        <f t="shared" si="8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9"/>
        <v>0</v>
      </c>
      <c r="T128" s="196" t="str">
        <f t="shared" si="10"/>
        <v/>
      </c>
      <c r="U128" s="196">
        <f t="shared" si="11"/>
        <v>0</v>
      </c>
      <c r="V128" s="197"/>
      <c r="W128" s="195">
        <f t="shared" ref="W128:X128" si="119">C128/100</f>
        <v>0</v>
      </c>
      <c r="X128" s="195">
        <f t="shared" si="119"/>
        <v>0</v>
      </c>
      <c r="Y128" s="195">
        <f t="shared" si="14"/>
        <v>0</v>
      </c>
      <c r="Z128" s="198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0">
        <v>122.0</v>
      </c>
      <c r="B129" s="190"/>
      <c r="C129" s="190"/>
      <c r="D129" s="190"/>
      <c r="E129" s="190"/>
      <c r="F129" s="190">
        <f t="shared" si="5"/>
        <v>0</v>
      </c>
      <c r="G129" s="190">
        <f t="shared" si="6"/>
        <v>0</v>
      </c>
      <c r="H129" s="191">
        <f t="shared" si="7"/>
        <v>0</v>
      </c>
      <c r="I129" s="190"/>
      <c r="J129" s="192">
        <f t="shared" si="8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9"/>
        <v>0</v>
      </c>
      <c r="T129" s="196" t="str">
        <f t="shared" si="10"/>
        <v/>
      </c>
      <c r="U129" s="196">
        <f t="shared" si="11"/>
        <v>0</v>
      </c>
      <c r="V129" s="197"/>
      <c r="W129" s="195">
        <f t="shared" ref="W129:X129" si="120">C129/100</f>
        <v>0</v>
      </c>
      <c r="X129" s="195">
        <f t="shared" si="120"/>
        <v>0</v>
      </c>
      <c r="Y129" s="195">
        <f t="shared" si="14"/>
        <v>0</v>
      </c>
      <c r="Z129" s="198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0">
        <v>123.0</v>
      </c>
      <c r="B130" s="190"/>
      <c r="C130" s="190"/>
      <c r="D130" s="190"/>
      <c r="E130" s="190"/>
      <c r="F130" s="190">
        <f t="shared" si="5"/>
        <v>0</v>
      </c>
      <c r="G130" s="190">
        <f t="shared" si="6"/>
        <v>0</v>
      </c>
      <c r="H130" s="191">
        <f t="shared" si="7"/>
        <v>0</v>
      </c>
      <c r="I130" s="190"/>
      <c r="J130" s="192">
        <f t="shared" si="8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9"/>
        <v>0</v>
      </c>
      <c r="T130" s="196" t="str">
        <f t="shared" si="10"/>
        <v/>
      </c>
      <c r="U130" s="196">
        <f t="shared" si="11"/>
        <v>0</v>
      </c>
      <c r="V130" s="197"/>
      <c r="W130" s="195">
        <f t="shared" ref="W130:X130" si="121">C130/100</f>
        <v>0</v>
      </c>
      <c r="X130" s="195">
        <f t="shared" si="121"/>
        <v>0</v>
      </c>
      <c r="Y130" s="195">
        <f t="shared" si="14"/>
        <v>0</v>
      </c>
      <c r="Z130" s="198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0">
        <v>124.0</v>
      </c>
      <c r="B131" s="190"/>
      <c r="C131" s="190"/>
      <c r="D131" s="190"/>
      <c r="E131" s="190"/>
      <c r="F131" s="190">
        <f t="shared" si="5"/>
        <v>0</v>
      </c>
      <c r="G131" s="190">
        <f t="shared" si="6"/>
        <v>0</v>
      </c>
      <c r="H131" s="191">
        <f t="shared" si="7"/>
        <v>0</v>
      </c>
      <c r="I131" s="190"/>
      <c r="J131" s="192">
        <f t="shared" si="8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9"/>
        <v>0</v>
      </c>
      <c r="T131" s="196" t="str">
        <f t="shared" si="10"/>
        <v/>
      </c>
      <c r="U131" s="196">
        <f t="shared" si="11"/>
        <v>0</v>
      </c>
      <c r="V131" s="197"/>
      <c r="W131" s="195">
        <f t="shared" ref="W131:X131" si="122">C131/100</f>
        <v>0</v>
      </c>
      <c r="X131" s="195">
        <f t="shared" si="122"/>
        <v>0</v>
      </c>
      <c r="Y131" s="195">
        <f t="shared" si="14"/>
        <v>0</v>
      </c>
      <c r="Z131" s="198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0">
        <v>125.0</v>
      </c>
      <c r="B132" s="190"/>
      <c r="C132" s="190"/>
      <c r="D132" s="190"/>
      <c r="E132" s="190"/>
      <c r="F132" s="190">
        <f t="shared" si="5"/>
        <v>0</v>
      </c>
      <c r="G132" s="190">
        <f t="shared" si="6"/>
        <v>0</v>
      </c>
      <c r="H132" s="191">
        <f t="shared" si="7"/>
        <v>0</v>
      </c>
      <c r="I132" s="190"/>
      <c r="J132" s="192">
        <f t="shared" si="8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9"/>
        <v>0</v>
      </c>
      <c r="T132" s="196" t="str">
        <f t="shared" si="10"/>
        <v/>
      </c>
      <c r="U132" s="196">
        <f t="shared" si="11"/>
        <v>0</v>
      </c>
      <c r="V132" s="197"/>
      <c r="W132" s="195">
        <f t="shared" ref="W132:X132" si="123">C132/100</f>
        <v>0</v>
      </c>
      <c r="X132" s="195">
        <f t="shared" si="123"/>
        <v>0</v>
      </c>
      <c r="Y132" s="195">
        <f t="shared" si="14"/>
        <v>0</v>
      </c>
      <c r="Z132" s="198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0">
        <v>126.0</v>
      </c>
      <c r="B133" s="190"/>
      <c r="C133" s="190"/>
      <c r="D133" s="190"/>
      <c r="E133" s="190"/>
      <c r="F133" s="190">
        <f t="shared" si="5"/>
        <v>0</v>
      </c>
      <c r="G133" s="190">
        <f t="shared" si="6"/>
        <v>0</v>
      </c>
      <c r="H133" s="191">
        <f t="shared" si="7"/>
        <v>0</v>
      </c>
      <c r="I133" s="190"/>
      <c r="J133" s="192">
        <f t="shared" si="8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9"/>
        <v>0</v>
      </c>
      <c r="T133" s="196" t="str">
        <f t="shared" si="10"/>
        <v/>
      </c>
      <c r="U133" s="196">
        <f t="shared" si="11"/>
        <v>0</v>
      </c>
      <c r="V133" s="197"/>
      <c r="W133" s="195">
        <f t="shared" ref="W133:X133" si="124">C133/100</f>
        <v>0</v>
      </c>
      <c r="X133" s="195">
        <f t="shared" si="124"/>
        <v>0</v>
      </c>
      <c r="Y133" s="195">
        <f t="shared" si="14"/>
        <v>0</v>
      </c>
      <c r="Z133" s="198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0">
        <v>127.0</v>
      </c>
      <c r="B134" s="190"/>
      <c r="C134" s="190"/>
      <c r="D134" s="190"/>
      <c r="E134" s="190"/>
      <c r="F134" s="190">
        <f t="shared" si="5"/>
        <v>0</v>
      </c>
      <c r="G134" s="190">
        <f t="shared" si="6"/>
        <v>0</v>
      </c>
      <c r="H134" s="191">
        <f t="shared" si="7"/>
        <v>0</v>
      </c>
      <c r="I134" s="190"/>
      <c r="J134" s="192">
        <f t="shared" si="8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9"/>
        <v>0</v>
      </c>
      <c r="T134" s="196" t="str">
        <f t="shared" si="10"/>
        <v/>
      </c>
      <c r="U134" s="196">
        <f t="shared" si="11"/>
        <v>0</v>
      </c>
      <c r="V134" s="197"/>
      <c r="W134" s="195">
        <f t="shared" ref="W134:X134" si="125">C134/100</f>
        <v>0</v>
      </c>
      <c r="X134" s="195">
        <f t="shared" si="125"/>
        <v>0</v>
      </c>
      <c r="Y134" s="195">
        <f t="shared" si="14"/>
        <v>0</v>
      </c>
      <c r="Z134" s="198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0">
        <v>128.0</v>
      </c>
      <c r="B135" s="190"/>
      <c r="C135" s="190"/>
      <c r="D135" s="190"/>
      <c r="E135" s="190"/>
      <c r="F135" s="190">
        <f t="shared" si="5"/>
        <v>0</v>
      </c>
      <c r="G135" s="190">
        <f t="shared" si="6"/>
        <v>0</v>
      </c>
      <c r="H135" s="191">
        <f t="shared" si="7"/>
        <v>0</v>
      </c>
      <c r="I135" s="190"/>
      <c r="J135" s="192">
        <f t="shared" si="8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9"/>
        <v>0</v>
      </c>
      <c r="T135" s="196" t="str">
        <f t="shared" si="10"/>
        <v/>
      </c>
      <c r="U135" s="196">
        <f t="shared" si="11"/>
        <v>0</v>
      </c>
      <c r="V135" s="197"/>
      <c r="W135" s="195">
        <f t="shared" ref="W135:X135" si="126">C135/100</f>
        <v>0</v>
      </c>
      <c r="X135" s="195">
        <f t="shared" si="126"/>
        <v>0</v>
      </c>
      <c r="Y135" s="195">
        <f t="shared" si="14"/>
        <v>0</v>
      </c>
      <c r="Z135" s="198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0">
        <v>129.0</v>
      </c>
      <c r="B136" s="190"/>
      <c r="C136" s="190"/>
      <c r="D136" s="190"/>
      <c r="E136" s="190"/>
      <c r="F136" s="190">
        <f t="shared" si="5"/>
        <v>0</v>
      </c>
      <c r="G136" s="190">
        <f t="shared" si="6"/>
        <v>0</v>
      </c>
      <c r="H136" s="191">
        <f t="shared" si="7"/>
        <v>0</v>
      </c>
      <c r="I136" s="190"/>
      <c r="J136" s="192">
        <f t="shared" si="8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9"/>
        <v>0</v>
      </c>
      <c r="T136" s="196" t="str">
        <f t="shared" si="10"/>
        <v/>
      </c>
      <c r="U136" s="196">
        <f t="shared" si="11"/>
        <v>0</v>
      </c>
      <c r="V136" s="197"/>
      <c r="W136" s="195">
        <f t="shared" ref="W136:X136" si="127">C136/100</f>
        <v>0</v>
      </c>
      <c r="X136" s="195">
        <f t="shared" si="127"/>
        <v>0</v>
      </c>
      <c r="Y136" s="195">
        <f t="shared" si="14"/>
        <v>0</v>
      </c>
      <c r="Z136" s="198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0">
        <v>130.0</v>
      </c>
      <c r="B137" s="190"/>
      <c r="C137" s="190"/>
      <c r="D137" s="190"/>
      <c r="E137" s="190"/>
      <c r="F137" s="190">
        <f t="shared" si="5"/>
        <v>0</v>
      </c>
      <c r="G137" s="190">
        <f t="shared" si="6"/>
        <v>0</v>
      </c>
      <c r="H137" s="191">
        <f t="shared" si="7"/>
        <v>0</v>
      </c>
      <c r="I137" s="190"/>
      <c r="J137" s="192">
        <f t="shared" si="8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9"/>
        <v>0</v>
      </c>
      <c r="T137" s="196" t="str">
        <f t="shared" si="10"/>
        <v/>
      </c>
      <c r="U137" s="196">
        <f t="shared" si="11"/>
        <v>0</v>
      </c>
      <c r="V137" s="197"/>
      <c r="W137" s="195">
        <f t="shared" ref="W137:X137" si="128">C137/100</f>
        <v>0</v>
      </c>
      <c r="X137" s="195">
        <f t="shared" si="128"/>
        <v>0</v>
      </c>
      <c r="Y137" s="195">
        <f t="shared" si="14"/>
        <v>0</v>
      </c>
      <c r="Z137" s="198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0">
        <v>131.0</v>
      </c>
      <c r="B138" s="190"/>
      <c r="C138" s="190"/>
      <c r="D138" s="190"/>
      <c r="E138" s="190"/>
      <c r="F138" s="190">
        <f t="shared" si="5"/>
        <v>0</v>
      </c>
      <c r="G138" s="190">
        <f t="shared" si="6"/>
        <v>0</v>
      </c>
      <c r="H138" s="191">
        <f t="shared" si="7"/>
        <v>0</v>
      </c>
      <c r="I138" s="190"/>
      <c r="J138" s="192">
        <f t="shared" si="8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9"/>
        <v>0</v>
      </c>
      <c r="T138" s="196" t="str">
        <f t="shared" si="10"/>
        <v/>
      </c>
      <c r="U138" s="196">
        <f t="shared" si="11"/>
        <v>0</v>
      </c>
      <c r="V138" s="197"/>
      <c r="W138" s="195">
        <f t="shared" ref="W138:X138" si="129">C138/100</f>
        <v>0</v>
      </c>
      <c r="X138" s="195">
        <f t="shared" si="129"/>
        <v>0</v>
      </c>
      <c r="Y138" s="195">
        <f t="shared" si="14"/>
        <v>0</v>
      </c>
      <c r="Z138" s="198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0">
        <v>132.0</v>
      </c>
      <c r="B139" s="190"/>
      <c r="C139" s="190"/>
      <c r="D139" s="190"/>
      <c r="E139" s="190"/>
      <c r="F139" s="190">
        <f t="shared" si="5"/>
        <v>0</v>
      </c>
      <c r="G139" s="190">
        <f t="shared" si="6"/>
        <v>0</v>
      </c>
      <c r="H139" s="191">
        <f t="shared" si="7"/>
        <v>0</v>
      </c>
      <c r="I139" s="190"/>
      <c r="J139" s="192">
        <f t="shared" si="8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9"/>
        <v>0</v>
      </c>
      <c r="T139" s="196" t="str">
        <f t="shared" si="10"/>
        <v/>
      </c>
      <c r="U139" s="196">
        <f t="shared" si="11"/>
        <v>0</v>
      </c>
      <c r="V139" s="197"/>
      <c r="W139" s="195">
        <f t="shared" ref="W139:X139" si="130">C139/100</f>
        <v>0</v>
      </c>
      <c r="X139" s="195">
        <f t="shared" si="130"/>
        <v>0</v>
      </c>
      <c r="Y139" s="195">
        <f t="shared" si="14"/>
        <v>0</v>
      </c>
      <c r="Z139" s="198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0">
        <v>133.0</v>
      </c>
      <c r="B140" s="190"/>
      <c r="C140" s="190"/>
      <c r="D140" s="190"/>
      <c r="E140" s="190"/>
      <c r="F140" s="190">
        <f t="shared" si="5"/>
        <v>0</v>
      </c>
      <c r="G140" s="190">
        <f t="shared" si="6"/>
        <v>0</v>
      </c>
      <c r="H140" s="191">
        <f t="shared" si="7"/>
        <v>0</v>
      </c>
      <c r="I140" s="190"/>
      <c r="J140" s="192">
        <f t="shared" si="8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9"/>
        <v>0</v>
      </c>
      <c r="T140" s="196" t="str">
        <f t="shared" si="10"/>
        <v/>
      </c>
      <c r="U140" s="196">
        <f t="shared" si="11"/>
        <v>0</v>
      </c>
      <c r="V140" s="197"/>
      <c r="W140" s="195">
        <f t="shared" ref="W140:X140" si="131">C140/100</f>
        <v>0</v>
      </c>
      <c r="X140" s="195">
        <f t="shared" si="131"/>
        <v>0</v>
      </c>
      <c r="Y140" s="195">
        <f t="shared" si="14"/>
        <v>0</v>
      </c>
      <c r="Z140" s="198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0">
        <v>134.0</v>
      </c>
      <c r="B141" s="190"/>
      <c r="C141" s="190"/>
      <c r="D141" s="190"/>
      <c r="E141" s="190"/>
      <c r="F141" s="190">
        <f t="shared" si="5"/>
        <v>0</v>
      </c>
      <c r="G141" s="190">
        <f t="shared" si="6"/>
        <v>0</v>
      </c>
      <c r="H141" s="191">
        <f t="shared" si="7"/>
        <v>0</v>
      </c>
      <c r="I141" s="190"/>
      <c r="J141" s="192">
        <f t="shared" si="8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9"/>
        <v>0</v>
      </c>
      <c r="T141" s="196" t="str">
        <f t="shared" si="10"/>
        <v/>
      </c>
      <c r="U141" s="196">
        <f t="shared" si="11"/>
        <v>0</v>
      </c>
      <c r="V141" s="197"/>
      <c r="W141" s="195">
        <f t="shared" ref="W141:X141" si="132">C141/100</f>
        <v>0</v>
      </c>
      <c r="X141" s="195">
        <f t="shared" si="132"/>
        <v>0</v>
      </c>
      <c r="Y141" s="195">
        <f t="shared" si="14"/>
        <v>0</v>
      </c>
      <c r="Z141" s="198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0">
        <v>135.0</v>
      </c>
      <c r="B142" s="190"/>
      <c r="C142" s="190"/>
      <c r="D142" s="190"/>
      <c r="E142" s="190"/>
      <c r="F142" s="190">
        <f t="shared" si="5"/>
        <v>0</v>
      </c>
      <c r="G142" s="190">
        <f t="shared" si="6"/>
        <v>0</v>
      </c>
      <c r="H142" s="191">
        <f t="shared" si="7"/>
        <v>0</v>
      </c>
      <c r="I142" s="190"/>
      <c r="J142" s="192">
        <f t="shared" si="8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9"/>
        <v>0</v>
      </c>
      <c r="T142" s="196" t="str">
        <f t="shared" si="10"/>
        <v/>
      </c>
      <c r="U142" s="196">
        <f t="shared" si="11"/>
        <v>0</v>
      </c>
      <c r="V142" s="197"/>
      <c r="W142" s="195">
        <f t="shared" ref="W142:X142" si="133">C142/100</f>
        <v>0</v>
      </c>
      <c r="X142" s="195">
        <f t="shared" si="133"/>
        <v>0</v>
      </c>
      <c r="Y142" s="195">
        <f t="shared" si="14"/>
        <v>0</v>
      </c>
      <c r="Z142" s="198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0">
        <v>136.0</v>
      </c>
      <c r="B143" s="190"/>
      <c r="C143" s="190"/>
      <c r="D143" s="190"/>
      <c r="E143" s="190"/>
      <c r="F143" s="190">
        <f t="shared" si="5"/>
        <v>0</v>
      </c>
      <c r="G143" s="190">
        <f t="shared" si="6"/>
        <v>0</v>
      </c>
      <c r="H143" s="191">
        <f t="shared" si="7"/>
        <v>0</v>
      </c>
      <c r="I143" s="190"/>
      <c r="J143" s="192">
        <f t="shared" si="8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9"/>
        <v>0</v>
      </c>
      <c r="T143" s="196" t="str">
        <f t="shared" si="10"/>
        <v/>
      </c>
      <c r="U143" s="196">
        <f t="shared" si="11"/>
        <v>0</v>
      </c>
      <c r="V143" s="197"/>
      <c r="W143" s="195">
        <f t="shared" ref="W143:X143" si="134">C143/100</f>
        <v>0</v>
      </c>
      <c r="X143" s="195">
        <f t="shared" si="134"/>
        <v>0</v>
      </c>
      <c r="Y143" s="195">
        <f t="shared" si="14"/>
        <v>0</v>
      </c>
      <c r="Z143" s="198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0">
        <v>137.0</v>
      </c>
      <c r="B144" s="190"/>
      <c r="C144" s="190"/>
      <c r="D144" s="190"/>
      <c r="E144" s="190"/>
      <c r="F144" s="190">
        <f t="shared" si="5"/>
        <v>0</v>
      </c>
      <c r="G144" s="190">
        <f t="shared" si="6"/>
        <v>0</v>
      </c>
      <c r="H144" s="191">
        <f t="shared" si="7"/>
        <v>0</v>
      </c>
      <c r="I144" s="190"/>
      <c r="J144" s="192">
        <f t="shared" si="8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9"/>
        <v>0</v>
      </c>
      <c r="T144" s="196" t="str">
        <f t="shared" si="10"/>
        <v/>
      </c>
      <c r="U144" s="196">
        <f t="shared" si="11"/>
        <v>0</v>
      </c>
      <c r="V144" s="197"/>
      <c r="W144" s="195">
        <f t="shared" ref="W144:X144" si="135">C144/100</f>
        <v>0</v>
      </c>
      <c r="X144" s="195">
        <f t="shared" si="135"/>
        <v>0</v>
      </c>
      <c r="Y144" s="195">
        <f t="shared" si="14"/>
        <v>0</v>
      </c>
      <c r="Z144" s="198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0">
        <v>138.0</v>
      </c>
      <c r="B145" s="190"/>
      <c r="C145" s="190"/>
      <c r="D145" s="190"/>
      <c r="E145" s="190"/>
      <c r="F145" s="190">
        <f t="shared" si="5"/>
        <v>0</v>
      </c>
      <c r="G145" s="190">
        <f t="shared" si="6"/>
        <v>0</v>
      </c>
      <c r="H145" s="191">
        <f t="shared" si="7"/>
        <v>0</v>
      </c>
      <c r="I145" s="190"/>
      <c r="J145" s="192">
        <f t="shared" si="8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9"/>
        <v>0</v>
      </c>
      <c r="T145" s="196" t="str">
        <f t="shared" si="10"/>
        <v/>
      </c>
      <c r="U145" s="196">
        <f t="shared" si="11"/>
        <v>0</v>
      </c>
      <c r="V145" s="197"/>
      <c r="W145" s="195">
        <f t="shared" ref="W145:X145" si="136">C145/100</f>
        <v>0</v>
      </c>
      <c r="X145" s="195">
        <f t="shared" si="136"/>
        <v>0</v>
      </c>
      <c r="Y145" s="195">
        <f t="shared" si="14"/>
        <v>0</v>
      </c>
      <c r="Z145" s="198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0">
        <v>139.0</v>
      </c>
      <c r="B146" s="190"/>
      <c r="C146" s="190"/>
      <c r="D146" s="190"/>
      <c r="E146" s="190"/>
      <c r="F146" s="190">
        <f t="shared" si="5"/>
        <v>0</v>
      </c>
      <c r="G146" s="190">
        <f t="shared" si="6"/>
        <v>0</v>
      </c>
      <c r="H146" s="191">
        <f t="shared" si="7"/>
        <v>0</v>
      </c>
      <c r="I146" s="190"/>
      <c r="J146" s="192">
        <f t="shared" si="8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9"/>
        <v>0</v>
      </c>
      <c r="T146" s="196" t="str">
        <f t="shared" si="10"/>
        <v/>
      </c>
      <c r="U146" s="196">
        <f t="shared" si="11"/>
        <v>0</v>
      </c>
      <c r="V146" s="197"/>
      <c r="W146" s="195">
        <f t="shared" ref="W146:X146" si="137">C146/100</f>
        <v>0</v>
      </c>
      <c r="X146" s="195">
        <f t="shared" si="137"/>
        <v>0</v>
      </c>
      <c r="Y146" s="195">
        <f t="shared" si="14"/>
        <v>0</v>
      </c>
      <c r="Z146" s="198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0">
        <v>140.0</v>
      </c>
      <c r="B147" s="190"/>
      <c r="C147" s="190"/>
      <c r="D147" s="190"/>
      <c r="E147" s="190"/>
      <c r="F147" s="190">
        <f t="shared" si="5"/>
        <v>0</v>
      </c>
      <c r="G147" s="190">
        <f t="shared" si="6"/>
        <v>0</v>
      </c>
      <c r="H147" s="191">
        <f t="shared" si="7"/>
        <v>0</v>
      </c>
      <c r="I147" s="190"/>
      <c r="J147" s="192">
        <f t="shared" si="8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9"/>
        <v>0</v>
      </c>
      <c r="T147" s="196" t="str">
        <f t="shared" si="10"/>
        <v/>
      </c>
      <c r="U147" s="196">
        <f t="shared" si="11"/>
        <v>0</v>
      </c>
      <c r="V147" s="197"/>
      <c r="W147" s="195">
        <f t="shared" ref="W147:X147" si="138">C147/100</f>
        <v>0</v>
      </c>
      <c r="X147" s="195">
        <f t="shared" si="138"/>
        <v>0</v>
      </c>
      <c r="Y147" s="195">
        <f t="shared" si="14"/>
        <v>0</v>
      </c>
      <c r="Z147" s="198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0">
        <v>141.0</v>
      </c>
      <c r="B148" s="190"/>
      <c r="C148" s="190"/>
      <c r="D148" s="190"/>
      <c r="E148" s="190"/>
      <c r="F148" s="190">
        <f t="shared" si="5"/>
        <v>0</v>
      </c>
      <c r="G148" s="190">
        <f t="shared" si="6"/>
        <v>0</v>
      </c>
      <c r="H148" s="191">
        <f t="shared" si="7"/>
        <v>0</v>
      </c>
      <c r="I148" s="190"/>
      <c r="J148" s="192">
        <f t="shared" si="8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9"/>
        <v>0</v>
      </c>
      <c r="T148" s="196" t="str">
        <f t="shared" si="10"/>
        <v/>
      </c>
      <c r="U148" s="196">
        <f t="shared" si="11"/>
        <v>0</v>
      </c>
      <c r="V148" s="197"/>
      <c r="W148" s="195">
        <f t="shared" ref="W148:X148" si="139">C148/100</f>
        <v>0</v>
      </c>
      <c r="X148" s="195">
        <f t="shared" si="139"/>
        <v>0</v>
      </c>
      <c r="Y148" s="195">
        <f t="shared" si="14"/>
        <v>0</v>
      </c>
      <c r="Z148" s="198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0">
        <v>142.0</v>
      </c>
      <c r="B149" s="190"/>
      <c r="C149" s="190"/>
      <c r="D149" s="190"/>
      <c r="E149" s="190"/>
      <c r="F149" s="190">
        <f t="shared" si="5"/>
        <v>0</v>
      </c>
      <c r="G149" s="190">
        <f t="shared" si="6"/>
        <v>0</v>
      </c>
      <c r="H149" s="191">
        <f t="shared" si="7"/>
        <v>0</v>
      </c>
      <c r="I149" s="190"/>
      <c r="J149" s="192">
        <f t="shared" si="8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9"/>
        <v>0</v>
      </c>
      <c r="T149" s="196" t="str">
        <f t="shared" si="10"/>
        <v/>
      </c>
      <c r="U149" s="196">
        <f t="shared" si="11"/>
        <v>0</v>
      </c>
      <c r="V149" s="197"/>
      <c r="W149" s="195">
        <f t="shared" ref="W149:X149" si="140">C149/100</f>
        <v>0</v>
      </c>
      <c r="X149" s="195">
        <f t="shared" si="140"/>
        <v>0</v>
      </c>
      <c r="Y149" s="195">
        <f t="shared" si="14"/>
        <v>0</v>
      </c>
      <c r="Z149" s="198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0">
        <v>143.0</v>
      </c>
      <c r="B150" s="190"/>
      <c r="C150" s="190"/>
      <c r="D150" s="190"/>
      <c r="E150" s="190"/>
      <c r="F150" s="190">
        <f t="shared" si="5"/>
        <v>0</v>
      </c>
      <c r="G150" s="190">
        <f t="shared" si="6"/>
        <v>0</v>
      </c>
      <c r="H150" s="191">
        <f t="shared" si="7"/>
        <v>0</v>
      </c>
      <c r="I150" s="190"/>
      <c r="J150" s="192">
        <f t="shared" si="8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9"/>
        <v>0</v>
      </c>
      <c r="T150" s="196" t="str">
        <f t="shared" si="10"/>
        <v/>
      </c>
      <c r="U150" s="196">
        <f t="shared" si="11"/>
        <v>0</v>
      </c>
      <c r="V150" s="197"/>
      <c r="W150" s="195">
        <f t="shared" ref="W150:X150" si="141">C150/100</f>
        <v>0</v>
      </c>
      <c r="X150" s="195">
        <f t="shared" si="141"/>
        <v>0</v>
      </c>
      <c r="Y150" s="195">
        <f t="shared" si="14"/>
        <v>0</v>
      </c>
      <c r="Z150" s="198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0">
        <v>144.0</v>
      </c>
      <c r="B151" s="190"/>
      <c r="C151" s="190"/>
      <c r="D151" s="190"/>
      <c r="E151" s="190"/>
      <c r="F151" s="190">
        <f t="shared" si="5"/>
        <v>0</v>
      </c>
      <c r="G151" s="190">
        <f t="shared" si="6"/>
        <v>0</v>
      </c>
      <c r="H151" s="191">
        <f t="shared" si="7"/>
        <v>0</v>
      </c>
      <c r="I151" s="190"/>
      <c r="J151" s="192">
        <f t="shared" si="8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9"/>
        <v>0</v>
      </c>
      <c r="T151" s="196" t="str">
        <f t="shared" si="10"/>
        <v/>
      </c>
      <c r="U151" s="196">
        <f t="shared" si="11"/>
        <v>0</v>
      </c>
      <c r="V151" s="197"/>
      <c r="W151" s="195">
        <f t="shared" ref="W151:X151" si="142">C151/100</f>
        <v>0</v>
      </c>
      <c r="X151" s="195">
        <f t="shared" si="142"/>
        <v>0</v>
      </c>
      <c r="Y151" s="195">
        <f t="shared" si="14"/>
        <v>0</v>
      </c>
      <c r="Z151" s="198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0">
        <v>145.0</v>
      </c>
      <c r="B152" s="190"/>
      <c r="C152" s="190"/>
      <c r="D152" s="190"/>
      <c r="E152" s="190"/>
      <c r="F152" s="190">
        <f t="shared" si="5"/>
        <v>0</v>
      </c>
      <c r="G152" s="190">
        <f t="shared" si="6"/>
        <v>0</v>
      </c>
      <c r="H152" s="191">
        <f t="shared" si="7"/>
        <v>0</v>
      </c>
      <c r="I152" s="190"/>
      <c r="J152" s="192">
        <f t="shared" si="8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9"/>
        <v>0</v>
      </c>
      <c r="T152" s="196" t="str">
        <f t="shared" si="10"/>
        <v/>
      </c>
      <c r="U152" s="196">
        <f t="shared" si="11"/>
        <v>0</v>
      </c>
      <c r="V152" s="197"/>
      <c r="W152" s="195">
        <f t="shared" ref="W152:X152" si="143">C152/100</f>
        <v>0</v>
      </c>
      <c r="X152" s="195">
        <f t="shared" si="143"/>
        <v>0</v>
      </c>
      <c r="Y152" s="195">
        <f t="shared" si="14"/>
        <v>0</v>
      </c>
      <c r="Z152" s="198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0">
        <v>146.0</v>
      </c>
      <c r="B153" s="190"/>
      <c r="C153" s="190"/>
      <c r="D153" s="190"/>
      <c r="E153" s="190"/>
      <c r="F153" s="190">
        <f t="shared" si="5"/>
        <v>0</v>
      </c>
      <c r="G153" s="190">
        <f t="shared" si="6"/>
        <v>0</v>
      </c>
      <c r="H153" s="191">
        <f t="shared" si="7"/>
        <v>0</v>
      </c>
      <c r="I153" s="190"/>
      <c r="J153" s="192">
        <f t="shared" si="8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9"/>
        <v>0</v>
      </c>
      <c r="T153" s="196" t="str">
        <f t="shared" si="10"/>
        <v/>
      </c>
      <c r="U153" s="196">
        <f t="shared" si="11"/>
        <v>0</v>
      </c>
      <c r="V153" s="197"/>
      <c r="W153" s="195">
        <f t="shared" ref="W153:X153" si="144">C153/100</f>
        <v>0</v>
      </c>
      <c r="X153" s="195">
        <f t="shared" si="144"/>
        <v>0</v>
      </c>
      <c r="Y153" s="195">
        <f t="shared" si="14"/>
        <v>0</v>
      </c>
      <c r="Z153" s="198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0">
        <v>147.0</v>
      </c>
      <c r="B154" s="190"/>
      <c r="C154" s="190"/>
      <c r="D154" s="190"/>
      <c r="E154" s="190"/>
      <c r="F154" s="190">
        <f t="shared" si="5"/>
        <v>0</v>
      </c>
      <c r="G154" s="190">
        <f t="shared" si="6"/>
        <v>0</v>
      </c>
      <c r="H154" s="191">
        <f t="shared" si="7"/>
        <v>0</v>
      </c>
      <c r="I154" s="190"/>
      <c r="J154" s="192">
        <f t="shared" si="8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9"/>
        <v>0</v>
      </c>
      <c r="T154" s="196" t="str">
        <f t="shared" si="10"/>
        <v/>
      </c>
      <c r="U154" s="196">
        <f t="shared" si="11"/>
        <v>0</v>
      </c>
      <c r="V154" s="197"/>
      <c r="W154" s="195">
        <f t="shared" ref="W154:X154" si="145">C154/100</f>
        <v>0</v>
      </c>
      <c r="X154" s="195">
        <f t="shared" si="145"/>
        <v>0</v>
      </c>
      <c r="Y154" s="195">
        <f t="shared" si="14"/>
        <v>0</v>
      </c>
      <c r="Z154" s="198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0">
        <v>148.0</v>
      </c>
      <c r="B155" s="190"/>
      <c r="C155" s="190"/>
      <c r="D155" s="190"/>
      <c r="E155" s="190"/>
      <c r="F155" s="190">
        <f t="shared" si="5"/>
        <v>0</v>
      </c>
      <c r="G155" s="190">
        <f t="shared" si="6"/>
        <v>0</v>
      </c>
      <c r="H155" s="191">
        <f t="shared" si="7"/>
        <v>0</v>
      </c>
      <c r="I155" s="190"/>
      <c r="J155" s="192">
        <f t="shared" si="8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9"/>
        <v>0</v>
      </c>
      <c r="T155" s="196" t="str">
        <f t="shared" si="10"/>
        <v/>
      </c>
      <c r="U155" s="196">
        <f t="shared" si="11"/>
        <v>0</v>
      </c>
      <c r="V155" s="197"/>
      <c r="W155" s="195">
        <f t="shared" ref="W155:X155" si="146">C155/100</f>
        <v>0</v>
      </c>
      <c r="X155" s="195">
        <f t="shared" si="146"/>
        <v>0</v>
      </c>
      <c r="Y155" s="195">
        <f t="shared" si="14"/>
        <v>0</v>
      </c>
      <c r="Z155" s="198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0">
        <v>149.0</v>
      </c>
      <c r="B156" s="190"/>
      <c r="C156" s="190"/>
      <c r="D156" s="190"/>
      <c r="E156" s="190"/>
      <c r="F156" s="190">
        <f t="shared" si="5"/>
        <v>0</v>
      </c>
      <c r="G156" s="190">
        <f t="shared" si="6"/>
        <v>0</v>
      </c>
      <c r="H156" s="191">
        <f t="shared" si="7"/>
        <v>0</v>
      </c>
      <c r="I156" s="190"/>
      <c r="J156" s="192">
        <f t="shared" si="8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9"/>
        <v>0</v>
      </c>
      <c r="T156" s="196" t="str">
        <f t="shared" si="10"/>
        <v/>
      </c>
      <c r="U156" s="196">
        <f t="shared" si="11"/>
        <v>0</v>
      </c>
      <c r="V156" s="197"/>
      <c r="W156" s="195">
        <f t="shared" ref="W156:X156" si="147">C156/100</f>
        <v>0</v>
      </c>
      <c r="X156" s="195">
        <f t="shared" si="147"/>
        <v>0</v>
      </c>
      <c r="Y156" s="195">
        <f t="shared" si="14"/>
        <v>0</v>
      </c>
      <c r="Z156" s="198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0">
        <v>150.0</v>
      </c>
      <c r="B157" s="190"/>
      <c r="C157" s="190"/>
      <c r="D157" s="190"/>
      <c r="E157" s="190"/>
      <c r="F157" s="190">
        <f t="shared" si="5"/>
        <v>0</v>
      </c>
      <c r="G157" s="190">
        <f t="shared" si="6"/>
        <v>0</v>
      </c>
      <c r="H157" s="191">
        <f t="shared" si="7"/>
        <v>0</v>
      </c>
      <c r="I157" s="190"/>
      <c r="J157" s="192">
        <f t="shared" si="8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9"/>
        <v>0</v>
      </c>
      <c r="T157" s="196" t="str">
        <f t="shared" si="10"/>
        <v/>
      </c>
      <c r="U157" s="196">
        <f t="shared" si="11"/>
        <v>0</v>
      </c>
      <c r="V157" s="197"/>
      <c r="W157" s="195">
        <f t="shared" ref="W157:X157" si="148">C157/100</f>
        <v>0</v>
      </c>
      <c r="X157" s="195">
        <f t="shared" si="148"/>
        <v>0</v>
      </c>
      <c r="Y157" s="195">
        <f t="shared" si="14"/>
        <v>0</v>
      </c>
      <c r="Z157" s="198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0">
        <v>151.0</v>
      </c>
      <c r="B158" s="190"/>
      <c r="C158" s="190"/>
      <c r="D158" s="190"/>
      <c r="E158" s="190"/>
      <c r="F158" s="190">
        <f t="shared" si="5"/>
        <v>0</v>
      </c>
      <c r="G158" s="190">
        <f t="shared" si="6"/>
        <v>0</v>
      </c>
      <c r="H158" s="191">
        <f t="shared" si="7"/>
        <v>0</v>
      </c>
      <c r="I158" s="190"/>
      <c r="J158" s="192">
        <f t="shared" si="8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9"/>
        <v>0</v>
      </c>
      <c r="T158" s="196" t="str">
        <f t="shared" si="10"/>
        <v/>
      </c>
      <c r="U158" s="196">
        <f t="shared" si="11"/>
        <v>0</v>
      </c>
      <c r="V158" s="197"/>
      <c r="W158" s="195">
        <f t="shared" ref="W158:X158" si="149">C158/100</f>
        <v>0</v>
      </c>
      <c r="X158" s="195">
        <f t="shared" si="149"/>
        <v>0</v>
      </c>
      <c r="Y158" s="195">
        <f t="shared" si="14"/>
        <v>0</v>
      </c>
      <c r="Z158" s="198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0">
        <v>152.0</v>
      </c>
      <c r="B159" s="190"/>
      <c r="C159" s="190"/>
      <c r="D159" s="190"/>
      <c r="E159" s="190"/>
      <c r="F159" s="190">
        <f t="shared" si="5"/>
        <v>0</v>
      </c>
      <c r="G159" s="190">
        <f t="shared" si="6"/>
        <v>0</v>
      </c>
      <c r="H159" s="191">
        <f t="shared" si="7"/>
        <v>0</v>
      </c>
      <c r="I159" s="190"/>
      <c r="J159" s="192">
        <f t="shared" si="8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9"/>
        <v>0</v>
      </c>
      <c r="T159" s="196" t="str">
        <f t="shared" si="10"/>
        <v/>
      </c>
      <c r="U159" s="196">
        <f t="shared" si="11"/>
        <v>0</v>
      </c>
      <c r="V159" s="197"/>
      <c r="W159" s="195">
        <f t="shared" ref="W159:X159" si="150">C159/100</f>
        <v>0</v>
      </c>
      <c r="X159" s="195">
        <f t="shared" si="150"/>
        <v>0</v>
      </c>
      <c r="Y159" s="195">
        <f t="shared" si="14"/>
        <v>0</v>
      </c>
      <c r="Z159" s="198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0">
        <v>153.0</v>
      </c>
      <c r="B160" s="190"/>
      <c r="C160" s="190"/>
      <c r="D160" s="190"/>
      <c r="E160" s="190"/>
      <c r="F160" s="190">
        <f t="shared" si="5"/>
        <v>0</v>
      </c>
      <c r="G160" s="190">
        <f t="shared" si="6"/>
        <v>0</v>
      </c>
      <c r="H160" s="191">
        <f t="shared" si="7"/>
        <v>0</v>
      </c>
      <c r="I160" s="190"/>
      <c r="J160" s="192">
        <f t="shared" si="8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9"/>
        <v>0</v>
      </c>
      <c r="T160" s="196" t="str">
        <f t="shared" si="10"/>
        <v/>
      </c>
      <c r="U160" s="196">
        <f t="shared" si="11"/>
        <v>0</v>
      </c>
      <c r="V160" s="197"/>
      <c r="W160" s="195">
        <f t="shared" ref="W160:X160" si="151">C160/100</f>
        <v>0</v>
      </c>
      <c r="X160" s="195">
        <f t="shared" si="151"/>
        <v>0</v>
      </c>
      <c r="Y160" s="195">
        <f t="shared" si="14"/>
        <v>0</v>
      </c>
      <c r="Z160" s="198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0">
        <v>154.0</v>
      </c>
      <c r="B161" s="190"/>
      <c r="C161" s="190"/>
      <c r="D161" s="190"/>
      <c r="E161" s="190"/>
      <c r="F161" s="190">
        <f t="shared" si="5"/>
        <v>0</v>
      </c>
      <c r="G161" s="190">
        <f t="shared" si="6"/>
        <v>0</v>
      </c>
      <c r="H161" s="191">
        <f t="shared" si="7"/>
        <v>0</v>
      </c>
      <c r="I161" s="190"/>
      <c r="J161" s="192">
        <f t="shared" si="8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9"/>
        <v>0</v>
      </c>
      <c r="T161" s="196" t="str">
        <f t="shared" si="10"/>
        <v/>
      </c>
      <c r="U161" s="196">
        <f t="shared" si="11"/>
        <v>0</v>
      </c>
      <c r="V161" s="197"/>
      <c r="W161" s="195">
        <f t="shared" ref="W161:X161" si="152">C161/100</f>
        <v>0</v>
      </c>
      <c r="X161" s="195">
        <f t="shared" si="152"/>
        <v>0</v>
      </c>
      <c r="Y161" s="195">
        <f t="shared" si="14"/>
        <v>0</v>
      </c>
      <c r="Z161" s="198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0">
        <v>155.0</v>
      </c>
      <c r="B162" s="190"/>
      <c r="C162" s="190"/>
      <c r="D162" s="190"/>
      <c r="E162" s="190"/>
      <c r="F162" s="190">
        <f t="shared" si="5"/>
        <v>0</v>
      </c>
      <c r="G162" s="190">
        <f t="shared" si="6"/>
        <v>0</v>
      </c>
      <c r="H162" s="191">
        <f t="shared" si="7"/>
        <v>0</v>
      </c>
      <c r="I162" s="190"/>
      <c r="J162" s="192">
        <f t="shared" si="8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9"/>
        <v>0</v>
      </c>
      <c r="T162" s="196" t="str">
        <f t="shared" si="10"/>
        <v/>
      </c>
      <c r="U162" s="196">
        <f t="shared" si="11"/>
        <v>0</v>
      </c>
      <c r="V162" s="197"/>
      <c r="W162" s="195">
        <f t="shared" ref="W162:X162" si="153">C162/100</f>
        <v>0</v>
      </c>
      <c r="X162" s="195">
        <f t="shared" si="153"/>
        <v>0</v>
      </c>
      <c r="Y162" s="195">
        <f t="shared" si="14"/>
        <v>0</v>
      </c>
      <c r="Z162" s="198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0">
        <v>156.0</v>
      </c>
      <c r="B163" s="190"/>
      <c r="C163" s="190"/>
      <c r="D163" s="190"/>
      <c r="E163" s="190"/>
      <c r="F163" s="190">
        <f t="shared" si="5"/>
        <v>0</v>
      </c>
      <c r="G163" s="190">
        <f t="shared" si="6"/>
        <v>0</v>
      </c>
      <c r="H163" s="191">
        <f t="shared" si="7"/>
        <v>0</v>
      </c>
      <c r="I163" s="190"/>
      <c r="J163" s="192">
        <f t="shared" si="8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9"/>
        <v>0</v>
      </c>
      <c r="T163" s="196" t="str">
        <f t="shared" si="10"/>
        <v/>
      </c>
      <c r="U163" s="196">
        <f t="shared" si="11"/>
        <v>0</v>
      </c>
      <c r="V163" s="197"/>
      <c r="W163" s="195">
        <f t="shared" ref="W163:X163" si="154">C163/100</f>
        <v>0</v>
      </c>
      <c r="X163" s="195">
        <f t="shared" si="154"/>
        <v>0</v>
      </c>
      <c r="Y163" s="195">
        <f t="shared" si="14"/>
        <v>0</v>
      </c>
      <c r="Z163" s="198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0">
        <v>157.0</v>
      </c>
      <c r="B164" s="190"/>
      <c r="C164" s="190"/>
      <c r="D164" s="190"/>
      <c r="E164" s="190"/>
      <c r="F164" s="190">
        <f t="shared" si="5"/>
        <v>0</v>
      </c>
      <c r="G164" s="190">
        <f t="shared" si="6"/>
        <v>0</v>
      </c>
      <c r="H164" s="191">
        <f t="shared" si="7"/>
        <v>0</v>
      </c>
      <c r="I164" s="190"/>
      <c r="J164" s="192">
        <f t="shared" si="8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9"/>
        <v>0</v>
      </c>
      <c r="T164" s="196" t="str">
        <f t="shared" si="10"/>
        <v/>
      </c>
      <c r="U164" s="196">
        <f t="shared" si="11"/>
        <v>0</v>
      </c>
      <c r="V164" s="197"/>
      <c r="W164" s="195">
        <f t="shared" ref="W164:X164" si="155">C164/100</f>
        <v>0</v>
      </c>
      <c r="X164" s="195">
        <f t="shared" si="155"/>
        <v>0</v>
      </c>
      <c r="Y164" s="195">
        <f t="shared" si="14"/>
        <v>0</v>
      </c>
      <c r="Z164" s="198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0">
        <v>158.0</v>
      </c>
      <c r="B165" s="190"/>
      <c r="C165" s="190"/>
      <c r="D165" s="190"/>
      <c r="E165" s="190"/>
      <c r="F165" s="190">
        <f t="shared" si="5"/>
        <v>0</v>
      </c>
      <c r="G165" s="190">
        <f t="shared" si="6"/>
        <v>0</v>
      </c>
      <c r="H165" s="191">
        <f t="shared" si="7"/>
        <v>0</v>
      </c>
      <c r="I165" s="190"/>
      <c r="J165" s="192">
        <f t="shared" si="8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9"/>
        <v>0</v>
      </c>
      <c r="T165" s="196" t="str">
        <f t="shared" si="10"/>
        <v/>
      </c>
      <c r="U165" s="196">
        <f t="shared" si="11"/>
        <v>0</v>
      </c>
      <c r="V165" s="197"/>
      <c r="W165" s="195">
        <f t="shared" ref="W165:X165" si="156">C165/100</f>
        <v>0</v>
      </c>
      <c r="X165" s="195">
        <f t="shared" si="156"/>
        <v>0</v>
      </c>
      <c r="Y165" s="195">
        <f t="shared" si="14"/>
        <v>0</v>
      </c>
      <c r="Z165" s="198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0">
        <v>159.0</v>
      </c>
      <c r="B166" s="190"/>
      <c r="C166" s="190"/>
      <c r="D166" s="190"/>
      <c r="E166" s="190"/>
      <c r="F166" s="190">
        <f t="shared" si="5"/>
        <v>0</v>
      </c>
      <c r="G166" s="190">
        <f t="shared" si="6"/>
        <v>0</v>
      </c>
      <c r="H166" s="191">
        <f t="shared" si="7"/>
        <v>0</v>
      </c>
      <c r="I166" s="190"/>
      <c r="J166" s="192">
        <f t="shared" si="8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9"/>
        <v>0</v>
      </c>
      <c r="T166" s="196" t="str">
        <f t="shared" si="10"/>
        <v/>
      </c>
      <c r="U166" s="196">
        <f t="shared" si="11"/>
        <v>0</v>
      </c>
      <c r="V166" s="197"/>
      <c r="W166" s="195">
        <f t="shared" ref="W166:X166" si="157">C166/100</f>
        <v>0</v>
      </c>
      <c r="X166" s="195">
        <f t="shared" si="157"/>
        <v>0</v>
      </c>
      <c r="Y166" s="195">
        <f t="shared" si="14"/>
        <v>0</v>
      </c>
      <c r="Z166" s="198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0">
        <v>160.0</v>
      </c>
      <c r="B167" s="190"/>
      <c r="C167" s="190"/>
      <c r="D167" s="190"/>
      <c r="E167" s="190"/>
      <c r="F167" s="190">
        <f t="shared" si="5"/>
        <v>0</v>
      </c>
      <c r="G167" s="190">
        <f t="shared" si="6"/>
        <v>0</v>
      </c>
      <c r="H167" s="191">
        <f t="shared" si="7"/>
        <v>0</v>
      </c>
      <c r="I167" s="190"/>
      <c r="J167" s="192">
        <f t="shared" si="8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9"/>
        <v>0</v>
      </c>
      <c r="T167" s="196" t="str">
        <f t="shared" si="10"/>
        <v/>
      </c>
      <c r="U167" s="196">
        <f t="shared" si="11"/>
        <v>0</v>
      </c>
      <c r="V167" s="197"/>
      <c r="W167" s="195">
        <f t="shared" ref="W167:X167" si="158">C167/100</f>
        <v>0</v>
      </c>
      <c r="X167" s="195">
        <f t="shared" si="158"/>
        <v>0</v>
      </c>
      <c r="Y167" s="195">
        <f t="shared" si="14"/>
        <v>0</v>
      </c>
      <c r="Z167" s="198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0">
        <v>161.0</v>
      </c>
      <c r="B168" s="190"/>
      <c r="C168" s="190"/>
      <c r="D168" s="190"/>
      <c r="E168" s="190"/>
      <c r="F168" s="190">
        <f t="shared" si="5"/>
        <v>0</v>
      </c>
      <c r="G168" s="190">
        <f t="shared" si="6"/>
        <v>0</v>
      </c>
      <c r="H168" s="191">
        <f t="shared" si="7"/>
        <v>0</v>
      </c>
      <c r="I168" s="190"/>
      <c r="J168" s="192">
        <f t="shared" si="8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9"/>
        <v>0</v>
      </c>
      <c r="T168" s="196" t="str">
        <f t="shared" si="10"/>
        <v/>
      </c>
      <c r="U168" s="196">
        <f t="shared" si="11"/>
        <v>0</v>
      </c>
      <c r="V168" s="197"/>
      <c r="W168" s="195">
        <f t="shared" ref="W168:X168" si="159">C168/100</f>
        <v>0</v>
      </c>
      <c r="X168" s="195">
        <f t="shared" si="159"/>
        <v>0</v>
      </c>
      <c r="Y168" s="195">
        <f t="shared" si="14"/>
        <v>0</v>
      </c>
      <c r="Z168" s="198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0">
        <v>162.0</v>
      </c>
      <c r="B169" s="190"/>
      <c r="C169" s="190"/>
      <c r="D169" s="190"/>
      <c r="E169" s="190"/>
      <c r="F169" s="190">
        <f t="shared" si="5"/>
        <v>0</v>
      </c>
      <c r="G169" s="190">
        <f t="shared" si="6"/>
        <v>0</v>
      </c>
      <c r="H169" s="191">
        <f t="shared" si="7"/>
        <v>0</v>
      </c>
      <c r="I169" s="190"/>
      <c r="J169" s="192">
        <f t="shared" si="8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9"/>
        <v>0</v>
      </c>
      <c r="T169" s="196" t="str">
        <f t="shared" si="10"/>
        <v/>
      </c>
      <c r="U169" s="196">
        <f t="shared" si="11"/>
        <v>0</v>
      </c>
      <c r="V169" s="197"/>
      <c r="W169" s="195">
        <f t="shared" ref="W169:X169" si="160">C169/100</f>
        <v>0</v>
      </c>
      <c r="X169" s="195">
        <f t="shared" si="160"/>
        <v>0</v>
      </c>
      <c r="Y169" s="195">
        <f t="shared" si="14"/>
        <v>0</v>
      </c>
      <c r="Z169" s="198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0">
        <v>163.0</v>
      </c>
      <c r="B170" s="190"/>
      <c r="C170" s="190"/>
      <c r="D170" s="190"/>
      <c r="E170" s="190"/>
      <c r="F170" s="190">
        <f t="shared" si="5"/>
        <v>0</v>
      </c>
      <c r="G170" s="190">
        <f t="shared" si="6"/>
        <v>0</v>
      </c>
      <c r="H170" s="191">
        <f t="shared" si="7"/>
        <v>0</v>
      </c>
      <c r="I170" s="190"/>
      <c r="J170" s="192">
        <f t="shared" si="8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9"/>
        <v>0</v>
      </c>
      <c r="T170" s="196" t="str">
        <f t="shared" si="10"/>
        <v/>
      </c>
      <c r="U170" s="196">
        <f t="shared" si="11"/>
        <v>0</v>
      </c>
      <c r="V170" s="197"/>
      <c r="W170" s="195">
        <f t="shared" ref="W170:X170" si="161">C170/100</f>
        <v>0</v>
      </c>
      <c r="X170" s="195">
        <f t="shared" si="161"/>
        <v>0</v>
      </c>
      <c r="Y170" s="195">
        <f t="shared" si="14"/>
        <v>0</v>
      </c>
      <c r="Z170" s="198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0">
        <v>164.0</v>
      </c>
      <c r="B171" s="190"/>
      <c r="C171" s="190"/>
      <c r="D171" s="190"/>
      <c r="E171" s="190"/>
      <c r="F171" s="190">
        <f t="shared" si="5"/>
        <v>0</v>
      </c>
      <c r="G171" s="190">
        <f t="shared" si="6"/>
        <v>0</v>
      </c>
      <c r="H171" s="191">
        <f t="shared" si="7"/>
        <v>0</v>
      </c>
      <c r="I171" s="190"/>
      <c r="J171" s="192">
        <f t="shared" si="8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9"/>
        <v>0</v>
      </c>
      <c r="T171" s="196" t="str">
        <f t="shared" si="10"/>
        <v/>
      </c>
      <c r="U171" s="196">
        <f t="shared" si="11"/>
        <v>0</v>
      </c>
      <c r="V171" s="197"/>
      <c r="W171" s="195">
        <f t="shared" ref="W171:X171" si="162">C171/100</f>
        <v>0</v>
      </c>
      <c r="X171" s="195">
        <f t="shared" si="162"/>
        <v>0</v>
      </c>
      <c r="Y171" s="195">
        <f t="shared" si="14"/>
        <v>0</v>
      </c>
      <c r="Z171" s="198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0">
        <v>165.0</v>
      </c>
      <c r="B172" s="190"/>
      <c r="C172" s="190"/>
      <c r="D172" s="190"/>
      <c r="E172" s="190"/>
      <c r="F172" s="190">
        <f t="shared" si="5"/>
        <v>0</v>
      </c>
      <c r="G172" s="190">
        <f t="shared" si="6"/>
        <v>0</v>
      </c>
      <c r="H172" s="191">
        <f t="shared" si="7"/>
        <v>0</v>
      </c>
      <c r="I172" s="190"/>
      <c r="J172" s="192">
        <f t="shared" si="8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9"/>
        <v>0</v>
      </c>
      <c r="T172" s="196" t="str">
        <f t="shared" si="10"/>
        <v/>
      </c>
      <c r="U172" s="196">
        <f t="shared" si="11"/>
        <v>0</v>
      </c>
      <c r="V172" s="197"/>
      <c r="W172" s="195">
        <f t="shared" ref="W172:X172" si="163">C172/100</f>
        <v>0</v>
      </c>
      <c r="X172" s="195">
        <f t="shared" si="163"/>
        <v>0</v>
      </c>
      <c r="Y172" s="195">
        <f t="shared" si="14"/>
        <v>0</v>
      </c>
      <c r="Z172" s="198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0">
        <v>166.0</v>
      </c>
      <c r="B173" s="190"/>
      <c r="C173" s="190"/>
      <c r="D173" s="190"/>
      <c r="E173" s="190"/>
      <c r="F173" s="190">
        <f t="shared" si="5"/>
        <v>0</v>
      </c>
      <c r="G173" s="190">
        <f t="shared" si="6"/>
        <v>0</v>
      </c>
      <c r="H173" s="191">
        <f t="shared" si="7"/>
        <v>0</v>
      </c>
      <c r="I173" s="190"/>
      <c r="J173" s="192">
        <f t="shared" si="8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9"/>
        <v>0</v>
      </c>
      <c r="T173" s="196" t="str">
        <f t="shared" si="10"/>
        <v/>
      </c>
      <c r="U173" s="196">
        <f t="shared" si="11"/>
        <v>0</v>
      </c>
      <c r="V173" s="197"/>
      <c r="W173" s="195">
        <f t="shared" ref="W173:X173" si="164">C173/100</f>
        <v>0</v>
      </c>
      <c r="X173" s="195">
        <f t="shared" si="164"/>
        <v>0</v>
      </c>
      <c r="Y173" s="195">
        <f t="shared" si="14"/>
        <v>0</v>
      </c>
      <c r="Z173" s="198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0">
        <v>167.0</v>
      </c>
      <c r="B174" s="190"/>
      <c r="C174" s="190"/>
      <c r="D174" s="190"/>
      <c r="E174" s="190"/>
      <c r="F174" s="190">
        <f t="shared" si="5"/>
        <v>0</v>
      </c>
      <c r="G174" s="190">
        <f t="shared" si="6"/>
        <v>0</v>
      </c>
      <c r="H174" s="191">
        <f t="shared" si="7"/>
        <v>0</v>
      </c>
      <c r="I174" s="190"/>
      <c r="J174" s="192">
        <f t="shared" si="8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9"/>
        <v>0</v>
      </c>
      <c r="T174" s="196" t="str">
        <f t="shared" si="10"/>
        <v/>
      </c>
      <c r="U174" s="196">
        <f t="shared" si="11"/>
        <v>0</v>
      </c>
      <c r="V174" s="197"/>
      <c r="W174" s="195">
        <f t="shared" ref="W174:X174" si="165">C174/100</f>
        <v>0</v>
      </c>
      <c r="X174" s="195">
        <f t="shared" si="165"/>
        <v>0</v>
      </c>
      <c r="Y174" s="195">
        <f t="shared" si="14"/>
        <v>0</v>
      </c>
      <c r="Z174" s="198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0">
        <v>168.0</v>
      </c>
      <c r="B175" s="190"/>
      <c r="C175" s="190"/>
      <c r="D175" s="190"/>
      <c r="E175" s="190"/>
      <c r="F175" s="190">
        <f t="shared" si="5"/>
        <v>0</v>
      </c>
      <c r="G175" s="190">
        <f t="shared" si="6"/>
        <v>0</v>
      </c>
      <c r="H175" s="191">
        <f t="shared" si="7"/>
        <v>0</v>
      </c>
      <c r="I175" s="190"/>
      <c r="J175" s="192">
        <f t="shared" si="8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9"/>
        <v>0</v>
      </c>
      <c r="T175" s="196" t="str">
        <f t="shared" si="10"/>
        <v/>
      </c>
      <c r="U175" s="196">
        <f t="shared" si="11"/>
        <v>0</v>
      </c>
      <c r="V175" s="197"/>
      <c r="W175" s="195">
        <f t="shared" ref="W175:X175" si="166">C175/100</f>
        <v>0</v>
      </c>
      <c r="X175" s="195">
        <f t="shared" si="166"/>
        <v>0</v>
      </c>
      <c r="Y175" s="195">
        <f t="shared" si="14"/>
        <v>0</v>
      </c>
      <c r="Z175" s="198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0">
        <v>169.0</v>
      </c>
      <c r="B176" s="190"/>
      <c r="C176" s="190"/>
      <c r="D176" s="190"/>
      <c r="E176" s="190"/>
      <c r="F176" s="190">
        <f t="shared" si="5"/>
        <v>0</v>
      </c>
      <c r="G176" s="190">
        <f t="shared" si="6"/>
        <v>0</v>
      </c>
      <c r="H176" s="191">
        <f t="shared" si="7"/>
        <v>0</v>
      </c>
      <c r="I176" s="190"/>
      <c r="J176" s="192">
        <f t="shared" si="8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9"/>
        <v>0</v>
      </c>
      <c r="T176" s="196" t="str">
        <f t="shared" si="10"/>
        <v/>
      </c>
      <c r="U176" s="196">
        <f t="shared" si="11"/>
        <v>0</v>
      </c>
      <c r="V176" s="197"/>
      <c r="W176" s="195">
        <f t="shared" ref="W176:X176" si="167">C176/100</f>
        <v>0</v>
      </c>
      <c r="X176" s="195">
        <f t="shared" si="167"/>
        <v>0</v>
      </c>
      <c r="Y176" s="195">
        <f t="shared" si="14"/>
        <v>0</v>
      </c>
      <c r="Z176" s="198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0">
        <v>170.0</v>
      </c>
      <c r="B177" s="190"/>
      <c r="C177" s="190"/>
      <c r="D177" s="190"/>
      <c r="E177" s="190"/>
      <c r="F177" s="190">
        <f t="shared" si="5"/>
        <v>0</v>
      </c>
      <c r="G177" s="190">
        <f t="shared" si="6"/>
        <v>0</v>
      </c>
      <c r="H177" s="191">
        <f t="shared" si="7"/>
        <v>0</v>
      </c>
      <c r="I177" s="190"/>
      <c r="J177" s="192">
        <f t="shared" si="8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9"/>
        <v>0</v>
      </c>
      <c r="T177" s="196" t="str">
        <f t="shared" si="10"/>
        <v/>
      </c>
      <c r="U177" s="196">
        <f t="shared" si="11"/>
        <v>0</v>
      </c>
      <c r="V177" s="197"/>
      <c r="W177" s="195">
        <f t="shared" ref="W177:X177" si="168">C177/100</f>
        <v>0</v>
      </c>
      <c r="X177" s="195">
        <f t="shared" si="168"/>
        <v>0</v>
      </c>
      <c r="Y177" s="195">
        <f t="shared" si="14"/>
        <v>0</v>
      </c>
      <c r="Z177" s="198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0">
        <v>171.0</v>
      </c>
      <c r="B178" s="190"/>
      <c r="C178" s="190"/>
      <c r="D178" s="190"/>
      <c r="E178" s="190"/>
      <c r="F178" s="190">
        <f t="shared" si="5"/>
        <v>0</v>
      </c>
      <c r="G178" s="190">
        <f t="shared" si="6"/>
        <v>0</v>
      </c>
      <c r="H178" s="191">
        <f t="shared" si="7"/>
        <v>0</v>
      </c>
      <c r="I178" s="190"/>
      <c r="J178" s="192">
        <f t="shared" si="8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9"/>
        <v>0</v>
      </c>
      <c r="T178" s="196" t="str">
        <f t="shared" si="10"/>
        <v/>
      </c>
      <c r="U178" s="196">
        <f t="shared" si="11"/>
        <v>0</v>
      </c>
      <c r="V178" s="197"/>
      <c r="W178" s="195">
        <f t="shared" ref="W178:X178" si="169">C178/100</f>
        <v>0</v>
      </c>
      <c r="X178" s="195">
        <f t="shared" si="169"/>
        <v>0</v>
      </c>
      <c r="Y178" s="195">
        <f t="shared" si="14"/>
        <v>0</v>
      </c>
      <c r="Z178" s="198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0">
        <v>172.0</v>
      </c>
      <c r="B179" s="190"/>
      <c r="C179" s="190"/>
      <c r="D179" s="190"/>
      <c r="E179" s="190"/>
      <c r="F179" s="190">
        <f t="shared" si="5"/>
        <v>0</v>
      </c>
      <c r="G179" s="190">
        <f t="shared" si="6"/>
        <v>0</v>
      </c>
      <c r="H179" s="191">
        <f t="shared" si="7"/>
        <v>0</v>
      </c>
      <c r="I179" s="190"/>
      <c r="J179" s="192">
        <f t="shared" si="8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9"/>
        <v>0</v>
      </c>
      <c r="T179" s="196" t="str">
        <f t="shared" si="10"/>
        <v/>
      </c>
      <c r="U179" s="196">
        <f t="shared" si="11"/>
        <v>0</v>
      </c>
      <c r="V179" s="197"/>
      <c r="W179" s="195">
        <f t="shared" ref="W179:X179" si="170">C179/100</f>
        <v>0</v>
      </c>
      <c r="X179" s="195">
        <f t="shared" si="170"/>
        <v>0</v>
      </c>
      <c r="Y179" s="195">
        <f t="shared" si="14"/>
        <v>0</v>
      </c>
      <c r="Z179" s="198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0">
        <v>173.0</v>
      </c>
      <c r="B180" s="190"/>
      <c r="C180" s="190"/>
      <c r="D180" s="190"/>
      <c r="E180" s="190"/>
      <c r="F180" s="190">
        <f t="shared" si="5"/>
        <v>0</v>
      </c>
      <c r="G180" s="190">
        <f t="shared" si="6"/>
        <v>0</v>
      </c>
      <c r="H180" s="191">
        <f t="shared" si="7"/>
        <v>0</v>
      </c>
      <c r="I180" s="190"/>
      <c r="J180" s="192">
        <f t="shared" si="8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9"/>
        <v>0</v>
      </c>
      <c r="T180" s="196" t="str">
        <f t="shared" si="10"/>
        <v/>
      </c>
      <c r="U180" s="196">
        <f t="shared" si="11"/>
        <v>0</v>
      </c>
      <c r="V180" s="197"/>
      <c r="W180" s="195">
        <f t="shared" ref="W180:X180" si="171">C180/100</f>
        <v>0</v>
      </c>
      <c r="X180" s="195">
        <f t="shared" si="171"/>
        <v>0</v>
      </c>
      <c r="Y180" s="195">
        <f t="shared" si="14"/>
        <v>0</v>
      </c>
      <c r="Z180" s="198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0">
        <v>174.0</v>
      </c>
      <c r="B181" s="190"/>
      <c r="C181" s="190"/>
      <c r="D181" s="190"/>
      <c r="E181" s="190"/>
      <c r="F181" s="190">
        <f t="shared" si="5"/>
        <v>0</v>
      </c>
      <c r="G181" s="190">
        <f t="shared" si="6"/>
        <v>0</v>
      </c>
      <c r="H181" s="191">
        <f t="shared" si="7"/>
        <v>0</v>
      </c>
      <c r="I181" s="190"/>
      <c r="J181" s="192">
        <f t="shared" si="8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9"/>
        <v>0</v>
      </c>
      <c r="T181" s="196" t="str">
        <f t="shared" si="10"/>
        <v/>
      </c>
      <c r="U181" s="196">
        <f t="shared" si="11"/>
        <v>0</v>
      </c>
      <c r="V181" s="197"/>
      <c r="W181" s="195">
        <f t="shared" ref="W181:X181" si="172">C181/100</f>
        <v>0</v>
      </c>
      <c r="X181" s="195">
        <f t="shared" si="172"/>
        <v>0</v>
      </c>
      <c r="Y181" s="195">
        <f t="shared" si="14"/>
        <v>0</v>
      </c>
      <c r="Z181" s="198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0">
        <v>175.0</v>
      </c>
      <c r="B182" s="190"/>
      <c r="C182" s="190"/>
      <c r="D182" s="190"/>
      <c r="E182" s="190"/>
      <c r="F182" s="190">
        <f t="shared" si="5"/>
        <v>0</v>
      </c>
      <c r="G182" s="190">
        <f t="shared" si="6"/>
        <v>0</v>
      </c>
      <c r="H182" s="191">
        <f t="shared" si="7"/>
        <v>0</v>
      </c>
      <c r="I182" s="190"/>
      <c r="J182" s="192">
        <f t="shared" si="8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9"/>
        <v>0</v>
      </c>
      <c r="T182" s="196" t="str">
        <f t="shared" si="10"/>
        <v/>
      </c>
      <c r="U182" s="196">
        <f t="shared" si="11"/>
        <v>0</v>
      </c>
      <c r="V182" s="197"/>
      <c r="W182" s="195">
        <f t="shared" ref="W182:X182" si="173">C182/100</f>
        <v>0</v>
      </c>
      <c r="X182" s="195">
        <f t="shared" si="173"/>
        <v>0</v>
      </c>
      <c r="Y182" s="195">
        <f t="shared" si="14"/>
        <v>0</v>
      </c>
      <c r="Z182" s="198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0">
        <v>176.0</v>
      </c>
      <c r="B183" s="190"/>
      <c r="C183" s="190"/>
      <c r="D183" s="190"/>
      <c r="E183" s="190"/>
      <c r="F183" s="190">
        <f t="shared" si="5"/>
        <v>0</v>
      </c>
      <c r="G183" s="190">
        <f t="shared" si="6"/>
        <v>0</v>
      </c>
      <c r="H183" s="191">
        <f t="shared" si="7"/>
        <v>0</v>
      </c>
      <c r="I183" s="190"/>
      <c r="J183" s="192">
        <f t="shared" si="8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9"/>
        <v>0</v>
      </c>
      <c r="T183" s="196" t="str">
        <f t="shared" si="10"/>
        <v/>
      </c>
      <c r="U183" s="196">
        <f t="shared" si="11"/>
        <v>0</v>
      </c>
      <c r="V183" s="197"/>
      <c r="W183" s="195">
        <f t="shared" ref="W183:X183" si="174">C183/100</f>
        <v>0</v>
      </c>
      <c r="X183" s="195">
        <f t="shared" si="174"/>
        <v>0</v>
      </c>
      <c r="Y183" s="195">
        <f t="shared" si="14"/>
        <v>0</v>
      </c>
      <c r="Z183" s="198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0">
        <v>177.0</v>
      </c>
      <c r="B184" s="190"/>
      <c r="C184" s="190"/>
      <c r="D184" s="190"/>
      <c r="E184" s="190"/>
      <c r="F184" s="190">
        <f t="shared" si="5"/>
        <v>0</v>
      </c>
      <c r="G184" s="190">
        <f t="shared" si="6"/>
        <v>0</v>
      </c>
      <c r="H184" s="191">
        <f t="shared" si="7"/>
        <v>0</v>
      </c>
      <c r="I184" s="190"/>
      <c r="J184" s="192">
        <f t="shared" si="8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9"/>
        <v>0</v>
      </c>
      <c r="T184" s="196" t="str">
        <f t="shared" si="10"/>
        <v/>
      </c>
      <c r="U184" s="196">
        <f t="shared" si="11"/>
        <v>0</v>
      </c>
      <c r="V184" s="197"/>
      <c r="W184" s="195">
        <f t="shared" ref="W184:X184" si="175">C184/100</f>
        <v>0</v>
      </c>
      <c r="X184" s="195">
        <f t="shared" si="175"/>
        <v>0</v>
      </c>
      <c r="Y184" s="195">
        <f t="shared" si="14"/>
        <v>0</v>
      </c>
      <c r="Z184" s="198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0">
        <v>178.0</v>
      </c>
      <c r="B185" s="190"/>
      <c r="C185" s="190"/>
      <c r="D185" s="190"/>
      <c r="E185" s="190"/>
      <c r="F185" s="190">
        <f t="shared" si="5"/>
        <v>0</v>
      </c>
      <c r="G185" s="190">
        <f t="shared" si="6"/>
        <v>0</v>
      </c>
      <c r="H185" s="191">
        <f t="shared" si="7"/>
        <v>0</v>
      </c>
      <c r="I185" s="190"/>
      <c r="J185" s="192">
        <f t="shared" si="8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9"/>
        <v>0</v>
      </c>
      <c r="T185" s="196" t="str">
        <f t="shared" si="10"/>
        <v/>
      </c>
      <c r="U185" s="196">
        <f t="shared" si="11"/>
        <v>0</v>
      </c>
      <c r="V185" s="197"/>
      <c r="W185" s="195">
        <f t="shared" ref="W185:X185" si="176">C185/100</f>
        <v>0</v>
      </c>
      <c r="X185" s="195">
        <f t="shared" si="176"/>
        <v>0</v>
      </c>
      <c r="Y185" s="195">
        <f t="shared" si="14"/>
        <v>0</v>
      </c>
      <c r="Z185" s="198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0">
        <v>179.0</v>
      </c>
      <c r="B186" s="190"/>
      <c r="C186" s="190"/>
      <c r="D186" s="190"/>
      <c r="E186" s="190"/>
      <c r="F186" s="190">
        <f t="shared" si="5"/>
        <v>0</v>
      </c>
      <c r="G186" s="190">
        <f t="shared" si="6"/>
        <v>0</v>
      </c>
      <c r="H186" s="191">
        <f t="shared" si="7"/>
        <v>0</v>
      </c>
      <c r="I186" s="190"/>
      <c r="J186" s="192">
        <f t="shared" si="8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9"/>
        <v>0</v>
      </c>
      <c r="T186" s="196" t="str">
        <f t="shared" si="10"/>
        <v/>
      </c>
      <c r="U186" s="196">
        <f t="shared" si="11"/>
        <v>0</v>
      </c>
      <c r="V186" s="197"/>
      <c r="W186" s="195">
        <f t="shared" ref="W186:X186" si="177">C186/100</f>
        <v>0</v>
      </c>
      <c r="X186" s="195">
        <f t="shared" si="177"/>
        <v>0</v>
      </c>
      <c r="Y186" s="195">
        <f t="shared" si="14"/>
        <v>0</v>
      </c>
      <c r="Z186" s="198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0">
        <v>180.0</v>
      </c>
      <c r="B187" s="190"/>
      <c r="C187" s="190"/>
      <c r="D187" s="190"/>
      <c r="E187" s="190"/>
      <c r="F187" s="190">
        <f t="shared" si="5"/>
        <v>0</v>
      </c>
      <c r="G187" s="190">
        <f t="shared" si="6"/>
        <v>0</v>
      </c>
      <c r="H187" s="191">
        <f t="shared" si="7"/>
        <v>0</v>
      </c>
      <c r="I187" s="190"/>
      <c r="J187" s="192">
        <f t="shared" si="8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9"/>
        <v>0</v>
      </c>
      <c r="T187" s="196" t="str">
        <f t="shared" si="10"/>
        <v/>
      </c>
      <c r="U187" s="196">
        <f t="shared" si="11"/>
        <v>0</v>
      </c>
      <c r="V187" s="197"/>
      <c r="W187" s="195">
        <f t="shared" ref="W187:X187" si="178">C187/100</f>
        <v>0</v>
      </c>
      <c r="X187" s="195">
        <f t="shared" si="178"/>
        <v>0</v>
      </c>
      <c r="Y187" s="195">
        <f t="shared" si="14"/>
        <v>0</v>
      </c>
      <c r="Z187" s="198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0">
        <v>181.0</v>
      </c>
      <c r="B188" s="190"/>
      <c r="C188" s="190"/>
      <c r="D188" s="190"/>
      <c r="E188" s="190"/>
      <c r="F188" s="190">
        <f t="shared" si="5"/>
        <v>0</v>
      </c>
      <c r="G188" s="190">
        <f t="shared" si="6"/>
        <v>0</v>
      </c>
      <c r="H188" s="191">
        <f t="shared" si="7"/>
        <v>0</v>
      </c>
      <c r="I188" s="190"/>
      <c r="J188" s="192">
        <f t="shared" si="8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9"/>
        <v>0</v>
      </c>
      <c r="T188" s="196" t="str">
        <f t="shared" si="10"/>
        <v/>
      </c>
      <c r="U188" s="196">
        <f t="shared" si="11"/>
        <v>0</v>
      </c>
      <c r="V188" s="197"/>
      <c r="W188" s="195">
        <f t="shared" ref="W188:X188" si="179">C188/100</f>
        <v>0</v>
      </c>
      <c r="X188" s="195">
        <f t="shared" si="179"/>
        <v>0</v>
      </c>
      <c r="Y188" s="195">
        <f t="shared" si="14"/>
        <v>0</v>
      </c>
      <c r="Z188" s="198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0">
        <v>182.0</v>
      </c>
      <c r="B189" s="190"/>
      <c r="C189" s="190"/>
      <c r="D189" s="190"/>
      <c r="E189" s="190"/>
      <c r="F189" s="190">
        <f t="shared" si="5"/>
        <v>0</v>
      </c>
      <c r="G189" s="190">
        <f t="shared" si="6"/>
        <v>0</v>
      </c>
      <c r="H189" s="191">
        <f t="shared" si="7"/>
        <v>0</v>
      </c>
      <c r="I189" s="190"/>
      <c r="J189" s="192">
        <f t="shared" si="8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9"/>
        <v>0</v>
      </c>
      <c r="T189" s="196" t="str">
        <f t="shared" si="10"/>
        <v/>
      </c>
      <c r="U189" s="196">
        <f t="shared" si="11"/>
        <v>0</v>
      </c>
      <c r="V189" s="197"/>
      <c r="W189" s="195">
        <f t="shared" ref="W189:X189" si="180">C189/100</f>
        <v>0</v>
      </c>
      <c r="X189" s="195">
        <f t="shared" si="180"/>
        <v>0</v>
      </c>
      <c r="Y189" s="195">
        <f t="shared" si="14"/>
        <v>0</v>
      </c>
      <c r="Z189" s="198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0">
        <v>183.0</v>
      </c>
      <c r="B190" s="190"/>
      <c r="C190" s="190"/>
      <c r="D190" s="190"/>
      <c r="E190" s="190"/>
      <c r="F190" s="190">
        <f t="shared" si="5"/>
        <v>0</v>
      </c>
      <c r="G190" s="190">
        <f t="shared" si="6"/>
        <v>0</v>
      </c>
      <c r="H190" s="191">
        <f t="shared" si="7"/>
        <v>0</v>
      </c>
      <c r="I190" s="190"/>
      <c r="J190" s="192">
        <f t="shared" si="8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9"/>
        <v>0</v>
      </c>
      <c r="T190" s="196" t="str">
        <f t="shared" si="10"/>
        <v/>
      </c>
      <c r="U190" s="196">
        <f t="shared" si="11"/>
        <v>0</v>
      </c>
      <c r="V190" s="197"/>
      <c r="W190" s="195">
        <f t="shared" ref="W190:X190" si="181">C190/100</f>
        <v>0</v>
      </c>
      <c r="X190" s="195">
        <f t="shared" si="181"/>
        <v>0</v>
      </c>
      <c r="Y190" s="195">
        <f t="shared" si="14"/>
        <v>0</v>
      </c>
      <c r="Z190" s="198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0">
        <v>184.0</v>
      </c>
      <c r="B191" s="190"/>
      <c r="C191" s="190"/>
      <c r="D191" s="190"/>
      <c r="E191" s="190"/>
      <c r="F191" s="190">
        <f t="shared" si="5"/>
        <v>0</v>
      </c>
      <c r="G191" s="190">
        <f t="shared" si="6"/>
        <v>0</v>
      </c>
      <c r="H191" s="191">
        <f t="shared" si="7"/>
        <v>0</v>
      </c>
      <c r="I191" s="190"/>
      <c r="J191" s="192">
        <f t="shared" si="8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9"/>
        <v>0</v>
      </c>
      <c r="T191" s="196" t="str">
        <f t="shared" si="10"/>
        <v/>
      </c>
      <c r="U191" s="196">
        <f t="shared" si="11"/>
        <v>0</v>
      </c>
      <c r="V191" s="197"/>
      <c r="W191" s="195">
        <f t="shared" ref="W191:X191" si="182">C191/100</f>
        <v>0</v>
      </c>
      <c r="X191" s="195">
        <f t="shared" si="182"/>
        <v>0</v>
      </c>
      <c r="Y191" s="195">
        <f t="shared" si="14"/>
        <v>0</v>
      </c>
      <c r="Z191" s="198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0">
        <v>185.0</v>
      </c>
      <c r="B192" s="190"/>
      <c r="C192" s="190"/>
      <c r="D192" s="190"/>
      <c r="E192" s="190"/>
      <c r="F192" s="190">
        <f t="shared" si="5"/>
        <v>0</v>
      </c>
      <c r="G192" s="190">
        <f t="shared" si="6"/>
        <v>0</v>
      </c>
      <c r="H192" s="191">
        <f t="shared" si="7"/>
        <v>0</v>
      </c>
      <c r="I192" s="190"/>
      <c r="J192" s="192">
        <f t="shared" si="8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9"/>
        <v>0</v>
      </c>
      <c r="T192" s="196" t="str">
        <f t="shared" si="10"/>
        <v/>
      </c>
      <c r="U192" s="196">
        <f t="shared" si="11"/>
        <v>0</v>
      </c>
      <c r="V192" s="197"/>
      <c r="W192" s="195">
        <f t="shared" ref="W192:X192" si="183">C192/100</f>
        <v>0</v>
      </c>
      <c r="X192" s="195">
        <f t="shared" si="183"/>
        <v>0</v>
      </c>
      <c r="Y192" s="195">
        <f t="shared" si="14"/>
        <v>0</v>
      </c>
      <c r="Z192" s="198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0">
        <v>186.0</v>
      </c>
      <c r="B193" s="190"/>
      <c r="C193" s="190"/>
      <c r="D193" s="190"/>
      <c r="E193" s="190"/>
      <c r="F193" s="190">
        <f t="shared" si="5"/>
        <v>0</v>
      </c>
      <c r="G193" s="190">
        <f t="shared" si="6"/>
        <v>0</v>
      </c>
      <c r="H193" s="191">
        <f t="shared" si="7"/>
        <v>0</v>
      </c>
      <c r="I193" s="190"/>
      <c r="J193" s="192">
        <f t="shared" si="8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9"/>
        <v>0</v>
      </c>
      <c r="T193" s="196" t="str">
        <f t="shared" si="10"/>
        <v/>
      </c>
      <c r="U193" s="196">
        <f t="shared" si="11"/>
        <v>0</v>
      </c>
      <c r="V193" s="197"/>
      <c r="W193" s="195">
        <f t="shared" ref="W193:X193" si="184">C193/100</f>
        <v>0</v>
      </c>
      <c r="X193" s="195">
        <f t="shared" si="184"/>
        <v>0</v>
      </c>
      <c r="Y193" s="195">
        <f t="shared" si="14"/>
        <v>0</v>
      </c>
      <c r="Z193" s="198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0">
        <v>187.0</v>
      </c>
      <c r="B194" s="190"/>
      <c r="C194" s="190"/>
      <c r="D194" s="190"/>
      <c r="E194" s="190"/>
      <c r="F194" s="190">
        <f t="shared" si="5"/>
        <v>0</v>
      </c>
      <c r="G194" s="190">
        <f t="shared" si="6"/>
        <v>0</v>
      </c>
      <c r="H194" s="191">
        <f t="shared" si="7"/>
        <v>0</v>
      </c>
      <c r="I194" s="190"/>
      <c r="J194" s="192">
        <f t="shared" si="8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9"/>
        <v>0</v>
      </c>
      <c r="T194" s="196" t="str">
        <f t="shared" si="10"/>
        <v/>
      </c>
      <c r="U194" s="196">
        <f t="shared" si="11"/>
        <v>0</v>
      </c>
      <c r="V194" s="197"/>
      <c r="W194" s="195">
        <f t="shared" ref="W194:X194" si="185">C194/100</f>
        <v>0</v>
      </c>
      <c r="X194" s="195">
        <f t="shared" si="185"/>
        <v>0</v>
      </c>
      <c r="Y194" s="195">
        <f t="shared" si="14"/>
        <v>0</v>
      </c>
      <c r="Z194" s="198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0">
        <v>188.0</v>
      </c>
      <c r="B195" s="190"/>
      <c r="C195" s="190"/>
      <c r="D195" s="190"/>
      <c r="E195" s="190"/>
      <c r="F195" s="190">
        <f t="shared" si="5"/>
        <v>0</v>
      </c>
      <c r="G195" s="190">
        <f t="shared" si="6"/>
        <v>0</v>
      </c>
      <c r="H195" s="191">
        <f t="shared" si="7"/>
        <v>0</v>
      </c>
      <c r="I195" s="190"/>
      <c r="J195" s="192">
        <f t="shared" si="8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9"/>
        <v>0</v>
      </c>
      <c r="T195" s="196" t="str">
        <f t="shared" si="10"/>
        <v/>
      </c>
      <c r="U195" s="196">
        <f t="shared" si="11"/>
        <v>0</v>
      </c>
      <c r="V195" s="197"/>
      <c r="W195" s="195">
        <f t="shared" ref="W195:X195" si="186">C195/100</f>
        <v>0</v>
      </c>
      <c r="X195" s="195">
        <f t="shared" si="186"/>
        <v>0</v>
      </c>
      <c r="Y195" s="195">
        <f t="shared" si="14"/>
        <v>0</v>
      </c>
      <c r="Z195" s="198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0">
        <v>189.0</v>
      </c>
      <c r="B196" s="190"/>
      <c r="C196" s="190"/>
      <c r="D196" s="190"/>
      <c r="E196" s="190"/>
      <c r="F196" s="190">
        <f t="shared" si="5"/>
        <v>0</v>
      </c>
      <c r="G196" s="190">
        <f t="shared" si="6"/>
        <v>0</v>
      </c>
      <c r="H196" s="191">
        <f t="shared" si="7"/>
        <v>0</v>
      </c>
      <c r="I196" s="190"/>
      <c r="J196" s="192">
        <f t="shared" si="8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9"/>
        <v>0</v>
      </c>
      <c r="T196" s="196" t="str">
        <f t="shared" si="10"/>
        <v/>
      </c>
      <c r="U196" s="196">
        <f t="shared" si="11"/>
        <v>0</v>
      </c>
      <c r="V196" s="197"/>
      <c r="W196" s="195">
        <f t="shared" ref="W196:X196" si="187">C196/100</f>
        <v>0</v>
      </c>
      <c r="X196" s="195">
        <f t="shared" si="187"/>
        <v>0</v>
      </c>
      <c r="Y196" s="195">
        <f t="shared" si="14"/>
        <v>0</v>
      </c>
      <c r="Z196" s="198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0">
        <v>190.0</v>
      </c>
      <c r="B197" s="190"/>
      <c r="C197" s="190"/>
      <c r="D197" s="190"/>
      <c r="E197" s="190"/>
      <c r="F197" s="190">
        <f t="shared" si="5"/>
        <v>0</v>
      </c>
      <c r="G197" s="190">
        <f t="shared" si="6"/>
        <v>0</v>
      </c>
      <c r="H197" s="191">
        <f t="shared" si="7"/>
        <v>0</v>
      </c>
      <c r="I197" s="190"/>
      <c r="J197" s="192">
        <f t="shared" si="8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9"/>
        <v>0</v>
      </c>
      <c r="T197" s="196" t="str">
        <f t="shared" si="10"/>
        <v/>
      </c>
      <c r="U197" s="196">
        <f t="shared" si="11"/>
        <v>0</v>
      </c>
      <c r="V197" s="197"/>
      <c r="W197" s="195">
        <f t="shared" ref="W197:X197" si="188">C197/100</f>
        <v>0</v>
      </c>
      <c r="X197" s="195">
        <f t="shared" si="188"/>
        <v>0</v>
      </c>
      <c r="Y197" s="195">
        <f t="shared" si="14"/>
        <v>0</v>
      </c>
      <c r="Z197" s="198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0">
        <v>191.0</v>
      </c>
      <c r="B198" s="190"/>
      <c r="C198" s="190"/>
      <c r="D198" s="190"/>
      <c r="E198" s="190"/>
      <c r="F198" s="190">
        <f t="shared" si="5"/>
        <v>0</v>
      </c>
      <c r="G198" s="190">
        <f t="shared" si="6"/>
        <v>0</v>
      </c>
      <c r="H198" s="191">
        <f t="shared" si="7"/>
        <v>0</v>
      </c>
      <c r="I198" s="190"/>
      <c r="J198" s="192">
        <f t="shared" si="8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9"/>
        <v>0</v>
      </c>
      <c r="T198" s="196" t="str">
        <f t="shared" si="10"/>
        <v/>
      </c>
      <c r="U198" s="196">
        <f t="shared" si="11"/>
        <v>0</v>
      </c>
      <c r="V198" s="197"/>
      <c r="W198" s="195">
        <f t="shared" ref="W198:X198" si="189">C198/100</f>
        <v>0</v>
      </c>
      <c r="X198" s="195">
        <f t="shared" si="189"/>
        <v>0</v>
      </c>
      <c r="Y198" s="195">
        <f t="shared" si="14"/>
        <v>0</v>
      </c>
      <c r="Z198" s="198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0">
        <v>192.0</v>
      </c>
      <c r="B199" s="190"/>
      <c r="C199" s="190"/>
      <c r="D199" s="190"/>
      <c r="E199" s="190"/>
      <c r="F199" s="190">
        <f t="shared" si="5"/>
        <v>0</v>
      </c>
      <c r="G199" s="190">
        <f t="shared" si="6"/>
        <v>0</v>
      </c>
      <c r="H199" s="191">
        <f t="shared" si="7"/>
        <v>0</v>
      </c>
      <c r="I199" s="190"/>
      <c r="J199" s="192">
        <f t="shared" si="8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9"/>
        <v>0</v>
      </c>
      <c r="T199" s="196" t="str">
        <f t="shared" si="10"/>
        <v/>
      </c>
      <c r="U199" s="196">
        <f t="shared" si="11"/>
        <v>0</v>
      </c>
      <c r="V199" s="197"/>
      <c r="W199" s="195">
        <f t="shared" ref="W199:X199" si="190">C199/100</f>
        <v>0</v>
      </c>
      <c r="X199" s="195">
        <f t="shared" si="190"/>
        <v>0</v>
      </c>
      <c r="Y199" s="195">
        <f t="shared" si="14"/>
        <v>0</v>
      </c>
      <c r="Z199" s="198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0">
        <v>193.0</v>
      </c>
      <c r="B200" s="190"/>
      <c r="C200" s="190"/>
      <c r="D200" s="190"/>
      <c r="E200" s="190"/>
      <c r="F200" s="190">
        <f t="shared" si="5"/>
        <v>0</v>
      </c>
      <c r="G200" s="190">
        <f t="shared" si="6"/>
        <v>0</v>
      </c>
      <c r="H200" s="191">
        <f t="shared" si="7"/>
        <v>0</v>
      </c>
      <c r="I200" s="190"/>
      <c r="J200" s="192">
        <f t="shared" si="8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9"/>
        <v>0</v>
      </c>
      <c r="T200" s="196" t="str">
        <f t="shared" si="10"/>
        <v/>
      </c>
      <c r="U200" s="196">
        <f t="shared" si="11"/>
        <v>0</v>
      </c>
      <c r="V200" s="197"/>
      <c r="W200" s="195">
        <f t="shared" ref="W200:X200" si="191">C200/100</f>
        <v>0</v>
      </c>
      <c r="X200" s="195">
        <f t="shared" si="191"/>
        <v>0</v>
      </c>
      <c r="Y200" s="195">
        <f t="shared" si="14"/>
        <v>0</v>
      </c>
      <c r="Z200" s="198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0">
        <v>194.0</v>
      </c>
      <c r="B201" s="190"/>
      <c r="C201" s="190"/>
      <c r="D201" s="190"/>
      <c r="E201" s="190"/>
      <c r="F201" s="190">
        <f t="shared" si="5"/>
        <v>0</v>
      </c>
      <c r="G201" s="190">
        <f t="shared" si="6"/>
        <v>0</v>
      </c>
      <c r="H201" s="191">
        <f t="shared" si="7"/>
        <v>0</v>
      </c>
      <c r="I201" s="190"/>
      <c r="J201" s="192">
        <f t="shared" si="8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9"/>
        <v>0</v>
      </c>
      <c r="T201" s="196" t="str">
        <f t="shared" si="10"/>
        <v/>
      </c>
      <c r="U201" s="196">
        <f t="shared" si="11"/>
        <v>0</v>
      </c>
      <c r="V201" s="197"/>
      <c r="W201" s="195">
        <f t="shared" ref="W201:X201" si="192">C201/100</f>
        <v>0</v>
      </c>
      <c r="X201" s="195">
        <f t="shared" si="192"/>
        <v>0</v>
      </c>
      <c r="Y201" s="195">
        <f t="shared" si="14"/>
        <v>0</v>
      </c>
      <c r="Z201" s="198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0">
        <v>195.0</v>
      </c>
      <c r="B202" s="190"/>
      <c r="C202" s="190"/>
      <c r="D202" s="190"/>
      <c r="E202" s="190"/>
      <c r="F202" s="190">
        <f t="shared" si="5"/>
        <v>0</v>
      </c>
      <c r="G202" s="190">
        <f t="shared" si="6"/>
        <v>0</v>
      </c>
      <c r="H202" s="191">
        <f t="shared" si="7"/>
        <v>0</v>
      </c>
      <c r="I202" s="190"/>
      <c r="J202" s="192">
        <f t="shared" si="8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9"/>
        <v>0</v>
      </c>
      <c r="T202" s="196" t="str">
        <f t="shared" si="10"/>
        <v/>
      </c>
      <c r="U202" s="196">
        <f t="shared" si="11"/>
        <v>0</v>
      </c>
      <c r="V202" s="197"/>
      <c r="W202" s="195">
        <f t="shared" ref="W202:X202" si="193">C202/100</f>
        <v>0</v>
      </c>
      <c r="X202" s="195">
        <f t="shared" si="193"/>
        <v>0</v>
      </c>
      <c r="Y202" s="195">
        <f t="shared" si="14"/>
        <v>0</v>
      </c>
      <c r="Z202" s="198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0">
        <v>196.0</v>
      </c>
      <c r="B203" s="190"/>
      <c r="C203" s="190"/>
      <c r="D203" s="190"/>
      <c r="E203" s="190"/>
      <c r="F203" s="190">
        <f t="shared" si="5"/>
        <v>0</v>
      </c>
      <c r="G203" s="190">
        <f t="shared" si="6"/>
        <v>0</v>
      </c>
      <c r="H203" s="191">
        <f t="shared" si="7"/>
        <v>0</v>
      </c>
      <c r="I203" s="190"/>
      <c r="J203" s="192">
        <f t="shared" si="8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9"/>
        <v>0</v>
      </c>
      <c r="T203" s="196" t="str">
        <f t="shared" si="10"/>
        <v/>
      </c>
      <c r="U203" s="196">
        <f t="shared" si="11"/>
        <v>0</v>
      </c>
      <c r="V203" s="197"/>
      <c r="W203" s="195">
        <f t="shared" ref="W203:X203" si="194">C203/100</f>
        <v>0</v>
      </c>
      <c r="X203" s="195">
        <f t="shared" si="194"/>
        <v>0</v>
      </c>
      <c r="Y203" s="195">
        <f t="shared" si="14"/>
        <v>0</v>
      </c>
      <c r="Z203" s="198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0">
        <v>197.0</v>
      </c>
      <c r="B204" s="190"/>
      <c r="C204" s="190"/>
      <c r="D204" s="190"/>
      <c r="E204" s="190"/>
      <c r="F204" s="190">
        <f t="shared" si="5"/>
        <v>0</v>
      </c>
      <c r="G204" s="190">
        <f t="shared" si="6"/>
        <v>0</v>
      </c>
      <c r="H204" s="191">
        <f t="shared" si="7"/>
        <v>0</v>
      </c>
      <c r="I204" s="190"/>
      <c r="J204" s="192">
        <f t="shared" si="8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9"/>
        <v>0</v>
      </c>
      <c r="T204" s="196" t="str">
        <f t="shared" si="10"/>
        <v/>
      </c>
      <c r="U204" s="196">
        <f t="shared" si="11"/>
        <v>0</v>
      </c>
      <c r="V204" s="197"/>
      <c r="W204" s="195">
        <f t="shared" ref="W204:X204" si="195">C204/100</f>
        <v>0</v>
      </c>
      <c r="X204" s="195">
        <f t="shared" si="195"/>
        <v>0</v>
      </c>
      <c r="Y204" s="195">
        <f t="shared" si="14"/>
        <v>0</v>
      </c>
      <c r="Z204" s="198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0">
        <v>198.0</v>
      </c>
      <c r="B205" s="190"/>
      <c r="C205" s="190"/>
      <c r="D205" s="190"/>
      <c r="E205" s="190"/>
      <c r="F205" s="190">
        <f t="shared" si="5"/>
        <v>0</v>
      </c>
      <c r="G205" s="190">
        <f t="shared" si="6"/>
        <v>0</v>
      </c>
      <c r="H205" s="191">
        <f t="shared" si="7"/>
        <v>0</v>
      </c>
      <c r="I205" s="190"/>
      <c r="J205" s="192">
        <f t="shared" si="8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9"/>
        <v>0</v>
      </c>
      <c r="T205" s="196" t="str">
        <f t="shared" si="10"/>
        <v/>
      </c>
      <c r="U205" s="196">
        <f t="shared" si="11"/>
        <v>0</v>
      </c>
      <c r="V205" s="197"/>
      <c r="W205" s="195">
        <f t="shared" ref="W205:X205" si="196">C205/100</f>
        <v>0</v>
      </c>
      <c r="X205" s="195">
        <f t="shared" si="196"/>
        <v>0</v>
      </c>
      <c r="Y205" s="195">
        <f t="shared" si="14"/>
        <v>0</v>
      </c>
      <c r="Z205" s="198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0">
        <v>199.0</v>
      </c>
      <c r="B206" s="190"/>
      <c r="C206" s="190"/>
      <c r="D206" s="190"/>
      <c r="E206" s="190"/>
      <c r="F206" s="190">
        <f t="shared" si="5"/>
        <v>0</v>
      </c>
      <c r="G206" s="190">
        <f t="shared" si="6"/>
        <v>0</v>
      </c>
      <c r="H206" s="191">
        <f t="shared" si="7"/>
        <v>0</v>
      </c>
      <c r="I206" s="190"/>
      <c r="J206" s="192">
        <f t="shared" si="8"/>
        <v>0</v>
      </c>
      <c r="K206" s="139"/>
      <c r="L206" s="216"/>
      <c r="M206" s="258"/>
      <c r="N206" s="258"/>
      <c r="O206" s="139"/>
      <c r="P206" s="139"/>
      <c r="Q206" s="192"/>
      <c r="R206" s="141"/>
      <c r="S206" s="195">
        <f t="shared" si="9"/>
        <v>0</v>
      </c>
      <c r="T206" s="196" t="str">
        <f t="shared" si="10"/>
        <v/>
      </c>
      <c r="U206" s="196">
        <f t="shared" si="11"/>
        <v>0</v>
      </c>
      <c r="V206" s="197"/>
      <c r="W206" s="195">
        <f t="shared" ref="W206:X206" si="197">C206/100</f>
        <v>0</v>
      </c>
      <c r="X206" s="195">
        <f t="shared" si="197"/>
        <v>0</v>
      </c>
      <c r="Y206" s="195">
        <f t="shared" si="14"/>
        <v>0</v>
      </c>
      <c r="Z206" s="198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0">
        <v>200.0</v>
      </c>
      <c r="B207" s="190"/>
      <c r="C207" s="190"/>
      <c r="D207" s="190"/>
      <c r="E207" s="190"/>
      <c r="F207" s="190">
        <f t="shared" si="5"/>
        <v>0</v>
      </c>
      <c r="G207" s="190">
        <f t="shared" si="6"/>
        <v>0</v>
      </c>
      <c r="H207" s="191">
        <f t="shared" si="7"/>
        <v>0</v>
      </c>
      <c r="I207" s="190"/>
      <c r="J207" s="192">
        <f t="shared" si="8"/>
        <v>0</v>
      </c>
      <c r="K207" s="139"/>
      <c r="L207" s="216"/>
      <c r="M207" s="258"/>
      <c r="N207" s="258"/>
      <c r="O207" s="139"/>
      <c r="P207" s="139"/>
      <c r="Q207" s="192"/>
      <c r="R207" s="141"/>
      <c r="S207" s="195">
        <f t="shared" si="9"/>
        <v>0</v>
      </c>
      <c r="T207" s="196" t="str">
        <f t="shared" si="10"/>
        <v/>
      </c>
      <c r="U207" s="196">
        <f t="shared" si="11"/>
        <v>0</v>
      </c>
      <c r="V207" s="197"/>
      <c r="W207" s="195">
        <f t="shared" ref="W207:X207" si="198">C207/100</f>
        <v>0</v>
      </c>
      <c r="X207" s="195">
        <f t="shared" si="198"/>
        <v>0</v>
      </c>
      <c r="Y207" s="195">
        <f t="shared" si="14"/>
        <v>0</v>
      </c>
      <c r="Z207" s="198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0">
        <v>201.0</v>
      </c>
      <c r="B208" s="190"/>
      <c r="C208" s="190"/>
      <c r="D208" s="190"/>
      <c r="E208" s="190"/>
      <c r="F208" s="190">
        <f t="shared" si="5"/>
        <v>0</v>
      </c>
      <c r="G208" s="190">
        <f t="shared" si="6"/>
        <v>0</v>
      </c>
      <c r="H208" s="191">
        <f t="shared" si="7"/>
        <v>0</v>
      </c>
      <c r="I208" s="190"/>
      <c r="J208" s="192">
        <f t="shared" si="8"/>
        <v>0</v>
      </c>
      <c r="K208" s="139"/>
      <c r="L208" s="216"/>
      <c r="M208" s="258"/>
      <c r="N208" s="258"/>
      <c r="O208" s="139"/>
      <c r="P208" s="139"/>
      <c r="Q208" s="192"/>
      <c r="R208" s="141"/>
      <c r="S208" s="195">
        <f t="shared" si="9"/>
        <v>0</v>
      </c>
      <c r="T208" s="196" t="str">
        <f t="shared" si="10"/>
        <v/>
      </c>
      <c r="U208" s="196">
        <f t="shared" si="11"/>
        <v>0</v>
      </c>
      <c r="V208" s="197"/>
      <c r="W208" s="195">
        <f t="shared" ref="W208:X208" si="199">C208/100</f>
        <v>0</v>
      </c>
      <c r="X208" s="195">
        <f t="shared" si="199"/>
        <v>0</v>
      </c>
      <c r="Y208" s="195">
        <f t="shared" si="14"/>
        <v>0</v>
      </c>
      <c r="Z208" s="198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0">
        <v>202.0</v>
      </c>
      <c r="B209" s="190"/>
      <c r="C209" s="190"/>
      <c r="D209" s="190"/>
      <c r="E209" s="190"/>
      <c r="F209" s="190">
        <f t="shared" si="5"/>
        <v>0</v>
      </c>
      <c r="G209" s="190">
        <f t="shared" si="6"/>
        <v>0</v>
      </c>
      <c r="H209" s="191">
        <f t="shared" si="7"/>
        <v>0</v>
      </c>
      <c r="I209" s="190"/>
      <c r="J209" s="192">
        <f t="shared" si="8"/>
        <v>0</v>
      </c>
      <c r="K209" s="139"/>
      <c r="L209" s="216"/>
      <c r="M209" s="258"/>
      <c r="N209" s="258"/>
      <c r="O209" s="139"/>
      <c r="P209" s="139"/>
      <c r="Q209" s="192"/>
      <c r="R209" s="141"/>
      <c r="S209" s="195">
        <f t="shared" si="9"/>
        <v>0</v>
      </c>
      <c r="T209" s="196" t="str">
        <f t="shared" si="10"/>
        <v/>
      </c>
      <c r="U209" s="196">
        <f t="shared" si="11"/>
        <v>0</v>
      </c>
      <c r="V209" s="197"/>
      <c r="W209" s="195">
        <f t="shared" ref="W209:X209" si="200">C209/100</f>
        <v>0</v>
      </c>
      <c r="X209" s="195">
        <f t="shared" si="200"/>
        <v>0</v>
      </c>
      <c r="Y209" s="195">
        <f t="shared" si="14"/>
        <v>0</v>
      </c>
      <c r="Z209" s="198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0">
        <v>203.0</v>
      </c>
      <c r="B210" s="190"/>
      <c r="C210" s="190"/>
      <c r="D210" s="190"/>
      <c r="E210" s="190"/>
      <c r="F210" s="190">
        <f t="shared" si="5"/>
        <v>0</v>
      </c>
      <c r="G210" s="190">
        <f t="shared" si="6"/>
        <v>0</v>
      </c>
      <c r="H210" s="191">
        <f t="shared" si="7"/>
        <v>0</v>
      </c>
      <c r="I210" s="190"/>
      <c r="J210" s="192">
        <f t="shared" si="8"/>
        <v>0</v>
      </c>
      <c r="K210" s="139"/>
      <c r="L210" s="216"/>
      <c r="M210" s="258"/>
      <c r="N210" s="258"/>
      <c r="O210" s="139"/>
      <c r="P210" s="139"/>
      <c r="Q210" s="192"/>
      <c r="R210" s="141"/>
      <c r="S210" s="195">
        <f t="shared" si="9"/>
        <v>0</v>
      </c>
      <c r="T210" s="196" t="str">
        <f t="shared" si="10"/>
        <v/>
      </c>
      <c r="U210" s="196">
        <f t="shared" si="11"/>
        <v>0</v>
      </c>
      <c r="V210" s="197"/>
      <c r="W210" s="195">
        <f t="shared" ref="W210:X210" si="201">C210/100</f>
        <v>0</v>
      </c>
      <c r="X210" s="195">
        <f t="shared" si="201"/>
        <v>0</v>
      </c>
      <c r="Y210" s="195">
        <f t="shared" si="14"/>
        <v>0</v>
      </c>
      <c r="Z210" s="198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0">
        <v>204.0</v>
      </c>
      <c r="B211" s="190"/>
      <c r="C211" s="190"/>
      <c r="D211" s="190"/>
      <c r="E211" s="190"/>
      <c r="F211" s="190">
        <f t="shared" si="5"/>
        <v>0</v>
      </c>
      <c r="G211" s="190">
        <f t="shared" si="6"/>
        <v>0</v>
      </c>
      <c r="H211" s="191">
        <f t="shared" si="7"/>
        <v>0</v>
      </c>
      <c r="I211" s="190"/>
      <c r="J211" s="192">
        <f t="shared" si="8"/>
        <v>0</v>
      </c>
      <c r="K211" s="139"/>
      <c r="L211" s="216"/>
      <c r="M211" s="258"/>
      <c r="N211" s="258"/>
      <c r="O211" s="139"/>
      <c r="P211" s="139"/>
      <c r="Q211" s="192"/>
      <c r="R211" s="141"/>
      <c r="S211" s="195">
        <f t="shared" si="9"/>
        <v>0</v>
      </c>
      <c r="T211" s="196" t="str">
        <f t="shared" si="10"/>
        <v/>
      </c>
      <c r="U211" s="196">
        <f t="shared" si="11"/>
        <v>0</v>
      </c>
      <c r="V211" s="197"/>
      <c r="W211" s="195">
        <f t="shared" ref="W211:X211" si="202">C211/100</f>
        <v>0</v>
      </c>
      <c r="X211" s="195">
        <f t="shared" si="202"/>
        <v>0</v>
      </c>
      <c r="Y211" s="195">
        <f t="shared" si="14"/>
        <v>0</v>
      </c>
      <c r="Z211" s="198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0">
        <v>205.0</v>
      </c>
      <c r="B212" s="190"/>
      <c r="C212" s="190"/>
      <c r="D212" s="190"/>
      <c r="E212" s="190"/>
      <c r="F212" s="190">
        <f t="shared" si="5"/>
        <v>0</v>
      </c>
      <c r="G212" s="190">
        <f t="shared" si="6"/>
        <v>0</v>
      </c>
      <c r="H212" s="191">
        <f t="shared" si="7"/>
        <v>0</v>
      </c>
      <c r="I212" s="190"/>
      <c r="J212" s="192">
        <f t="shared" si="8"/>
        <v>0</v>
      </c>
      <c r="K212" s="139"/>
      <c r="L212" s="216"/>
      <c r="M212" s="258"/>
      <c r="N212" s="258"/>
      <c r="O212" s="139"/>
      <c r="P212" s="139"/>
      <c r="Q212" s="192"/>
      <c r="R212" s="141"/>
      <c r="S212" s="195">
        <f t="shared" si="9"/>
        <v>0</v>
      </c>
      <c r="T212" s="196" t="str">
        <f t="shared" si="10"/>
        <v/>
      </c>
      <c r="U212" s="196">
        <f t="shared" si="11"/>
        <v>0</v>
      </c>
      <c r="V212" s="197"/>
      <c r="W212" s="195">
        <f t="shared" ref="W212:X212" si="203">C212/100</f>
        <v>0</v>
      </c>
      <c r="X212" s="195">
        <f t="shared" si="203"/>
        <v>0</v>
      </c>
      <c r="Y212" s="195">
        <f t="shared" si="14"/>
        <v>0</v>
      </c>
      <c r="Z212" s="198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0">
        <v>206.0</v>
      </c>
      <c r="B213" s="190"/>
      <c r="C213" s="190"/>
      <c r="D213" s="190"/>
      <c r="E213" s="190"/>
      <c r="F213" s="190">
        <f t="shared" si="5"/>
        <v>0</v>
      </c>
      <c r="G213" s="190">
        <f t="shared" si="6"/>
        <v>0</v>
      </c>
      <c r="H213" s="191">
        <f t="shared" si="7"/>
        <v>0</v>
      </c>
      <c r="I213" s="190"/>
      <c r="J213" s="192">
        <f t="shared" si="8"/>
        <v>0</v>
      </c>
      <c r="K213" s="139"/>
      <c r="L213" s="216"/>
      <c r="M213" s="258"/>
      <c r="N213" s="258"/>
      <c r="O213" s="139"/>
      <c r="P213" s="139"/>
      <c r="Q213" s="192"/>
      <c r="R213" s="141"/>
      <c r="S213" s="195">
        <f t="shared" si="9"/>
        <v>0</v>
      </c>
      <c r="T213" s="196" t="str">
        <f t="shared" si="10"/>
        <v/>
      </c>
      <c r="U213" s="196">
        <f t="shared" si="11"/>
        <v>0</v>
      </c>
      <c r="V213" s="197"/>
      <c r="W213" s="195">
        <f t="shared" ref="W213:X213" si="204">C213/100</f>
        <v>0</v>
      </c>
      <c r="X213" s="195">
        <f t="shared" si="204"/>
        <v>0</v>
      </c>
      <c r="Y213" s="195">
        <f t="shared" si="14"/>
        <v>0</v>
      </c>
      <c r="Z213" s="198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0">
        <v>207.0</v>
      </c>
      <c r="B214" s="190"/>
      <c r="C214" s="190"/>
      <c r="D214" s="190"/>
      <c r="E214" s="190"/>
      <c r="F214" s="190">
        <f t="shared" si="5"/>
        <v>0</v>
      </c>
      <c r="G214" s="190">
        <f t="shared" si="6"/>
        <v>0</v>
      </c>
      <c r="H214" s="191">
        <f t="shared" si="7"/>
        <v>0</v>
      </c>
      <c r="I214" s="190"/>
      <c r="J214" s="192">
        <f t="shared" si="8"/>
        <v>0</v>
      </c>
      <c r="K214" s="139"/>
      <c r="L214" s="216"/>
      <c r="M214" s="258"/>
      <c r="N214" s="258"/>
      <c r="O214" s="139"/>
      <c r="P214" s="139"/>
      <c r="Q214" s="192"/>
      <c r="R214" s="141"/>
      <c r="S214" s="195">
        <f t="shared" si="9"/>
        <v>0</v>
      </c>
      <c r="T214" s="196" t="str">
        <f t="shared" si="10"/>
        <v/>
      </c>
      <c r="U214" s="196">
        <f t="shared" si="11"/>
        <v>0</v>
      </c>
      <c r="V214" s="197"/>
      <c r="W214" s="195">
        <f t="shared" ref="W214:X214" si="205">C214/100</f>
        <v>0</v>
      </c>
      <c r="X214" s="195">
        <f t="shared" si="205"/>
        <v>0</v>
      </c>
      <c r="Y214" s="195">
        <f t="shared" si="14"/>
        <v>0</v>
      </c>
      <c r="Z214" s="198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0">
        <v>208.0</v>
      </c>
      <c r="B215" s="190"/>
      <c r="C215" s="190"/>
      <c r="D215" s="190"/>
      <c r="E215" s="190"/>
      <c r="F215" s="190">
        <f t="shared" si="5"/>
        <v>0</v>
      </c>
      <c r="G215" s="190">
        <f t="shared" si="6"/>
        <v>0</v>
      </c>
      <c r="H215" s="191">
        <f t="shared" si="7"/>
        <v>0</v>
      </c>
      <c r="I215" s="190"/>
      <c r="J215" s="192">
        <f t="shared" si="8"/>
        <v>0</v>
      </c>
      <c r="K215" s="139"/>
      <c r="L215" s="216"/>
      <c r="M215" s="258"/>
      <c r="N215" s="258"/>
      <c r="O215" s="139"/>
      <c r="P215" s="139"/>
      <c r="Q215" s="192"/>
      <c r="R215" s="141"/>
      <c r="S215" s="195">
        <f t="shared" si="9"/>
        <v>0</v>
      </c>
      <c r="T215" s="196" t="str">
        <f t="shared" si="10"/>
        <v/>
      </c>
      <c r="U215" s="196">
        <f t="shared" si="11"/>
        <v>0</v>
      </c>
      <c r="V215" s="197"/>
      <c r="W215" s="195">
        <f t="shared" ref="W215:X215" si="206">C215/100</f>
        <v>0</v>
      </c>
      <c r="X215" s="195">
        <f t="shared" si="206"/>
        <v>0</v>
      </c>
      <c r="Y215" s="195">
        <f t="shared" si="14"/>
        <v>0</v>
      </c>
      <c r="Z215" s="198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0">
        <v>209.0</v>
      </c>
      <c r="B216" s="190"/>
      <c r="C216" s="190"/>
      <c r="D216" s="190"/>
      <c r="E216" s="190"/>
      <c r="F216" s="190">
        <f t="shared" si="5"/>
        <v>0</v>
      </c>
      <c r="G216" s="190">
        <f t="shared" si="6"/>
        <v>0</v>
      </c>
      <c r="H216" s="191">
        <f t="shared" si="7"/>
        <v>0</v>
      </c>
      <c r="I216" s="190"/>
      <c r="J216" s="192">
        <f t="shared" si="8"/>
        <v>0</v>
      </c>
      <c r="K216" s="139"/>
      <c r="L216" s="216"/>
      <c r="M216" s="258"/>
      <c r="N216" s="258"/>
      <c r="O216" s="139"/>
      <c r="P216" s="139"/>
      <c r="Q216" s="192"/>
      <c r="R216" s="141"/>
      <c r="S216" s="195">
        <f t="shared" si="9"/>
        <v>0</v>
      </c>
      <c r="T216" s="196" t="str">
        <f t="shared" si="10"/>
        <v/>
      </c>
      <c r="U216" s="196">
        <f t="shared" si="11"/>
        <v>0</v>
      </c>
      <c r="V216" s="197"/>
      <c r="W216" s="195">
        <f t="shared" ref="W216:X216" si="207">C216/100</f>
        <v>0</v>
      </c>
      <c r="X216" s="195">
        <f t="shared" si="207"/>
        <v>0</v>
      </c>
      <c r="Y216" s="195">
        <f t="shared" si="14"/>
        <v>0</v>
      </c>
      <c r="Z216" s="198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0">
        <v>210.0</v>
      </c>
      <c r="B217" s="190"/>
      <c r="C217" s="190"/>
      <c r="D217" s="190"/>
      <c r="E217" s="190"/>
      <c r="F217" s="190">
        <f t="shared" si="5"/>
        <v>0</v>
      </c>
      <c r="G217" s="190">
        <f t="shared" si="6"/>
        <v>0</v>
      </c>
      <c r="H217" s="191">
        <f t="shared" si="7"/>
        <v>0</v>
      </c>
      <c r="I217" s="190"/>
      <c r="J217" s="192">
        <f t="shared" si="8"/>
        <v>0</v>
      </c>
      <c r="K217" s="139"/>
      <c r="L217" s="216"/>
      <c r="M217" s="258"/>
      <c r="N217" s="258"/>
      <c r="O217" s="139"/>
      <c r="P217" s="139"/>
      <c r="Q217" s="192"/>
      <c r="R217" s="141"/>
      <c r="S217" s="195">
        <f t="shared" si="9"/>
        <v>0</v>
      </c>
      <c r="T217" s="196" t="str">
        <f t="shared" si="10"/>
        <v/>
      </c>
      <c r="U217" s="196">
        <f t="shared" si="11"/>
        <v>0</v>
      </c>
      <c r="V217" s="197"/>
      <c r="W217" s="195">
        <f t="shared" ref="W217:X217" si="208">C217/100</f>
        <v>0</v>
      </c>
      <c r="X217" s="195">
        <f t="shared" si="208"/>
        <v>0</v>
      </c>
      <c r="Y217" s="195">
        <f t="shared" si="14"/>
        <v>0</v>
      </c>
      <c r="Z217" s="198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0">
        <v>211.0</v>
      </c>
      <c r="B218" s="190"/>
      <c r="C218" s="190"/>
      <c r="D218" s="190"/>
      <c r="E218" s="190"/>
      <c r="F218" s="190">
        <f t="shared" si="5"/>
        <v>0</v>
      </c>
      <c r="G218" s="190">
        <f t="shared" si="6"/>
        <v>0</v>
      </c>
      <c r="H218" s="191">
        <f t="shared" si="7"/>
        <v>0</v>
      </c>
      <c r="I218" s="190"/>
      <c r="J218" s="192">
        <f t="shared" si="8"/>
        <v>0</v>
      </c>
      <c r="K218" s="139"/>
      <c r="L218" s="216"/>
      <c r="M218" s="258"/>
      <c r="N218" s="258"/>
      <c r="O218" s="139"/>
      <c r="P218" s="139"/>
      <c r="Q218" s="192"/>
      <c r="R218" s="141"/>
      <c r="S218" s="195">
        <f t="shared" si="9"/>
        <v>0</v>
      </c>
      <c r="T218" s="196" t="str">
        <f t="shared" si="10"/>
        <v/>
      </c>
      <c r="U218" s="196">
        <f t="shared" si="11"/>
        <v>0</v>
      </c>
      <c r="V218" s="197"/>
      <c r="W218" s="195">
        <f t="shared" ref="W218:X218" si="209">C218/100</f>
        <v>0</v>
      </c>
      <c r="X218" s="195">
        <f t="shared" si="209"/>
        <v>0</v>
      </c>
      <c r="Y218" s="195">
        <f t="shared" si="14"/>
        <v>0</v>
      </c>
      <c r="Z218" s="198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0">
        <v>212.0</v>
      </c>
      <c r="B219" s="190"/>
      <c r="C219" s="190"/>
      <c r="D219" s="190"/>
      <c r="E219" s="190"/>
      <c r="F219" s="190">
        <f t="shared" si="5"/>
        <v>0</v>
      </c>
      <c r="G219" s="190">
        <f t="shared" si="6"/>
        <v>0</v>
      </c>
      <c r="H219" s="191">
        <f t="shared" si="7"/>
        <v>0</v>
      </c>
      <c r="I219" s="190"/>
      <c r="J219" s="192">
        <f t="shared" si="8"/>
        <v>0</v>
      </c>
      <c r="K219" s="139"/>
      <c r="L219" s="216"/>
      <c r="M219" s="258"/>
      <c r="N219" s="258"/>
      <c r="O219" s="139"/>
      <c r="P219" s="139"/>
      <c r="Q219" s="192"/>
      <c r="R219" s="141"/>
      <c r="S219" s="195">
        <f t="shared" si="9"/>
        <v>0</v>
      </c>
      <c r="T219" s="196" t="str">
        <f t="shared" si="10"/>
        <v/>
      </c>
      <c r="U219" s="196">
        <f t="shared" si="11"/>
        <v>0</v>
      </c>
      <c r="V219" s="197"/>
      <c r="W219" s="195">
        <f t="shared" ref="W219:X219" si="210">C219/100</f>
        <v>0</v>
      </c>
      <c r="X219" s="195">
        <f t="shared" si="210"/>
        <v>0</v>
      </c>
      <c r="Y219" s="195">
        <f t="shared" si="14"/>
        <v>0</v>
      </c>
      <c r="Z219" s="198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0">
        <v>213.0</v>
      </c>
      <c r="B220" s="190"/>
      <c r="C220" s="190"/>
      <c r="D220" s="190"/>
      <c r="E220" s="190"/>
      <c r="F220" s="190">
        <f t="shared" si="5"/>
        <v>0</v>
      </c>
      <c r="G220" s="190">
        <f t="shared" si="6"/>
        <v>0</v>
      </c>
      <c r="H220" s="191">
        <f t="shared" si="7"/>
        <v>0</v>
      </c>
      <c r="I220" s="190"/>
      <c r="J220" s="192">
        <f t="shared" si="8"/>
        <v>0</v>
      </c>
      <c r="K220" s="139"/>
      <c r="L220" s="216"/>
      <c r="M220" s="258"/>
      <c r="N220" s="258"/>
      <c r="O220" s="139"/>
      <c r="P220" s="139"/>
      <c r="Q220" s="192"/>
      <c r="R220" s="141"/>
      <c r="S220" s="195">
        <f t="shared" si="9"/>
        <v>0</v>
      </c>
      <c r="T220" s="196" t="str">
        <f t="shared" si="10"/>
        <v/>
      </c>
      <c r="U220" s="196">
        <f t="shared" si="11"/>
        <v>0</v>
      </c>
      <c r="V220" s="197"/>
      <c r="W220" s="195">
        <f t="shared" ref="W220:X220" si="211">C220/100</f>
        <v>0</v>
      </c>
      <c r="X220" s="195">
        <f t="shared" si="211"/>
        <v>0</v>
      </c>
      <c r="Y220" s="195">
        <f t="shared" si="14"/>
        <v>0</v>
      </c>
      <c r="Z220" s="198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0">
        <v>214.0</v>
      </c>
      <c r="B221" s="190"/>
      <c r="C221" s="190"/>
      <c r="D221" s="190"/>
      <c r="E221" s="190"/>
      <c r="F221" s="190">
        <f t="shared" si="5"/>
        <v>0</v>
      </c>
      <c r="G221" s="190">
        <f t="shared" si="6"/>
        <v>0</v>
      </c>
      <c r="H221" s="191">
        <f t="shared" si="7"/>
        <v>0</v>
      </c>
      <c r="I221" s="190"/>
      <c r="J221" s="192">
        <f t="shared" si="8"/>
        <v>0</v>
      </c>
      <c r="K221" s="139"/>
      <c r="L221" s="216"/>
      <c r="M221" s="258"/>
      <c r="N221" s="258"/>
      <c r="O221" s="139"/>
      <c r="P221" s="139"/>
      <c r="Q221" s="192"/>
      <c r="R221" s="141"/>
      <c r="S221" s="195">
        <f t="shared" si="9"/>
        <v>0</v>
      </c>
      <c r="T221" s="196" t="str">
        <f t="shared" si="10"/>
        <v/>
      </c>
      <c r="U221" s="196">
        <f t="shared" si="11"/>
        <v>0</v>
      </c>
      <c r="V221" s="197"/>
      <c r="W221" s="195">
        <f t="shared" ref="W221:X221" si="212">C221/100</f>
        <v>0</v>
      </c>
      <c r="X221" s="195">
        <f t="shared" si="212"/>
        <v>0</v>
      </c>
      <c r="Y221" s="195">
        <f t="shared" si="14"/>
        <v>0</v>
      </c>
      <c r="Z221" s="198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0">
        <v>215.0</v>
      </c>
      <c r="B222" s="190"/>
      <c r="C222" s="190"/>
      <c r="D222" s="190"/>
      <c r="E222" s="190"/>
      <c r="F222" s="190">
        <f t="shared" si="5"/>
        <v>0</v>
      </c>
      <c r="G222" s="190">
        <f t="shared" si="6"/>
        <v>0</v>
      </c>
      <c r="H222" s="191">
        <f t="shared" si="7"/>
        <v>0</v>
      </c>
      <c r="I222" s="190"/>
      <c r="J222" s="192">
        <f t="shared" si="8"/>
        <v>0</v>
      </c>
      <c r="K222" s="139"/>
      <c r="L222" s="216"/>
      <c r="M222" s="258"/>
      <c r="N222" s="258"/>
      <c r="O222" s="139"/>
      <c r="P222" s="139"/>
      <c r="Q222" s="192"/>
      <c r="R222" s="141"/>
      <c r="S222" s="195">
        <f t="shared" si="9"/>
        <v>0</v>
      </c>
      <c r="T222" s="196" t="str">
        <f t="shared" si="10"/>
        <v/>
      </c>
      <c r="U222" s="196">
        <f t="shared" si="11"/>
        <v>0</v>
      </c>
      <c r="V222" s="197"/>
      <c r="W222" s="195">
        <f t="shared" ref="W222:X222" si="213">C222/100</f>
        <v>0</v>
      </c>
      <c r="X222" s="195">
        <f t="shared" si="213"/>
        <v>0</v>
      </c>
      <c r="Y222" s="195">
        <f t="shared" si="14"/>
        <v>0</v>
      </c>
      <c r="Z222" s="198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0">
        <v>216.0</v>
      </c>
      <c r="B223" s="190"/>
      <c r="C223" s="190"/>
      <c r="D223" s="190"/>
      <c r="E223" s="190"/>
      <c r="F223" s="190">
        <f t="shared" si="5"/>
        <v>0</v>
      </c>
      <c r="G223" s="190">
        <f t="shared" si="6"/>
        <v>0</v>
      </c>
      <c r="H223" s="191">
        <f t="shared" si="7"/>
        <v>0</v>
      </c>
      <c r="I223" s="190"/>
      <c r="J223" s="192">
        <f t="shared" si="8"/>
        <v>0</v>
      </c>
      <c r="K223" s="139"/>
      <c r="L223" s="216"/>
      <c r="M223" s="258"/>
      <c r="N223" s="258"/>
      <c r="O223" s="139"/>
      <c r="P223" s="139"/>
      <c r="Q223" s="192"/>
      <c r="R223" s="141"/>
      <c r="S223" s="195">
        <f t="shared" si="9"/>
        <v>0</v>
      </c>
      <c r="T223" s="196" t="str">
        <f t="shared" si="10"/>
        <v/>
      </c>
      <c r="U223" s="196">
        <f t="shared" si="11"/>
        <v>0</v>
      </c>
      <c r="V223" s="197"/>
      <c r="W223" s="195">
        <f t="shared" ref="W223:X223" si="214">C223/100</f>
        <v>0</v>
      </c>
      <c r="X223" s="195">
        <f t="shared" si="214"/>
        <v>0</v>
      </c>
      <c r="Y223" s="195">
        <f t="shared" si="14"/>
        <v>0</v>
      </c>
      <c r="Z223" s="198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0">
        <v>217.0</v>
      </c>
      <c r="B224" s="190"/>
      <c r="C224" s="190"/>
      <c r="D224" s="190"/>
      <c r="E224" s="190"/>
      <c r="F224" s="190">
        <f t="shared" si="5"/>
        <v>0</v>
      </c>
      <c r="G224" s="190">
        <f t="shared" si="6"/>
        <v>0</v>
      </c>
      <c r="H224" s="191">
        <f t="shared" si="7"/>
        <v>0</v>
      </c>
      <c r="I224" s="190"/>
      <c r="J224" s="192">
        <f t="shared" si="8"/>
        <v>0</v>
      </c>
      <c r="K224" s="139"/>
      <c r="L224" s="216"/>
      <c r="M224" s="258"/>
      <c r="N224" s="258"/>
      <c r="O224" s="139"/>
      <c r="P224" s="139"/>
      <c r="Q224" s="192"/>
      <c r="R224" s="141"/>
      <c r="S224" s="195">
        <f t="shared" si="9"/>
        <v>0</v>
      </c>
      <c r="T224" s="196" t="str">
        <f t="shared" si="10"/>
        <v/>
      </c>
      <c r="U224" s="196">
        <f t="shared" si="11"/>
        <v>0</v>
      </c>
      <c r="V224" s="197"/>
      <c r="W224" s="195">
        <f t="shared" ref="W224:X224" si="215">C224/100</f>
        <v>0</v>
      </c>
      <c r="X224" s="195">
        <f t="shared" si="215"/>
        <v>0</v>
      </c>
      <c r="Y224" s="195">
        <f t="shared" si="14"/>
        <v>0</v>
      </c>
      <c r="Z224" s="198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customHeight="1">
      <c r="A225" s="160"/>
      <c r="B225" s="175"/>
      <c r="C225" s="175"/>
      <c r="D225" s="175"/>
      <c r="E225" s="175"/>
      <c r="F225" s="175"/>
      <c r="G225" s="175"/>
      <c r="H225" s="178"/>
      <c r="I225" s="160"/>
      <c r="J225" s="193">
        <f>+Q284</f>
        <v>48.4</v>
      </c>
      <c r="K225" s="139"/>
      <c r="L225" s="139"/>
      <c r="M225" s="139"/>
      <c r="N225" s="139"/>
      <c r="O225" s="139"/>
      <c r="P225" s="139"/>
      <c r="Q225" s="139"/>
      <c r="R225" s="194"/>
      <c r="S225" s="195">
        <f t="shared" si="9"/>
        <v>0</v>
      </c>
      <c r="T225" s="196" t="str">
        <f t="shared" si="10"/>
        <v/>
      </c>
      <c r="U225" s="196">
        <f t="shared" si="11"/>
        <v>0</v>
      </c>
      <c r="V225" s="197"/>
      <c r="W225" s="195">
        <f t="shared" ref="W225:X225" si="216">C225/100</f>
        <v>0</v>
      </c>
      <c r="X225" s="195">
        <f t="shared" si="216"/>
        <v>0</v>
      </c>
      <c r="Y225" s="195">
        <f t="shared" si="14"/>
        <v>0</v>
      </c>
      <c r="Z225" s="198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customHeight="1">
      <c r="A226" s="160"/>
      <c r="B226" s="199"/>
      <c r="C226" s="199"/>
      <c r="D226" s="199"/>
      <c r="E226" s="199"/>
      <c r="F226" s="199"/>
      <c r="G226" s="199"/>
      <c r="H226" s="200"/>
      <c r="I226" s="201">
        <f>SUM(I29:I224)</f>
        <v>29</v>
      </c>
      <c r="J226" s="202">
        <f>SUM(J29:J225)</f>
        <v>34845.6281</v>
      </c>
      <c r="K226" s="203"/>
      <c r="L226" s="203"/>
      <c r="M226" s="203"/>
      <c r="N226" s="203"/>
      <c r="O226" s="203"/>
      <c r="P226" s="203"/>
      <c r="Q226" s="203"/>
      <c r="R226" s="141"/>
      <c r="S226" s="203">
        <f>SUMIFS($T$29:$T$224,$S$29:$S$224,"&gt;=3")</f>
        <v>24</v>
      </c>
      <c r="T226" s="203">
        <f t="shared" ref="T226:U226" si="217">SUM(T29:T224)</f>
        <v>29</v>
      </c>
      <c r="U226" s="203">
        <f t="shared" si="217"/>
        <v>688.62</v>
      </c>
      <c r="V226" s="203"/>
      <c r="W226" s="203"/>
      <c r="X226" s="203"/>
      <c r="Y226" s="203"/>
      <c r="Z226" s="204">
        <f>SUM(Z29:Z225)</f>
        <v>1418.2885</v>
      </c>
      <c r="AA226" s="203"/>
      <c r="AB226" s="203"/>
      <c r="AC226" s="203"/>
      <c r="AD226" s="203"/>
      <c r="AE226" s="203"/>
      <c r="AF226" s="203"/>
      <c r="AG226" s="203"/>
      <c r="AH226" s="203"/>
      <c r="AI226" s="203"/>
      <c r="AJ226" s="203"/>
      <c r="AK226" s="203"/>
    </row>
    <row r="227" ht="29.25" customHeight="1">
      <c r="A227" s="139"/>
      <c r="B227" s="139"/>
      <c r="C227" s="139"/>
      <c r="D227" s="139"/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141"/>
      <c r="S227" s="197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9.25" customHeight="1">
      <c r="A228" s="139"/>
      <c r="B228" s="139"/>
      <c r="C228" s="139"/>
      <c r="D228" s="139"/>
      <c r="E228" s="139"/>
      <c r="F228" s="139"/>
      <c r="G228" s="139"/>
      <c r="H228" s="140"/>
      <c r="I228" s="139"/>
      <c r="J228" s="139"/>
      <c r="K228" s="139"/>
      <c r="L228" s="139"/>
      <c r="M228" s="139"/>
      <c r="N228" s="139"/>
      <c r="O228" s="139"/>
      <c r="P228" s="139"/>
      <c r="Q228" s="139"/>
      <c r="R228" s="194"/>
      <c r="S228" s="139"/>
      <c r="T228" s="139" t="s">
        <v>48</v>
      </c>
      <c r="U228" s="139" t="s">
        <v>60</v>
      </c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9.25" customHeight="1">
      <c r="A229" s="139"/>
      <c r="B229" s="139"/>
      <c r="C229" s="139"/>
      <c r="D229" s="139"/>
      <c r="E229" s="139"/>
      <c r="F229" s="139"/>
      <c r="G229" s="139"/>
      <c r="H229" s="140"/>
      <c r="I229" s="139"/>
      <c r="J229" s="139"/>
      <c r="K229" s="139"/>
      <c r="L229" s="139"/>
      <c r="M229" s="139"/>
      <c r="N229" s="139"/>
      <c r="O229" s="139"/>
      <c r="P229" s="139"/>
      <c r="Q229" s="139"/>
      <c r="R229" s="141"/>
      <c r="S229" s="139" t="s">
        <v>31</v>
      </c>
      <c r="T229" s="205">
        <f>SUMIFS($J$29:$J$224,$S$29:$S$224,"&gt;=3")</f>
        <v>34452.79383</v>
      </c>
      <c r="U229" s="206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9.25" customHeight="1">
      <c r="A230" s="139" t="s">
        <v>32</v>
      </c>
      <c r="B230" s="139"/>
      <c r="C230" s="139"/>
      <c r="D230" s="139" t="s">
        <v>33</v>
      </c>
      <c r="E230" s="139"/>
      <c r="F230" s="139"/>
      <c r="G230" s="139"/>
      <c r="H230" s="140"/>
      <c r="I230" s="139"/>
      <c r="J230" s="139"/>
      <c r="K230" s="139"/>
      <c r="L230" s="139"/>
      <c r="M230" s="139"/>
      <c r="N230" s="139"/>
      <c r="O230" s="139"/>
      <c r="P230" s="139"/>
      <c r="Q230" s="139"/>
      <c r="R230" s="141"/>
      <c r="S230" s="139" t="s">
        <v>34</v>
      </c>
      <c r="T230" s="207">
        <f>J226-T229</f>
        <v>392.834268</v>
      </c>
      <c r="U230" s="206">
        <f>+SUMIFS($U$29:$U$224,$S$29:$S$224,"&gt;=3")</f>
        <v>681.49</v>
      </c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9.25" customHeight="1">
      <c r="A231" s="139"/>
      <c r="B231" s="139"/>
      <c r="C231" s="139"/>
      <c r="D231" s="139"/>
      <c r="E231" s="139"/>
      <c r="F231" s="139"/>
      <c r="G231" s="139"/>
      <c r="H231" s="140"/>
      <c r="I231" s="139"/>
      <c r="J231" s="139"/>
      <c r="K231" s="139"/>
      <c r="L231" s="139"/>
      <c r="M231" s="139"/>
      <c r="N231" s="139"/>
      <c r="O231" s="139"/>
      <c r="P231" s="139"/>
      <c r="Q231" s="139"/>
      <c r="R231" s="194"/>
      <c r="S231" s="139"/>
      <c r="T231" s="208">
        <f>+I226</f>
        <v>29</v>
      </c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39.0" customHeight="1">
      <c r="A232" s="175"/>
      <c r="B232" s="160" t="s">
        <v>12</v>
      </c>
      <c r="C232" s="176" t="s">
        <v>61</v>
      </c>
      <c r="D232" s="52"/>
      <c r="E232" s="53"/>
      <c r="F232" s="177"/>
      <c r="G232" s="177"/>
      <c r="H232" s="178" t="s">
        <v>14</v>
      </c>
      <c r="I232" s="160" t="s">
        <v>15</v>
      </c>
      <c r="J232" s="160" t="s">
        <v>16</v>
      </c>
      <c r="K232" s="139"/>
      <c r="L232" s="139"/>
      <c r="M232" s="139"/>
      <c r="N232" s="139"/>
      <c r="O232" s="139"/>
      <c r="P232" s="139"/>
      <c r="Q232" s="139"/>
      <c r="R232" s="141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7.0" customHeight="1">
      <c r="A233" s="154">
        <v>1.0</v>
      </c>
      <c r="B233" s="209"/>
      <c r="C233" s="209"/>
      <c r="D233" s="209"/>
      <c r="E233" s="209"/>
      <c r="F233" s="209">
        <f t="shared" ref="F233:F246" si="218">1-VALUE(IF(RIGHT(B233, 1)="%", RIGHT(B233, 3), 0))</f>
        <v>1</v>
      </c>
      <c r="G233" s="209">
        <f t="shared" ref="G233:G246" si="219">+Q233*C233/100*D233/100*E233/100</f>
        <v>0</v>
      </c>
      <c r="H233" s="210">
        <f t="shared" ref="H233:H246" si="220">IF(F233=0, G233, F233*G233)</f>
        <v>0</v>
      </c>
      <c r="I233" s="209"/>
      <c r="J233" s="211"/>
      <c r="K233" s="139"/>
      <c r="L233" s="175">
        <f t="shared" ref="L233:L241" si="221">D233*25.4/1000</f>
        <v>0</v>
      </c>
      <c r="M233" s="160" t="str">
        <f t="shared" ref="M233:M237" si="222">+I233</f>
        <v/>
      </c>
      <c r="N233" s="160">
        <f t="shared" ref="N233:N237" si="223">M233*L233</f>
        <v>0</v>
      </c>
      <c r="O233" s="139"/>
      <c r="P233" s="139"/>
      <c r="Q233" s="139"/>
      <c r="R233" s="141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7.0" customHeight="1">
      <c r="A234" s="154">
        <v>2.0</v>
      </c>
      <c r="B234" s="209"/>
      <c r="C234" s="209"/>
      <c r="D234" s="209"/>
      <c r="E234" s="209"/>
      <c r="F234" s="209">
        <f t="shared" si="218"/>
        <v>1</v>
      </c>
      <c r="G234" s="209">
        <f t="shared" si="219"/>
        <v>0</v>
      </c>
      <c r="H234" s="210">
        <f t="shared" si="220"/>
        <v>0</v>
      </c>
      <c r="I234" s="209"/>
      <c r="J234" s="211">
        <f t="shared" ref="J234:J246" si="224">+I234*H234</f>
        <v>0</v>
      </c>
      <c r="K234" s="139"/>
      <c r="L234" s="175">
        <f t="shared" si="221"/>
        <v>0</v>
      </c>
      <c r="M234" s="160" t="str">
        <f t="shared" si="222"/>
        <v/>
      </c>
      <c r="N234" s="160">
        <f t="shared" si="223"/>
        <v>0</v>
      </c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7.0" customHeight="1">
      <c r="A235" s="154">
        <v>3.0</v>
      </c>
      <c r="B235" s="212"/>
      <c r="C235" s="212"/>
      <c r="D235" s="212"/>
      <c r="E235" s="212"/>
      <c r="F235" s="212">
        <f t="shared" si="218"/>
        <v>1</v>
      </c>
      <c r="G235" s="212">
        <f t="shared" si="219"/>
        <v>0</v>
      </c>
      <c r="H235" s="213">
        <f t="shared" si="220"/>
        <v>0</v>
      </c>
      <c r="I235" s="212"/>
      <c r="J235" s="192">
        <f t="shared" si="224"/>
        <v>0</v>
      </c>
      <c r="K235" s="139"/>
      <c r="L235" s="175">
        <f t="shared" si="221"/>
        <v>0</v>
      </c>
      <c r="M235" s="160" t="str">
        <f t="shared" si="222"/>
        <v/>
      </c>
      <c r="N235" s="160">
        <f t="shared" si="223"/>
        <v>0</v>
      </c>
      <c r="O235" s="139"/>
      <c r="P235" s="139"/>
      <c r="Q235" s="139"/>
      <c r="R235" s="139"/>
      <c r="S235" s="214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7.0" customHeight="1">
      <c r="A236" s="154">
        <v>4.0</v>
      </c>
      <c r="B236" s="212"/>
      <c r="C236" s="212"/>
      <c r="D236" s="212"/>
      <c r="E236" s="212"/>
      <c r="F236" s="212">
        <f t="shared" si="218"/>
        <v>1</v>
      </c>
      <c r="G236" s="212">
        <f t="shared" si="219"/>
        <v>0</v>
      </c>
      <c r="H236" s="213">
        <f t="shared" si="220"/>
        <v>0</v>
      </c>
      <c r="I236" s="212"/>
      <c r="J236" s="192">
        <f t="shared" si="224"/>
        <v>0</v>
      </c>
      <c r="K236" s="139"/>
      <c r="L236" s="175">
        <f t="shared" si="221"/>
        <v>0</v>
      </c>
      <c r="M236" s="160" t="str">
        <f t="shared" si="222"/>
        <v/>
      </c>
      <c r="N236" s="160">
        <f t="shared" si="223"/>
        <v>0</v>
      </c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7.0" customHeight="1">
      <c r="A237" s="154">
        <v>5.0</v>
      </c>
      <c r="B237" s="212"/>
      <c r="C237" s="212"/>
      <c r="D237" s="212"/>
      <c r="E237" s="212"/>
      <c r="F237" s="212">
        <f t="shared" si="218"/>
        <v>1</v>
      </c>
      <c r="G237" s="212">
        <f t="shared" si="219"/>
        <v>0</v>
      </c>
      <c r="H237" s="213">
        <f t="shared" si="220"/>
        <v>0</v>
      </c>
      <c r="I237" s="212"/>
      <c r="J237" s="192">
        <f t="shared" si="224"/>
        <v>0</v>
      </c>
      <c r="K237" s="139"/>
      <c r="L237" s="175">
        <f t="shared" si="221"/>
        <v>0</v>
      </c>
      <c r="M237" s="160" t="str">
        <f t="shared" si="222"/>
        <v/>
      </c>
      <c r="N237" s="160">
        <f t="shared" si="223"/>
        <v>0</v>
      </c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7.0" hidden="1" customHeight="1">
      <c r="A238" s="154">
        <v>6.0</v>
      </c>
      <c r="B238" s="212"/>
      <c r="C238" s="212"/>
      <c r="D238" s="212"/>
      <c r="E238" s="212"/>
      <c r="F238" s="212">
        <f t="shared" si="218"/>
        <v>1</v>
      </c>
      <c r="G238" s="212">
        <f t="shared" si="219"/>
        <v>0</v>
      </c>
      <c r="H238" s="213">
        <f t="shared" si="220"/>
        <v>0</v>
      </c>
      <c r="I238" s="212"/>
      <c r="J238" s="192">
        <f t="shared" si="224"/>
        <v>0</v>
      </c>
      <c r="K238" s="139"/>
      <c r="L238" s="139">
        <f t="shared" si="221"/>
        <v>0</v>
      </c>
      <c r="M238" s="215"/>
      <c r="N238" s="215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7.0" hidden="1" customHeight="1">
      <c r="A239" s="154">
        <v>7.0</v>
      </c>
      <c r="B239" s="212"/>
      <c r="C239" s="212"/>
      <c r="D239" s="212"/>
      <c r="E239" s="212"/>
      <c r="F239" s="212">
        <f t="shared" si="218"/>
        <v>1</v>
      </c>
      <c r="G239" s="212">
        <f t="shared" si="219"/>
        <v>0</v>
      </c>
      <c r="H239" s="213">
        <f t="shared" si="220"/>
        <v>0</v>
      </c>
      <c r="I239" s="212"/>
      <c r="J239" s="192">
        <f t="shared" si="224"/>
        <v>0</v>
      </c>
      <c r="K239" s="139"/>
      <c r="L239" s="139">
        <f t="shared" si="221"/>
        <v>0</v>
      </c>
      <c r="M239" s="215"/>
      <c r="N239" s="215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7.0" hidden="1" customHeight="1">
      <c r="A240" s="154">
        <v>8.0</v>
      </c>
      <c r="B240" s="212"/>
      <c r="C240" s="212"/>
      <c r="D240" s="212"/>
      <c r="E240" s="212"/>
      <c r="F240" s="212">
        <f t="shared" si="218"/>
        <v>1</v>
      </c>
      <c r="G240" s="212">
        <f t="shared" si="219"/>
        <v>0</v>
      </c>
      <c r="H240" s="213">
        <f t="shared" si="220"/>
        <v>0</v>
      </c>
      <c r="I240" s="212"/>
      <c r="J240" s="192">
        <f t="shared" si="224"/>
        <v>0</v>
      </c>
      <c r="K240" s="139"/>
      <c r="L240" s="139">
        <f t="shared" si="221"/>
        <v>0</v>
      </c>
      <c r="M240" s="215"/>
      <c r="N240" s="215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7.0" hidden="1" customHeight="1">
      <c r="A241" s="154">
        <v>9.0</v>
      </c>
      <c r="B241" s="212"/>
      <c r="C241" s="212"/>
      <c r="D241" s="212"/>
      <c r="E241" s="212"/>
      <c r="F241" s="212">
        <f t="shared" si="218"/>
        <v>1</v>
      </c>
      <c r="G241" s="212">
        <f t="shared" si="219"/>
        <v>0</v>
      </c>
      <c r="H241" s="213">
        <f t="shared" si="220"/>
        <v>0</v>
      </c>
      <c r="I241" s="212"/>
      <c r="J241" s="192">
        <f t="shared" si="224"/>
        <v>0</v>
      </c>
      <c r="K241" s="139"/>
      <c r="L241" s="139">
        <f t="shared" si="221"/>
        <v>0</v>
      </c>
      <c r="M241" s="215"/>
      <c r="N241" s="215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7.0" hidden="1" customHeight="1">
      <c r="A242" s="154">
        <v>10.0</v>
      </c>
      <c r="B242" s="190"/>
      <c r="C242" s="190"/>
      <c r="D242" s="190"/>
      <c r="E242" s="190"/>
      <c r="F242" s="190">
        <f t="shared" si="218"/>
        <v>1</v>
      </c>
      <c r="G242" s="190">
        <f t="shared" si="219"/>
        <v>0</v>
      </c>
      <c r="H242" s="191">
        <f t="shared" si="220"/>
        <v>0</v>
      </c>
      <c r="I242" s="190"/>
      <c r="J242" s="192">
        <f t="shared" si="224"/>
        <v>0</v>
      </c>
      <c r="K242" s="139"/>
      <c r="L242" s="139"/>
      <c r="M242" s="215"/>
      <c r="N242" s="215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27.0" hidden="1" customHeight="1">
      <c r="A243" s="154">
        <v>11.0</v>
      </c>
      <c r="B243" s="190"/>
      <c r="C243" s="190"/>
      <c r="D243" s="190"/>
      <c r="E243" s="190"/>
      <c r="F243" s="190">
        <f t="shared" si="218"/>
        <v>1</v>
      </c>
      <c r="G243" s="190">
        <f t="shared" si="219"/>
        <v>0</v>
      </c>
      <c r="H243" s="191">
        <f t="shared" si="220"/>
        <v>0</v>
      </c>
      <c r="I243" s="190"/>
      <c r="J243" s="192">
        <f t="shared" si="224"/>
        <v>0</v>
      </c>
      <c r="K243" s="139"/>
      <c r="L243" s="139"/>
      <c r="M243" s="215"/>
      <c r="N243" s="215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hidden="1" customHeight="1">
      <c r="A244" s="154">
        <v>12.0</v>
      </c>
      <c r="B244" s="190"/>
      <c r="C244" s="190"/>
      <c r="D244" s="190"/>
      <c r="E244" s="190"/>
      <c r="F244" s="190">
        <f t="shared" si="218"/>
        <v>1</v>
      </c>
      <c r="G244" s="190">
        <f t="shared" si="219"/>
        <v>0</v>
      </c>
      <c r="H244" s="191">
        <f t="shared" si="220"/>
        <v>0</v>
      </c>
      <c r="I244" s="190"/>
      <c r="J244" s="192">
        <f t="shared" si="224"/>
        <v>0</v>
      </c>
      <c r="K244" s="139"/>
      <c r="L244" s="139"/>
      <c r="M244" s="215"/>
      <c r="N244" s="215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hidden="1" customHeight="1">
      <c r="A245" s="154">
        <v>13.0</v>
      </c>
      <c r="B245" s="190"/>
      <c r="C245" s="190"/>
      <c r="D245" s="190"/>
      <c r="E245" s="190"/>
      <c r="F245" s="190">
        <f t="shared" si="218"/>
        <v>1</v>
      </c>
      <c r="G245" s="190">
        <f t="shared" si="219"/>
        <v>0</v>
      </c>
      <c r="H245" s="191">
        <f t="shared" si="220"/>
        <v>0</v>
      </c>
      <c r="I245" s="190"/>
      <c r="J245" s="192">
        <f t="shared" si="224"/>
        <v>0</v>
      </c>
      <c r="K245" s="139"/>
      <c r="L245" s="139"/>
      <c r="M245" s="215"/>
      <c r="N245" s="215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7.0" hidden="1" customHeight="1">
      <c r="A246" s="154">
        <v>14.0</v>
      </c>
      <c r="B246" s="190"/>
      <c r="C246" s="190"/>
      <c r="D246" s="190"/>
      <c r="E246" s="190"/>
      <c r="F246" s="190">
        <f t="shared" si="218"/>
        <v>1</v>
      </c>
      <c r="G246" s="190">
        <f t="shared" si="219"/>
        <v>0</v>
      </c>
      <c r="H246" s="191">
        <f t="shared" si="220"/>
        <v>0</v>
      </c>
      <c r="I246" s="190"/>
      <c r="J246" s="192">
        <f t="shared" si="224"/>
        <v>0</v>
      </c>
      <c r="K246" s="139"/>
      <c r="L246" s="139"/>
      <c r="M246" s="215"/>
      <c r="N246" s="215"/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24.75" customHeight="1">
      <c r="A247" s="160"/>
      <c r="B247" s="216"/>
      <c r="C247" s="216"/>
      <c r="D247" s="216"/>
      <c r="E247" s="216"/>
      <c r="F247" s="216"/>
      <c r="G247" s="216"/>
      <c r="H247" s="217" t="s">
        <v>38</v>
      </c>
      <c r="I247" s="216"/>
      <c r="J247" s="218">
        <f>SUM(J233:J246)</f>
        <v>0</v>
      </c>
      <c r="K247" s="139"/>
      <c r="L247" s="139"/>
      <c r="M247" s="139"/>
      <c r="N247" s="139"/>
      <c r="O247" s="139"/>
      <c r="P247" s="139"/>
      <c r="Q247" s="139"/>
      <c r="R247" s="141"/>
      <c r="S247" s="21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18.75" customHeight="1">
      <c r="A248" s="173"/>
      <c r="B248" s="144"/>
      <c r="C248" s="144"/>
      <c r="D248" s="144"/>
      <c r="E248" s="144"/>
      <c r="F248" s="144"/>
      <c r="G248" s="144"/>
      <c r="H248" s="145"/>
      <c r="I248" s="144"/>
      <c r="J248" s="174"/>
      <c r="K248" s="139"/>
      <c r="L248" s="139"/>
      <c r="M248" s="139"/>
      <c r="N248" s="139"/>
      <c r="O248" s="139"/>
      <c r="P248" s="139"/>
      <c r="Q248" s="139"/>
      <c r="R248" s="141"/>
      <c r="S248" s="21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18.75" customHeight="1">
      <c r="A249" s="139"/>
      <c r="B249" s="139"/>
      <c r="C249" s="139"/>
      <c r="D249" s="139"/>
      <c r="E249" s="139"/>
      <c r="F249" s="139"/>
      <c r="G249" s="139"/>
      <c r="H249" s="140"/>
      <c r="I249" s="139"/>
      <c r="J249" s="139"/>
      <c r="K249" s="139"/>
      <c r="L249" s="139"/>
      <c r="M249" s="139"/>
      <c r="N249" s="139"/>
      <c r="O249" s="139"/>
      <c r="P249" s="139"/>
      <c r="Q249" s="139"/>
      <c r="R249" s="141"/>
      <c r="S249" s="21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18.75" customHeight="1">
      <c r="A250" s="139"/>
      <c r="B250" s="139"/>
      <c r="C250" s="139"/>
      <c r="D250" s="139"/>
      <c r="E250" s="139"/>
      <c r="F250" s="139"/>
      <c r="G250" s="139"/>
      <c r="H250" s="140"/>
      <c r="I250" s="139"/>
      <c r="J250" s="139"/>
      <c r="K250" s="139"/>
      <c r="L250" s="139"/>
      <c r="M250" s="139"/>
      <c r="N250" s="139"/>
      <c r="O250" s="139"/>
      <c r="P250" s="139"/>
      <c r="Q250" s="139"/>
      <c r="R250" s="219"/>
      <c r="S250" s="21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18.75" customHeight="1">
      <c r="A251" s="139" t="s">
        <v>39</v>
      </c>
      <c r="B251" s="139"/>
      <c r="C251" s="139"/>
      <c r="D251" s="139"/>
      <c r="E251" s="139"/>
      <c r="F251" s="139"/>
      <c r="G251" s="139"/>
      <c r="H251" s="140"/>
      <c r="I251" s="139"/>
      <c r="J251" s="139"/>
      <c r="K251" s="139"/>
      <c r="L251" s="139"/>
      <c r="M251" s="139"/>
      <c r="N251" s="139"/>
      <c r="O251" s="139"/>
      <c r="P251" s="139"/>
      <c r="Q251" s="139"/>
      <c r="R251" s="219"/>
      <c r="S251" s="21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18.75" customHeight="1">
      <c r="A252" s="139"/>
      <c r="B252" s="139"/>
      <c r="C252" s="139"/>
      <c r="D252" s="139"/>
      <c r="E252" s="139"/>
      <c r="F252" s="139"/>
      <c r="G252" s="139"/>
      <c r="H252" s="140"/>
      <c r="I252" s="139"/>
      <c r="J252" s="139"/>
      <c r="K252" s="139"/>
      <c r="L252" s="139"/>
      <c r="M252" s="139"/>
      <c r="N252" s="139"/>
      <c r="O252" s="139"/>
      <c r="P252" s="139"/>
      <c r="Q252" s="139"/>
      <c r="R252" s="219"/>
      <c r="S252" s="21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42.0" customHeight="1">
      <c r="A253" s="175"/>
      <c r="B253" s="160" t="s">
        <v>12</v>
      </c>
      <c r="C253" s="176" t="s">
        <v>62</v>
      </c>
      <c r="D253" s="52"/>
      <c r="E253" s="53"/>
      <c r="F253" s="220"/>
      <c r="G253" s="220"/>
      <c r="H253" s="178" t="s">
        <v>14</v>
      </c>
      <c r="I253" s="221" t="s">
        <v>15</v>
      </c>
      <c r="J253" s="160" t="s">
        <v>16</v>
      </c>
      <c r="K253" s="139"/>
      <c r="L253" s="139"/>
      <c r="M253" s="139"/>
      <c r="N253" s="139"/>
      <c r="O253" s="139"/>
      <c r="P253" s="139"/>
      <c r="Q253" s="139"/>
      <c r="R253" s="219"/>
      <c r="S253" s="21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24.75" customHeight="1">
      <c r="A254" s="160">
        <v>1.0</v>
      </c>
      <c r="B254" s="180" t="s">
        <v>73</v>
      </c>
      <c r="C254" s="196"/>
      <c r="D254" s="196"/>
      <c r="E254" s="196"/>
      <c r="F254" s="196"/>
      <c r="G254" s="196"/>
      <c r="H254" s="222">
        <v>35.0</v>
      </c>
      <c r="I254" s="196">
        <v>1.0</v>
      </c>
      <c r="J254" s="192">
        <f t="shared" ref="J254:J282" si="225">+I254*H254</f>
        <v>35</v>
      </c>
      <c r="K254" s="175"/>
      <c r="L254" s="175"/>
      <c r="M254" s="175"/>
      <c r="N254" s="175"/>
      <c r="O254" s="175"/>
      <c r="P254" s="175"/>
      <c r="Q254" s="223"/>
      <c r="R254" s="219"/>
      <c r="S254" s="21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75"/>
      <c r="AF254" s="175"/>
      <c r="AG254" s="175"/>
      <c r="AH254" s="175"/>
      <c r="AI254" s="175"/>
      <c r="AJ254" s="175"/>
      <c r="AK254" s="175"/>
    </row>
    <row r="255" ht="24.75" customHeight="1">
      <c r="A255" s="160">
        <v>2.0</v>
      </c>
      <c r="B255" s="190" t="s">
        <v>73</v>
      </c>
      <c r="C255" s="196"/>
      <c r="D255" s="196"/>
      <c r="E255" s="196"/>
      <c r="F255" s="196"/>
      <c r="G255" s="196"/>
      <c r="H255" s="222">
        <v>27.0</v>
      </c>
      <c r="I255" s="196">
        <v>1.0</v>
      </c>
      <c r="J255" s="192">
        <f t="shared" si="225"/>
        <v>27</v>
      </c>
      <c r="K255" s="175"/>
      <c r="L255" s="175"/>
      <c r="M255" s="175"/>
      <c r="N255" s="175"/>
      <c r="O255" s="175"/>
      <c r="P255" s="175"/>
      <c r="Q255" s="223"/>
      <c r="R255" s="21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75"/>
      <c r="AF255" s="175"/>
      <c r="AG255" s="175"/>
      <c r="AH255" s="175"/>
      <c r="AI255" s="175"/>
      <c r="AJ255" s="175"/>
      <c r="AK255" s="175"/>
    </row>
    <row r="256" ht="24.75" customHeight="1">
      <c r="A256" s="160">
        <v>3.0</v>
      </c>
      <c r="B256" s="180" t="s">
        <v>64</v>
      </c>
      <c r="C256" s="196"/>
      <c r="D256" s="196"/>
      <c r="E256" s="196"/>
      <c r="F256" s="196"/>
      <c r="G256" s="196"/>
      <c r="H256" s="222">
        <v>38.0</v>
      </c>
      <c r="I256" s="196">
        <v>1.0</v>
      </c>
      <c r="J256" s="192">
        <f t="shared" si="225"/>
        <v>38</v>
      </c>
      <c r="K256" s="175"/>
      <c r="L256" s="175"/>
      <c r="M256" s="175"/>
      <c r="N256" s="175"/>
      <c r="O256" s="175"/>
      <c r="P256" s="175"/>
      <c r="Q256" s="223"/>
      <c r="R256" s="21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75"/>
      <c r="AF256" s="175"/>
      <c r="AG256" s="175"/>
      <c r="AH256" s="175"/>
      <c r="AI256" s="175"/>
      <c r="AJ256" s="175"/>
      <c r="AK256" s="175"/>
    </row>
    <row r="257" ht="24.75" customHeight="1">
      <c r="A257" s="160">
        <v>4.0</v>
      </c>
      <c r="B257" s="190" t="s">
        <v>64</v>
      </c>
      <c r="C257" s="196"/>
      <c r="D257" s="196"/>
      <c r="E257" s="196"/>
      <c r="F257" s="196"/>
      <c r="G257" s="196"/>
      <c r="H257" s="222">
        <v>21.0</v>
      </c>
      <c r="I257" s="196">
        <v>1.0</v>
      </c>
      <c r="J257" s="192">
        <f t="shared" si="225"/>
        <v>21</v>
      </c>
      <c r="K257" s="175"/>
      <c r="L257" s="175"/>
      <c r="M257" s="175"/>
      <c r="N257" s="175"/>
      <c r="O257" s="175"/>
      <c r="P257" s="175"/>
      <c r="Q257" s="223"/>
      <c r="R257" s="21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75"/>
      <c r="AF257" s="175"/>
      <c r="AG257" s="175"/>
      <c r="AH257" s="175"/>
      <c r="AI257" s="175"/>
      <c r="AJ257" s="175"/>
      <c r="AK257" s="175"/>
    </row>
    <row r="258" ht="24.75" hidden="1" customHeight="1">
      <c r="A258" s="160">
        <v>11.0</v>
      </c>
      <c r="B258" s="261"/>
      <c r="C258" s="196"/>
      <c r="D258" s="196"/>
      <c r="E258" s="196"/>
      <c r="F258" s="196"/>
      <c r="G258" s="196"/>
      <c r="H258" s="222"/>
      <c r="I258" s="196"/>
      <c r="J258" s="192">
        <f t="shared" si="225"/>
        <v>0</v>
      </c>
      <c r="K258" s="175"/>
      <c r="L258" s="175"/>
      <c r="M258" s="175"/>
      <c r="N258" s="175"/>
      <c r="O258" s="175"/>
      <c r="P258" s="175"/>
      <c r="Q258" s="223"/>
      <c r="R258" s="21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75"/>
      <c r="AF258" s="175"/>
      <c r="AG258" s="175"/>
      <c r="AH258" s="175"/>
      <c r="AI258" s="175"/>
      <c r="AJ258" s="175"/>
      <c r="AK258" s="175"/>
    </row>
    <row r="259" ht="24.75" hidden="1" customHeight="1">
      <c r="A259" s="160">
        <v>12.0</v>
      </c>
      <c r="B259" s="261"/>
      <c r="C259" s="196"/>
      <c r="D259" s="196"/>
      <c r="E259" s="196"/>
      <c r="F259" s="196"/>
      <c r="G259" s="196"/>
      <c r="H259" s="222"/>
      <c r="I259" s="196"/>
      <c r="J259" s="192">
        <f t="shared" si="225"/>
        <v>0</v>
      </c>
      <c r="K259" s="175"/>
      <c r="L259" s="175"/>
      <c r="M259" s="175"/>
      <c r="N259" s="175"/>
      <c r="O259" s="175"/>
      <c r="P259" s="175"/>
      <c r="Q259" s="223"/>
      <c r="R259" s="21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75"/>
      <c r="AF259" s="175"/>
      <c r="AG259" s="175"/>
      <c r="AH259" s="175"/>
      <c r="AI259" s="175"/>
      <c r="AJ259" s="175"/>
      <c r="AK259" s="175"/>
    </row>
    <row r="260" ht="24.75" hidden="1" customHeight="1">
      <c r="A260" s="160">
        <v>13.0</v>
      </c>
      <c r="B260" s="261"/>
      <c r="C260" s="196"/>
      <c r="D260" s="196"/>
      <c r="E260" s="196"/>
      <c r="F260" s="196"/>
      <c r="G260" s="196"/>
      <c r="H260" s="222"/>
      <c r="I260" s="196"/>
      <c r="J260" s="192">
        <f t="shared" si="225"/>
        <v>0</v>
      </c>
      <c r="K260" s="175"/>
      <c r="L260" s="175"/>
      <c r="M260" s="175"/>
      <c r="N260" s="175"/>
      <c r="O260" s="175"/>
      <c r="P260" s="175"/>
      <c r="Q260" s="223"/>
      <c r="R260" s="21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75"/>
      <c r="AF260" s="175"/>
      <c r="AG260" s="175"/>
      <c r="AH260" s="175"/>
      <c r="AI260" s="175"/>
      <c r="AJ260" s="175"/>
      <c r="AK260" s="175"/>
    </row>
    <row r="261" ht="24.75" hidden="1" customHeight="1">
      <c r="A261" s="160">
        <v>14.0</v>
      </c>
      <c r="B261" s="261"/>
      <c r="C261" s="196"/>
      <c r="D261" s="196"/>
      <c r="E261" s="196"/>
      <c r="F261" s="196"/>
      <c r="G261" s="196"/>
      <c r="H261" s="222"/>
      <c r="I261" s="196"/>
      <c r="J261" s="192">
        <f t="shared" si="225"/>
        <v>0</v>
      </c>
      <c r="K261" s="175"/>
      <c r="L261" s="175"/>
      <c r="M261" s="175"/>
      <c r="N261" s="175"/>
      <c r="O261" s="175"/>
      <c r="P261" s="175"/>
      <c r="Q261" s="223"/>
      <c r="R261" s="21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75"/>
      <c r="AF261" s="175"/>
      <c r="AG261" s="175"/>
      <c r="AH261" s="175"/>
      <c r="AI261" s="175"/>
      <c r="AJ261" s="175"/>
      <c r="AK261" s="175"/>
    </row>
    <row r="262" ht="24.75" hidden="1" customHeight="1">
      <c r="A262" s="160">
        <v>15.0</v>
      </c>
      <c r="B262" s="261"/>
      <c r="C262" s="196"/>
      <c r="D262" s="196"/>
      <c r="E262" s="196"/>
      <c r="F262" s="196"/>
      <c r="G262" s="196"/>
      <c r="H262" s="222"/>
      <c r="I262" s="196"/>
      <c r="J262" s="192">
        <f t="shared" si="225"/>
        <v>0</v>
      </c>
      <c r="K262" s="175"/>
      <c r="L262" s="175"/>
      <c r="M262" s="175"/>
      <c r="N262" s="175"/>
      <c r="O262" s="175"/>
      <c r="P262" s="175"/>
      <c r="Q262" s="223"/>
      <c r="R262" s="21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75"/>
      <c r="AF262" s="175"/>
      <c r="AG262" s="175"/>
      <c r="AH262" s="175"/>
      <c r="AI262" s="175"/>
      <c r="AJ262" s="175"/>
      <c r="AK262" s="175"/>
    </row>
    <row r="263" ht="24.75" hidden="1" customHeight="1">
      <c r="A263" s="160">
        <v>16.0</v>
      </c>
      <c r="B263" s="261"/>
      <c r="C263" s="196"/>
      <c r="D263" s="196"/>
      <c r="E263" s="196"/>
      <c r="F263" s="196"/>
      <c r="G263" s="196"/>
      <c r="H263" s="222"/>
      <c r="I263" s="196"/>
      <c r="J263" s="192">
        <f t="shared" si="225"/>
        <v>0</v>
      </c>
      <c r="K263" s="175"/>
      <c r="L263" s="175"/>
      <c r="M263" s="175"/>
      <c r="N263" s="175"/>
      <c r="O263" s="175"/>
      <c r="P263" s="175"/>
      <c r="Q263" s="223"/>
      <c r="R263" s="21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75"/>
      <c r="AF263" s="175"/>
      <c r="AG263" s="175"/>
      <c r="AH263" s="175"/>
      <c r="AI263" s="175"/>
      <c r="AJ263" s="175"/>
      <c r="AK263" s="175"/>
    </row>
    <row r="264" ht="24.75" hidden="1" customHeight="1">
      <c r="A264" s="160">
        <v>17.0</v>
      </c>
      <c r="B264" s="261"/>
      <c r="C264" s="196"/>
      <c r="D264" s="196"/>
      <c r="E264" s="196"/>
      <c r="F264" s="196"/>
      <c r="G264" s="196"/>
      <c r="H264" s="222"/>
      <c r="I264" s="196"/>
      <c r="J264" s="192">
        <f t="shared" si="225"/>
        <v>0</v>
      </c>
      <c r="K264" s="175"/>
      <c r="L264" s="175"/>
      <c r="M264" s="175"/>
      <c r="N264" s="175"/>
      <c r="O264" s="175"/>
      <c r="P264" s="175"/>
      <c r="Q264" s="223"/>
      <c r="R264" s="21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75"/>
      <c r="AF264" s="175"/>
      <c r="AG264" s="175"/>
      <c r="AH264" s="175"/>
      <c r="AI264" s="175"/>
      <c r="AJ264" s="175"/>
      <c r="AK264" s="175"/>
    </row>
    <row r="265" ht="24.75" hidden="1" customHeight="1">
      <c r="A265" s="160">
        <v>18.0</v>
      </c>
      <c r="B265" s="261"/>
      <c r="C265" s="196"/>
      <c r="D265" s="196"/>
      <c r="E265" s="196"/>
      <c r="F265" s="196"/>
      <c r="G265" s="196"/>
      <c r="H265" s="222"/>
      <c r="I265" s="196"/>
      <c r="J265" s="192">
        <f t="shared" si="225"/>
        <v>0</v>
      </c>
      <c r="K265" s="175"/>
      <c r="L265" s="175"/>
      <c r="M265" s="175"/>
      <c r="N265" s="175"/>
      <c r="O265" s="175"/>
      <c r="P265" s="175"/>
      <c r="Q265" s="223"/>
      <c r="R265" s="21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75"/>
      <c r="AF265" s="175"/>
      <c r="AG265" s="175"/>
      <c r="AH265" s="175"/>
      <c r="AI265" s="175"/>
      <c r="AJ265" s="175"/>
      <c r="AK265" s="175"/>
    </row>
    <row r="266" ht="24.75" hidden="1" customHeight="1">
      <c r="A266" s="160">
        <v>19.0</v>
      </c>
      <c r="B266" s="261"/>
      <c r="C266" s="196"/>
      <c r="D266" s="196"/>
      <c r="E266" s="196"/>
      <c r="F266" s="196"/>
      <c r="G266" s="196"/>
      <c r="H266" s="222"/>
      <c r="I266" s="196"/>
      <c r="J266" s="192">
        <f t="shared" si="225"/>
        <v>0</v>
      </c>
      <c r="K266" s="175"/>
      <c r="L266" s="175"/>
      <c r="M266" s="175"/>
      <c r="N266" s="175"/>
      <c r="O266" s="175"/>
      <c r="P266" s="175"/>
      <c r="Q266" s="223"/>
      <c r="R266" s="140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75"/>
      <c r="AF266" s="175"/>
      <c r="AG266" s="175"/>
      <c r="AH266" s="175"/>
      <c r="AI266" s="175"/>
      <c r="AJ266" s="175"/>
      <c r="AK266" s="175"/>
    </row>
    <row r="267" ht="24.75" hidden="1" customHeight="1">
      <c r="A267" s="160">
        <v>20.0</v>
      </c>
      <c r="B267" s="261"/>
      <c r="C267" s="196"/>
      <c r="D267" s="196"/>
      <c r="E267" s="196"/>
      <c r="F267" s="196"/>
      <c r="G267" s="196"/>
      <c r="H267" s="222"/>
      <c r="I267" s="196"/>
      <c r="J267" s="192">
        <f t="shared" si="225"/>
        <v>0</v>
      </c>
      <c r="K267" s="175"/>
      <c r="L267" s="175"/>
      <c r="M267" s="175"/>
      <c r="N267" s="175"/>
      <c r="O267" s="175"/>
      <c r="P267" s="175"/>
      <c r="Q267" s="223"/>
      <c r="R267" s="21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75"/>
      <c r="AF267" s="175"/>
      <c r="AG267" s="175"/>
      <c r="AH267" s="175"/>
      <c r="AI267" s="175"/>
      <c r="AJ267" s="175"/>
      <c r="AK267" s="175"/>
    </row>
    <row r="268" ht="24.75" hidden="1" customHeight="1">
      <c r="A268" s="160">
        <v>21.0</v>
      </c>
      <c r="B268" s="261"/>
      <c r="C268" s="196"/>
      <c r="D268" s="196"/>
      <c r="E268" s="196"/>
      <c r="F268" s="196"/>
      <c r="G268" s="196"/>
      <c r="H268" s="222"/>
      <c r="I268" s="196"/>
      <c r="J268" s="192">
        <f t="shared" si="225"/>
        <v>0</v>
      </c>
      <c r="K268" s="175"/>
      <c r="L268" s="175"/>
      <c r="M268" s="175"/>
      <c r="N268" s="175"/>
      <c r="O268" s="175"/>
      <c r="P268" s="175"/>
      <c r="Q268" s="223"/>
      <c r="R268" s="21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75"/>
      <c r="AF268" s="175"/>
      <c r="AG268" s="175"/>
      <c r="AH268" s="175"/>
      <c r="AI268" s="175"/>
      <c r="AJ268" s="175"/>
      <c r="AK268" s="175"/>
    </row>
    <row r="269" ht="24.75" hidden="1" customHeight="1">
      <c r="A269" s="160">
        <v>22.0</v>
      </c>
      <c r="B269" s="261"/>
      <c r="C269" s="196"/>
      <c r="D269" s="196"/>
      <c r="E269" s="196"/>
      <c r="F269" s="196"/>
      <c r="G269" s="196"/>
      <c r="H269" s="222"/>
      <c r="I269" s="196"/>
      <c r="J269" s="192">
        <f t="shared" si="225"/>
        <v>0</v>
      </c>
      <c r="K269" s="175"/>
      <c r="L269" s="175"/>
      <c r="M269" s="175"/>
      <c r="N269" s="175"/>
      <c r="O269" s="175"/>
      <c r="P269" s="175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75"/>
      <c r="AF269" s="175"/>
      <c r="AG269" s="175"/>
      <c r="AH269" s="175"/>
      <c r="AI269" s="175"/>
      <c r="AJ269" s="175"/>
      <c r="AK269" s="175"/>
    </row>
    <row r="270" ht="24.75" hidden="1" customHeight="1">
      <c r="A270" s="160">
        <v>23.0</v>
      </c>
      <c r="B270" s="261"/>
      <c r="C270" s="196"/>
      <c r="D270" s="196"/>
      <c r="E270" s="196"/>
      <c r="F270" s="196"/>
      <c r="G270" s="196"/>
      <c r="H270" s="222"/>
      <c r="I270" s="196"/>
      <c r="J270" s="192">
        <f t="shared" si="225"/>
        <v>0</v>
      </c>
      <c r="K270" s="175"/>
      <c r="L270" s="175"/>
      <c r="M270" s="175"/>
      <c r="N270" s="175"/>
      <c r="O270" s="175"/>
      <c r="P270" s="175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75"/>
      <c r="AF270" s="175"/>
      <c r="AG270" s="175"/>
      <c r="AH270" s="175"/>
      <c r="AI270" s="175"/>
      <c r="AJ270" s="175"/>
      <c r="AK270" s="175"/>
    </row>
    <row r="271" ht="24.75" hidden="1" customHeight="1">
      <c r="A271" s="160">
        <v>24.0</v>
      </c>
      <c r="B271" s="261"/>
      <c r="C271" s="196"/>
      <c r="D271" s="196"/>
      <c r="E271" s="196"/>
      <c r="F271" s="196"/>
      <c r="G271" s="196"/>
      <c r="H271" s="222"/>
      <c r="I271" s="196"/>
      <c r="J271" s="192">
        <f t="shared" si="225"/>
        <v>0</v>
      </c>
      <c r="K271" s="175"/>
      <c r="L271" s="175"/>
      <c r="M271" s="175"/>
      <c r="N271" s="175"/>
      <c r="O271" s="175"/>
      <c r="P271" s="175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75"/>
      <c r="AF271" s="175"/>
      <c r="AG271" s="175"/>
      <c r="AH271" s="175"/>
      <c r="AI271" s="175"/>
      <c r="AJ271" s="175"/>
      <c r="AK271" s="175"/>
    </row>
    <row r="272" ht="24.75" hidden="1" customHeight="1">
      <c r="A272" s="160">
        <v>25.0</v>
      </c>
      <c r="B272" s="261"/>
      <c r="C272" s="196"/>
      <c r="D272" s="196"/>
      <c r="E272" s="196"/>
      <c r="F272" s="196"/>
      <c r="G272" s="196"/>
      <c r="H272" s="222"/>
      <c r="I272" s="196"/>
      <c r="J272" s="192">
        <f t="shared" si="225"/>
        <v>0</v>
      </c>
      <c r="K272" s="175"/>
      <c r="L272" s="175"/>
      <c r="M272" s="175"/>
      <c r="N272" s="175"/>
      <c r="O272" s="175"/>
      <c r="P272" s="175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75"/>
      <c r="AF272" s="175"/>
      <c r="AG272" s="175"/>
      <c r="AH272" s="175"/>
      <c r="AI272" s="175"/>
      <c r="AJ272" s="175"/>
      <c r="AK272" s="175"/>
    </row>
    <row r="273" ht="24.75" hidden="1" customHeight="1">
      <c r="A273" s="160">
        <v>26.0</v>
      </c>
      <c r="B273" s="261"/>
      <c r="C273" s="196"/>
      <c r="D273" s="196"/>
      <c r="E273" s="196"/>
      <c r="F273" s="196"/>
      <c r="G273" s="196"/>
      <c r="H273" s="222"/>
      <c r="I273" s="196"/>
      <c r="J273" s="192">
        <f t="shared" si="225"/>
        <v>0</v>
      </c>
      <c r="K273" s="175"/>
      <c r="L273" s="175"/>
      <c r="M273" s="175"/>
      <c r="N273" s="175"/>
      <c r="O273" s="175"/>
      <c r="P273" s="175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75"/>
      <c r="AF273" s="175"/>
      <c r="AG273" s="175"/>
      <c r="AH273" s="175"/>
      <c r="AI273" s="175"/>
      <c r="AJ273" s="175"/>
      <c r="AK273" s="175"/>
    </row>
    <row r="274" ht="24.75" hidden="1" customHeight="1">
      <c r="A274" s="160">
        <v>27.0</v>
      </c>
      <c r="B274" s="261"/>
      <c r="C274" s="196"/>
      <c r="D274" s="196"/>
      <c r="E274" s="196"/>
      <c r="F274" s="196"/>
      <c r="G274" s="196"/>
      <c r="H274" s="196"/>
      <c r="I274" s="196"/>
      <c r="J274" s="192">
        <f t="shared" si="225"/>
        <v>0</v>
      </c>
      <c r="K274" s="175"/>
      <c r="L274" s="175"/>
      <c r="M274" s="175"/>
      <c r="N274" s="175"/>
      <c r="O274" s="175"/>
      <c r="P274" s="175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75"/>
      <c r="AF274" s="175"/>
      <c r="AG274" s="175"/>
      <c r="AH274" s="175"/>
      <c r="AI274" s="175"/>
      <c r="AJ274" s="175"/>
      <c r="AK274" s="175"/>
    </row>
    <row r="275" ht="24.75" hidden="1" customHeight="1">
      <c r="A275" s="160">
        <v>28.0</v>
      </c>
      <c r="B275" s="261"/>
      <c r="C275" s="196"/>
      <c r="D275" s="196"/>
      <c r="E275" s="196"/>
      <c r="F275" s="196"/>
      <c r="G275" s="196"/>
      <c r="H275" s="196"/>
      <c r="I275" s="196"/>
      <c r="J275" s="192">
        <f t="shared" si="225"/>
        <v>0</v>
      </c>
      <c r="K275" s="175"/>
      <c r="L275" s="175"/>
      <c r="M275" s="175"/>
      <c r="N275" s="175"/>
      <c r="O275" s="175"/>
      <c r="P275" s="175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75"/>
      <c r="AF275" s="175"/>
      <c r="AG275" s="175"/>
      <c r="AH275" s="175"/>
      <c r="AI275" s="175"/>
      <c r="AJ275" s="175"/>
      <c r="AK275" s="175"/>
    </row>
    <row r="276" ht="24.75" hidden="1" customHeight="1">
      <c r="A276" s="160">
        <v>29.0</v>
      </c>
      <c r="B276" s="262"/>
      <c r="C276" s="196"/>
      <c r="D276" s="196"/>
      <c r="E276" s="196"/>
      <c r="F276" s="196"/>
      <c r="G276" s="196"/>
      <c r="H276" s="196"/>
      <c r="I276" s="196"/>
      <c r="J276" s="192">
        <f t="shared" si="225"/>
        <v>0</v>
      </c>
      <c r="K276" s="175"/>
      <c r="L276" s="175"/>
      <c r="M276" s="175"/>
      <c r="N276" s="175"/>
      <c r="O276" s="175"/>
      <c r="P276" s="175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</row>
    <row r="277" ht="24.75" hidden="1" customHeight="1">
      <c r="A277" s="160">
        <v>30.0</v>
      </c>
      <c r="B277" s="262"/>
      <c r="C277" s="196"/>
      <c r="D277" s="196"/>
      <c r="E277" s="196"/>
      <c r="F277" s="196"/>
      <c r="G277" s="196"/>
      <c r="H277" s="222"/>
      <c r="I277" s="196"/>
      <c r="J277" s="192">
        <f t="shared" si="225"/>
        <v>0</v>
      </c>
      <c r="K277" s="175"/>
      <c r="L277" s="175"/>
      <c r="M277" s="175"/>
      <c r="N277" s="175"/>
      <c r="O277" s="175"/>
      <c r="P277" s="175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</row>
    <row r="278" ht="24.75" hidden="1" customHeight="1">
      <c r="A278" s="160">
        <v>31.0</v>
      </c>
      <c r="B278" s="212"/>
      <c r="C278" s="196"/>
      <c r="D278" s="196"/>
      <c r="E278" s="196"/>
      <c r="F278" s="196"/>
      <c r="G278" s="196"/>
      <c r="H278" s="222"/>
      <c r="I278" s="196"/>
      <c r="J278" s="192">
        <f t="shared" si="225"/>
        <v>0</v>
      </c>
      <c r="K278" s="175"/>
      <c r="L278" s="175"/>
      <c r="M278" s="175"/>
      <c r="N278" s="175"/>
      <c r="O278" s="175"/>
      <c r="P278" s="175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</row>
    <row r="279" ht="24.75" hidden="1" customHeight="1">
      <c r="A279" s="160">
        <v>32.0</v>
      </c>
      <c r="B279" s="212"/>
      <c r="C279" s="160"/>
      <c r="D279" s="160"/>
      <c r="E279" s="160"/>
      <c r="F279" s="160"/>
      <c r="G279" s="160"/>
      <c r="H279" s="160"/>
      <c r="I279" s="160"/>
      <c r="J279" s="192">
        <f t="shared" si="225"/>
        <v>0</v>
      </c>
      <c r="K279" s="175"/>
      <c r="L279" s="175"/>
      <c r="M279" s="175"/>
      <c r="N279" s="175"/>
      <c r="O279" s="175"/>
      <c r="P279" s="175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</row>
    <row r="280" ht="24.75" hidden="1" customHeight="1">
      <c r="A280" s="160">
        <v>33.0</v>
      </c>
      <c r="B280" s="262"/>
      <c r="C280" s="160"/>
      <c r="D280" s="160"/>
      <c r="E280" s="160"/>
      <c r="F280" s="160"/>
      <c r="G280" s="160"/>
      <c r="H280" s="160"/>
      <c r="I280" s="160"/>
      <c r="J280" s="192">
        <f t="shared" si="225"/>
        <v>0</v>
      </c>
      <c r="K280" s="175"/>
      <c r="L280" s="175"/>
      <c r="M280" s="175"/>
      <c r="N280" s="175"/>
      <c r="O280" s="175"/>
      <c r="P280" s="175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</row>
    <row r="281" ht="24.75" hidden="1" customHeight="1">
      <c r="A281" s="160">
        <v>34.0</v>
      </c>
      <c r="B281" s="263"/>
      <c r="C281" s="160"/>
      <c r="D281" s="160"/>
      <c r="E281" s="160"/>
      <c r="F281" s="160"/>
      <c r="G281" s="160"/>
      <c r="H281" s="160"/>
      <c r="I281" s="160"/>
      <c r="J281" s="192">
        <f t="shared" si="225"/>
        <v>0</v>
      </c>
      <c r="K281" s="175"/>
      <c r="L281" s="175"/>
      <c r="M281" s="175"/>
      <c r="N281" s="175"/>
      <c r="O281" s="175"/>
      <c r="P281" s="175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</row>
    <row r="282" ht="24.75" hidden="1" customHeight="1">
      <c r="A282" s="160">
        <v>35.0</v>
      </c>
      <c r="B282" s="264"/>
      <c r="C282" s="160"/>
      <c r="D282" s="160"/>
      <c r="E282" s="160"/>
      <c r="F282" s="160"/>
      <c r="G282" s="160"/>
      <c r="H282" s="160"/>
      <c r="I282" s="160"/>
      <c r="J282" s="192">
        <f t="shared" si="225"/>
        <v>0</v>
      </c>
      <c r="K282" s="175"/>
      <c r="L282" s="175"/>
      <c r="M282" s="175"/>
      <c r="N282" s="175"/>
      <c r="O282" s="175"/>
      <c r="P282" s="175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</row>
    <row r="283" ht="18.75" customHeight="1">
      <c r="A283" s="139"/>
      <c r="B283" s="139"/>
      <c r="C283" s="139"/>
      <c r="D283" s="139"/>
      <c r="E283" s="139"/>
      <c r="F283" s="139"/>
      <c r="G283" s="139"/>
      <c r="H283" s="140" t="s">
        <v>38</v>
      </c>
      <c r="I283" s="139"/>
      <c r="J283" s="224">
        <f>SUM(J254:J282)</f>
        <v>121</v>
      </c>
      <c r="K283" s="225"/>
      <c r="L283" s="225"/>
      <c r="M283" s="225"/>
      <c r="N283" s="225"/>
      <c r="O283" s="225"/>
      <c r="P283" s="225"/>
      <c r="Q283" s="225"/>
      <c r="R283" s="139"/>
      <c r="S283" s="21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</row>
    <row r="284" ht="18.75" customHeight="1">
      <c r="A284" s="144"/>
      <c r="B284" s="144"/>
      <c r="C284" s="144"/>
      <c r="D284" s="144"/>
      <c r="E284" s="144"/>
      <c r="F284" s="144"/>
      <c r="G284" s="144"/>
      <c r="H284" s="145"/>
      <c r="I284" s="172"/>
      <c r="J284" s="199">
        <f>+J283*60%</f>
        <v>72.6</v>
      </c>
      <c r="K284" s="199"/>
      <c r="L284" s="199"/>
      <c r="M284" s="199"/>
      <c r="N284" s="199"/>
      <c r="O284" s="199"/>
      <c r="P284" s="199"/>
      <c r="Q284" s="199">
        <f>+J283*40%</f>
        <v>48.4</v>
      </c>
      <c r="R284" s="139"/>
      <c r="S284" s="21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18.75" customHeight="1">
      <c r="A285" s="139"/>
      <c r="B285" s="139"/>
      <c r="C285" s="139"/>
      <c r="D285" s="139"/>
      <c r="E285" s="139"/>
      <c r="F285" s="139"/>
      <c r="G285" s="139"/>
      <c r="H285" s="140"/>
      <c r="I285" s="139"/>
      <c r="J285" s="139"/>
      <c r="K285" s="139"/>
      <c r="L285" s="139"/>
      <c r="M285" s="139"/>
      <c r="N285" s="139"/>
      <c r="O285" s="139"/>
      <c r="P285" s="139"/>
      <c r="Q285" s="139"/>
      <c r="R285" s="139"/>
      <c r="S285" s="21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18.75" customHeight="1">
      <c r="A286" s="139"/>
      <c r="B286" s="139"/>
      <c r="C286" s="139"/>
      <c r="D286" s="139"/>
      <c r="E286" s="139"/>
      <c r="F286" s="139"/>
      <c r="G286" s="139"/>
      <c r="H286" s="140"/>
      <c r="I286" s="139"/>
      <c r="J286" s="139"/>
      <c r="K286" s="139"/>
      <c r="L286" s="139"/>
      <c r="M286" s="139"/>
      <c r="N286" s="139"/>
      <c r="O286" s="139"/>
      <c r="P286" s="139"/>
      <c r="Q286" s="139"/>
      <c r="R286" s="139"/>
      <c r="S286" s="21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19.5" customHeight="1">
      <c r="A287" s="226" t="s">
        <v>41</v>
      </c>
      <c r="B287" s="139"/>
      <c r="C287" s="139"/>
      <c r="D287" s="139"/>
      <c r="E287" s="139"/>
      <c r="F287" s="139"/>
      <c r="G287" s="139"/>
      <c r="H287" s="140"/>
      <c r="I287" s="139"/>
      <c r="J287" s="139"/>
      <c r="K287" s="139"/>
      <c r="L287" s="139"/>
      <c r="M287" s="139"/>
      <c r="N287" s="139"/>
      <c r="O287" s="139"/>
      <c r="P287" s="139"/>
      <c r="Q287" s="139"/>
      <c r="R287" s="139"/>
      <c r="S287" s="21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57.0" customHeight="1">
      <c r="A288" s="227"/>
      <c r="B288" s="228" t="s">
        <v>42</v>
      </c>
      <c r="C288" s="228" t="s">
        <v>43</v>
      </c>
      <c r="D288" s="228" t="s">
        <v>44</v>
      </c>
      <c r="E288" s="228" t="s">
        <v>45</v>
      </c>
      <c r="F288" s="228"/>
      <c r="G288" s="228"/>
      <c r="H288" s="229" t="s">
        <v>46</v>
      </c>
      <c r="I288" s="230" t="s">
        <v>47</v>
      </c>
      <c r="J288" s="139"/>
      <c r="K288" s="139"/>
      <c r="L288" s="139"/>
      <c r="M288" s="139"/>
      <c r="N288" s="139"/>
      <c r="O288" s="139"/>
      <c r="P288" s="139"/>
      <c r="Q288" s="139"/>
      <c r="R288" s="141"/>
      <c r="S288" s="21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18.75" customHeight="1">
      <c r="A289" s="231" t="s">
        <v>48</v>
      </c>
      <c r="B289" s="232">
        <f>+E22</f>
        <v>39117.5756</v>
      </c>
      <c r="C289" s="233">
        <f>+J226</f>
        <v>34845.6281</v>
      </c>
      <c r="D289" s="233">
        <f>+J247</f>
        <v>0</v>
      </c>
      <c r="E289" s="234">
        <f>J284</f>
        <v>72.6</v>
      </c>
      <c r="F289" s="234"/>
      <c r="G289" s="234"/>
      <c r="H289" s="235">
        <f>+I22</f>
        <v>2572.630026</v>
      </c>
      <c r="I289" s="236">
        <f>+B289-C289-D289-E289-H289</f>
        <v>1626.717474</v>
      </c>
      <c r="J289" s="139"/>
      <c r="K289" s="139"/>
      <c r="L289" s="139"/>
      <c r="M289" s="139"/>
      <c r="N289" s="139"/>
      <c r="O289" s="139"/>
      <c r="P289" s="139"/>
      <c r="Q289" s="139"/>
      <c r="R289" s="141"/>
      <c r="S289" s="21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</row>
    <row r="290" ht="19.5" customHeight="1">
      <c r="A290" s="237" t="s">
        <v>49</v>
      </c>
      <c r="B290" s="238"/>
      <c r="C290" s="239">
        <f>+C289/B289</f>
        <v>0.8907921201</v>
      </c>
      <c r="D290" s="239">
        <f>+D289/B289</f>
        <v>0</v>
      </c>
      <c r="E290" s="239">
        <f>+E289/B289</f>
        <v>0.00185594324</v>
      </c>
      <c r="F290" s="239"/>
      <c r="G290" s="239"/>
      <c r="H290" s="240">
        <f>+H289/B289</f>
        <v>0.06576660201</v>
      </c>
      <c r="I290" s="241">
        <f>+I289/B289</f>
        <v>0.0415853347</v>
      </c>
      <c r="J290" s="139"/>
      <c r="K290" s="139"/>
      <c r="L290" s="139"/>
      <c r="M290" s="139"/>
      <c r="N290" s="139"/>
      <c r="O290" s="139"/>
      <c r="P290" s="139"/>
      <c r="Q290" s="139"/>
      <c r="R290" s="141"/>
      <c r="S290" s="21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</row>
    <row r="291" ht="19.5" customHeight="1">
      <c r="A291" s="162"/>
      <c r="B291" s="215"/>
      <c r="C291" s="242"/>
      <c r="D291" s="242"/>
      <c r="E291" s="242"/>
      <c r="F291" s="242"/>
      <c r="G291" s="242"/>
      <c r="H291" s="243"/>
      <c r="I291" s="244"/>
      <c r="J291" s="139"/>
      <c r="K291" s="139"/>
      <c r="L291" s="139"/>
      <c r="M291" s="139"/>
      <c r="N291" s="139"/>
      <c r="O291" s="139"/>
      <c r="P291" s="139"/>
      <c r="Q291" s="139"/>
      <c r="R291" s="141"/>
      <c r="S291" s="21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</row>
    <row r="292" ht="18.75" customHeight="1">
      <c r="A292" s="245"/>
      <c r="B292" s="246"/>
      <c r="C292" s="246"/>
      <c r="D292" s="246" t="s">
        <v>50</v>
      </c>
      <c r="E292" s="246" t="s">
        <v>48</v>
      </c>
      <c r="F292" s="246"/>
      <c r="G292" s="246"/>
      <c r="H292" s="247">
        <f>+D289+E289+H289+I289</f>
        <v>4271.9475</v>
      </c>
      <c r="I292" s="248"/>
      <c r="J292" s="139"/>
      <c r="K292" s="139"/>
      <c r="L292" s="139"/>
      <c r="M292" s="139"/>
      <c r="N292" s="139"/>
      <c r="O292" s="139"/>
      <c r="P292" s="139"/>
      <c r="Q292" s="139"/>
      <c r="R292" s="141"/>
      <c r="S292" s="140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</row>
    <row r="293" ht="18.75" customHeight="1">
      <c r="A293" s="249"/>
      <c r="B293" s="139"/>
      <c r="C293" s="139"/>
      <c r="D293" s="139"/>
      <c r="E293" s="139" t="s">
        <v>49</v>
      </c>
      <c r="F293" s="139"/>
      <c r="G293" s="139"/>
      <c r="H293" s="243">
        <f>+H292/B289</f>
        <v>0.1092078799</v>
      </c>
      <c r="I293" s="250"/>
      <c r="J293" s="139"/>
      <c r="K293" s="139"/>
      <c r="L293" s="139"/>
      <c r="M293" s="139"/>
      <c r="N293" s="139"/>
      <c r="O293" s="139"/>
      <c r="P293" s="139"/>
      <c r="Q293" s="139"/>
      <c r="R293" s="141"/>
      <c r="S293" s="140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</row>
    <row r="294" ht="18.75" customHeight="1">
      <c r="A294" s="249"/>
      <c r="B294" s="139"/>
      <c r="C294" s="139" t="s">
        <v>51</v>
      </c>
      <c r="D294" s="139"/>
      <c r="E294" s="139"/>
      <c r="F294" s="139"/>
      <c r="G294" s="139"/>
      <c r="H294" s="140"/>
      <c r="I294" s="250"/>
      <c r="J294" s="139"/>
      <c r="K294" s="139"/>
      <c r="L294" s="139"/>
      <c r="M294" s="139"/>
      <c r="N294" s="139"/>
      <c r="O294" s="139"/>
      <c r="P294" s="139"/>
      <c r="Q294" s="139"/>
      <c r="R294" s="141"/>
      <c r="S294" s="140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</row>
    <row r="295" ht="18.75" customHeight="1">
      <c r="A295" s="249"/>
      <c r="B295" s="139"/>
      <c r="C295" s="139"/>
      <c r="D295" s="139" t="s">
        <v>52</v>
      </c>
      <c r="E295" s="139"/>
      <c r="F295" s="139"/>
      <c r="G295" s="139"/>
      <c r="H295" s="140">
        <f>+H294*(H292-H289)</f>
        <v>0</v>
      </c>
      <c r="I295" s="250"/>
      <c r="J295" s="139"/>
      <c r="K295" s="139"/>
      <c r="L295" s="139"/>
      <c r="M295" s="139"/>
      <c r="N295" s="139"/>
      <c r="O295" s="139"/>
      <c r="P295" s="139"/>
      <c r="Q295" s="139"/>
      <c r="R295" s="141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</row>
    <row r="296" ht="19.5" customHeight="1">
      <c r="A296" s="251"/>
      <c r="B296" s="252"/>
      <c r="C296" s="252"/>
      <c r="D296" s="252"/>
      <c r="E296" s="252"/>
      <c r="F296" s="252"/>
      <c r="G296" s="252"/>
      <c r="H296" s="253"/>
      <c r="I296" s="254"/>
      <c r="J296" s="139"/>
      <c r="K296" s="139"/>
      <c r="L296" s="139"/>
      <c r="M296" s="139"/>
      <c r="N296" s="139"/>
      <c r="O296" s="139"/>
      <c r="P296" s="139"/>
      <c r="Q296" s="139"/>
      <c r="R296" s="141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</row>
    <row r="297" ht="18.75" customHeight="1">
      <c r="A297" s="139"/>
      <c r="B297" s="139"/>
      <c r="C297" s="139"/>
      <c r="D297" s="139"/>
      <c r="E297" s="139"/>
      <c r="F297" s="139"/>
      <c r="G297" s="139"/>
      <c r="H297" s="140"/>
      <c r="I297" s="139"/>
      <c r="J297" s="139"/>
      <c r="K297" s="139"/>
      <c r="L297" s="139"/>
      <c r="M297" s="139"/>
      <c r="N297" s="139"/>
      <c r="O297" s="139"/>
      <c r="P297" s="139"/>
      <c r="Q297" s="139"/>
      <c r="R297" s="141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</row>
    <row r="298" ht="18.75" customHeight="1">
      <c r="A298" s="139"/>
      <c r="B298" s="139"/>
      <c r="C298" s="139"/>
      <c r="D298" s="139"/>
      <c r="E298" s="139"/>
      <c r="F298" s="139"/>
      <c r="G298" s="139"/>
      <c r="H298" s="140"/>
      <c r="I298" s="139"/>
      <c r="J298" s="139"/>
      <c r="K298" s="139"/>
      <c r="L298" s="139"/>
      <c r="M298" s="139"/>
      <c r="N298" s="139"/>
      <c r="O298" s="139"/>
      <c r="P298" s="139"/>
      <c r="Q298" s="139"/>
      <c r="R298" s="141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</row>
    <row r="299" ht="18.75" customHeight="1">
      <c r="A299" s="139"/>
      <c r="B299" s="139"/>
      <c r="C299" s="139"/>
      <c r="D299" s="139"/>
      <c r="E299" s="139"/>
      <c r="F299" s="139"/>
      <c r="G299" s="139"/>
      <c r="H299" s="140"/>
      <c r="I299" s="139"/>
      <c r="J299" s="139"/>
      <c r="K299" s="139"/>
      <c r="L299" s="139"/>
      <c r="M299" s="139"/>
      <c r="N299" s="139"/>
      <c r="O299" s="139"/>
      <c r="P299" s="139"/>
      <c r="Q299" s="139"/>
      <c r="R299" s="141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</row>
    <row r="300" ht="18.0" customHeight="1">
      <c r="A300" s="7"/>
      <c r="B300" s="7"/>
      <c r="C300" s="7"/>
      <c r="D300" s="7"/>
      <c r="E300" s="7"/>
      <c r="F300" s="7"/>
      <c r="G300" s="7"/>
      <c r="H300" s="255"/>
      <c r="I300" s="7"/>
      <c r="J300" s="7"/>
      <c r="K300" s="7"/>
      <c r="L300" s="7"/>
      <c r="M300" s="7"/>
      <c r="N300" s="7"/>
      <c r="O300" s="7"/>
      <c r="P300" s="7"/>
      <c r="Q300" s="7"/>
      <c r="R300" s="25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55"/>
      <c r="I301" s="7"/>
      <c r="J301" s="7"/>
      <c r="K301" s="7"/>
      <c r="L301" s="7"/>
      <c r="M301" s="7"/>
      <c r="N301" s="7"/>
      <c r="O301" s="7"/>
      <c r="P301" s="7"/>
      <c r="Q301" s="7"/>
      <c r="R301" s="25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55"/>
      <c r="I302" s="7"/>
      <c r="J302" s="7"/>
      <c r="K302" s="7"/>
      <c r="L302" s="7"/>
      <c r="M302" s="7"/>
      <c r="N302" s="7"/>
      <c r="O302" s="7"/>
      <c r="P302" s="7"/>
      <c r="Q302" s="7"/>
      <c r="R302" s="25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55"/>
      <c r="I303" s="7"/>
      <c r="J303" s="7"/>
      <c r="K303" s="7"/>
      <c r="L303" s="7"/>
      <c r="M303" s="7"/>
      <c r="N303" s="7"/>
      <c r="O303" s="7"/>
      <c r="P303" s="7"/>
      <c r="Q303" s="7"/>
      <c r="R303" s="25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55"/>
      <c r="I304" s="7"/>
      <c r="J304" s="7"/>
      <c r="K304" s="7"/>
      <c r="L304" s="7"/>
      <c r="M304" s="7"/>
      <c r="N304" s="7"/>
      <c r="O304" s="7"/>
      <c r="P304" s="7"/>
      <c r="Q304" s="7"/>
      <c r="R304" s="25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55"/>
      <c r="I305" s="7"/>
      <c r="J305" s="7"/>
      <c r="K305" s="7"/>
      <c r="L305" s="7"/>
      <c r="M305" s="7"/>
      <c r="N305" s="7"/>
      <c r="O305" s="7"/>
      <c r="P305" s="7"/>
      <c r="Q305" s="7"/>
      <c r="R305" s="25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55"/>
      <c r="I306" s="7"/>
      <c r="J306" s="7"/>
      <c r="K306" s="7"/>
      <c r="L306" s="7"/>
      <c r="M306" s="7"/>
      <c r="N306" s="7"/>
      <c r="O306" s="7"/>
      <c r="P306" s="7"/>
      <c r="Q306" s="7"/>
      <c r="R306" s="25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55"/>
      <c r="I307" s="7"/>
      <c r="J307" s="7"/>
      <c r="K307" s="7"/>
      <c r="L307" s="7"/>
      <c r="M307" s="7"/>
      <c r="N307" s="7"/>
      <c r="O307" s="7"/>
      <c r="P307" s="7"/>
      <c r="Q307" s="7"/>
      <c r="R307" s="25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55"/>
      <c r="I308" s="7"/>
      <c r="J308" s="7"/>
      <c r="K308" s="7"/>
      <c r="L308" s="7"/>
      <c r="M308" s="7"/>
      <c r="N308" s="7"/>
      <c r="O308" s="7"/>
      <c r="P308" s="7"/>
      <c r="Q308" s="7"/>
      <c r="R308" s="25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55"/>
      <c r="I309" s="7"/>
      <c r="J309" s="7"/>
      <c r="K309" s="7"/>
      <c r="L309" s="7"/>
      <c r="M309" s="7"/>
      <c r="N309" s="7"/>
      <c r="O309" s="7"/>
      <c r="P309" s="7"/>
      <c r="Q309" s="7"/>
      <c r="R309" s="25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55"/>
      <c r="I310" s="7"/>
      <c r="J310" s="7"/>
      <c r="K310" s="7"/>
      <c r="L310" s="7"/>
      <c r="M310" s="7"/>
      <c r="N310" s="7"/>
      <c r="O310" s="7"/>
      <c r="P310" s="7"/>
      <c r="Q310" s="7"/>
      <c r="R310" s="25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55"/>
      <c r="I311" s="7"/>
      <c r="J311" s="7"/>
      <c r="K311" s="7"/>
      <c r="L311" s="7"/>
      <c r="M311" s="7"/>
      <c r="N311" s="7"/>
      <c r="O311" s="7"/>
      <c r="P311" s="7"/>
      <c r="Q311" s="7"/>
      <c r="R311" s="25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55"/>
      <c r="I312" s="7"/>
      <c r="J312" s="7"/>
      <c r="K312" s="7"/>
      <c r="L312" s="7"/>
      <c r="M312" s="7"/>
      <c r="N312" s="7"/>
      <c r="O312" s="7"/>
      <c r="P312" s="7"/>
      <c r="Q312" s="7"/>
      <c r="R312" s="25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55"/>
      <c r="I313" s="7"/>
      <c r="J313" s="7"/>
      <c r="K313" s="7"/>
      <c r="L313" s="7"/>
      <c r="M313" s="7"/>
      <c r="N313" s="7"/>
      <c r="O313" s="7"/>
      <c r="P313" s="7"/>
      <c r="Q313" s="7"/>
      <c r="R313" s="25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55"/>
      <c r="I314" s="7"/>
      <c r="J314" s="7"/>
      <c r="K314" s="7"/>
      <c r="L314" s="7"/>
      <c r="M314" s="7"/>
      <c r="N314" s="7"/>
      <c r="O314" s="7"/>
      <c r="P314" s="7"/>
      <c r="Q314" s="7"/>
      <c r="R314" s="25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55"/>
      <c r="I315" s="7"/>
      <c r="J315" s="7"/>
      <c r="K315" s="7"/>
      <c r="L315" s="7"/>
      <c r="M315" s="7"/>
      <c r="N315" s="7"/>
      <c r="O315" s="7"/>
      <c r="P315" s="7"/>
      <c r="Q315" s="7"/>
      <c r="R315" s="25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55"/>
      <c r="I316" s="7"/>
      <c r="J316" s="7"/>
      <c r="K316" s="7"/>
      <c r="L316" s="7"/>
      <c r="M316" s="7"/>
      <c r="N316" s="7"/>
      <c r="O316" s="7"/>
      <c r="P316" s="7"/>
      <c r="Q316" s="7"/>
      <c r="R316" s="25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55"/>
      <c r="I317" s="7"/>
      <c r="J317" s="7"/>
      <c r="K317" s="7"/>
      <c r="L317" s="7"/>
      <c r="M317" s="7"/>
      <c r="N317" s="7"/>
      <c r="O317" s="7"/>
      <c r="P317" s="7"/>
      <c r="Q317" s="7"/>
      <c r="R317" s="25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55"/>
      <c r="I318" s="7"/>
      <c r="J318" s="7"/>
      <c r="K318" s="7"/>
      <c r="L318" s="7"/>
      <c r="M318" s="7"/>
      <c r="N318" s="7"/>
      <c r="O318" s="7"/>
      <c r="P318" s="7"/>
      <c r="Q318" s="7"/>
      <c r="R318" s="25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55"/>
      <c r="I319" s="7"/>
      <c r="J319" s="7"/>
      <c r="K319" s="7"/>
      <c r="L319" s="7"/>
      <c r="M319" s="7"/>
      <c r="N319" s="7"/>
      <c r="O319" s="7"/>
      <c r="P319" s="7"/>
      <c r="Q319" s="7"/>
      <c r="R319" s="25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55"/>
      <c r="I320" s="7"/>
      <c r="J320" s="7"/>
      <c r="K320" s="7"/>
      <c r="L320" s="7"/>
      <c r="M320" s="7"/>
      <c r="N320" s="7"/>
      <c r="O320" s="7"/>
      <c r="P320" s="7"/>
      <c r="Q320" s="7"/>
      <c r="R320" s="25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55"/>
      <c r="I321" s="7"/>
      <c r="J321" s="7"/>
      <c r="K321" s="7"/>
      <c r="L321" s="7"/>
      <c r="M321" s="7"/>
      <c r="N321" s="7"/>
      <c r="O321" s="7"/>
      <c r="P321" s="7"/>
      <c r="Q321" s="7"/>
      <c r="R321" s="25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55"/>
      <c r="I322" s="7"/>
      <c r="J322" s="7"/>
      <c r="K322" s="7"/>
      <c r="L322" s="7"/>
      <c r="M322" s="7"/>
      <c r="N322" s="7"/>
      <c r="O322" s="7"/>
      <c r="P322" s="7"/>
      <c r="Q322" s="7"/>
      <c r="R322" s="25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55"/>
      <c r="I323" s="7"/>
      <c r="J323" s="7"/>
      <c r="K323" s="7"/>
      <c r="L323" s="7"/>
      <c r="M323" s="7"/>
      <c r="N323" s="7"/>
      <c r="O323" s="7"/>
      <c r="P323" s="7"/>
      <c r="Q323" s="7"/>
      <c r="R323" s="25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55"/>
      <c r="I324" s="7"/>
      <c r="J324" s="7"/>
      <c r="K324" s="7"/>
      <c r="L324" s="7"/>
      <c r="M324" s="7"/>
      <c r="N324" s="7"/>
      <c r="O324" s="7"/>
      <c r="P324" s="7"/>
      <c r="Q324" s="7"/>
      <c r="R324" s="25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55"/>
      <c r="I325" s="7"/>
      <c r="J325" s="7"/>
      <c r="K325" s="7"/>
      <c r="L325" s="7"/>
      <c r="M325" s="7"/>
      <c r="N325" s="7"/>
      <c r="O325" s="7"/>
      <c r="P325" s="7"/>
      <c r="Q325" s="7"/>
      <c r="R325" s="25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55"/>
      <c r="I326" s="7"/>
      <c r="J326" s="7"/>
      <c r="K326" s="7"/>
      <c r="L326" s="7"/>
      <c r="M326" s="7"/>
      <c r="N326" s="7"/>
      <c r="O326" s="7"/>
      <c r="P326" s="7"/>
      <c r="Q326" s="7"/>
      <c r="R326" s="25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55"/>
      <c r="I327" s="7"/>
      <c r="J327" s="7"/>
      <c r="K327" s="7"/>
      <c r="L327" s="7"/>
      <c r="M327" s="7"/>
      <c r="N327" s="7"/>
      <c r="O327" s="7"/>
      <c r="P327" s="7"/>
      <c r="Q327" s="7"/>
      <c r="R327" s="25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55"/>
      <c r="I328" s="7"/>
      <c r="J328" s="7"/>
      <c r="K328" s="7"/>
      <c r="L328" s="7"/>
      <c r="M328" s="7"/>
      <c r="N328" s="7"/>
      <c r="O328" s="7"/>
      <c r="P328" s="7"/>
      <c r="Q328" s="7"/>
      <c r="R328" s="25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55"/>
      <c r="I329" s="7"/>
      <c r="J329" s="7"/>
      <c r="K329" s="7"/>
      <c r="L329" s="7"/>
      <c r="M329" s="7"/>
      <c r="N329" s="7"/>
      <c r="O329" s="7"/>
      <c r="P329" s="7"/>
      <c r="Q329" s="7"/>
      <c r="R329" s="25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55"/>
      <c r="I477" s="7"/>
      <c r="J477" s="7"/>
      <c r="K477" s="7"/>
      <c r="L477" s="7"/>
      <c r="M477" s="7"/>
      <c r="N477" s="7"/>
      <c r="O477" s="7"/>
      <c r="P477" s="7"/>
      <c r="Q477" s="7"/>
      <c r="R477" s="25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55"/>
      <c r="I478" s="7"/>
      <c r="J478" s="7"/>
      <c r="K478" s="7"/>
      <c r="L478" s="7"/>
      <c r="M478" s="7"/>
      <c r="N478" s="7"/>
      <c r="O478" s="7"/>
      <c r="P478" s="7"/>
      <c r="Q478" s="7"/>
      <c r="R478" s="25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55"/>
      <c r="I479" s="7"/>
      <c r="J479" s="7"/>
      <c r="K479" s="7"/>
      <c r="L479" s="7"/>
      <c r="M479" s="7"/>
      <c r="N479" s="7"/>
      <c r="O479" s="7"/>
      <c r="P479" s="7"/>
      <c r="Q479" s="7"/>
      <c r="R479" s="25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55"/>
      <c r="I480" s="7"/>
      <c r="J480" s="7"/>
      <c r="K480" s="7"/>
      <c r="L480" s="7"/>
      <c r="M480" s="7"/>
      <c r="N480" s="7"/>
      <c r="O480" s="7"/>
      <c r="P480" s="7"/>
      <c r="Q480" s="7"/>
      <c r="R480" s="25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55"/>
      <c r="I481" s="7"/>
      <c r="J481" s="7"/>
      <c r="K481" s="7"/>
      <c r="L481" s="7"/>
      <c r="M481" s="7"/>
      <c r="N481" s="7"/>
      <c r="O481" s="7"/>
      <c r="P481" s="7"/>
      <c r="Q481" s="7"/>
      <c r="R481" s="25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55"/>
      <c r="I482" s="7"/>
      <c r="J482" s="7"/>
      <c r="K482" s="7"/>
      <c r="L482" s="7"/>
      <c r="M482" s="7"/>
      <c r="N482" s="7"/>
      <c r="O482" s="7"/>
      <c r="P482" s="7"/>
      <c r="Q482" s="7"/>
      <c r="R482" s="25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55"/>
      <c r="I483" s="7"/>
      <c r="J483" s="7"/>
      <c r="K483" s="7"/>
      <c r="L483" s="7"/>
      <c r="M483" s="7"/>
      <c r="N483" s="7"/>
      <c r="O483" s="7"/>
      <c r="P483" s="7"/>
      <c r="Q483" s="7"/>
      <c r="R483" s="25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55"/>
      <c r="I484" s="7"/>
      <c r="J484" s="7"/>
      <c r="K484" s="7"/>
      <c r="L484" s="7"/>
      <c r="M484" s="7"/>
      <c r="N484" s="7"/>
      <c r="O484" s="7"/>
      <c r="P484" s="7"/>
      <c r="Q484" s="7"/>
      <c r="R484" s="25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55"/>
      <c r="I485" s="7"/>
      <c r="J485" s="7"/>
      <c r="K485" s="7"/>
      <c r="L485" s="7"/>
      <c r="M485" s="7"/>
      <c r="N485" s="7"/>
      <c r="O485" s="7"/>
      <c r="P485" s="7"/>
      <c r="Q485" s="7"/>
      <c r="R485" s="25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55"/>
      <c r="I486" s="7"/>
      <c r="J486" s="7"/>
      <c r="K486" s="7"/>
      <c r="L486" s="7"/>
      <c r="M486" s="7"/>
      <c r="N486" s="7"/>
      <c r="O486" s="7"/>
      <c r="P486" s="7"/>
      <c r="Q486" s="7"/>
      <c r="R486" s="25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55"/>
      <c r="I487" s="7"/>
      <c r="J487" s="7"/>
      <c r="K487" s="7"/>
      <c r="L487" s="7"/>
      <c r="M487" s="7"/>
      <c r="N487" s="7"/>
      <c r="O487" s="7"/>
      <c r="P487" s="7"/>
      <c r="Q487" s="7"/>
      <c r="R487" s="25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55"/>
      <c r="I488" s="7"/>
      <c r="J488" s="7"/>
      <c r="K488" s="7"/>
      <c r="L488" s="7"/>
      <c r="M488" s="7"/>
      <c r="N488" s="7"/>
      <c r="O488" s="7"/>
      <c r="P488" s="7"/>
      <c r="Q488" s="7"/>
      <c r="R488" s="25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55"/>
      <c r="I489" s="7"/>
      <c r="J489" s="7"/>
      <c r="K489" s="7"/>
      <c r="L489" s="7"/>
      <c r="M489" s="7"/>
      <c r="N489" s="7"/>
      <c r="O489" s="7"/>
      <c r="P489" s="7"/>
      <c r="Q489" s="7"/>
      <c r="R489" s="25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55"/>
      <c r="I490" s="7"/>
      <c r="J490" s="7"/>
      <c r="K490" s="7"/>
      <c r="L490" s="7"/>
      <c r="M490" s="7"/>
      <c r="N490" s="7"/>
      <c r="O490" s="7"/>
      <c r="P490" s="7"/>
      <c r="Q490" s="7"/>
      <c r="R490" s="25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55"/>
      <c r="I491" s="7"/>
      <c r="J491" s="7"/>
      <c r="K491" s="7"/>
      <c r="L491" s="7"/>
      <c r="M491" s="7"/>
      <c r="N491" s="7"/>
      <c r="O491" s="7"/>
      <c r="P491" s="7"/>
      <c r="Q491" s="7"/>
      <c r="R491" s="25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55"/>
      <c r="I492" s="7"/>
      <c r="J492" s="7"/>
      <c r="K492" s="7"/>
      <c r="L492" s="7"/>
      <c r="M492" s="7"/>
      <c r="N492" s="7"/>
      <c r="O492" s="7"/>
      <c r="P492" s="7"/>
      <c r="Q492" s="7"/>
      <c r="R492" s="25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55"/>
      <c r="I493" s="7"/>
      <c r="J493" s="7"/>
      <c r="K493" s="7"/>
      <c r="L493" s="7"/>
      <c r="M493" s="7"/>
      <c r="N493" s="7"/>
      <c r="O493" s="7"/>
      <c r="P493" s="7"/>
      <c r="Q493" s="7"/>
      <c r="R493" s="25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55"/>
      <c r="I494" s="7"/>
      <c r="J494" s="7"/>
      <c r="K494" s="7"/>
      <c r="L494" s="7"/>
      <c r="M494" s="7"/>
      <c r="N494" s="7"/>
      <c r="O494" s="7"/>
      <c r="P494" s="7"/>
      <c r="Q494" s="7"/>
      <c r="R494" s="25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55"/>
      <c r="I495" s="7"/>
      <c r="J495" s="7"/>
      <c r="K495" s="7"/>
      <c r="L495" s="7"/>
      <c r="M495" s="7"/>
      <c r="N495" s="7"/>
      <c r="O495" s="7"/>
      <c r="P495" s="7"/>
      <c r="Q495" s="7"/>
      <c r="R495" s="256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232:E232"/>
    <mergeCell ref="C253:E253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44424.0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98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65</v>
      </c>
      <c r="C8" s="154">
        <v>1.5</v>
      </c>
      <c r="D8" s="155">
        <v>0.0846</v>
      </c>
      <c r="E8" s="156">
        <f>220.84*14.3</f>
        <v>3158.012</v>
      </c>
      <c r="F8" s="156"/>
      <c r="G8" s="156"/>
      <c r="H8" s="157">
        <v>14.3</v>
      </c>
      <c r="I8" s="158">
        <f t="shared" ref="I8:I25" si="1">+D8*E8</f>
        <v>267.1678152</v>
      </c>
      <c r="J8" s="159">
        <f t="shared" ref="J8:J25" si="2">E8-I8</f>
        <v>2890.844185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71</v>
      </c>
      <c r="C9" s="154">
        <v>22.5</v>
      </c>
      <c r="D9" s="155">
        <v>0.1086</v>
      </c>
      <c r="E9" s="156">
        <f>208.59*39.9</f>
        <v>8322.741</v>
      </c>
      <c r="F9" s="156"/>
      <c r="G9" s="156"/>
      <c r="H9" s="157">
        <v>39.9</v>
      </c>
      <c r="I9" s="158">
        <f t="shared" si="1"/>
        <v>903.8496726</v>
      </c>
      <c r="J9" s="159">
        <f t="shared" si="2"/>
        <v>7418.891327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99</v>
      </c>
      <c r="C10" s="154">
        <v>22.5</v>
      </c>
      <c r="D10" s="155">
        <v>0.0899</v>
      </c>
      <c r="E10" s="156">
        <f>212.799*13.8</f>
        <v>2936.6262</v>
      </c>
      <c r="F10" s="156"/>
      <c r="G10" s="156"/>
      <c r="H10" s="157">
        <v>13.8</v>
      </c>
      <c r="I10" s="158">
        <f t="shared" si="1"/>
        <v>264.0026954</v>
      </c>
      <c r="J10" s="159">
        <f t="shared" si="2"/>
        <v>2672.623505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54" t="s">
        <v>100</v>
      </c>
      <c r="C11" s="154">
        <v>20.5</v>
      </c>
      <c r="D11" s="155">
        <v>0.0957</v>
      </c>
      <c r="E11" s="156">
        <f>221.726*13.3</f>
        <v>2948.9558</v>
      </c>
      <c r="F11" s="156"/>
      <c r="G11" s="156"/>
      <c r="H11" s="157">
        <v>13.3</v>
      </c>
      <c r="I11" s="158">
        <f t="shared" si="1"/>
        <v>282.2150701</v>
      </c>
      <c r="J11" s="159">
        <f t="shared" si="2"/>
        <v>2666.74073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24</v>
      </c>
      <c r="C12" s="154">
        <v>25.5</v>
      </c>
      <c r="D12" s="161">
        <v>0.0563</v>
      </c>
      <c r="E12" s="259">
        <f>230.528*14.6</f>
        <v>3365.7088</v>
      </c>
      <c r="F12" s="259"/>
      <c r="G12" s="259"/>
      <c r="H12" s="157">
        <v>14.6</v>
      </c>
      <c r="I12" s="158">
        <f t="shared" si="1"/>
        <v>189.4894054</v>
      </c>
      <c r="J12" s="159">
        <f t="shared" si="2"/>
        <v>3176.219395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customHeight="1">
      <c r="A13" s="153">
        <v>6.0</v>
      </c>
      <c r="B13" s="160" t="s">
        <v>74</v>
      </c>
      <c r="C13" s="160">
        <v>30.5</v>
      </c>
      <c r="D13" s="161">
        <v>0.0477</v>
      </c>
      <c r="E13" s="259">
        <f>264.882*17.8</f>
        <v>4714.8996</v>
      </c>
      <c r="F13" s="259"/>
      <c r="G13" s="259"/>
      <c r="H13" s="157">
        <v>17.8</v>
      </c>
      <c r="I13" s="158">
        <f t="shared" si="1"/>
        <v>224.9007109</v>
      </c>
      <c r="J13" s="159">
        <f t="shared" si="2"/>
        <v>4489.998889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6.0</v>
      </c>
      <c r="B14" s="160"/>
      <c r="C14" s="160"/>
      <c r="D14" s="161"/>
      <c r="E14" s="259"/>
      <c r="F14" s="259"/>
      <c r="G14" s="259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7.0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8.0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9.0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10.0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11.0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12.0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13.0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14.0</v>
      </c>
      <c r="B22" s="160"/>
      <c r="C22" s="160"/>
      <c r="D22" s="161"/>
      <c r="E22" s="259"/>
      <c r="F22" s="259"/>
      <c r="G22" s="259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15.0</v>
      </c>
      <c r="B23" s="160"/>
      <c r="C23" s="160"/>
      <c r="D23" s="161"/>
      <c r="E23" s="259"/>
      <c r="F23" s="259"/>
      <c r="G23" s="259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26.25" hidden="1" customHeight="1">
      <c r="A24" s="153">
        <v>16.0</v>
      </c>
      <c r="B24" s="160"/>
      <c r="C24" s="160"/>
      <c r="D24" s="161"/>
      <c r="E24" s="259"/>
      <c r="F24" s="259"/>
      <c r="G24" s="259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26.25" hidden="1" customHeight="1">
      <c r="A25" s="153">
        <v>17.0</v>
      </c>
      <c r="B25" s="160"/>
      <c r="C25" s="160"/>
      <c r="D25" s="161"/>
      <c r="E25" s="259"/>
      <c r="F25" s="259"/>
      <c r="G25" s="259"/>
      <c r="H25" s="157"/>
      <c r="I25" s="158">
        <f t="shared" si="1"/>
        <v>0</v>
      </c>
      <c r="J25" s="159">
        <f t="shared" si="2"/>
        <v>0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62"/>
      <c r="B26" s="163"/>
      <c r="C26" s="164"/>
      <c r="D26" s="165"/>
      <c r="E26" s="166">
        <f>SUM(E8:E25)</f>
        <v>25446.9434</v>
      </c>
      <c r="F26" s="167"/>
      <c r="G26" s="167"/>
      <c r="H26" s="168"/>
      <c r="I26" s="169">
        <f t="shared" ref="I26:J26" si="3">SUM(I8:I25)</f>
        <v>2131.62537</v>
      </c>
      <c r="J26" s="170">
        <f t="shared" si="3"/>
        <v>23315.31803</v>
      </c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</row>
    <row r="27" ht="18.75" customHeight="1">
      <c r="A27" s="171"/>
      <c r="B27" s="144"/>
      <c r="C27" s="144"/>
      <c r="D27" s="172"/>
      <c r="E27" s="173"/>
      <c r="F27" s="151"/>
      <c r="G27" s="151"/>
      <c r="H27" s="147"/>
      <c r="I27" s="174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</row>
    <row r="29" ht="18.75" customHeight="1">
      <c r="A29" s="139"/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18.75" customHeight="1">
      <c r="A30" s="139" t="s">
        <v>11</v>
      </c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18.75" customHeight="1">
      <c r="A31" s="139"/>
      <c r="B31" s="139"/>
      <c r="C31" s="139"/>
      <c r="D31" s="139"/>
      <c r="E31" s="139"/>
      <c r="F31" s="139"/>
      <c r="G31" s="139"/>
      <c r="H31" s="140"/>
      <c r="I31" s="139"/>
      <c r="J31" s="139"/>
      <c r="K31" s="139"/>
      <c r="L31" s="139"/>
      <c r="M31" s="139"/>
      <c r="N31" s="139"/>
      <c r="O31" s="139"/>
      <c r="P31" s="139"/>
      <c r="Q31" s="139"/>
      <c r="R31" s="141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40.5" customHeight="1">
      <c r="A32" s="175"/>
      <c r="B32" s="160" t="s">
        <v>12</v>
      </c>
      <c r="C32" s="176" t="s">
        <v>57</v>
      </c>
      <c r="D32" s="52"/>
      <c r="E32" s="53"/>
      <c r="F32" s="177"/>
      <c r="G32" s="177"/>
      <c r="H32" s="178" t="s">
        <v>14</v>
      </c>
      <c r="I32" s="160" t="s">
        <v>15</v>
      </c>
      <c r="J32" s="160" t="s">
        <v>16</v>
      </c>
      <c r="K32" s="139"/>
      <c r="L32" s="160" t="s">
        <v>17</v>
      </c>
      <c r="M32" s="160" t="s">
        <v>15</v>
      </c>
      <c r="N32" s="175" t="s">
        <v>18</v>
      </c>
      <c r="O32" s="139"/>
      <c r="P32" s="139"/>
      <c r="Q32" s="175" t="s">
        <v>58</v>
      </c>
      <c r="R32" s="179"/>
      <c r="S32" s="160" t="s">
        <v>17</v>
      </c>
      <c r="T32" s="160" t="s">
        <v>15</v>
      </c>
      <c r="U32" s="175" t="s">
        <v>18</v>
      </c>
      <c r="V32" s="139"/>
      <c r="W32" s="175" t="s">
        <v>19</v>
      </c>
      <c r="X32" s="175" t="s">
        <v>20</v>
      </c>
      <c r="Y32" s="175" t="s">
        <v>21</v>
      </c>
      <c r="Z32" s="175" t="s">
        <v>101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1.0</v>
      </c>
      <c r="B33" s="180" t="s">
        <v>65</v>
      </c>
      <c r="C33" s="181">
        <v>95.0</v>
      </c>
      <c r="D33" s="181">
        <v>203.0</v>
      </c>
      <c r="E33" s="181">
        <v>170.0</v>
      </c>
      <c r="F33" s="181">
        <f t="shared" ref="F33:F229" si="5">VALUE(IF(RIGHT(B33, 1)="%", RIGHT(B33, 3), 0))</f>
        <v>0</v>
      </c>
      <c r="G33" s="181">
        <f t="shared" ref="G33:G229" si="6">+R33*C33/100*D33/100*E33/100</f>
        <v>64.0936975</v>
      </c>
      <c r="H33" s="182">
        <f t="shared" ref="H33:H229" si="7">IF(F33=0, G33, F33*G33)</f>
        <v>64.0936975</v>
      </c>
      <c r="I33" s="181">
        <v>1.0</v>
      </c>
      <c r="J33" s="183">
        <f t="shared" ref="J33:J229" si="8">+I33*H33</f>
        <v>64.0936975</v>
      </c>
      <c r="K33" s="184"/>
      <c r="L33" s="185">
        <f>D33*25.4/1000</f>
        <v>5.1562</v>
      </c>
      <c r="M33" s="186">
        <f>+I33</f>
        <v>1</v>
      </c>
      <c r="N33" s="186">
        <f>M33*L33</f>
        <v>5.1562</v>
      </c>
      <c r="O33" s="184"/>
      <c r="P33" s="184"/>
      <c r="Q33" s="185"/>
      <c r="R33" s="187">
        <v>19.55</v>
      </c>
      <c r="S33" s="175">
        <f t="shared" ref="S33:S230" si="9">E33/100</f>
        <v>1.7</v>
      </c>
      <c r="T33" s="160">
        <f t="shared" ref="T33:T230" si="10">I33</f>
        <v>1</v>
      </c>
      <c r="U33" s="160">
        <f t="shared" ref="U33:U230" si="11">T33*S33</f>
        <v>1.7</v>
      </c>
      <c r="V33" s="188">
        <f t="shared" ref="V33:V87" si="12">R33*C33/100*D33/100*E33/100</f>
        <v>64.0936975</v>
      </c>
      <c r="W33" s="175">
        <f t="shared" ref="W33:X33" si="4">C33/100</f>
        <v>0.95</v>
      </c>
      <c r="X33" s="175">
        <f t="shared" si="4"/>
        <v>2.03</v>
      </c>
      <c r="Y33" s="175">
        <f t="shared" ref="Y33:Y230" si="14">U33</f>
        <v>1.7</v>
      </c>
      <c r="Z33" s="189">
        <f t="shared" ref="Z33:Z230" si="15">W33*X33*Y33</f>
        <v>3.27845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2.0</v>
      </c>
      <c r="B34" s="190" t="s">
        <v>65</v>
      </c>
      <c r="C34" s="190">
        <v>104.0</v>
      </c>
      <c r="D34" s="190">
        <v>203.0</v>
      </c>
      <c r="E34" s="190">
        <v>92.0</v>
      </c>
      <c r="F34" s="190">
        <f t="shared" si="5"/>
        <v>0</v>
      </c>
      <c r="G34" s="190">
        <f t="shared" si="6"/>
        <v>37.9720432</v>
      </c>
      <c r="H34" s="191">
        <f t="shared" si="7"/>
        <v>37.9720432</v>
      </c>
      <c r="I34" s="190">
        <v>1.0</v>
      </c>
      <c r="J34" s="192">
        <f t="shared" si="8"/>
        <v>37.9720432</v>
      </c>
      <c r="K34" s="139"/>
      <c r="L34" s="175"/>
      <c r="M34" s="160"/>
      <c r="N34" s="160"/>
      <c r="O34" s="139"/>
      <c r="P34" s="139"/>
      <c r="Q34" s="175"/>
      <c r="R34" s="187">
        <v>19.55</v>
      </c>
      <c r="S34" s="175">
        <f t="shared" si="9"/>
        <v>0.92</v>
      </c>
      <c r="T34" s="160">
        <f t="shared" si="10"/>
        <v>1</v>
      </c>
      <c r="U34" s="160">
        <f t="shared" si="11"/>
        <v>0.92</v>
      </c>
      <c r="V34" s="188">
        <f t="shared" si="12"/>
        <v>37.9720432</v>
      </c>
      <c r="W34" s="175">
        <f t="shared" ref="W34:X34" si="13">C34/100</f>
        <v>1.04</v>
      </c>
      <c r="X34" s="175">
        <f t="shared" si="13"/>
        <v>2.03</v>
      </c>
      <c r="Y34" s="175">
        <f t="shared" si="14"/>
        <v>0.92</v>
      </c>
      <c r="Z34" s="189">
        <f t="shared" si="15"/>
        <v>1.942304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3.0</v>
      </c>
      <c r="B35" s="190" t="s">
        <v>65</v>
      </c>
      <c r="C35" s="190">
        <v>105.0</v>
      </c>
      <c r="D35" s="190">
        <v>203.0</v>
      </c>
      <c r="E35" s="190">
        <v>201.0</v>
      </c>
      <c r="F35" s="190">
        <f t="shared" si="5"/>
        <v>0</v>
      </c>
      <c r="G35" s="190">
        <f t="shared" si="6"/>
        <v>83.75835825</v>
      </c>
      <c r="H35" s="191">
        <f t="shared" si="7"/>
        <v>83.75835825</v>
      </c>
      <c r="I35" s="190">
        <v>1.0</v>
      </c>
      <c r="J35" s="192">
        <f t="shared" si="8"/>
        <v>83.75835825</v>
      </c>
      <c r="K35" s="139"/>
      <c r="L35" s="175">
        <f t="shared" ref="L35:L50" si="17">D35*25.4/1000</f>
        <v>5.1562</v>
      </c>
      <c r="M35" s="160">
        <f t="shared" ref="M35:M50" si="18">+I35</f>
        <v>1</v>
      </c>
      <c r="N35" s="160">
        <f t="shared" ref="N35:N50" si="19">M35*L35</f>
        <v>5.1562</v>
      </c>
      <c r="O35" s="139"/>
      <c r="P35" s="139"/>
      <c r="Q35" s="175"/>
      <c r="R35" s="187">
        <v>19.55</v>
      </c>
      <c r="S35" s="175">
        <f t="shared" si="9"/>
        <v>2.01</v>
      </c>
      <c r="T35" s="160">
        <f t="shared" si="10"/>
        <v>1</v>
      </c>
      <c r="U35" s="160">
        <f t="shared" si="11"/>
        <v>2.01</v>
      </c>
      <c r="V35" s="188">
        <f t="shared" si="12"/>
        <v>83.75835825</v>
      </c>
      <c r="W35" s="175">
        <f t="shared" ref="W35:X35" si="16">C35/100</f>
        <v>1.05</v>
      </c>
      <c r="X35" s="175">
        <f t="shared" si="16"/>
        <v>2.03</v>
      </c>
      <c r="Y35" s="175">
        <f t="shared" si="14"/>
        <v>2.01</v>
      </c>
      <c r="Z35" s="189">
        <f t="shared" si="15"/>
        <v>4.284315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4.0</v>
      </c>
      <c r="B36" s="190" t="s">
        <v>65</v>
      </c>
      <c r="C36" s="190">
        <v>107.0</v>
      </c>
      <c r="D36" s="190">
        <v>203.0</v>
      </c>
      <c r="E36" s="190">
        <v>2846.0</v>
      </c>
      <c r="F36" s="190">
        <f t="shared" si="5"/>
        <v>0</v>
      </c>
      <c r="G36" s="190">
        <f t="shared" si="6"/>
        <v>1208.541235</v>
      </c>
      <c r="H36" s="191">
        <f t="shared" si="7"/>
        <v>1208.541235</v>
      </c>
      <c r="I36" s="190">
        <v>1.0</v>
      </c>
      <c r="J36" s="192">
        <f t="shared" si="8"/>
        <v>1208.541235</v>
      </c>
      <c r="K36" s="139"/>
      <c r="L36" s="175">
        <f t="shared" si="17"/>
        <v>5.1562</v>
      </c>
      <c r="M36" s="160">
        <f t="shared" si="18"/>
        <v>1</v>
      </c>
      <c r="N36" s="160">
        <f t="shared" si="19"/>
        <v>5.1562</v>
      </c>
      <c r="O36" s="139"/>
      <c r="P36" s="139"/>
      <c r="Q36" s="175">
        <v>1245.0</v>
      </c>
      <c r="R36" s="187">
        <v>19.55</v>
      </c>
      <c r="S36" s="175">
        <f t="shared" si="9"/>
        <v>28.46</v>
      </c>
      <c r="T36" s="160">
        <f t="shared" si="10"/>
        <v>1</v>
      </c>
      <c r="U36" s="160">
        <f t="shared" si="11"/>
        <v>28.46</v>
      </c>
      <c r="V36" s="188">
        <f t="shared" si="12"/>
        <v>1208.541235</v>
      </c>
      <c r="W36" s="175">
        <f t="shared" ref="W36:X36" si="20">C36/100</f>
        <v>1.07</v>
      </c>
      <c r="X36" s="175">
        <f t="shared" si="20"/>
        <v>2.03</v>
      </c>
      <c r="Y36" s="175">
        <f t="shared" si="14"/>
        <v>28.46</v>
      </c>
      <c r="Z36" s="189">
        <f t="shared" si="15"/>
        <v>61.817966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5.0</v>
      </c>
      <c r="B37" s="190" t="s">
        <v>65</v>
      </c>
      <c r="C37" s="190">
        <v>106.0</v>
      </c>
      <c r="D37" s="190">
        <v>203.0</v>
      </c>
      <c r="E37" s="190">
        <v>2838.0</v>
      </c>
      <c r="F37" s="190">
        <f t="shared" si="5"/>
        <v>0</v>
      </c>
      <c r="G37" s="190">
        <f t="shared" si="6"/>
        <v>1193.881042</v>
      </c>
      <c r="H37" s="191">
        <f t="shared" si="7"/>
        <v>1193.881042</v>
      </c>
      <c r="I37" s="190">
        <v>1.0</v>
      </c>
      <c r="J37" s="192">
        <f t="shared" si="8"/>
        <v>1193.881042</v>
      </c>
      <c r="K37" s="139"/>
      <c r="L37" s="175">
        <f t="shared" si="17"/>
        <v>5.1562</v>
      </c>
      <c r="M37" s="160">
        <f t="shared" si="18"/>
        <v>1</v>
      </c>
      <c r="N37" s="160">
        <f t="shared" si="19"/>
        <v>5.1562</v>
      </c>
      <c r="O37" s="139"/>
      <c r="P37" s="139"/>
      <c r="Q37" s="175">
        <v>1250.0</v>
      </c>
      <c r="R37" s="187">
        <v>19.55</v>
      </c>
      <c r="S37" s="175">
        <f t="shared" si="9"/>
        <v>28.38</v>
      </c>
      <c r="T37" s="160">
        <f t="shared" si="10"/>
        <v>1</v>
      </c>
      <c r="U37" s="160">
        <f t="shared" si="11"/>
        <v>28.38</v>
      </c>
      <c r="V37" s="188">
        <f t="shared" si="12"/>
        <v>1193.881042</v>
      </c>
      <c r="W37" s="175">
        <f t="shared" ref="W37:X37" si="21">C37/100</f>
        <v>1.06</v>
      </c>
      <c r="X37" s="175">
        <f t="shared" si="21"/>
        <v>2.03</v>
      </c>
      <c r="Y37" s="175">
        <f t="shared" si="14"/>
        <v>28.38</v>
      </c>
      <c r="Z37" s="189">
        <f t="shared" si="15"/>
        <v>61.068084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6.0</v>
      </c>
      <c r="B38" s="180" t="s">
        <v>71</v>
      </c>
      <c r="C38" s="181">
        <v>67.0</v>
      </c>
      <c r="D38" s="181">
        <v>203.0</v>
      </c>
      <c r="E38" s="181">
        <v>145.0</v>
      </c>
      <c r="F38" s="181">
        <f t="shared" si="5"/>
        <v>0</v>
      </c>
      <c r="G38" s="181">
        <f t="shared" si="6"/>
        <v>44.86629875</v>
      </c>
      <c r="H38" s="182">
        <f t="shared" si="7"/>
        <v>44.86629875</v>
      </c>
      <c r="I38" s="181">
        <v>1.0</v>
      </c>
      <c r="J38" s="183">
        <f t="shared" si="8"/>
        <v>44.86629875</v>
      </c>
      <c r="K38" s="184"/>
      <c r="L38" s="185">
        <f t="shared" si="17"/>
        <v>5.1562</v>
      </c>
      <c r="M38" s="186">
        <f t="shared" si="18"/>
        <v>1</v>
      </c>
      <c r="N38" s="186">
        <f t="shared" si="19"/>
        <v>5.1562</v>
      </c>
      <c r="O38" s="184"/>
      <c r="P38" s="184"/>
      <c r="Q38" s="185"/>
      <c r="R38" s="187">
        <v>22.75</v>
      </c>
      <c r="S38" s="175">
        <f t="shared" si="9"/>
        <v>1.45</v>
      </c>
      <c r="T38" s="160">
        <f t="shared" si="10"/>
        <v>1</v>
      </c>
      <c r="U38" s="160">
        <f t="shared" si="11"/>
        <v>1.45</v>
      </c>
      <c r="V38" s="188">
        <f t="shared" si="12"/>
        <v>44.86629875</v>
      </c>
      <c r="W38" s="175">
        <f t="shared" ref="W38:X38" si="22">C38/100</f>
        <v>0.67</v>
      </c>
      <c r="X38" s="175">
        <f t="shared" si="22"/>
        <v>2.03</v>
      </c>
      <c r="Y38" s="175">
        <f t="shared" si="14"/>
        <v>1.45</v>
      </c>
      <c r="Z38" s="189">
        <f t="shared" si="15"/>
        <v>1.972145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7.0</v>
      </c>
      <c r="B39" s="190" t="s">
        <v>71</v>
      </c>
      <c r="C39" s="190">
        <v>100.0</v>
      </c>
      <c r="D39" s="190">
        <v>208.0</v>
      </c>
      <c r="E39" s="190">
        <v>143.0</v>
      </c>
      <c r="F39" s="190">
        <f t="shared" si="5"/>
        <v>0</v>
      </c>
      <c r="G39" s="190">
        <f t="shared" si="6"/>
        <v>67.6676</v>
      </c>
      <c r="H39" s="191">
        <f t="shared" si="7"/>
        <v>67.6676</v>
      </c>
      <c r="I39" s="190">
        <v>1.0</v>
      </c>
      <c r="J39" s="192">
        <f t="shared" si="8"/>
        <v>67.6676</v>
      </c>
      <c r="K39" s="139"/>
      <c r="L39" s="175">
        <f t="shared" si="17"/>
        <v>5.2832</v>
      </c>
      <c r="M39" s="160">
        <f t="shared" si="18"/>
        <v>1</v>
      </c>
      <c r="N39" s="160">
        <f t="shared" si="19"/>
        <v>5.2832</v>
      </c>
      <c r="O39" s="139"/>
      <c r="P39" s="139"/>
      <c r="Q39" s="175"/>
      <c r="R39" s="187">
        <v>22.75</v>
      </c>
      <c r="S39" s="175">
        <f t="shared" si="9"/>
        <v>1.43</v>
      </c>
      <c r="T39" s="160">
        <f t="shared" si="10"/>
        <v>1</v>
      </c>
      <c r="U39" s="160">
        <f t="shared" si="11"/>
        <v>1.43</v>
      </c>
      <c r="V39" s="188">
        <f t="shared" si="12"/>
        <v>67.6676</v>
      </c>
      <c r="W39" s="175">
        <f t="shared" ref="W39:X39" si="23">C39/100</f>
        <v>1</v>
      </c>
      <c r="X39" s="175">
        <f t="shared" si="23"/>
        <v>2.08</v>
      </c>
      <c r="Y39" s="175">
        <f t="shared" si="14"/>
        <v>1.43</v>
      </c>
      <c r="Z39" s="189">
        <f t="shared" si="15"/>
        <v>2.9744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8.0</v>
      </c>
      <c r="B40" s="190" t="s">
        <v>71</v>
      </c>
      <c r="C40" s="190">
        <v>90.0</v>
      </c>
      <c r="D40" s="190">
        <v>208.0</v>
      </c>
      <c r="E40" s="190">
        <v>170.0</v>
      </c>
      <c r="F40" s="190">
        <f t="shared" si="5"/>
        <v>0</v>
      </c>
      <c r="G40" s="190">
        <f t="shared" si="6"/>
        <v>72.3996</v>
      </c>
      <c r="H40" s="191">
        <f t="shared" si="7"/>
        <v>72.3996</v>
      </c>
      <c r="I40" s="190">
        <v>1.0</v>
      </c>
      <c r="J40" s="192">
        <f t="shared" si="8"/>
        <v>72.3996</v>
      </c>
      <c r="K40" s="139"/>
      <c r="L40" s="175">
        <f t="shared" si="17"/>
        <v>5.2832</v>
      </c>
      <c r="M40" s="160">
        <f t="shared" si="18"/>
        <v>1</v>
      </c>
      <c r="N40" s="160">
        <f t="shared" si="19"/>
        <v>5.2832</v>
      </c>
      <c r="O40" s="139"/>
      <c r="P40" s="139"/>
      <c r="Q40" s="175"/>
      <c r="R40" s="187">
        <v>22.75</v>
      </c>
      <c r="S40" s="175">
        <f t="shared" si="9"/>
        <v>1.7</v>
      </c>
      <c r="T40" s="160">
        <f t="shared" si="10"/>
        <v>1</v>
      </c>
      <c r="U40" s="160">
        <f t="shared" si="11"/>
        <v>1.7</v>
      </c>
      <c r="V40" s="188">
        <f t="shared" si="12"/>
        <v>72.3996</v>
      </c>
      <c r="W40" s="175">
        <f t="shared" ref="W40:X40" si="24">C40/100</f>
        <v>0.9</v>
      </c>
      <c r="X40" s="175">
        <f t="shared" si="24"/>
        <v>2.08</v>
      </c>
      <c r="Y40" s="175">
        <f t="shared" si="14"/>
        <v>1.7</v>
      </c>
      <c r="Z40" s="189">
        <f t="shared" si="15"/>
        <v>3.1824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9.0</v>
      </c>
      <c r="B41" s="190" t="s">
        <v>71</v>
      </c>
      <c r="C41" s="190">
        <v>101.0</v>
      </c>
      <c r="D41" s="190">
        <v>208.0</v>
      </c>
      <c r="E41" s="190">
        <v>2922.0</v>
      </c>
      <c r="F41" s="190">
        <f t="shared" si="5"/>
        <v>0</v>
      </c>
      <c r="G41" s="190">
        <f t="shared" si="6"/>
        <v>1396.517304</v>
      </c>
      <c r="H41" s="191">
        <f t="shared" si="7"/>
        <v>1396.517304</v>
      </c>
      <c r="I41" s="190">
        <v>1.0</v>
      </c>
      <c r="J41" s="192">
        <f t="shared" si="8"/>
        <v>1396.517304</v>
      </c>
      <c r="K41" s="139"/>
      <c r="L41" s="175">
        <f t="shared" si="17"/>
        <v>5.2832</v>
      </c>
      <c r="M41" s="160">
        <f t="shared" si="18"/>
        <v>1</v>
      </c>
      <c r="N41" s="160">
        <f t="shared" si="19"/>
        <v>5.2832</v>
      </c>
      <c r="O41" s="139"/>
      <c r="P41" s="139"/>
      <c r="Q41" s="175">
        <v>1385.0</v>
      </c>
      <c r="R41" s="187">
        <v>22.75</v>
      </c>
      <c r="S41" s="175">
        <f t="shared" si="9"/>
        <v>29.22</v>
      </c>
      <c r="T41" s="160">
        <f t="shared" si="10"/>
        <v>1</v>
      </c>
      <c r="U41" s="160">
        <f t="shared" si="11"/>
        <v>29.22</v>
      </c>
      <c r="V41" s="188">
        <f t="shared" si="12"/>
        <v>1396.517304</v>
      </c>
      <c r="W41" s="175">
        <f t="shared" ref="W41:X41" si="25">C41/100</f>
        <v>1.01</v>
      </c>
      <c r="X41" s="175">
        <f t="shared" si="25"/>
        <v>2.08</v>
      </c>
      <c r="Y41" s="175">
        <f t="shared" si="14"/>
        <v>29.22</v>
      </c>
      <c r="Z41" s="189">
        <f t="shared" si="15"/>
        <v>61.385376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10.0</v>
      </c>
      <c r="B42" s="190" t="s">
        <v>71</v>
      </c>
      <c r="C42" s="190">
        <v>103.0</v>
      </c>
      <c r="D42" s="190">
        <v>208.0</v>
      </c>
      <c r="E42" s="190">
        <v>2920.0</v>
      </c>
      <c r="F42" s="190">
        <f t="shared" si="5"/>
        <v>0</v>
      </c>
      <c r="G42" s="190">
        <f t="shared" si="6"/>
        <v>1423.19632</v>
      </c>
      <c r="H42" s="191">
        <f t="shared" si="7"/>
        <v>1423.19632</v>
      </c>
      <c r="I42" s="190">
        <v>1.0</v>
      </c>
      <c r="J42" s="192">
        <f t="shared" si="8"/>
        <v>1423.19632</v>
      </c>
      <c r="K42" s="139"/>
      <c r="L42" s="175">
        <f t="shared" si="17"/>
        <v>5.2832</v>
      </c>
      <c r="M42" s="160">
        <f t="shared" si="18"/>
        <v>1</v>
      </c>
      <c r="N42" s="160">
        <f t="shared" si="19"/>
        <v>5.2832</v>
      </c>
      <c r="O42" s="139"/>
      <c r="P42" s="139"/>
      <c r="Q42" s="175">
        <v>1460.0</v>
      </c>
      <c r="R42" s="187">
        <v>22.75</v>
      </c>
      <c r="S42" s="175">
        <f t="shared" si="9"/>
        <v>29.2</v>
      </c>
      <c r="T42" s="160">
        <f t="shared" si="10"/>
        <v>1</v>
      </c>
      <c r="U42" s="160">
        <f t="shared" si="11"/>
        <v>29.2</v>
      </c>
      <c r="V42" s="188">
        <f t="shared" si="12"/>
        <v>1423.19632</v>
      </c>
      <c r="W42" s="175">
        <f t="shared" ref="W42:X42" si="26">C42/100</f>
        <v>1.03</v>
      </c>
      <c r="X42" s="175">
        <f t="shared" si="26"/>
        <v>2.08</v>
      </c>
      <c r="Y42" s="175">
        <f t="shared" si="14"/>
        <v>29.2</v>
      </c>
      <c r="Z42" s="189">
        <f t="shared" si="15"/>
        <v>62.55808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11.0</v>
      </c>
      <c r="B43" s="190" t="s">
        <v>71</v>
      </c>
      <c r="C43" s="190">
        <v>102.0</v>
      </c>
      <c r="D43" s="190">
        <v>208.0</v>
      </c>
      <c r="E43" s="190">
        <v>2920.0</v>
      </c>
      <c r="F43" s="190">
        <f t="shared" si="5"/>
        <v>0</v>
      </c>
      <c r="G43" s="190">
        <f t="shared" si="6"/>
        <v>1409.37888</v>
      </c>
      <c r="H43" s="191">
        <f t="shared" si="7"/>
        <v>1409.37888</v>
      </c>
      <c r="I43" s="190">
        <v>1.0</v>
      </c>
      <c r="J43" s="192">
        <f t="shared" si="8"/>
        <v>1409.37888</v>
      </c>
      <c r="K43" s="139"/>
      <c r="L43" s="175">
        <f t="shared" si="17"/>
        <v>5.2832</v>
      </c>
      <c r="M43" s="160">
        <f t="shared" si="18"/>
        <v>1</v>
      </c>
      <c r="N43" s="160">
        <f t="shared" si="19"/>
        <v>5.2832</v>
      </c>
      <c r="O43" s="139"/>
      <c r="P43" s="139"/>
      <c r="Q43" s="175">
        <v>1385.0</v>
      </c>
      <c r="R43" s="187">
        <v>22.75</v>
      </c>
      <c r="S43" s="175">
        <f t="shared" si="9"/>
        <v>29.2</v>
      </c>
      <c r="T43" s="160">
        <f t="shared" si="10"/>
        <v>1</v>
      </c>
      <c r="U43" s="160">
        <f t="shared" si="11"/>
        <v>29.2</v>
      </c>
      <c r="V43" s="188">
        <f t="shared" si="12"/>
        <v>1409.37888</v>
      </c>
      <c r="W43" s="175">
        <f t="shared" ref="W43:X43" si="27">C43/100</f>
        <v>1.02</v>
      </c>
      <c r="X43" s="175">
        <f t="shared" si="27"/>
        <v>2.08</v>
      </c>
      <c r="Y43" s="175">
        <f t="shared" si="14"/>
        <v>29.2</v>
      </c>
      <c r="Z43" s="189">
        <f t="shared" si="15"/>
        <v>61.95072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12.0</v>
      </c>
      <c r="B44" s="190" t="s">
        <v>71</v>
      </c>
      <c r="C44" s="190">
        <v>100.0</v>
      </c>
      <c r="D44" s="190">
        <v>208.0</v>
      </c>
      <c r="E44" s="190">
        <v>2923.0</v>
      </c>
      <c r="F44" s="190">
        <f t="shared" si="5"/>
        <v>0</v>
      </c>
      <c r="G44" s="190">
        <f t="shared" si="6"/>
        <v>1383.1636</v>
      </c>
      <c r="H44" s="191">
        <f t="shared" si="7"/>
        <v>1383.1636</v>
      </c>
      <c r="I44" s="190">
        <v>1.0</v>
      </c>
      <c r="J44" s="192">
        <f t="shared" si="8"/>
        <v>1383.1636</v>
      </c>
      <c r="K44" s="139"/>
      <c r="L44" s="175">
        <f t="shared" si="17"/>
        <v>5.2832</v>
      </c>
      <c r="M44" s="160">
        <f t="shared" si="18"/>
        <v>1</v>
      </c>
      <c r="N44" s="160">
        <f t="shared" si="19"/>
        <v>5.2832</v>
      </c>
      <c r="O44" s="139"/>
      <c r="P44" s="139"/>
      <c r="Q44" s="175">
        <v>1375.0</v>
      </c>
      <c r="R44" s="187">
        <v>22.75</v>
      </c>
      <c r="S44" s="175">
        <f t="shared" si="9"/>
        <v>29.23</v>
      </c>
      <c r="T44" s="160">
        <f t="shared" si="10"/>
        <v>1</v>
      </c>
      <c r="U44" s="160">
        <f t="shared" si="11"/>
        <v>29.23</v>
      </c>
      <c r="V44" s="188">
        <f t="shared" si="12"/>
        <v>1383.1636</v>
      </c>
      <c r="W44" s="175">
        <f t="shared" ref="W44:X44" si="28">C44/100</f>
        <v>1</v>
      </c>
      <c r="X44" s="175">
        <f t="shared" si="28"/>
        <v>2.08</v>
      </c>
      <c r="Y44" s="175">
        <f t="shared" si="14"/>
        <v>29.23</v>
      </c>
      <c r="Z44" s="189">
        <f t="shared" si="15"/>
        <v>60.7984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13.0</v>
      </c>
      <c r="B45" s="190" t="s">
        <v>71</v>
      </c>
      <c r="C45" s="190">
        <v>102.0</v>
      </c>
      <c r="D45" s="190">
        <v>208.0</v>
      </c>
      <c r="E45" s="190">
        <v>2932.0</v>
      </c>
      <c r="F45" s="190">
        <f t="shared" si="5"/>
        <v>0</v>
      </c>
      <c r="G45" s="190">
        <f t="shared" si="6"/>
        <v>1415.170848</v>
      </c>
      <c r="H45" s="191">
        <f t="shared" si="7"/>
        <v>1415.170848</v>
      </c>
      <c r="I45" s="190">
        <v>1.0</v>
      </c>
      <c r="J45" s="192">
        <f t="shared" si="8"/>
        <v>1415.170848</v>
      </c>
      <c r="K45" s="139"/>
      <c r="L45" s="175">
        <f t="shared" si="17"/>
        <v>5.2832</v>
      </c>
      <c r="M45" s="160">
        <f t="shared" si="18"/>
        <v>1</v>
      </c>
      <c r="N45" s="160">
        <f t="shared" si="19"/>
        <v>5.2832</v>
      </c>
      <c r="O45" s="139"/>
      <c r="P45" s="139"/>
      <c r="Q45" s="175">
        <v>1395.0</v>
      </c>
      <c r="R45" s="187">
        <v>22.75</v>
      </c>
      <c r="S45" s="175">
        <f t="shared" si="9"/>
        <v>29.32</v>
      </c>
      <c r="T45" s="160">
        <f t="shared" si="10"/>
        <v>1</v>
      </c>
      <c r="U45" s="160">
        <f t="shared" si="11"/>
        <v>29.32</v>
      </c>
      <c r="V45" s="188">
        <f t="shared" si="12"/>
        <v>1415.170848</v>
      </c>
      <c r="W45" s="175">
        <f t="shared" ref="W45:X45" si="29">C45/100</f>
        <v>1.02</v>
      </c>
      <c r="X45" s="175">
        <f t="shared" si="29"/>
        <v>2.08</v>
      </c>
      <c r="Y45" s="175">
        <f t="shared" si="14"/>
        <v>29.32</v>
      </c>
      <c r="Z45" s="189">
        <f t="shared" si="15"/>
        <v>62.205312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14.0</v>
      </c>
      <c r="B46" s="180" t="s">
        <v>99</v>
      </c>
      <c r="C46" s="181">
        <v>86.0</v>
      </c>
      <c r="D46" s="181">
        <v>203.0</v>
      </c>
      <c r="E46" s="181">
        <v>197.0</v>
      </c>
      <c r="F46" s="181">
        <f t="shared" si="5"/>
        <v>0</v>
      </c>
      <c r="G46" s="181">
        <f t="shared" si="6"/>
        <v>75.662972</v>
      </c>
      <c r="H46" s="182">
        <f t="shared" si="7"/>
        <v>75.662972</v>
      </c>
      <c r="I46" s="181">
        <v>1.0</v>
      </c>
      <c r="J46" s="183">
        <f t="shared" si="8"/>
        <v>75.662972</v>
      </c>
      <c r="K46" s="184"/>
      <c r="L46" s="185">
        <f t="shared" si="17"/>
        <v>5.1562</v>
      </c>
      <c r="M46" s="186">
        <f t="shared" si="18"/>
        <v>1</v>
      </c>
      <c r="N46" s="186">
        <f t="shared" si="19"/>
        <v>5.1562</v>
      </c>
      <c r="O46" s="184"/>
      <c r="P46" s="184"/>
      <c r="Q46" s="185"/>
      <c r="R46" s="187">
        <v>22.0</v>
      </c>
      <c r="S46" s="175">
        <f t="shared" si="9"/>
        <v>1.97</v>
      </c>
      <c r="T46" s="160">
        <f t="shared" si="10"/>
        <v>1</v>
      </c>
      <c r="U46" s="160">
        <f t="shared" si="11"/>
        <v>1.97</v>
      </c>
      <c r="V46" s="188">
        <f t="shared" si="12"/>
        <v>75.662972</v>
      </c>
      <c r="W46" s="175">
        <f t="shared" ref="W46:X46" si="30">C46/100</f>
        <v>0.86</v>
      </c>
      <c r="X46" s="175">
        <f t="shared" si="30"/>
        <v>2.03</v>
      </c>
      <c r="Y46" s="175">
        <f t="shared" si="14"/>
        <v>1.97</v>
      </c>
      <c r="Z46" s="189">
        <f t="shared" si="15"/>
        <v>3.439226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15.0</v>
      </c>
      <c r="B47" s="190" t="s">
        <v>99</v>
      </c>
      <c r="C47" s="190">
        <v>99.0</v>
      </c>
      <c r="D47" s="190">
        <v>203.0</v>
      </c>
      <c r="E47" s="190">
        <v>110.0</v>
      </c>
      <c r="F47" s="190">
        <f t="shared" si="5"/>
        <v>0</v>
      </c>
      <c r="G47" s="190">
        <f t="shared" si="6"/>
        <v>48.63474</v>
      </c>
      <c r="H47" s="191">
        <f t="shared" si="7"/>
        <v>48.63474</v>
      </c>
      <c r="I47" s="190">
        <v>1.0</v>
      </c>
      <c r="J47" s="192">
        <f t="shared" si="8"/>
        <v>48.63474</v>
      </c>
      <c r="K47" s="139"/>
      <c r="L47" s="175">
        <f t="shared" si="17"/>
        <v>5.1562</v>
      </c>
      <c r="M47" s="160">
        <f t="shared" si="18"/>
        <v>1</v>
      </c>
      <c r="N47" s="160">
        <f t="shared" si="19"/>
        <v>5.1562</v>
      </c>
      <c r="O47" s="139"/>
      <c r="P47" s="139"/>
      <c r="Q47" s="175"/>
      <c r="R47" s="187">
        <v>22.0</v>
      </c>
      <c r="S47" s="175">
        <f t="shared" si="9"/>
        <v>1.1</v>
      </c>
      <c r="T47" s="160">
        <f t="shared" si="10"/>
        <v>1</v>
      </c>
      <c r="U47" s="160">
        <f t="shared" si="11"/>
        <v>1.1</v>
      </c>
      <c r="V47" s="188">
        <f t="shared" si="12"/>
        <v>48.63474</v>
      </c>
      <c r="W47" s="175">
        <f t="shared" ref="W47:X47" si="31">C47/100</f>
        <v>0.99</v>
      </c>
      <c r="X47" s="175">
        <f t="shared" si="31"/>
        <v>2.03</v>
      </c>
      <c r="Y47" s="175">
        <f t="shared" si="14"/>
        <v>1.1</v>
      </c>
      <c r="Z47" s="189">
        <f t="shared" si="15"/>
        <v>2.21067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16.0</v>
      </c>
      <c r="B48" s="190" t="s">
        <v>99</v>
      </c>
      <c r="C48" s="190">
        <v>96.0</v>
      </c>
      <c r="D48" s="190">
        <v>203.0</v>
      </c>
      <c r="E48" s="190">
        <v>2851.0</v>
      </c>
      <c r="F48" s="190">
        <f t="shared" si="5"/>
        <v>0</v>
      </c>
      <c r="G48" s="190">
        <f t="shared" si="6"/>
        <v>1222.326336</v>
      </c>
      <c r="H48" s="191">
        <f t="shared" si="7"/>
        <v>1222.326336</v>
      </c>
      <c r="I48" s="190">
        <v>1.0</v>
      </c>
      <c r="J48" s="192">
        <f t="shared" si="8"/>
        <v>1222.326336</v>
      </c>
      <c r="K48" s="139"/>
      <c r="L48" s="175">
        <f t="shared" si="17"/>
        <v>5.1562</v>
      </c>
      <c r="M48" s="160">
        <f t="shared" si="18"/>
        <v>1</v>
      </c>
      <c r="N48" s="160">
        <f t="shared" si="19"/>
        <v>5.1562</v>
      </c>
      <c r="O48" s="139"/>
      <c r="P48" s="139"/>
      <c r="Q48" s="175">
        <v>1210.0</v>
      </c>
      <c r="R48" s="187">
        <v>22.0</v>
      </c>
      <c r="S48" s="175">
        <f t="shared" si="9"/>
        <v>28.51</v>
      </c>
      <c r="T48" s="160">
        <f t="shared" si="10"/>
        <v>1</v>
      </c>
      <c r="U48" s="160">
        <f t="shared" si="11"/>
        <v>28.51</v>
      </c>
      <c r="V48" s="188">
        <f t="shared" si="12"/>
        <v>1222.326336</v>
      </c>
      <c r="W48" s="175">
        <f t="shared" ref="W48:X48" si="32">C48/100</f>
        <v>0.96</v>
      </c>
      <c r="X48" s="175">
        <f t="shared" si="32"/>
        <v>2.03</v>
      </c>
      <c r="Y48" s="175">
        <f t="shared" si="14"/>
        <v>28.51</v>
      </c>
      <c r="Z48" s="189">
        <f t="shared" si="15"/>
        <v>55.560288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17.0</v>
      </c>
      <c r="B49" s="190" t="s">
        <v>99</v>
      </c>
      <c r="C49" s="190">
        <v>99.0</v>
      </c>
      <c r="D49" s="190">
        <v>203.0</v>
      </c>
      <c r="E49" s="190">
        <v>2825.0</v>
      </c>
      <c r="F49" s="190">
        <f t="shared" si="5"/>
        <v>0</v>
      </c>
      <c r="G49" s="190">
        <f t="shared" si="6"/>
        <v>1249.02855</v>
      </c>
      <c r="H49" s="191">
        <f t="shared" si="7"/>
        <v>1249.02855</v>
      </c>
      <c r="I49" s="190">
        <v>1.0</v>
      </c>
      <c r="J49" s="192">
        <f t="shared" si="8"/>
        <v>1249.02855</v>
      </c>
      <c r="K49" s="139"/>
      <c r="L49" s="175">
        <f t="shared" si="17"/>
        <v>5.1562</v>
      </c>
      <c r="M49" s="160">
        <f t="shared" si="18"/>
        <v>1</v>
      </c>
      <c r="N49" s="160">
        <f t="shared" si="19"/>
        <v>5.1562</v>
      </c>
      <c r="O49" s="139"/>
      <c r="P49" s="139"/>
      <c r="Q49" s="175">
        <v>1205.0</v>
      </c>
      <c r="R49" s="187">
        <v>22.0</v>
      </c>
      <c r="S49" s="175">
        <f t="shared" si="9"/>
        <v>28.25</v>
      </c>
      <c r="T49" s="160">
        <f t="shared" si="10"/>
        <v>1</v>
      </c>
      <c r="U49" s="160">
        <f t="shared" si="11"/>
        <v>28.25</v>
      </c>
      <c r="V49" s="188">
        <f t="shared" si="12"/>
        <v>1249.02855</v>
      </c>
      <c r="W49" s="175">
        <f t="shared" ref="W49:X49" si="33">C49/100</f>
        <v>0.99</v>
      </c>
      <c r="X49" s="175">
        <f t="shared" si="33"/>
        <v>2.03</v>
      </c>
      <c r="Y49" s="175">
        <f t="shared" si="14"/>
        <v>28.25</v>
      </c>
      <c r="Z49" s="189">
        <f t="shared" si="15"/>
        <v>56.774025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18.0</v>
      </c>
      <c r="B50" s="180" t="s">
        <v>100</v>
      </c>
      <c r="C50" s="181">
        <v>70.0</v>
      </c>
      <c r="D50" s="181">
        <v>202.0</v>
      </c>
      <c r="E50" s="181">
        <v>196.0</v>
      </c>
      <c r="F50" s="181">
        <f t="shared" si="5"/>
        <v>0</v>
      </c>
      <c r="G50" s="181">
        <f t="shared" si="6"/>
        <v>56.81452</v>
      </c>
      <c r="H50" s="182">
        <f t="shared" si="7"/>
        <v>56.81452</v>
      </c>
      <c r="I50" s="181">
        <v>1.0</v>
      </c>
      <c r="J50" s="183">
        <f t="shared" si="8"/>
        <v>56.81452</v>
      </c>
      <c r="K50" s="184"/>
      <c r="L50" s="185">
        <f t="shared" si="17"/>
        <v>5.1308</v>
      </c>
      <c r="M50" s="186">
        <f t="shared" si="18"/>
        <v>1</v>
      </c>
      <c r="N50" s="186">
        <f t="shared" si="19"/>
        <v>5.1308</v>
      </c>
      <c r="O50" s="184"/>
      <c r="P50" s="184"/>
      <c r="Q50" s="185"/>
      <c r="R50" s="187">
        <v>20.5</v>
      </c>
      <c r="S50" s="175">
        <f t="shared" si="9"/>
        <v>1.96</v>
      </c>
      <c r="T50" s="160">
        <f t="shared" si="10"/>
        <v>1</v>
      </c>
      <c r="U50" s="160">
        <f t="shared" si="11"/>
        <v>1.96</v>
      </c>
      <c r="V50" s="188">
        <f t="shared" si="12"/>
        <v>56.81452</v>
      </c>
      <c r="W50" s="175">
        <f t="shared" ref="W50:X50" si="34">C50/100</f>
        <v>0.7</v>
      </c>
      <c r="X50" s="175">
        <f t="shared" si="34"/>
        <v>2.02</v>
      </c>
      <c r="Y50" s="175">
        <f t="shared" si="14"/>
        <v>1.96</v>
      </c>
      <c r="Z50" s="189">
        <f t="shared" si="15"/>
        <v>2.77144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19.0</v>
      </c>
      <c r="B51" s="190" t="s">
        <v>100</v>
      </c>
      <c r="C51" s="190">
        <v>93.0</v>
      </c>
      <c r="D51" s="190">
        <v>202.0</v>
      </c>
      <c r="E51" s="190">
        <v>92.0</v>
      </c>
      <c r="F51" s="190">
        <f t="shared" si="5"/>
        <v>0</v>
      </c>
      <c r="G51" s="190">
        <f t="shared" si="6"/>
        <v>35.430396</v>
      </c>
      <c r="H51" s="191">
        <f t="shared" si="7"/>
        <v>35.430396</v>
      </c>
      <c r="I51" s="190">
        <v>1.0</v>
      </c>
      <c r="J51" s="192">
        <f t="shared" si="8"/>
        <v>35.430396</v>
      </c>
      <c r="K51" s="139"/>
      <c r="L51" s="175"/>
      <c r="M51" s="160"/>
      <c r="N51" s="160"/>
      <c r="O51" s="139"/>
      <c r="P51" s="139"/>
      <c r="Q51" s="175"/>
      <c r="R51" s="187">
        <v>20.5</v>
      </c>
      <c r="S51" s="175">
        <f t="shared" si="9"/>
        <v>0.92</v>
      </c>
      <c r="T51" s="160">
        <f t="shared" si="10"/>
        <v>1</v>
      </c>
      <c r="U51" s="160">
        <f t="shared" si="11"/>
        <v>0.92</v>
      </c>
      <c r="V51" s="188">
        <f t="shared" si="12"/>
        <v>35.430396</v>
      </c>
      <c r="W51" s="175">
        <f t="shared" ref="W51:X51" si="35">C51/100</f>
        <v>0.93</v>
      </c>
      <c r="X51" s="175">
        <f t="shared" si="35"/>
        <v>2.02</v>
      </c>
      <c r="Y51" s="175">
        <f t="shared" si="14"/>
        <v>0.92</v>
      </c>
      <c r="Z51" s="189">
        <f t="shared" si="15"/>
        <v>1.728312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20.0</v>
      </c>
      <c r="B52" s="190" t="s">
        <v>100</v>
      </c>
      <c r="C52" s="190">
        <v>102.0</v>
      </c>
      <c r="D52" s="190">
        <v>202.0</v>
      </c>
      <c r="E52" s="190">
        <v>62.0</v>
      </c>
      <c r="F52" s="190">
        <f t="shared" si="5"/>
        <v>0</v>
      </c>
      <c r="G52" s="190">
        <f t="shared" si="6"/>
        <v>26.187684</v>
      </c>
      <c r="H52" s="191">
        <f t="shared" si="7"/>
        <v>26.187684</v>
      </c>
      <c r="I52" s="190">
        <v>1.0</v>
      </c>
      <c r="J52" s="192">
        <f t="shared" si="8"/>
        <v>26.187684</v>
      </c>
      <c r="K52" s="139"/>
      <c r="L52" s="175"/>
      <c r="M52" s="160"/>
      <c r="N52" s="160"/>
      <c r="O52" s="139"/>
      <c r="P52" s="139"/>
      <c r="Q52" s="175"/>
      <c r="R52" s="187">
        <v>20.5</v>
      </c>
      <c r="S52" s="175">
        <f t="shared" si="9"/>
        <v>0.62</v>
      </c>
      <c r="T52" s="160">
        <f t="shared" si="10"/>
        <v>1</v>
      </c>
      <c r="U52" s="160">
        <f t="shared" si="11"/>
        <v>0.62</v>
      </c>
      <c r="V52" s="188">
        <f t="shared" si="12"/>
        <v>26.187684</v>
      </c>
      <c r="W52" s="175">
        <f t="shared" ref="W52:X52" si="36">C52/100</f>
        <v>1.02</v>
      </c>
      <c r="X52" s="175">
        <f t="shared" si="36"/>
        <v>2.02</v>
      </c>
      <c r="Y52" s="175">
        <f t="shared" si="14"/>
        <v>0.62</v>
      </c>
      <c r="Z52" s="189">
        <f t="shared" si="15"/>
        <v>1.277448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21.0</v>
      </c>
      <c r="B53" s="190" t="s">
        <v>100</v>
      </c>
      <c r="C53" s="190">
        <v>102.0</v>
      </c>
      <c r="D53" s="190">
        <v>202.0</v>
      </c>
      <c r="E53" s="190">
        <v>2830.0</v>
      </c>
      <c r="F53" s="190">
        <f t="shared" si="5"/>
        <v>0</v>
      </c>
      <c r="G53" s="190">
        <f t="shared" si="6"/>
        <v>1195.34106</v>
      </c>
      <c r="H53" s="191">
        <f t="shared" si="7"/>
        <v>1195.34106</v>
      </c>
      <c r="I53" s="190">
        <v>1.0</v>
      </c>
      <c r="J53" s="192">
        <f t="shared" si="8"/>
        <v>1195.34106</v>
      </c>
      <c r="K53" s="139"/>
      <c r="L53" s="175"/>
      <c r="M53" s="160"/>
      <c r="N53" s="160"/>
      <c r="O53" s="139"/>
      <c r="P53" s="139"/>
      <c r="Q53" s="175">
        <v>1240.0</v>
      </c>
      <c r="R53" s="187">
        <v>20.5</v>
      </c>
      <c r="S53" s="175">
        <f t="shared" si="9"/>
        <v>28.3</v>
      </c>
      <c r="T53" s="160">
        <f t="shared" si="10"/>
        <v>1</v>
      </c>
      <c r="U53" s="160">
        <f t="shared" si="11"/>
        <v>28.3</v>
      </c>
      <c r="V53" s="188">
        <f t="shared" si="12"/>
        <v>1195.34106</v>
      </c>
      <c r="W53" s="175">
        <f t="shared" ref="W53:X53" si="37">C53/100</f>
        <v>1.02</v>
      </c>
      <c r="X53" s="175">
        <f t="shared" si="37"/>
        <v>2.02</v>
      </c>
      <c r="Y53" s="175">
        <f t="shared" si="14"/>
        <v>28.3</v>
      </c>
      <c r="Z53" s="189">
        <f t="shared" si="15"/>
        <v>58.30932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22.0</v>
      </c>
      <c r="B54" s="190" t="s">
        <v>100</v>
      </c>
      <c r="C54" s="190">
        <v>102.0</v>
      </c>
      <c r="D54" s="190">
        <v>202.0</v>
      </c>
      <c r="E54" s="190">
        <v>2700.0</v>
      </c>
      <c r="F54" s="190">
        <f t="shared" si="5"/>
        <v>0</v>
      </c>
      <c r="G54" s="190">
        <f t="shared" si="6"/>
        <v>1140.4314</v>
      </c>
      <c r="H54" s="191">
        <f t="shared" si="7"/>
        <v>1140.4314</v>
      </c>
      <c r="I54" s="190">
        <v>1.0</v>
      </c>
      <c r="J54" s="192">
        <f t="shared" si="8"/>
        <v>1140.4314</v>
      </c>
      <c r="K54" s="139"/>
      <c r="L54" s="175">
        <f t="shared" ref="L54:L59" si="39">D54*25.4/1000</f>
        <v>5.1308</v>
      </c>
      <c r="M54" s="160">
        <f t="shared" ref="M54:M62" si="40">+I54</f>
        <v>1</v>
      </c>
      <c r="N54" s="160">
        <f t="shared" ref="N54:N59" si="41">M54*L54</f>
        <v>5.1308</v>
      </c>
      <c r="O54" s="139"/>
      <c r="P54" s="139"/>
      <c r="Q54" s="175">
        <v>1140.0</v>
      </c>
      <c r="R54" s="187">
        <v>20.5</v>
      </c>
      <c r="S54" s="175">
        <f t="shared" si="9"/>
        <v>27</v>
      </c>
      <c r="T54" s="160">
        <f t="shared" si="10"/>
        <v>1</v>
      </c>
      <c r="U54" s="160">
        <f t="shared" si="11"/>
        <v>27</v>
      </c>
      <c r="V54" s="188">
        <f t="shared" si="12"/>
        <v>1140.4314</v>
      </c>
      <c r="W54" s="175">
        <f t="shared" ref="W54:X54" si="38">C54/100</f>
        <v>1.02</v>
      </c>
      <c r="X54" s="175">
        <f t="shared" si="38"/>
        <v>2.02</v>
      </c>
      <c r="Y54" s="175">
        <f t="shared" si="14"/>
        <v>27</v>
      </c>
      <c r="Z54" s="189">
        <f t="shared" si="15"/>
        <v>55.6308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23.0</v>
      </c>
      <c r="B55" s="180" t="s">
        <v>24</v>
      </c>
      <c r="C55" s="181">
        <v>65.0</v>
      </c>
      <c r="D55" s="181">
        <v>203.0</v>
      </c>
      <c r="E55" s="181">
        <v>180.0</v>
      </c>
      <c r="F55" s="181">
        <f t="shared" si="5"/>
        <v>0</v>
      </c>
      <c r="G55" s="181">
        <f t="shared" si="6"/>
        <v>60.56505</v>
      </c>
      <c r="H55" s="182">
        <f t="shared" si="7"/>
        <v>60.56505</v>
      </c>
      <c r="I55" s="181">
        <v>1.0</v>
      </c>
      <c r="J55" s="183">
        <f t="shared" si="8"/>
        <v>60.56505</v>
      </c>
      <c r="K55" s="184"/>
      <c r="L55" s="185">
        <f t="shared" si="39"/>
        <v>5.1562</v>
      </c>
      <c r="M55" s="186">
        <f t="shared" si="40"/>
        <v>1</v>
      </c>
      <c r="N55" s="186">
        <f t="shared" si="41"/>
        <v>5.1562</v>
      </c>
      <c r="O55" s="184"/>
      <c r="P55" s="184"/>
      <c r="Q55" s="185"/>
      <c r="R55" s="187">
        <v>25.5</v>
      </c>
      <c r="S55" s="175">
        <f t="shared" si="9"/>
        <v>1.8</v>
      </c>
      <c r="T55" s="160">
        <f t="shared" si="10"/>
        <v>1</v>
      </c>
      <c r="U55" s="160">
        <f t="shared" si="11"/>
        <v>1.8</v>
      </c>
      <c r="V55" s="188">
        <f t="shared" si="12"/>
        <v>60.56505</v>
      </c>
      <c r="W55" s="175">
        <f t="shared" ref="W55:X55" si="42">C55/100</f>
        <v>0.65</v>
      </c>
      <c r="X55" s="175">
        <f t="shared" si="42"/>
        <v>2.03</v>
      </c>
      <c r="Y55" s="175">
        <f t="shared" si="14"/>
        <v>1.8</v>
      </c>
      <c r="Z55" s="189">
        <f t="shared" si="15"/>
        <v>2.3751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24.0</v>
      </c>
      <c r="B56" s="190" t="s">
        <v>24</v>
      </c>
      <c r="C56" s="190">
        <v>92.0</v>
      </c>
      <c r="D56" s="190">
        <v>203.0</v>
      </c>
      <c r="E56" s="190">
        <v>98.0</v>
      </c>
      <c r="F56" s="190">
        <f t="shared" si="5"/>
        <v>0</v>
      </c>
      <c r="G56" s="190">
        <f t="shared" si="6"/>
        <v>46.671324</v>
      </c>
      <c r="H56" s="191">
        <f t="shared" si="7"/>
        <v>46.671324</v>
      </c>
      <c r="I56" s="190">
        <v>1.0</v>
      </c>
      <c r="J56" s="192">
        <f t="shared" si="8"/>
        <v>46.671324</v>
      </c>
      <c r="K56" s="139"/>
      <c r="L56" s="175">
        <f t="shared" si="39"/>
        <v>5.1562</v>
      </c>
      <c r="M56" s="160">
        <f t="shared" si="40"/>
        <v>1</v>
      </c>
      <c r="N56" s="160">
        <f t="shared" si="41"/>
        <v>5.1562</v>
      </c>
      <c r="O56" s="139"/>
      <c r="P56" s="139"/>
      <c r="Q56" s="175"/>
      <c r="R56" s="187">
        <v>25.5</v>
      </c>
      <c r="S56" s="175">
        <f t="shared" si="9"/>
        <v>0.98</v>
      </c>
      <c r="T56" s="160">
        <f t="shared" si="10"/>
        <v>1</v>
      </c>
      <c r="U56" s="160">
        <f t="shared" si="11"/>
        <v>0.98</v>
      </c>
      <c r="V56" s="188">
        <f t="shared" si="12"/>
        <v>46.671324</v>
      </c>
      <c r="W56" s="175">
        <f t="shared" ref="W56:X56" si="43">C56/100</f>
        <v>0.92</v>
      </c>
      <c r="X56" s="175">
        <f t="shared" si="43"/>
        <v>2.03</v>
      </c>
      <c r="Y56" s="175">
        <f t="shared" si="14"/>
        <v>0.98</v>
      </c>
      <c r="Z56" s="189">
        <f t="shared" si="15"/>
        <v>1.830248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>
        <v>25.0</v>
      </c>
      <c r="B57" s="190" t="s">
        <v>24</v>
      </c>
      <c r="C57" s="190">
        <v>91.5</v>
      </c>
      <c r="D57" s="190">
        <v>203.0</v>
      </c>
      <c r="E57" s="190">
        <v>2832.0</v>
      </c>
      <c r="F57" s="190">
        <f t="shared" si="5"/>
        <v>0</v>
      </c>
      <c r="G57" s="190">
        <f t="shared" si="6"/>
        <v>1341.376092</v>
      </c>
      <c r="H57" s="191">
        <f t="shared" si="7"/>
        <v>1341.376092</v>
      </c>
      <c r="I57" s="190">
        <v>1.0</v>
      </c>
      <c r="J57" s="192">
        <f t="shared" si="8"/>
        <v>1341.376092</v>
      </c>
      <c r="K57" s="139"/>
      <c r="L57" s="175">
        <f t="shared" si="39"/>
        <v>5.1562</v>
      </c>
      <c r="M57" s="160">
        <f t="shared" si="40"/>
        <v>1</v>
      </c>
      <c r="N57" s="160">
        <f t="shared" si="41"/>
        <v>5.1562</v>
      </c>
      <c r="O57" s="139"/>
      <c r="P57" s="139"/>
      <c r="Q57" s="175">
        <v>1390.0</v>
      </c>
      <c r="R57" s="187">
        <v>25.5</v>
      </c>
      <c r="S57" s="175">
        <f t="shared" si="9"/>
        <v>28.32</v>
      </c>
      <c r="T57" s="160">
        <f t="shared" si="10"/>
        <v>1</v>
      </c>
      <c r="U57" s="160">
        <f t="shared" si="11"/>
        <v>28.32</v>
      </c>
      <c r="V57" s="188">
        <f t="shared" si="12"/>
        <v>1341.376092</v>
      </c>
      <c r="W57" s="175">
        <f t="shared" ref="W57:X57" si="44">C57/100</f>
        <v>0.915</v>
      </c>
      <c r="X57" s="175">
        <f t="shared" si="44"/>
        <v>2.03</v>
      </c>
      <c r="Y57" s="175">
        <f t="shared" si="14"/>
        <v>28.32</v>
      </c>
      <c r="Z57" s="189">
        <f t="shared" si="15"/>
        <v>52.602984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0">
        <v>26.0</v>
      </c>
      <c r="B58" s="190" t="s">
        <v>24</v>
      </c>
      <c r="C58" s="190">
        <v>92.5</v>
      </c>
      <c r="D58" s="190">
        <v>203.0</v>
      </c>
      <c r="E58" s="190">
        <v>2668.0</v>
      </c>
      <c r="F58" s="190">
        <f t="shared" si="5"/>
        <v>0</v>
      </c>
      <c r="G58" s="190">
        <f t="shared" si="6"/>
        <v>1277.508435</v>
      </c>
      <c r="H58" s="191">
        <f t="shared" si="7"/>
        <v>1277.508435</v>
      </c>
      <c r="I58" s="190">
        <v>1.0</v>
      </c>
      <c r="J58" s="192">
        <f t="shared" si="8"/>
        <v>1277.508435</v>
      </c>
      <c r="K58" s="139"/>
      <c r="L58" s="175">
        <f t="shared" si="39"/>
        <v>5.1562</v>
      </c>
      <c r="M58" s="160">
        <f t="shared" si="40"/>
        <v>1</v>
      </c>
      <c r="N58" s="160">
        <f t="shared" si="41"/>
        <v>5.1562</v>
      </c>
      <c r="O58" s="139"/>
      <c r="P58" s="139"/>
      <c r="Q58" s="175">
        <v>1285.0</v>
      </c>
      <c r="R58" s="187">
        <v>25.5</v>
      </c>
      <c r="S58" s="175">
        <f t="shared" si="9"/>
        <v>26.68</v>
      </c>
      <c r="T58" s="160">
        <f t="shared" si="10"/>
        <v>1</v>
      </c>
      <c r="U58" s="160">
        <f t="shared" si="11"/>
        <v>26.68</v>
      </c>
      <c r="V58" s="188">
        <f t="shared" si="12"/>
        <v>1277.508435</v>
      </c>
      <c r="W58" s="175">
        <f t="shared" ref="W58:X58" si="45">C58/100</f>
        <v>0.925</v>
      </c>
      <c r="X58" s="175">
        <f t="shared" si="45"/>
        <v>2.03</v>
      </c>
      <c r="Y58" s="175">
        <f t="shared" si="14"/>
        <v>26.68</v>
      </c>
      <c r="Z58" s="189">
        <f t="shared" si="15"/>
        <v>50.09837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0">
        <v>27.0</v>
      </c>
      <c r="B59" s="180" t="s">
        <v>74</v>
      </c>
      <c r="C59" s="181">
        <v>94.0</v>
      </c>
      <c r="D59" s="181">
        <v>220.0</v>
      </c>
      <c r="E59" s="181">
        <v>103.0</v>
      </c>
      <c r="F59" s="181">
        <f t="shared" si="5"/>
        <v>0</v>
      </c>
      <c r="G59" s="181">
        <f t="shared" si="6"/>
        <v>67.62877</v>
      </c>
      <c r="H59" s="182">
        <f t="shared" si="7"/>
        <v>67.62877</v>
      </c>
      <c r="I59" s="181">
        <v>1.0</v>
      </c>
      <c r="J59" s="183">
        <f t="shared" si="8"/>
        <v>67.62877</v>
      </c>
      <c r="K59" s="184"/>
      <c r="L59" s="185">
        <f t="shared" si="39"/>
        <v>5.588</v>
      </c>
      <c r="M59" s="186">
        <f t="shared" si="40"/>
        <v>1</v>
      </c>
      <c r="N59" s="186">
        <f t="shared" si="41"/>
        <v>5.588</v>
      </c>
      <c r="O59" s="184"/>
      <c r="P59" s="184"/>
      <c r="Q59" s="185"/>
      <c r="R59" s="187">
        <v>31.75</v>
      </c>
      <c r="S59" s="175">
        <f t="shared" si="9"/>
        <v>1.03</v>
      </c>
      <c r="T59" s="160">
        <f t="shared" si="10"/>
        <v>1</v>
      </c>
      <c r="U59" s="160">
        <f t="shared" si="11"/>
        <v>1.03</v>
      </c>
      <c r="V59" s="188">
        <f t="shared" si="12"/>
        <v>67.62877</v>
      </c>
      <c r="W59" s="175">
        <f t="shared" ref="W59:X59" si="46">C59/100</f>
        <v>0.94</v>
      </c>
      <c r="X59" s="175">
        <f t="shared" si="46"/>
        <v>2.2</v>
      </c>
      <c r="Y59" s="175">
        <f t="shared" si="14"/>
        <v>1.03</v>
      </c>
      <c r="Z59" s="189">
        <f t="shared" si="15"/>
        <v>2.13004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0">
        <v>28.0</v>
      </c>
      <c r="B60" s="190" t="s">
        <v>74</v>
      </c>
      <c r="C60" s="190">
        <v>95.0</v>
      </c>
      <c r="D60" s="190">
        <v>220.0</v>
      </c>
      <c r="E60" s="190">
        <v>206.0</v>
      </c>
      <c r="F60" s="190">
        <f t="shared" si="5"/>
        <v>0</v>
      </c>
      <c r="G60" s="190">
        <f t="shared" si="6"/>
        <v>136.69645</v>
      </c>
      <c r="H60" s="191">
        <f t="shared" si="7"/>
        <v>136.69645</v>
      </c>
      <c r="I60" s="190">
        <v>1.0</v>
      </c>
      <c r="J60" s="192">
        <f t="shared" si="8"/>
        <v>136.69645</v>
      </c>
      <c r="K60" s="139"/>
      <c r="L60" s="216"/>
      <c r="M60" s="258">
        <f t="shared" si="40"/>
        <v>1</v>
      </c>
      <c r="N60" s="258"/>
      <c r="O60" s="139"/>
      <c r="P60" s="139"/>
      <c r="Q60" s="175"/>
      <c r="R60" s="187">
        <v>31.75</v>
      </c>
      <c r="S60" s="175">
        <f t="shared" si="9"/>
        <v>2.06</v>
      </c>
      <c r="T60" s="160">
        <f t="shared" si="10"/>
        <v>1</v>
      </c>
      <c r="U60" s="160">
        <f t="shared" si="11"/>
        <v>2.06</v>
      </c>
      <c r="V60" s="188">
        <f t="shared" si="12"/>
        <v>136.69645</v>
      </c>
      <c r="W60" s="175">
        <f t="shared" ref="W60:X60" si="47">C60/100</f>
        <v>0.95</v>
      </c>
      <c r="X60" s="175">
        <f t="shared" si="47"/>
        <v>2.2</v>
      </c>
      <c r="Y60" s="175">
        <f t="shared" si="14"/>
        <v>2.06</v>
      </c>
      <c r="Z60" s="189">
        <f t="shared" si="15"/>
        <v>4.3054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0">
        <v>29.0</v>
      </c>
      <c r="B61" s="190" t="s">
        <v>74</v>
      </c>
      <c r="C61" s="190">
        <v>96.0</v>
      </c>
      <c r="D61" s="190">
        <v>220.0</v>
      </c>
      <c r="E61" s="190">
        <v>2845.0</v>
      </c>
      <c r="F61" s="190">
        <f t="shared" si="5"/>
        <v>0</v>
      </c>
      <c r="G61" s="190">
        <f t="shared" si="6"/>
        <v>1907.7432</v>
      </c>
      <c r="H61" s="191">
        <f t="shared" si="7"/>
        <v>1907.7432</v>
      </c>
      <c r="I61" s="190">
        <v>1.0</v>
      </c>
      <c r="J61" s="192">
        <f t="shared" si="8"/>
        <v>1907.7432</v>
      </c>
      <c r="K61" s="139"/>
      <c r="L61" s="216"/>
      <c r="M61" s="258">
        <f t="shared" si="40"/>
        <v>1</v>
      </c>
      <c r="N61" s="258"/>
      <c r="O61" s="139"/>
      <c r="P61" s="139"/>
      <c r="Q61" s="175">
        <v>2005.0</v>
      </c>
      <c r="R61" s="187">
        <v>31.75</v>
      </c>
      <c r="S61" s="175">
        <f t="shared" si="9"/>
        <v>28.45</v>
      </c>
      <c r="T61" s="160">
        <f t="shared" si="10"/>
        <v>1</v>
      </c>
      <c r="U61" s="160">
        <f t="shared" si="11"/>
        <v>28.45</v>
      </c>
      <c r="V61" s="188">
        <f t="shared" si="12"/>
        <v>1907.7432</v>
      </c>
      <c r="W61" s="175">
        <f t="shared" ref="W61:X61" si="48">C61/100</f>
        <v>0.96</v>
      </c>
      <c r="X61" s="175">
        <f t="shared" si="48"/>
        <v>2.2</v>
      </c>
      <c r="Y61" s="175">
        <f t="shared" si="14"/>
        <v>28.45</v>
      </c>
      <c r="Z61" s="189">
        <f t="shared" si="15"/>
        <v>60.0864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0">
        <v>30.0</v>
      </c>
      <c r="B62" s="190" t="s">
        <v>74</v>
      </c>
      <c r="C62" s="190">
        <v>94.0</v>
      </c>
      <c r="D62" s="190">
        <v>220.0</v>
      </c>
      <c r="E62" s="190">
        <v>2843.0</v>
      </c>
      <c r="F62" s="190">
        <f t="shared" si="5"/>
        <v>0</v>
      </c>
      <c r="G62" s="190">
        <f t="shared" si="6"/>
        <v>1866.68537</v>
      </c>
      <c r="H62" s="191">
        <f t="shared" si="7"/>
        <v>1866.68537</v>
      </c>
      <c r="I62" s="190">
        <v>1.0</v>
      </c>
      <c r="J62" s="192">
        <f t="shared" si="8"/>
        <v>1866.68537</v>
      </c>
      <c r="K62" s="139"/>
      <c r="L62" s="216"/>
      <c r="M62" s="258">
        <f t="shared" si="40"/>
        <v>1</v>
      </c>
      <c r="N62" s="258"/>
      <c r="O62" s="139"/>
      <c r="P62" s="139"/>
      <c r="Q62" s="175">
        <v>1935.0</v>
      </c>
      <c r="R62" s="187">
        <v>31.75</v>
      </c>
      <c r="S62" s="175">
        <f t="shared" si="9"/>
        <v>28.43</v>
      </c>
      <c r="T62" s="160">
        <f t="shared" si="10"/>
        <v>1</v>
      </c>
      <c r="U62" s="160">
        <f t="shared" si="11"/>
        <v>28.43</v>
      </c>
      <c r="V62" s="188">
        <f t="shared" si="12"/>
        <v>1866.68537</v>
      </c>
      <c r="W62" s="175">
        <f t="shared" ref="W62:X62" si="49">C62/100</f>
        <v>0.94</v>
      </c>
      <c r="X62" s="175">
        <f t="shared" si="49"/>
        <v>2.2</v>
      </c>
      <c r="Y62" s="175">
        <f t="shared" si="14"/>
        <v>28.43</v>
      </c>
      <c r="Z62" s="189">
        <f t="shared" si="15"/>
        <v>58.79324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hidden="1" customHeight="1">
      <c r="A63" s="160">
        <v>51.0</v>
      </c>
      <c r="B63" s="190"/>
      <c r="C63" s="190"/>
      <c r="D63" s="190"/>
      <c r="E63" s="190"/>
      <c r="F63" s="190">
        <f t="shared" si="5"/>
        <v>0</v>
      </c>
      <c r="G63" s="190">
        <f t="shared" si="6"/>
        <v>0</v>
      </c>
      <c r="H63" s="191">
        <f t="shared" si="7"/>
        <v>0</v>
      </c>
      <c r="I63" s="190"/>
      <c r="J63" s="192">
        <f t="shared" si="8"/>
        <v>0</v>
      </c>
      <c r="K63" s="139"/>
      <c r="L63" s="216"/>
      <c r="M63" s="258"/>
      <c r="N63" s="258"/>
      <c r="O63" s="139"/>
      <c r="P63" s="139"/>
      <c r="Q63" s="175"/>
      <c r="R63" s="141"/>
      <c r="S63" s="175">
        <f t="shared" si="9"/>
        <v>0</v>
      </c>
      <c r="T63" s="160" t="str">
        <f t="shared" si="10"/>
        <v/>
      </c>
      <c r="U63" s="160">
        <f t="shared" si="11"/>
        <v>0</v>
      </c>
      <c r="V63" s="188">
        <f t="shared" si="12"/>
        <v>0</v>
      </c>
      <c r="W63" s="175">
        <f t="shared" ref="W63:X63" si="50">C63/100</f>
        <v>0</v>
      </c>
      <c r="X63" s="175">
        <f t="shared" si="50"/>
        <v>0</v>
      </c>
      <c r="Y63" s="175">
        <f t="shared" si="14"/>
        <v>0</v>
      </c>
      <c r="Z63" s="189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hidden="1" customHeight="1">
      <c r="A64" s="160">
        <v>52.0</v>
      </c>
      <c r="B64" s="190"/>
      <c r="C64" s="190"/>
      <c r="D64" s="190"/>
      <c r="E64" s="190"/>
      <c r="F64" s="190">
        <f t="shared" si="5"/>
        <v>0</v>
      </c>
      <c r="G64" s="190">
        <f t="shared" si="6"/>
        <v>0</v>
      </c>
      <c r="H64" s="191">
        <f t="shared" si="7"/>
        <v>0</v>
      </c>
      <c r="I64" s="190"/>
      <c r="J64" s="192">
        <f t="shared" si="8"/>
        <v>0</v>
      </c>
      <c r="K64" s="139"/>
      <c r="L64" s="216"/>
      <c r="M64" s="258"/>
      <c r="N64" s="258"/>
      <c r="O64" s="139"/>
      <c r="P64" s="139"/>
      <c r="Q64" s="175"/>
      <c r="R64" s="141"/>
      <c r="S64" s="175">
        <f t="shared" si="9"/>
        <v>0</v>
      </c>
      <c r="T64" s="160" t="str">
        <f t="shared" si="10"/>
        <v/>
      </c>
      <c r="U64" s="160">
        <f t="shared" si="11"/>
        <v>0</v>
      </c>
      <c r="V64" s="188">
        <f t="shared" si="12"/>
        <v>0</v>
      </c>
      <c r="W64" s="175">
        <f t="shared" ref="W64:X64" si="51">C64/100</f>
        <v>0</v>
      </c>
      <c r="X64" s="175">
        <f t="shared" si="51"/>
        <v>0</v>
      </c>
      <c r="Y64" s="175">
        <f t="shared" si="14"/>
        <v>0</v>
      </c>
      <c r="Z64" s="189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hidden="1" customHeight="1">
      <c r="A65" s="160">
        <v>53.0</v>
      </c>
      <c r="B65" s="190"/>
      <c r="C65" s="190"/>
      <c r="D65" s="190"/>
      <c r="E65" s="190"/>
      <c r="F65" s="190">
        <f t="shared" si="5"/>
        <v>0</v>
      </c>
      <c r="G65" s="190">
        <f t="shared" si="6"/>
        <v>0</v>
      </c>
      <c r="H65" s="191">
        <f t="shared" si="7"/>
        <v>0</v>
      </c>
      <c r="I65" s="190"/>
      <c r="J65" s="192">
        <f t="shared" si="8"/>
        <v>0</v>
      </c>
      <c r="K65" s="139"/>
      <c r="L65" s="216"/>
      <c r="M65" s="258"/>
      <c r="N65" s="258"/>
      <c r="O65" s="139"/>
      <c r="P65" s="139"/>
      <c r="Q65" s="175"/>
      <c r="R65" s="141"/>
      <c r="S65" s="175">
        <f t="shared" si="9"/>
        <v>0</v>
      </c>
      <c r="T65" s="160" t="str">
        <f t="shared" si="10"/>
        <v/>
      </c>
      <c r="U65" s="160">
        <f t="shared" si="11"/>
        <v>0</v>
      </c>
      <c r="V65" s="188">
        <f t="shared" si="12"/>
        <v>0</v>
      </c>
      <c r="W65" s="175">
        <f t="shared" ref="W65:X65" si="52">C65/100</f>
        <v>0</v>
      </c>
      <c r="X65" s="175">
        <f t="shared" si="52"/>
        <v>0</v>
      </c>
      <c r="Y65" s="175">
        <f t="shared" si="14"/>
        <v>0</v>
      </c>
      <c r="Z65" s="189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hidden="1" customHeight="1">
      <c r="A66" s="160">
        <v>54.0</v>
      </c>
      <c r="B66" s="190"/>
      <c r="C66" s="190"/>
      <c r="D66" s="190"/>
      <c r="E66" s="190"/>
      <c r="F66" s="190">
        <f t="shared" si="5"/>
        <v>0</v>
      </c>
      <c r="G66" s="190">
        <f t="shared" si="6"/>
        <v>0</v>
      </c>
      <c r="H66" s="191">
        <f t="shared" si="7"/>
        <v>0</v>
      </c>
      <c r="I66" s="190"/>
      <c r="J66" s="192">
        <f t="shared" si="8"/>
        <v>0</v>
      </c>
      <c r="K66" s="139"/>
      <c r="L66" s="216"/>
      <c r="M66" s="258"/>
      <c r="N66" s="258"/>
      <c r="O66" s="139"/>
      <c r="P66" s="139"/>
      <c r="Q66" s="175"/>
      <c r="R66" s="141"/>
      <c r="S66" s="175">
        <f t="shared" si="9"/>
        <v>0</v>
      </c>
      <c r="T66" s="160" t="str">
        <f t="shared" si="10"/>
        <v/>
      </c>
      <c r="U66" s="160">
        <f t="shared" si="11"/>
        <v>0</v>
      </c>
      <c r="V66" s="188">
        <f t="shared" si="12"/>
        <v>0</v>
      </c>
      <c r="W66" s="175">
        <f t="shared" ref="W66:X66" si="53">C66/100</f>
        <v>0</v>
      </c>
      <c r="X66" s="175">
        <f t="shared" si="53"/>
        <v>0</v>
      </c>
      <c r="Y66" s="175">
        <f t="shared" si="14"/>
        <v>0</v>
      </c>
      <c r="Z66" s="189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hidden="1" customHeight="1">
      <c r="A67" s="160">
        <v>55.0</v>
      </c>
      <c r="B67" s="190"/>
      <c r="C67" s="190"/>
      <c r="D67" s="190"/>
      <c r="E67" s="190"/>
      <c r="F67" s="190">
        <f t="shared" si="5"/>
        <v>0</v>
      </c>
      <c r="G67" s="190">
        <f t="shared" si="6"/>
        <v>0</v>
      </c>
      <c r="H67" s="191">
        <f t="shared" si="7"/>
        <v>0</v>
      </c>
      <c r="I67" s="190"/>
      <c r="J67" s="192">
        <f t="shared" si="8"/>
        <v>0</v>
      </c>
      <c r="K67" s="139"/>
      <c r="L67" s="216"/>
      <c r="M67" s="258"/>
      <c r="N67" s="258"/>
      <c r="O67" s="139"/>
      <c r="P67" s="139"/>
      <c r="Q67" s="175"/>
      <c r="R67" s="141"/>
      <c r="S67" s="175">
        <f t="shared" si="9"/>
        <v>0</v>
      </c>
      <c r="T67" s="160" t="str">
        <f t="shared" si="10"/>
        <v/>
      </c>
      <c r="U67" s="160">
        <f t="shared" si="11"/>
        <v>0</v>
      </c>
      <c r="V67" s="188">
        <f t="shared" si="12"/>
        <v>0</v>
      </c>
      <c r="W67" s="175">
        <f t="shared" ref="W67:X67" si="54">C67/100</f>
        <v>0</v>
      </c>
      <c r="X67" s="175">
        <f t="shared" si="54"/>
        <v>0</v>
      </c>
      <c r="Y67" s="175">
        <f t="shared" si="14"/>
        <v>0</v>
      </c>
      <c r="Z67" s="189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0">
        <v>56.0</v>
      </c>
      <c r="B68" s="190"/>
      <c r="C68" s="190"/>
      <c r="D68" s="190"/>
      <c r="E68" s="190"/>
      <c r="F68" s="190">
        <f t="shared" si="5"/>
        <v>0</v>
      </c>
      <c r="G68" s="190">
        <f t="shared" si="6"/>
        <v>0</v>
      </c>
      <c r="H68" s="191">
        <f t="shared" si="7"/>
        <v>0</v>
      </c>
      <c r="I68" s="190"/>
      <c r="J68" s="192">
        <f t="shared" si="8"/>
        <v>0</v>
      </c>
      <c r="K68" s="139"/>
      <c r="L68" s="216"/>
      <c r="M68" s="258"/>
      <c r="N68" s="258"/>
      <c r="O68" s="139"/>
      <c r="P68" s="139"/>
      <c r="Q68" s="175"/>
      <c r="R68" s="141"/>
      <c r="S68" s="175">
        <f t="shared" si="9"/>
        <v>0</v>
      </c>
      <c r="T68" s="160" t="str">
        <f t="shared" si="10"/>
        <v/>
      </c>
      <c r="U68" s="160">
        <f t="shared" si="11"/>
        <v>0</v>
      </c>
      <c r="V68" s="188">
        <f t="shared" si="12"/>
        <v>0</v>
      </c>
      <c r="W68" s="175">
        <f t="shared" ref="W68:X68" si="55">C68/100</f>
        <v>0</v>
      </c>
      <c r="X68" s="175">
        <f t="shared" si="55"/>
        <v>0</v>
      </c>
      <c r="Y68" s="175">
        <f t="shared" si="14"/>
        <v>0</v>
      </c>
      <c r="Z68" s="189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0">
        <v>57.0</v>
      </c>
      <c r="B69" s="190"/>
      <c r="C69" s="190"/>
      <c r="D69" s="190"/>
      <c r="E69" s="190"/>
      <c r="F69" s="190">
        <f t="shared" si="5"/>
        <v>0</v>
      </c>
      <c r="G69" s="190">
        <f t="shared" si="6"/>
        <v>0</v>
      </c>
      <c r="H69" s="191">
        <f t="shared" si="7"/>
        <v>0</v>
      </c>
      <c r="I69" s="190"/>
      <c r="J69" s="192">
        <f t="shared" si="8"/>
        <v>0</v>
      </c>
      <c r="K69" s="139"/>
      <c r="L69" s="216"/>
      <c r="M69" s="258"/>
      <c r="N69" s="258"/>
      <c r="O69" s="139"/>
      <c r="P69" s="139"/>
      <c r="Q69" s="175"/>
      <c r="R69" s="141"/>
      <c r="S69" s="175">
        <f t="shared" si="9"/>
        <v>0</v>
      </c>
      <c r="T69" s="160" t="str">
        <f t="shared" si="10"/>
        <v/>
      </c>
      <c r="U69" s="160">
        <f t="shared" si="11"/>
        <v>0</v>
      </c>
      <c r="V69" s="188">
        <f t="shared" si="12"/>
        <v>0</v>
      </c>
      <c r="W69" s="175">
        <f t="shared" ref="W69:X69" si="56">C69/100</f>
        <v>0</v>
      </c>
      <c r="X69" s="175">
        <f t="shared" si="56"/>
        <v>0</v>
      </c>
      <c r="Y69" s="175">
        <f t="shared" si="14"/>
        <v>0</v>
      </c>
      <c r="Z69" s="189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0">
        <v>58.0</v>
      </c>
      <c r="B70" s="190"/>
      <c r="C70" s="190"/>
      <c r="D70" s="190"/>
      <c r="E70" s="190"/>
      <c r="F70" s="190">
        <f t="shared" si="5"/>
        <v>0</v>
      </c>
      <c r="G70" s="190">
        <f t="shared" si="6"/>
        <v>0</v>
      </c>
      <c r="H70" s="191">
        <f t="shared" si="7"/>
        <v>0</v>
      </c>
      <c r="I70" s="190"/>
      <c r="J70" s="192">
        <f t="shared" si="8"/>
        <v>0</v>
      </c>
      <c r="K70" s="139"/>
      <c r="L70" s="216"/>
      <c r="M70" s="258"/>
      <c r="N70" s="258"/>
      <c r="O70" s="139"/>
      <c r="P70" s="139"/>
      <c r="Q70" s="175"/>
      <c r="R70" s="141"/>
      <c r="S70" s="175">
        <f t="shared" si="9"/>
        <v>0</v>
      </c>
      <c r="T70" s="160" t="str">
        <f t="shared" si="10"/>
        <v/>
      </c>
      <c r="U70" s="160">
        <f t="shared" si="11"/>
        <v>0</v>
      </c>
      <c r="V70" s="188">
        <f t="shared" si="12"/>
        <v>0</v>
      </c>
      <c r="W70" s="175">
        <f t="shared" ref="W70:X70" si="57">C70/100</f>
        <v>0</v>
      </c>
      <c r="X70" s="175">
        <f t="shared" si="57"/>
        <v>0</v>
      </c>
      <c r="Y70" s="175">
        <f t="shared" si="14"/>
        <v>0</v>
      </c>
      <c r="Z70" s="189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0">
        <v>59.0</v>
      </c>
      <c r="B71" s="190"/>
      <c r="C71" s="190"/>
      <c r="D71" s="190"/>
      <c r="E71" s="190"/>
      <c r="F71" s="190">
        <f t="shared" si="5"/>
        <v>0</v>
      </c>
      <c r="G71" s="190">
        <f t="shared" si="6"/>
        <v>0</v>
      </c>
      <c r="H71" s="191">
        <f t="shared" si="7"/>
        <v>0</v>
      </c>
      <c r="I71" s="190"/>
      <c r="J71" s="192">
        <f t="shared" si="8"/>
        <v>0</v>
      </c>
      <c r="K71" s="139"/>
      <c r="L71" s="216"/>
      <c r="M71" s="258"/>
      <c r="N71" s="258"/>
      <c r="O71" s="139"/>
      <c r="P71" s="139"/>
      <c r="Q71" s="175"/>
      <c r="R71" s="141"/>
      <c r="S71" s="175">
        <f t="shared" si="9"/>
        <v>0</v>
      </c>
      <c r="T71" s="160" t="str">
        <f t="shared" si="10"/>
        <v/>
      </c>
      <c r="U71" s="160">
        <f t="shared" si="11"/>
        <v>0</v>
      </c>
      <c r="V71" s="188">
        <f t="shared" si="12"/>
        <v>0</v>
      </c>
      <c r="W71" s="175">
        <f t="shared" ref="W71:X71" si="58">C71/100</f>
        <v>0</v>
      </c>
      <c r="X71" s="175">
        <f t="shared" si="58"/>
        <v>0</v>
      </c>
      <c r="Y71" s="175">
        <f t="shared" si="14"/>
        <v>0</v>
      </c>
      <c r="Z71" s="189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0">
        <v>60.0</v>
      </c>
      <c r="B72" s="190"/>
      <c r="C72" s="190"/>
      <c r="D72" s="190"/>
      <c r="E72" s="190"/>
      <c r="F72" s="190">
        <f t="shared" si="5"/>
        <v>0</v>
      </c>
      <c r="G72" s="190">
        <f t="shared" si="6"/>
        <v>0</v>
      </c>
      <c r="H72" s="191">
        <f t="shared" si="7"/>
        <v>0</v>
      </c>
      <c r="I72" s="190"/>
      <c r="J72" s="192">
        <f t="shared" si="8"/>
        <v>0</v>
      </c>
      <c r="K72" s="139"/>
      <c r="L72" s="175">
        <f t="shared" ref="L72:L73" si="60">D72*25.4/1000</f>
        <v>0</v>
      </c>
      <c r="M72" s="160" t="str">
        <f t="shared" ref="M72:M87" si="61">+I72</f>
        <v/>
      </c>
      <c r="N72" s="160">
        <f t="shared" ref="N72:N73" si="62">M72*L72</f>
        <v>0</v>
      </c>
      <c r="O72" s="139"/>
      <c r="P72" s="139"/>
      <c r="Q72" s="175"/>
      <c r="R72" s="141"/>
      <c r="S72" s="175">
        <f t="shared" si="9"/>
        <v>0</v>
      </c>
      <c r="T72" s="160" t="str">
        <f t="shared" si="10"/>
        <v/>
      </c>
      <c r="U72" s="160">
        <f t="shared" si="11"/>
        <v>0</v>
      </c>
      <c r="V72" s="188">
        <f t="shared" si="12"/>
        <v>0</v>
      </c>
      <c r="W72" s="175">
        <f t="shared" ref="W72:X72" si="59">C72/100</f>
        <v>0</v>
      </c>
      <c r="X72" s="175">
        <f t="shared" si="59"/>
        <v>0</v>
      </c>
      <c r="Y72" s="175">
        <f t="shared" si="14"/>
        <v>0</v>
      </c>
      <c r="Z72" s="18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0">
        <v>61.0</v>
      </c>
      <c r="B73" s="190"/>
      <c r="C73" s="190"/>
      <c r="D73" s="190"/>
      <c r="E73" s="190"/>
      <c r="F73" s="190">
        <f t="shared" si="5"/>
        <v>0</v>
      </c>
      <c r="G73" s="190">
        <f t="shared" si="6"/>
        <v>0</v>
      </c>
      <c r="H73" s="191">
        <f t="shared" si="7"/>
        <v>0</v>
      </c>
      <c r="I73" s="190"/>
      <c r="J73" s="192">
        <f t="shared" si="8"/>
        <v>0</v>
      </c>
      <c r="K73" s="139"/>
      <c r="L73" s="216">
        <f t="shared" si="60"/>
        <v>0</v>
      </c>
      <c r="M73" s="258" t="str">
        <f t="shared" si="61"/>
        <v/>
      </c>
      <c r="N73" s="258">
        <f t="shared" si="62"/>
        <v>0</v>
      </c>
      <c r="O73" s="139"/>
      <c r="P73" s="139"/>
      <c r="Q73" s="175"/>
      <c r="R73" s="141"/>
      <c r="S73" s="175">
        <f t="shared" si="9"/>
        <v>0</v>
      </c>
      <c r="T73" s="160" t="str">
        <f t="shared" si="10"/>
        <v/>
      </c>
      <c r="U73" s="160">
        <f t="shared" si="11"/>
        <v>0</v>
      </c>
      <c r="V73" s="188">
        <f t="shared" si="12"/>
        <v>0</v>
      </c>
      <c r="W73" s="175">
        <f t="shared" ref="W73:X73" si="63">C73/100</f>
        <v>0</v>
      </c>
      <c r="X73" s="175">
        <f t="shared" si="63"/>
        <v>0</v>
      </c>
      <c r="Y73" s="175">
        <f t="shared" si="14"/>
        <v>0</v>
      </c>
      <c r="Z73" s="18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0">
        <v>62.0</v>
      </c>
      <c r="B74" s="190"/>
      <c r="C74" s="190"/>
      <c r="D74" s="190"/>
      <c r="E74" s="190"/>
      <c r="F74" s="190">
        <f t="shared" si="5"/>
        <v>0</v>
      </c>
      <c r="G74" s="190">
        <f t="shared" si="6"/>
        <v>0</v>
      </c>
      <c r="H74" s="191">
        <f t="shared" si="7"/>
        <v>0</v>
      </c>
      <c r="I74" s="190"/>
      <c r="J74" s="192">
        <f t="shared" si="8"/>
        <v>0</v>
      </c>
      <c r="K74" s="139"/>
      <c r="L74" s="216"/>
      <c r="M74" s="258" t="str">
        <f t="shared" si="61"/>
        <v/>
      </c>
      <c r="N74" s="258"/>
      <c r="O74" s="139"/>
      <c r="P74" s="139"/>
      <c r="Q74" s="175"/>
      <c r="R74" s="141"/>
      <c r="S74" s="175">
        <f t="shared" si="9"/>
        <v>0</v>
      </c>
      <c r="T74" s="160" t="str">
        <f t="shared" si="10"/>
        <v/>
      </c>
      <c r="U74" s="160">
        <f t="shared" si="11"/>
        <v>0</v>
      </c>
      <c r="V74" s="188">
        <f t="shared" si="12"/>
        <v>0</v>
      </c>
      <c r="W74" s="175">
        <f t="shared" ref="W74:X74" si="64">C74/100</f>
        <v>0</v>
      </c>
      <c r="X74" s="175">
        <f t="shared" si="64"/>
        <v>0</v>
      </c>
      <c r="Y74" s="175">
        <f t="shared" si="14"/>
        <v>0</v>
      </c>
      <c r="Z74" s="18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0">
        <v>63.0</v>
      </c>
      <c r="B75" s="190"/>
      <c r="C75" s="190"/>
      <c r="D75" s="190"/>
      <c r="E75" s="190"/>
      <c r="F75" s="190">
        <f t="shared" si="5"/>
        <v>0</v>
      </c>
      <c r="G75" s="190">
        <f t="shared" si="6"/>
        <v>0</v>
      </c>
      <c r="H75" s="191">
        <f t="shared" si="7"/>
        <v>0</v>
      </c>
      <c r="I75" s="190"/>
      <c r="J75" s="192">
        <f t="shared" si="8"/>
        <v>0</v>
      </c>
      <c r="K75" s="139"/>
      <c r="L75" s="216"/>
      <c r="M75" s="258" t="str">
        <f t="shared" si="61"/>
        <v/>
      </c>
      <c r="N75" s="258"/>
      <c r="O75" s="139"/>
      <c r="P75" s="139"/>
      <c r="Q75" s="175"/>
      <c r="R75" s="141"/>
      <c r="S75" s="175">
        <f t="shared" si="9"/>
        <v>0</v>
      </c>
      <c r="T75" s="160" t="str">
        <f t="shared" si="10"/>
        <v/>
      </c>
      <c r="U75" s="160">
        <f t="shared" si="11"/>
        <v>0</v>
      </c>
      <c r="V75" s="188">
        <f t="shared" si="12"/>
        <v>0</v>
      </c>
      <c r="W75" s="175">
        <f t="shared" ref="W75:X75" si="65">C75/100</f>
        <v>0</v>
      </c>
      <c r="X75" s="175">
        <f t="shared" si="65"/>
        <v>0</v>
      </c>
      <c r="Y75" s="175">
        <f t="shared" si="14"/>
        <v>0</v>
      </c>
      <c r="Z75" s="18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0">
        <v>64.0</v>
      </c>
      <c r="B76" s="190"/>
      <c r="C76" s="190"/>
      <c r="D76" s="190"/>
      <c r="E76" s="190"/>
      <c r="F76" s="190">
        <f t="shared" si="5"/>
        <v>0</v>
      </c>
      <c r="G76" s="190">
        <f t="shared" si="6"/>
        <v>0</v>
      </c>
      <c r="H76" s="191">
        <f t="shared" si="7"/>
        <v>0</v>
      </c>
      <c r="I76" s="190"/>
      <c r="J76" s="192">
        <f t="shared" si="8"/>
        <v>0</v>
      </c>
      <c r="K76" s="139"/>
      <c r="L76" s="216"/>
      <c r="M76" s="258" t="str">
        <f t="shared" si="61"/>
        <v/>
      </c>
      <c r="N76" s="258"/>
      <c r="O76" s="139"/>
      <c r="P76" s="139"/>
      <c r="Q76" s="175"/>
      <c r="R76" s="141"/>
      <c r="S76" s="175">
        <f t="shared" si="9"/>
        <v>0</v>
      </c>
      <c r="T76" s="160" t="str">
        <f t="shared" si="10"/>
        <v/>
      </c>
      <c r="U76" s="160">
        <f t="shared" si="11"/>
        <v>0</v>
      </c>
      <c r="V76" s="188">
        <f t="shared" si="12"/>
        <v>0</v>
      </c>
      <c r="W76" s="175">
        <f t="shared" ref="W76:X76" si="66">C76/100</f>
        <v>0</v>
      </c>
      <c r="X76" s="175">
        <f t="shared" si="66"/>
        <v>0</v>
      </c>
      <c r="Y76" s="175">
        <f t="shared" si="14"/>
        <v>0</v>
      </c>
      <c r="Z76" s="18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0">
        <v>65.0</v>
      </c>
      <c r="B77" s="190"/>
      <c r="C77" s="190"/>
      <c r="D77" s="190"/>
      <c r="E77" s="190"/>
      <c r="F77" s="190">
        <f t="shared" si="5"/>
        <v>0</v>
      </c>
      <c r="G77" s="190">
        <f t="shared" si="6"/>
        <v>0</v>
      </c>
      <c r="H77" s="191">
        <f t="shared" si="7"/>
        <v>0</v>
      </c>
      <c r="I77" s="190"/>
      <c r="J77" s="192">
        <f t="shared" si="8"/>
        <v>0</v>
      </c>
      <c r="K77" s="139"/>
      <c r="L77" s="216"/>
      <c r="M77" s="258" t="str">
        <f t="shared" si="61"/>
        <v/>
      </c>
      <c r="N77" s="258"/>
      <c r="O77" s="139"/>
      <c r="P77" s="139"/>
      <c r="Q77" s="175"/>
      <c r="R77" s="141"/>
      <c r="S77" s="175">
        <f t="shared" si="9"/>
        <v>0</v>
      </c>
      <c r="T77" s="160" t="str">
        <f t="shared" si="10"/>
        <v/>
      </c>
      <c r="U77" s="160">
        <f t="shared" si="11"/>
        <v>0</v>
      </c>
      <c r="V77" s="188">
        <f t="shared" si="12"/>
        <v>0</v>
      </c>
      <c r="W77" s="175">
        <f t="shared" ref="W77:X77" si="67">C77/100</f>
        <v>0</v>
      </c>
      <c r="X77" s="175">
        <f t="shared" si="67"/>
        <v>0</v>
      </c>
      <c r="Y77" s="175">
        <f t="shared" si="14"/>
        <v>0</v>
      </c>
      <c r="Z77" s="18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0">
        <v>66.0</v>
      </c>
      <c r="B78" s="190"/>
      <c r="C78" s="190"/>
      <c r="D78" s="190"/>
      <c r="E78" s="190"/>
      <c r="F78" s="190">
        <f t="shared" si="5"/>
        <v>0</v>
      </c>
      <c r="G78" s="190">
        <f t="shared" si="6"/>
        <v>0</v>
      </c>
      <c r="H78" s="191">
        <f t="shared" si="7"/>
        <v>0</v>
      </c>
      <c r="I78" s="190"/>
      <c r="J78" s="192">
        <f t="shared" si="8"/>
        <v>0</v>
      </c>
      <c r="K78" s="139"/>
      <c r="L78" s="216"/>
      <c r="M78" s="258" t="str">
        <f t="shared" si="61"/>
        <v/>
      </c>
      <c r="N78" s="258"/>
      <c r="O78" s="139"/>
      <c r="P78" s="139"/>
      <c r="Q78" s="175"/>
      <c r="R78" s="141"/>
      <c r="S78" s="175">
        <f t="shared" si="9"/>
        <v>0</v>
      </c>
      <c r="T78" s="160" t="str">
        <f t="shared" si="10"/>
        <v/>
      </c>
      <c r="U78" s="160">
        <f t="shared" si="11"/>
        <v>0</v>
      </c>
      <c r="V78" s="188">
        <f t="shared" si="12"/>
        <v>0</v>
      </c>
      <c r="W78" s="175">
        <f t="shared" ref="W78:X78" si="68">C78/100</f>
        <v>0</v>
      </c>
      <c r="X78" s="175">
        <f t="shared" si="68"/>
        <v>0</v>
      </c>
      <c r="Y78" s="175">
        <f t="shared" si="14"/>
        <v>0</v>
      </c>
      <c r="Z78" s="18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0">
        <v>67.0</v>
      </c>
      <c r="B79" s="190"/>
      <c r="C79" s="190"/>
      <c r="D79" s="190"/>
      <c r="E79" s="190"/>
      <c r="F79" s="190">
        <f t="shared" si="5"/>
        <v>0</v>
      </c>
      <c r="G79" s="190">
        <f t="shared" si="6"/>
        <v>0</v>
      </c>
      <c r="H79" s="191">
        <f t="shared" si="7"/>
        <v>0</v>
      </c>
      <c r="I79" s="190"/>
      <c r="J79" s="192">
        <f t="shared" si="8"/>
        <v>0</v>
      </c>
      <c r="K79" s="139"/>
      <c r="L79" s="216"/>
      <c r="M79" s="258" t="str">
        <f t="shared" si="61"/>
        <v/>
      </c>
      <c r="N79" s="258"/>
      <c r="O79" s="139"/>
      <c r="P79" s="139"/>
      <c r="Q79" s="175"/>
      <c r="R79" s="141"/>
      <c r="S79" s="175">
        <f t="shared" si="9"/>
        <v>0</v>
      </c>
      <c r="T79" s="160" t="str">
        <f t="shared" si="10"/>
        <v/>
      </c>
      <c r="U79" s="160">
        <f t="shared" si="11"/>
        <v>0</v>
      </c>
      <c r="V79" s="188">
        <f t="shared" si="12"/>
        <v>0</v>
      </c>
      <c r="W79" s="175">
        <f t="shared" ref="W79:X79" si="69">C79/100</f>
        <v>0</v>
      </c>
      <c r="X79" s="175">
        <f t="shared" si="69"/>
        <v>0</v>
      </c>
      <c r="Y79" s="175">
        <f t="shared" si="14"/>
        <v>0</v>
      </c>
      <c r="Z79" s="18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0">
        <v>68.0</v>
      </c>
      <c r="B80" s="190"/>
      <c r="C80" s="190"/>
      <c r="D80" s="190"/>
      <c r="E80" s="190"/>
      <c r="F80" s="190">
        <f t="shared" si="5"/>
        <v>0</v>
      </c>
      <c r="G80" s="190">
        <f t="shared" si="6"/>
        <v>0</v>
      </c>
      <c r="H80" s="191">
        <f t="shared" si="7"/>
        <v>0</v>
      </c>
      <c r="I80" s="190"/>
      <c r="J80" s="192">
        <f t="shared" si="8"/>
        <v>0</v>
      </c>
      <c r="K80" s="139"/>
      <c r="L80" s="216"/>
      <c r="M80" s="258" t="str">
        <f t="shared" si="61"/>
        <v/>
      </c>
      <c r="N80" s="258"/>
      <c r="O80" s="139"/>
      <c r="P80" s="139"/>
      <c r="Q80" s="175"/>
      <c r="R80" s="141"/>
      <c r="S80" s="175">
        <f t="shared" si="9"/>
        <v>0</v>
      </c>
      <c r="T80" s="160" t="str">
        <f t="shared" si="10"/>
        <v/>
      </c>
      <c r="U80" s="160">
        <f t="shared" si="11"/>
        <v>0</v>
      </c>
      <c r="V80" s="188">
        <f t="shared" si="12"/>
        <v>0</v>
      </c>
      <c r="W80" s="175">
        <f t="shared" ref="W80:X80" si="70">C80/100</f>
        <v>0</v>
      </c>
      <c r="X80" s="175">
        <f t="shared" si="70"/>
        <v>0</v>
      </c>
      <c r="Y80" s="175">
        <f t="shared" si="14"/>
        <v>0</v>
      </c>
      <c r="Z80" s="18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0">
        <v>69.0</v>
      </c>
      <c r="B81" s="190"/>
      <c r="C81" s="190"/>
      <c r="D81" s="190"/>
      <c r="E81" s="190"/>
      <c r="F81" s="190">
        <f t="shared" si="5"/>
        <v>0</v>
      </c>
      <c r="G81" s="190">
        <f t="shared" si="6"/>
        <v>0</v>
      </c>
      <c r="H81" s="191">
        <f t="shared" si="7"/>
        <v>0</v>
      </c>
      <c r="I81" s="190"/>
      <c r="J81" s="192">
        <f t="shared" si="8"/>
        <v>0</v>
      </c>
      <c r="K81" s="139"/>
      <c r="L81" s="216"/>
      <c r="M81" s="258" t="str">
        <f t="shared" si="61"/>
        <v/>
      </c>
      <c r="N81" s="258"/>
      <c r="O81" s="139"/>
      <c r="P81" s="139"/>
      <c r="Q81" s="175"/>
      <c r="R81" s="141"/>
      <c r="S81" s="175">
        <f t="shared" si="9"/>
        <v>0</v>
      </c>
      <c r="T81" s="160" t="str">
        <f t="shared" si="10"/>
        <v/>
      </c>
      <c r="U81" s="160">
        <f t="shared" si="11"/>
        <v>0</v>
      </c>
      <c r="V81" s="188">
        <f t="shared" si="12"/>
        <v>0</v>
      </c>
      <c r="W81" s="175">
        <f t="shared" ref="W81:X81" si="71">C81/100</f>
        <v>0</v>
      </c>
      <c r="X81" s="175">
        <f t="shared" si="71"/>
        <v>0</v>
      </c>
      <c r="Y81" s="175">
        <f t="shared" si="14"/>
        <v>0</v>
      </c>
      <c r="Z81" s="18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0">
        <v>70.0</v>
      </c>
      <c r="B82" s="190"/>
      <c r="C82" s="190"/>
      <c r="D82" s="190"/>
      <c r="E82" s="190"/>
      <c r="F82" s="190">
        <f t="shared" si="5"/>
        <v>0</v>
      </c>
      <c r="G82" s="190">
        <f t="shared" si="6"/>
        <v>0</v>
      </c>
      <c r="H82" s="191">
        <f t="shared" si="7"/>
        <v>0</v>
      </c>
      <c r="I82" s="190"/>
      <c r="J82" s="192">
        <f t="shared" si="8"/>
        <v>0</v>
      </c>
      <c r="K82" s="139"/>
      <c r="L82" s="216"/>
      <c r="M82" s="258" t="str">
        <f t="shared" si="61"/>
        <v/>
      </c>
      <c r="N82" s="258"/>
      <c r="O82" s="139"/>
      <c r="P82" s="139"/>
      <c r="Q82" s="175"/>
      <c r="R82" s="141"/>
      <c r="S82" s="175">
        <f t="shared" si="9"/>
        <v>0</v>
      </c>
      <c r="T82" s="160" t="str">
        <f t="shared" si="10"/>
        <v/>
      </c>
      <c r="U82" s="160">
        <f t="shared" si="11"/>
        <v>0</v>
      </c>
      <c r="V82" s="188">
        <f t="shared" si="12"/>
        <v>0</v>
      </c>
      <c r="W82" s="175">
        <f t="shared" ref="W82:X82" si="72">C82/100</f>
        <v>0</v>
      </c>
      <c r="X82" s="175">
        <f t="shared" si="72"/>
        <v>0</v>
      </c>
      <c r="Y82" s="175">
        <f t="shared" si="14"/>
        <v>0</v>
      </c>
      <c r="Z82" s="18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0">
        <v>71.0</v>
      </c>
      <c r="B83" s="190"/>
      <c r="C83" s="190"/>
      <c r="D83" s="190"/>
      <c r="E83" s="190"/>
      <c r="F83" s="190">
        <f t="shared" si="5"/>
        <v>0</v>
      </c>
      <c r="G83" s="190">
        <f t="shared" si="6"/>
        <v>0</v>
      </c>
      <c r="H83" s="191">
        <f t="shared" si="7"/>
        <v>0</v>
      </c>
      <c r="I83" s="190"/>
      <c r="J83" s="192">
        <f t="shared" si="8"/>
        <v>0</v>
      </c>
      <c r="K83" s="139"/>
      <c r="L83" s="216"/>
      <c r="M83" s="258" t="str">
        <f t="shared" si="61"/>
        <v/>
      </c>
      <c r="N83" s="258"/>
      <c r="O83" s="139"/>
      <c r="P83" s="139"/>
      <c r="Q83" s="175"/>
      <c r="R83" s="141"/>
      <c r="S83" s="175">
        <f t="shared" si="9"/>
        <v>0</v>
      </c>
      <c r="T83" s="160" t="str">
        <f t="shared" si="10"/>
        <v/>
      </c>
      <c r="U83" s="160">
        <f t="shared" si="11"/>
        <v>0</v>
      </c>
      <c r="V83" s="188">
        <f t="shared" si="12"/>
        <v>0</v>
      </c>
      <c r="W83" s="175">
        <f t="shared" ref="W83:X83" si="73">C83/100</f>
        <v>0</v>
      </c>
      <c r="X83" s="175">
        <f t="shared" si="73"/>
        <v>0</v>
      </c>
      <c r="Y83" s="175">
        <f t="shared" si="14"/>
        <v>0</v>
      </c>
      <c r="Z83" s="18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0">
        <v>72.0</v>
      </c>
      <c r="B84" s="190"/>
      <c r="C84" s="190"/>
      <c r="D84" s="190"/>
      <c r="E84" s="190"/>
      <c r="F84" s="190">
        <f t="shared" si="5"/>
        <v>0</v>
      </c>
      <c r="G84" s="190">
        <f t="shared" si="6"/>
        <v>0</v>
      </c>
      <c r="H84" s="191">
        <f t="shared" si="7"/>
        <v>0</v>
      </c>
      <c r="I84" s="190"/>
      <c r="J84" s="192">
        <f t="shared" si="8"/>
        <v>0</v>
      </c>
      <c r="K84" s="139"/>
      <c r="L84" s="216"/>
      <c r="M84" s="258" t="str">
        <f t="shared" si="61"/>
        <v/>
      </c>
      <c r="N84" s="258"/>
      <c r="O84" s="139"/>
      <c r="P84" s="139"/>
      <c r="Q84" s="175"/>
      <c r="R84" s="141"/>
      <c r="S84" s="195">
        <f t="shared" si="9"/>
        <v>0</v>
      </c>
      <c r="T84" s="196" t="str">
        <f t="shared" si="10"/>
        <v/>
      </c>
      <c r="U84" s="196">
        <f t="shared" si="11"/>
        <v>0</v>
      </c>
      <c r="V84" s="260">
        <f t="shared" si="12"/>
        <v>0</v>
      </c>
      <c r="W84" s="195">
        <f t="shared" ref="W84:X84" si="74">C84/100</f>
        <v>0</v>
      </c>
      <c r="X84" s="195">
        <f t="shared" si="74"/>
        <v>0</v>
      </c>
      <c r="Y84" s="195">
        <f t="shared" si="14"/>
        <v>0</v>
      </c>
      <c r="Z84" s="198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0">
        <v>73.0</v>
      </c>
      <c r="B85" s="190"/>
      <c r="C85" s="190"/>
      <c r="D85" s="190"/>
      <c r="E85" s="190"/>
      <c r="F85" s="190">
        <f t="shared" si="5"/>
        <v>0</v>
      </c>
      <c r="G85" s="190">
        <f t="shared" si="6"/>
        <v>0</v>
      </c>
      <c r="H85" s="191">
        <f t="shared" si="7"/>
        <v>0</v>
      </c>
      <c r="I85" s="190"/>
      <c r="J85" s="192">
        <f t="shared" si="8"/>
        <v>0</v>
      </c>
      <c r="K85" s="139"/>
      <c r="L85" s="216"/>
      <c r="M85" s="258" t="str">
        <f t="shared" si="61"/>
        <v/>
      </c>
      <c r="N85" s="258"/>
      <c r="O85" s="139"/>
      <c r="P85" s="139"/>
      <c r="Q85" s="175"/>
      <c r="R85" s="141"/>
      <c r="S85" s="195">
        <f t="shared" si="9"/>
        <v>0</v>
      </c>
      <c r="T85" s="196" t="str">
        <f t="shared" si="10"/>
        <v/>
      </c>
      <c r="U85" s="196">
        <f t="shared" si="11"/>
        <v>0</v>
      </c>
      <c r="V85" s="260">
        <f t="shared" si="12"/>
        <v>0</v>
      </c>
      <c r="W85" s="195">
        <f t="shared" ref="W85:X85" si="75">C85/100</f>
        <v>0</v>
      </c>
      <c r="X85" s="195">
        <f t="shared" si="75"/>
        <v>0</v>
      </c>
      <c r="Y85" s="195">
        <f t="shared" si="14"/>
        <v>0</v>
      </c>
      <c r="Z85" s="198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0">
        <v>74.0</v>
      </c>
      <c r="B86" s="190"/>
      <c r="C86" s="190"/>
      <c r="D86" s="190"/>
      <c r="E86" s="190"/>
      <c r="F86" s="190">
        <f t="shared" si="5"/>
        <v>0</v>
      </c>
      <c r="G86" s="190">
        <f t="shared" si="6"/>
        <v>0</v>
      </c>
      <c r="H86" s="191">
        <f t="shared" si="7"/>
        <v>0</v>
      </c>
      <c r="I86" s="190"/>
      <c r="J86" s="192">
        <f t="shared" si="8"/>
        <v>0</v>
      </c>
      <c r="K86" s="139"/>
      <c r="L86" s="216"/>
      <c r="M86" s="258" t="str">
        <f t="shared" si="61"/>
        <v/>
      </c>
      <c r="N86" s="258"/>
      <c r="O86" s="139"/>
      <c r="P86" s="139"/>
      <c r="Q86" s="175"/>
      <c r="R86" s="141"/>
      <c r="S86" s="195">
        <f t="shared" si="9"/>
        <v>0</v>
      </c>
      <c r="T86" s="196" t="str">
        <f t="shared" si="10"/>
        <v/>
      </c>
      <c r="U86" s="196">
        <f t="shared" si="11"/>
        <v>0</v>
      </c>
      <c r="V86" s="260">
        <f t="shared" si="12"/>
        <v>0</v>
      </c>
      <c r="W86" s="195">
        <f t="shared" ref="W86:X86" si="76">C86/100</f>
        <v>0</v>
      </c>
      <c r="X86" s="195">
        <f t="shared" si="76"/>
        <v>0</v>
      </c>
      <c r="Y86" s="195">
        <f t="shared" si="14"/>
        <v>0</v>
      </c>
      <c r="Z86" s="198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0">
        <v>75.0</v>
      </c>
      <c r="B87" s="190"/>
      <c r="C87" s="190"/>
      <c r="D87" s="190"/>
      <c r="E87" s="190"/>
      <c r="F87" s="190">
        <f t="shared" si="5"/>
        <v>0</v>
      </c>
      <c r="G87" s="190">
        <f t="shared" si="6"/>
        <v>0</v>
      </c>
      <c r="H87" s="191">
        <f t="shared" si="7"/>
        <v>0</v>
      </c>
      <c r="I87" s="190"/>
      <c r="J87" s="192">
        <f t="shared" si="8"/>
        <v>0</v>
      </c>
      <c r="K87" s="139"/>
      <c r="L87" s="216"/>
      <c r="M87" s="258" t="str">
        <f t="shared" si="61"/>
        <v/>
      </c>
      <c r="N87" s="258"/>
      <c r="O87" s="139"/>
      <c r="P87" s="139"/>
      <c r="Q87" s="175"/>
      <c r="R87" s="141"/>
      <c r="S87" s="195">
        <f t="shared" si="9"/>
        <v>0</v>
      </c>
      <c r="T87" s="196" t="str">
        <f t="shared" si="10"/>
        <v/>
      </c>
      <c r="U87" s="196">
        <f t="shared" si="11"/>
        <v>0</v>
      </c>
      <c r="V87" s="260">
        <f t="shared" si="12"/>
        <v>0</v>
      </c>
      <c r="W87" s="195">
        <f t="shared" ref="W87:X87" si="77">C87/100</f>
        <v>0</v>
      </c>
      <c r="X87" s="195">
        <f t="shared" si="77"/>
        <v>0</v>
      </c>
      <c r="Y87" s="195">
        <f t="shared" si="14"/>
        <v>0</v>
      </c>
      <c r="Z87" s="198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0">
        <v>76.0</v>
      </c>
      <c r="B88" s="190"/>
      <c r="C88" s="190"/>
      <c r="D88" s="190"/>
      <c r="E88" s="190"/>
      <c r="F88" s="190">
        <f t="shared" si="5"/>
        <v>0</v>
      </c>
      <c r="G88" s="190">
        <f t="shared" si="6"/>
        <v>0</v>
      </c>
      <c r="H88" s="191">
        <f t="shared" si="7"/>
        <v>0</v>
      </c>
      <c r="I88" s="190"/>
      <c r="J88" s="192">
        <f t="shared" si="8"/>
        <v>0</v>
      </c>
      <c r="K88" s="139"/>
      <c r="L88" s="216"/>
      <c r="M88" s="258"/>
      <c r="N88" s="258"/>
      <c r="O88" s="139"/>
      <c r="P88" s="139"/>
      <c r="Q88" s="192"/>
      <c r="R88" s="141"/>
      <c r="S88" s="195">
        <f t="shared" si="9"/>
        <v>0</v>
      </c>
      <c r="T88" s="196" t="str">
        <f t="shared" si="10"/>
        <v/>
      </c>
      <c r="U88" s="196">
        <f t="shared" si="11"/>
        <v>0</v>
      </c>
      <c r="V88" s="197"/>
      <c r="W88" s="195">
        <f t="shared" ref="W88:X88" si="78">C88/100</f>
        <v>0</v>
      </c>
      <c r="X88" s="195">
        <f t="shared" si="78"/>
        <v>0</v>
      </c>
      <c r="Y88" s="195">
        <f t="shared" si="14"/>
        <v>0</v>
      </c>
      <c r="Z88" s="198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0">
        <v>77.0</v>
      </c>
      <c r="B89" s="190"/>
      <c r="C89" s="190"/>
      <c r="D89" s="190"/>
      <c r="E89" s="190"/>
      <c r="F89" s="190">
        <f t="shared" si="5"/>
        <v>0</v>
      </c>
      <c r="G89" s="190">
        <f t="shared" si="6"/>
        <v>0</v>
      </c>
      <c r="H89" s="191">
        <f t="shared" si="7"/>
        <v>0</v>
      </c>
      <c r="I89" s="190"/>
      <c r="J89" s="192">
        <f t="shared" si="8"/>
        <v>0</v>
      </c>
      <c r="K89" s="139"/>
      <c r="L89" s="216"/>
      <c r="M89" s="258"/>
      <c r="N89" s="258"/>
      <c r="O89" s="139"/>
      <c r="P89" s="139"/>
      <c r="Q89" s="192"/>
      <c r="R89" s="141"/>
      <c r="S89" s="195">
        <f t="shared" si="9"/>
        <v>0</v>
      </c>
      <c r="T89" s="196" t="str">
        <f t="shared" si="10"/>
        <v/>
      </c>
      <c r="U89" s="196">
        <f t="shared" si="11"/>
        <v>0</v>
      </c>
      <c r="V89" s="197"/>
      <c r="W89" s="195">
        <f t="shared" ref="W89:X89" si="79">C89/100</f>
        <v>0</v>
      </c>
      <c r="X89" s="195">
        <f t="shared" si="79"/>
        <v>0</v>
      </c>
      <c r="Y89" s="195">
        <f t="shared" si="14"/>
        <v>0</v>
      </c>
      <c r="Z89" s="198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0">
        <v>78.0</v>
      </c>
      <c r="B90" s="190"/>
      <c r="C90" s="190"/>
      <c r="D90" s="190"/>
      <c r="E90" s="190"/>
      <c r="F90" s="190">
        <f t="shared" si="5"/>
        <v>0</v>
      </c>
      <c r="G90" s="190">
        <f t="shared" si="6"/>
        <v>0</v>
      </c>
      <c r="H90" s="191">
        <f t="shared" si="7"/>
        <v>0</v>
      </c>
      <c r="I90" s="190"/>
      <c r="J90" s="192">
        <f t="shared" si="8"/>
        <v>0</v>
      </c>
      <c r="K90" s="139"/>
      <c r="L90" s="216"/>
      <c r="M90" s="258"/>
      <c r="N90" s="258"/>
      <c r="O90" s="139"/>
      <c r="P90" s="139"/>
      <c r="Q90" s="192"/>
      <c r="R90" s="141"/>
      <c r="S90" s="195">
        <f t="shared" si="9"/>
        <v>0</v>
      </c>
      <c r="T90" s="196" t="str">
        <f t="shared" si="10"/>
        <v/>
      </c>
      <c r="U90" s="196">
        <f t="shared" si="11"/>
        <v>0</v>
      </c>
      <c r="V90" s="197"/>
      <c r="W90" s="195">
        <f t="shared" ref="W90:X90" si="80">C90/100</f>
        <v>0</v>
      </c>
      <c r="X90" s="195">
        <f t="shared" si="80"/>
        <v>0</v>
      </c>
      <c r="Y90" s="195">
        <f t="shared" si="14"/>
        <v>0</v>
      </c>
      <c r="Z90" s="198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0">
        <v>79.0</v>
      </c>
      <c r="B91" s="190"/>
      <c r="C91" s="190"/>
      <c r="D91" s="190"/>
      <c r="E91" s="190"/>
      <c r="F91" s="190">
        <f t="shared" si="5"/>
        <v>0</v>
      </c>
      <c r="G91" s="190">
        <f t="shared" si="6"/>
        <v>0</v>
      </c>
      <c r="H91" s="191">
        <f t="shared" si="7"/>
        <v>0</v>
      </c>
      <c r="I91" s="190"/>
      <c r="J91" s="192">
        <f t="shared" si="8"/>
        <v>0</v>
      </c>
      <c r="K91" s="139"/>
      <c r="L91" s="216"/>
      <c r="M91" s="258"/>
      <c r="N91" s="258"/>
      <c r="O91" s="139"/>
      <c r="P91" s="139"/>
      <c r="Q91" s="192"/>
      <c r="R91" s="141"/>
      <c r="S91" s="195">
        <f t="shared" si="9"/>
        <v>0</v>
      </c>
      <c r="T91" s="196" t="str">
        <f t="shared" si="10"/>
        <v/>
      </c>
      <c r="U91" s="196">
        <f t="shared" si="11"/>
        <v>0</v>
      </c>
      <c r="V91" s="197"/>
      <c r="W91" s="195">
        <f t="shared" ref="W91:X91" si="81">C91/100</f>
        <v>0</v>
      </c>
      <c r="X91" s="195">
        <f t="shared" si="81"/>
        <v>0</v>
      </c>
      <c r="Y91" s="195">
        <f t="shared" si="14"/>
        <v>0</v>
      </c>
      <c r="Z91" s="198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0">
        <v>80.0</v>
      </c>
      <c r="B92" s="190"/>
      <c r="C92" s="190"/>
      <c r="D92" s="190"/>
      <c r="E92" s="190"/>
      <c r="F92" s="190">
        <f t="shared" si="5"/>
        <v>0</v>
      </c>
      <c r="G92" s="190">
        <f t="shared" si="6"/>
        <v>0</v>
      </c>
      <c r="H92" s="191">
        <f t="shared" si="7"/>
        <v>0</v>
      </c>
      <c r="I92" s="190"/>
      <c r="J92" s="192">
        <f t="shared" si="8"/>
        <v>0</v>
      </c>
      <c r="K92" s="139"/>
      <c r="L92" s="216"/>
      <c r="M92" s="258"/>
      <c r="N92" s="258"/>
      <c r="O92" s="139"/>
      <c r="P92" s="139"/>
      <c r="Q92" s="192"/>
      <c r="R92" s="141"/>
      <c r="S92" s="195">
        <f t="shared" si="9"/>
        <v>0</v>
      </c>
      <c r="T92" s="196" t="str">
        <f t="shared" si="10"/>
        <v/>
      </c>
      <c r="U92" s="196">
        <f t="shared" si="11"/>
        <v>0</v>
      </c>
      <c r="V92" s="197"/>
      <c r="W92" s="195">
        <f t="shared" ref="W92:X92" si="82">C92/100</f>
        <v>0</v>
      </c>
      <c r="X92" s="195">
        <f t="shared" si="82"/>
        <v>0</v>
      </c>
      <c r="Y92" s="195">
        <f t="shared" si="14"/>
        <v>0</v>
      </c>
      <c r="Z92" s="198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0">
        <v>81.0</v>
      </c>
      <c r="B93" s="190"/>
      <c r="C93" s="190"/>
      <c r="D93" s="190"/>
      <c r="E93" s="190"/>
      <c r="F93" s="190">
        <f t="shared" si="5"/>
        <v>0</v>
      </c>
      <c r="G93" s="190">
        <f t="shared" si="6"/>
        <v>0</v>
      </c>
      <c r="H93" s="191">
        <f t="shared" si="7"/>
        <v>0</v>
      </c>
      <c r="I93" s="190"/>
      <c r="J93" s="192">
        <f t="shared" si="8"/>
        <v>0</v>
      </c>
      <c r="K93" s="139"/>
      <c r="L93" s="216"/>
      <c r="M93" s="258"/>
      <c r="N93" s="258"/>
      <c r="O93" s="139"/>
      <c r="P93" s="139"/>
      <c r="Q93" s="192"/>
      <c r="R93" s="141"/>
      <c r="S93" s="195">
        <f t="shared" si="9"/>
        <v>0</v>
      </c>
      <c r="T93" s="196" t="str">
        <f t="shared" si="10"/>
        <v/>
      </c>
      <c r="U93" s="196">
        <f t="shared" si="11"/>
        <v>0</v>
      </c>
      <c r="V93" s="197"/>
      <c r="W93" s="195">
        <f t="shared" ref="W93:X93" si="83">C93/100</f>
        <v>0</v>
      </c>
      <c r="X93" s="195">
        <f t="shared" si="83"/>
        <v>0</v>
      </c>
      <c r="Y93" s="195">
        <f t="shared" si="14"/>
        <v>0</v>
      </c>
      <c r="Z93" s="198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0">
        <v>82.0</v>
      </c>
      <c r="B94" s="190"/>
      <c r="C94" s="190"/>
      <c r="D94" s="190"/>
      <c r="E94" s="190"/>
      <c r="F94" s="190">
        <f t="shared" si="5"/>
        <v>0</v>
      </c>
      <c r="G94" s="190">
        <f t="shared" si="6"/>
        <v>0</v>
      </c>
      <c r="H94" s="191">
        <f t="shared" si="7"/>
        <v>0</v>
      </c>
      <c r="I94" s="190"/>
      <c r="J94" s="192">
        <f t="shared" si="8"/>
        <v>0</v>
      </c>
      <c r="K94" s="139"/>
      <c r="L94" s="216"/>
      <c r="M94" s="258"/>
      <c r="N94" s="258"/>
      <c r="O94" s="139"/>
      <c r="P94" s="139"/>
      <c r="Q94" s="192"/>
      <c r="R94" s="141"/>
      <c r="S94" s="195">
        <f t="shared" si="9"/>
        <v>0</v>
      </c>
      <c r="T94" s="196" t="str">
        <f t="shared" si="10"/>
        <v/>
      </c>
      <c r="U94" s="196">
        <f t="shared" si="11"/>
        <v>0</v>
      </c>
      <c r="V94" s="197"/>
      <c r="W94" s="195">
        <f t="shared" ref="W94:X94" si="84">C94/100</f>
        <v>0</v>
      </c>
      <c r="X94" s="195">
        <f t="shared" si="84"/>
        <v>0</v>
      </c>
      <c r="Y94" s="195">
        <f t="shared" si="14"/>
        <v>0</v>
      </c>
      <c r="Z94" s="198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0">
        <v>83.0</v>
      </c>
      <c r="B95" s="190"/>
      <c r="C95" s="190"/>
      <c r="D95" s="190"/>
      <c r="E95" s="190"/>
      <c r="F95" s="190">
        <f t="shared" si="5"/>
        <v>0</v>
      </c>
      <c r="G95" s="190">
        <f t="shared" si="6"/>
        <v>0</v>
      </c>
      <c r="H95" s="191">
        <f t="shared" si="7"/>
        <v>0</v>
      </c>
      <c r="I95" s="190"/>
      <c r="J95" s="192">
        <f t="shared" si="8"/>
        <v>0</v>
      </c>
      <c r="K95" s="139"/>
      <c r="L95" s="216"/>
      <c r="M95" s="258"/>
      <c r="N95" s="258"/>
      <c r="O95" s="139"/>
      <c r="P95" s="139"/>
      <c r="Q95" s="192"/>
      <c r="R95" s="141"/>
      <c r="S95" s="195">
        <f t="shared" si="9"/>
        <v>0</v>
      </c>
      <c r="T95" s="196" t="str">
        <f t="shared" si="10"/>
        <v/>
      </c>
      <c r="U95" s="196">
        <f t="shared" si="11"/>
        <v>0</v>
      </c>
      <c r="V95" s="197"/>
      <c r="W95" s="195">
        <f t="shared" ref="W95:X95" si="85">C95/100</f>
        <v>0</v>
      </c>
      <c r="X95" s="195">
        <f t="shared" si="85"/>
        <v>0</v>
      </c>
      <c r="Y95" s="195">
        <f t="shared" si="14"/>
        <v>0</v>
      </c>
      <c r="Z95" s="198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0">
        <v>84.0</v>
      </c>
      <c r="B96" s="190"/>
      <c r="C96" s="190"/>
      <c r="D96" s="190"/>
      <c r="E96" s="190"/>
      <c r="F96" s="190">
        <f t="shared" si="5"/>
        <v>0</v>
      </c>
      <c r="G96" s="190">
        <f t="shared" si="6"/>
        <v>0</v>
      </c>
      <c r="H96" s="191">
        <f t="shared" si="7"/>
        <v>0</v>
      </c>
      <c r="I96" s="190"/>
      <c r="J96" s="192">
        <f t="shared" si="8"/>
        <v>0</v>
      </c>
      <c r="K96" s="139"/>
      <c r="L96" s="216"/>
      <c r="M96" s="258"/>
      <c r="N96" s="258"/>
      <c r="O96" s="139"/>
      <c r="P96" s="139"/>
      <c r="Q96" s="192"/>
      <c r="R96" s="141"/>
      <c r="S96" s="195">
        <f t="shared" si="9"/>
        <v>0</v>
      </c>
      <c r="T96" s="196" t="str">
        <f t="shared" si="10"/>
        <v/>
      </c>
      <c r="U96" s="196">
        <f t="shared" si="11"/>
        <v>0</v>
      </c>
      <c r="V96" s="197"/>
      <c r="W96" s="195">
        <f t="shared" ref="W96:X96" si="86">C96/100</f>
        <v>0</v>
      </c>
      <c r="X96" s="195">
        <f t="shared" si="86"/>
        <v>0</v>
      </c>
      <c r="Y96" s="195">
        <f t="shared" si="14"/>
        <v>0</v>
      </c>
      <c r="Z96" s="198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0">
        <v>85.0</v>
      </c>
      <c r="B97" s="190"/>
      <c r="C97" s="190"/>
      <c r="D97" s="190"/>
      <c r="E97" s="190"/>
      <c r="F97" s="190">
        <f t="shared" si="5"/>
        <v>0</v>
      </c>
      <c r="G97" s="190">
        <f t="shared" si="6"/>
        <v>0</v>
      </c>
      <c r="H97" s="191">
        <f t="shared" si="7"/>
        <v>0</v>
      </c>
      <c r="I97" s="190"/>
      <c r="J97" s="192">
        <f t="shared" si="8"/>
        <v>0</v>
      </c>
      <c r="K97" s="139"/>
      <c r="L97" s="216"/>
      <c r="M97" s="258"/>
      <c r="N97" s="258"/>
      <c r="O97" s="139"/>
      <c r="P97" s="139"/>
      <c r="Q97" s="192"/>
      <c r="R97" s="141"/>
      <c r="S97" s="195">
        <f t="shared" si="9"/>
        <v>0</v>
      </c>
      <c r="T97" s="196" t="str">
        <f t="shared" si="10"/>
        <v/>
      </c>
      <c r="U97" s="196">
        <f t="shared" si="11"/>
        <v>0</v>
      </c>
      <c r="V97" s="197"/>
      <c r="W97" s="195">
        <f t="shared" ref="W97:X97" si="87">C97/100</f>
        <v>0</v>
      </c>
      <c r="X97" s="195">
        <f t="shared" si="87"/>
        <v>0</v>
      </c>
      <c r="Y97" s="195">
        <f t="shared" si="14"/>
        <v>0</v>
      </c>
      <c r="Z97" s="198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0">
        <v>86.0</v>
      </c>
      <c r="B98" s="190"/>
      <c r="C98" s="190"/>
      <c r="D98" s="190"/>
      <c r="E98" s="190"/>
      <c r="F98" s="190">
        <f t="shared" si="5"/>
        <v>0</v>
      </c>
      <c r="G98" s="190">
        <f t="shared" si="6"/>
        <v>0</v>
      </c>
      <c r="H98" s="191">
        <f t="shared" si="7"/>
        <v>0</v>
      </c>
      <c r="I98" s="190"/>
      <c r="J98" s="192">
        <f t="shared" si="8"/>
        <v>0</v>
      </c>
      <c r="K98" s="139"/>
      <c r="L98" s="216"/>
      <c r="M98" s="258"/>
      <c r="N98" s="258"/>
      <c r="O98" s="139"/>
      <c r="P98" s="139"/>
      <c r="Q98" s="192"/>
      <c r="R98" s="141"/>
      <c r="S98" s="195">
        <f t="shared" si="9"/>
        <v>0</v>
      </c>
      <c r="T98" s="196" t="str">
        <f t="shared" si="10"/>
        <v/>
      </c>
      <c r="U98" s="196">
        <f t="shared" si="11"/>
        <v>0</v>
      </c>
      <c r="V98" s="197"/>
      <c r="W98" s="195">
        <f t="shared" ref="W98:X98" si="88">C98/100</f>
        <v>0</v>
      </c>
      <c r="X98" s="195">
        <f t="shared" si="88"/>
        <v>0</v>
      </c>
      <c r="Y98" s="195">
        <f t="shared" si="14"/>
        <v>0</v>
      </c>
      <c r="Z98" s="198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0">
        <v>87.0</v>
      </c>
      <c r="B99" s="190"/>
      <c r="C99" s="190"/>
      <c r="D99" s="190"/>
      <c r="E99" s="190"/>
      <c r="F99" s="190">
        <f t="shared" si="5"/>
        <v>0</v>
      </c>
      <c r="G99" s="190">
        <f t="shared" si="6"/>
        <v>0</v>
      </c>
      <c r="H99" s="191">
        <f t="shared" si="7"/>
        <v>0</v>
      </c>
      <c r="I99" s="190"/>
      <c r="J99" s="192">
        <f t="shared" si="8"/>
        <v>0</v>
      </c>
      <c r="K99" s="139"/>
      <c r="L99" s="216"/>
      <c r="M99" s="258"/>
      <c r="N99" s="258"/>
      <c r="O99" s="139"/>
      <c r="P99" s="139"/>
      <c r="Q99" s="192"/>
      <c r="R99" s="141"/>
      <c r="S99" s="195">
        <f t="shared" si="9"/>
        <v>0</v>
      </c>
      <c r="T99" s="196" t="str">
        <f t="shared" si="10"/>
        <v/>
      </c>
      <c r="U99" s="196">
        <f t="shared" si="11"/>
        <v>0</v>
      </c>
      <c r="V99" s="197"/>
      <c r="W99" s="195">
        <f t="shared" ref="W99:X99" si="89">C99/100</f>
        <v>0</v>
      </c>
      <c r="X99" s="195">
        <f t="shared" si="89"/>
        <v>0</v>
      </c>
      <c r="Y99" s="195">
        <f t="shared" si="14"/>
        <v>0</v>
      </c>
      <c r="Z99" s="198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0">
        <v>88.0</v>
      </c>
      <c r="B100" s="190"/>
      <c r="C100" s="190"/>
      <c r="D100" s="190"/>
      <c r="E100" s="190"/>
      <c r="F100" s="190">
        <f t="shared" si="5"/>
        <v>0</v>
      </c>
      <c r="G100" s="190">
        <f t="shared" si="6"/>
        <v>0</v>
      </c>
      <c r="H100" s="191">
        <f t="shared" si="7"/>
        <v>0</v>
      </c>
      <c r="I100" s="190"/>
      <c r="J100" s="192">
        <f t="shared" si="8"/>
        <v>0</v>
      </c>
      <c r="K100" s="139"/>
      <c r="L100" s="216"/>
      <c r="M100" s="258"/>
      <c r="N100" s="258"/>
      <c r="O100" s="139"/>
      <c r="P100" s="139"/>
      <c r="Q100" s="192"/>
      <c r="R100" s="141"/>
      <c r="S100" s="195">
        <f t="shared" si="9"/>
        <v>0</v>
      </c>
      <c r="T100" s="196" t="str">
        <f t="shared" si="10"/>
        <v/>
      </c>
      <c r="U100" s="196">
        <f t="shared" si="11"/>
        <v>0</v>
      </c>
      <c r="V100" s="197"/>
      <c r="W100" s="195">
        <f t="shared" ref="W100:X100" si="90">C100/100</f>
        <v>0</v>
      </c>
      <c r="X100" s="195">
        <f t="shared" si="90"/>
        <v>0</v>
      </c>
      <c r="Y100" s="195">
        <f t="shared" si="14"/>
        <v>0</v>
      </c>
      <c r="Z100" s="198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0">
        <v>89.0</v>
      </c>
      <c r="B101" s="190"/>
      <c r="C101" s="190"/>
      <c r="D101" s="190"/>
      <c r="E101" s="190"/>
      <c r="F101" s="190">
        <f t="shared" si="5"/>
        <v>0</v>
      </c>
      <c r="G101" s="190">
        <f t="shared" si="6"/>
        <v>0</v>
      </c>
      <c r="H101" s="191">
        <f t="shared" si="7"/>
        <v>0</v>
      </c>
      <c r="I101" s="190"/>
      <c r="J101" s="192">
        <f t="shared" si="8"/>
        <v>0</v>
      </c>
      <c r="K101" s="139"/>
      <c r="L101" s="216"/>
      <c r="M101" s="258"/>
      <c r="N101" s="258"/>
      <c r="O101" s="139"/>
      <c r="P101" s="139"/>
      <c r="Q101" s="192"/>
      <c r="R101" s="141"/>
      <c r="S101" s="195">
        <f t="shared" si="9"/>
        <v>0</v>
      </c>
      <c r="T101" s="196" t="str">
        <f t="shared" si="10"/>
        <v/>
      </c>
      <c r="U101" s="196">
        <f t="shared" si="11"/>
        <v>0</v>
      </c>
      <c r="V101" s="197"/>
      <c r="W101" s="195">
        <f t="shared" ref="W101:X101" si="91">C101/100</f>
        <v>0</v>
      </c>
      <c r="X101" s="195">
        <f t="shared" si="91"/>
        <v>0</v>
      </c>
      <c r="Y101" s="195">
        <f t="shared" si="14"/>
        <v>0</v>
      </c>
      <c r="Z101" s="198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0">
        <v>90.0</v>
      </c>
      <c r="B102" s="190"/>
      <c r="C102" s="190"/>
      <c r="D102" s="190"/>
      <c r="E102" s="190"/>
      <c r="F102" s="190">
        <f t="shared" si="5"/>
        <v>0</v>
      </c>
      <c r="G102" s="190">
        <f t="shared" si="6"/>
        <v>0</v>
      </c>
      <c r="H102" s="191">
        <f t="shared" si="7"/>
        <v>0</v>
      </c>
      <c r="I102" s="190"/>
      <c r="J102" s="192">
        <f t="shared" si="8"/>
        <v>0</v>
      </c>
      <c r="K102" s="139"/>
      <c r="L102" s="216"/>
      <c r="M102" s="258"/>
      <c r="N102" s="258"/>
      <c r="O102" s="139"/>
      <c r="P102" s="139"/>
      <c r="Q102" s="192"/>
      <c r="R102" s="141"/>
      <c r="S102" s="195">
        <f t="shared" si="9"/>
        <v>0</v>
      </c>
      <c r="T102" s="196" t="str">
        <f t="shared" si="10"/>
        <v/>
      </c>
      <c r="U102" s="196">
        <f t="shared" si="11"/>
        <v>0</v>
      </c>
      <c r="V102" s="197"/>
      <c r="W102" s="195">
        <f t="shared" ref="W102:X102" si="92">C102/100</f>
        <v>0</v>
      </c>
      <c r="X102" s="195">
        <f t="shared" si="92"/>
        <v>0</v>
      </c>
      <c r="Y102" s="195">
        <f t="shared" si="14"/>
        <v>0</v>
      </c>
      <c r="Z102" s="198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0">
        <v>91.0</v>
      </c>
      <c r="B103" s="190"/>
      <c r="C103" s="190"/>
      <c r="D103" s="190"/>
      <c r="E103" s="190"/>
      <c r="F103" s="190">
        <f t="shared" si="5"/>
        <v>0</v>
      </c>
      <c r="G103" s="190">
        <f t="shared" si="6"/>
        <v>0</v>
      </c>
      <c r="H103" s="191">
        <f t="shared" si="7"/>
        <v>0</v>
      </c>
      <c r="I103" s="190"/>
      <c r="J103" s="192">
        <f t="shared" si="8"/>
        <v>0</v>
      </c>
      <c r="K103" s="139"/>
      <c r="L103" s="216"/>
      <c r="M103" s="258"/>
      <c r="N103" s="258"/>
      <c r="O103" s="139"/>
      <c r="P103" s="139"/>
      <c r="Q103" s="192"/>
      <c r="R103" s="141"/>
      <c r="S103" s="195">
        <f t="shared" si="9"/>
        <v>0</v>
      </c>
      <c r="T103" s="196" t="str">
        <f t="shared" si="10"/>
        <v/>
      </c>
      <c r="U103" s="196">
        <f t="shared" si="11"/>
        <v>0</v>
      </c>
      <c r="V103" s="197"/>
      <c r="W103" s="195">
        <f t="shared" ref="W103:X103" si="93">C103/100</f>
        <v>0</v>
      </c>
      <c r="X103" s="195">
        <f t="shared" si="93"/>
        <v>0</v>
      </c>
      <c r="Y103" s="195">
        <f t="shared" si="14"/>
        <v>0</v>
      </c>
      <c r="Z103" s="198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0">
        <v>92.0</v>
      </c>
      <c r="B104" s="190"/>
      <c r="C104" s="190"/>
      <c r="D104" s="190"/>
      <c r="E104" s="190"/>
      <c r="F104" s="190">
        <f t="shared" si="5"/>
        <v>0</v>
      </c>
      <c r="G104" s="190">
        <f t="shared" si="6"/>
        <v>0</v>
      </c>
      <c r="H104" s="191">
        <f t="shared" si="7"/>
        <v>0</v>
      </c>
      <c r="I104" s="190"/>
      <c r="J104" s="192">
        <f t="shared" si="8"/>
        <v>0</v>
      </c>
      <c r="K104" s="139"/>
      <c r="L104" s="216"/>
      <c r="M104" s="258"/>
      <c r="N104" s="258"/>
      <c r="O104" s="139"/>
      <c r="P104" s="139"/>
      <c r="Q104" s="192"/>
      <c r="R104" s="141"/>
      <c r="S104" s="195">
        <f t="shared" si="9"/>
        <v>0</v>
      </c>
      <c r="T104" s="196" t="str">
        <f t="shared" si="10"/>
        <v/>
      </c>
      <c r="U104" s="196">
        <f t="shared" si="11"/>
        <v>0</v>
      </c>
      <c r="V104" s="197"/>
      <c r="W104" s="195">
        <f t="shared" ref="W104:X104" si="94">C104/100</f>
        <v>0</v>
      </c>
      <c r="X104" s="195">
        <f t="shared" si="94"/>
        <v>0</v>
      </c>
      <c r="Y104" s="195">
        <f t="shared" si="14"/>
        <v>0</v>
      </c>
      <c r="Z104" s="198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0">
        <v>93.0</v>
      </c>
      <c r="B105" s="190"/>
      <c r="C105" s="190"/>
      <c r="D105" s="190"/>
      <c r="E105" s="190"/>
      <c r="F105" s="190">
        <f t="shared" si="5"/>
        <v>0</v>
      </c>
      <c r="G105" s="190">
        <f t="shared" si="6"/>
        <v>0</v>
      </c>
      <c r="H105" s="191">
        <f t="shared" si="7"/>
        <v>0</v>
      </c>
      <c r="I105" s="190"/>
      <c r="J105" s="192">
        <f t="shared" si="8"/>
        <v>0</v>
      </c>
      <c r="K105" s="139"/>
      <c r="L105" s="216"/>
      <c r="M105" s="258"/>
      <c r="N105" s="258"/>
      <c r="O105" s="139"/>
      <c r="P105" s="139"/>
      <c r="Q105" s="192"/>
      <c r="R105" s="141"/>
      <c r="S105" s="195">
        <f t="shared" si="9"/>
        <v>0</v>
      </c>
      <c r="T105" s="196" t="str">
        <f t="shared" si="10"/>
        <v/>
      </c>
      <c r="U105" s="196">
        <f t="shared" si="11"/>
        <v>0</v>
      </c>
      <c r="V105" s="197"/>
      <c r="W105" s="195">
        <f t="shared" ref="W105:X105" si="95">C105/100</f>
        <v>0</v>
      </c>
      <c r="X105" s="195">
        <f t="shared" si="95"/>
        <v>0</v>
      </c>
      <c r="Y105" s="195">
        <f t="shared" si="14"/>
        <v>0</v>
      </c>
      <c r="Z105" s="198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0">
        <v>94.0</v>
      </c>
      <c r="B106" s="190"/>
      <c r="C106" s="190"/>
      <c r="D106" s="190"/>
      <c r="E106" s="190"/>
      <c r="F106" s="190">
        <f t="shared" si="5"/>
        <v>0</v>
      </c>
      <c r="G106" s="190">
        <f t="shared" si="6"/>
        <v>0</v>
      </c>
      <c r="H106" s="191">
        <f t="shared" si="7"/>
        <v>0</v>
      </c>
      <c r="I106" s="190"/>
      <c r="J106" s="192">
        <f t="shared" si="8"/>
        <v>0</v>
      </c>
      <c r="K106" s="139"/>
      <c r="L106" s="216"/>
      <c r="M106" s="258"/>
      <c r="N106" s="258"/>
      <c r="O106" s="139"/>
      <c r="P106" s="139"/>
      <c r="Q106" s="192"/>
      <c r="R106" s="141"/>
      <c r="S106" s="195">
        <f t="shared" si="9"/>
        <v>0</v>
      </c>
      <c r="T106" s="196" t="str">
        <f t="shared" si="10"/>
        <v/>
      </c>
      <c r="U106" s="196">
        <f t="shared" si="11"/>
        <v>0</v>
      </c>
      <c r="V106" s="197"/>
      <c r="W106" s="195">
        <f t="shared" ref="W106:X106" si="96">C106/100</f>
        <v>0</v>
      </c>
      <c r="X106" s="195">
        <f t="shared" si="96"/>
        <v>0</v>
      </c>
      <c r="Y106" s="195">
        <f t="shared" si="14"/>
        <v>0</v>
      </c>
      <c r="Z106" s="198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0">
        <v>95.0</v>
      </c>
      <c r="B107" s="190"/>
      <c r="C107" s="190"/>
      <c r="D107" s="190"/>
      <c r="E107" s="190"/>
      <c r="F107" s="190">
        <f t="shared" si="5"/>
        <v>0</v>
      </c>
      <c r="G107" s="190">
        <f t="shared" si="6"/>
        <v>0</v>
      </c>
      <c r="H107" s="191">
        <f t="shared" si="7"/>
        <v>0</v>
      </c>
      <c r="I107" s="190"/>
      <c r="J107" s="192">
        <f t="shared" si="8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9"/>
        <v>0</v>
      </c>
      <c r="T107" s="196" t="str">
        <f t="shared" si="10"/>
        <v/>
      </c>
      <c r="U107" s="196">
        <f t="shared" si="11"/>
        <v>0</v>
      </c>
      <c r="V107" s="197"/>
      <c r="W107" s="195">
        <f t="shared" ref="W107:X107" si="97">C107/100</f>
        <v>0</v>
      </c>
      <c r="X107" s="195">
        <f t="shared" si="97"/>
        <v>0</v>
      </c>
      <c r="Y107" s="195">
        <f t="shared" si="14"/>
        <v>0</v>
      </c>
      <c r="Z107" s="198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0">
        <v>96.0</v>
      </c>
      <c r="B108" s="190"/>
      <c r="C108" s="190"/>
      <c r="D108" s="190"/>
      <c r="E108" s="190"/>
      <c r="F108" s="190">
        <f t="shared" si="5"/>
        <v>0</v>
      </c>
      <c r="G108" s="190">
        <f t="shared" si="6"/>
        <v>0</v>
      </c>
      <c r="H108" s="191">
        <f t="shared" si="7"/>
        <v>0</v>
      </c>
      <c r="I108" s="190"/>
      <c r="J108" s="192">
        <f t="shared" si="8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9"/>
        <v>0</v>
      </c>
      <c r="T108" s="196" t="str">
        <f t="shared" si="10"/>
        <v/>
      </c>
      <c r="U108" s="196">
        <f t="shared" si="11"/>
        <v>0</v>
      </c>
      <c r="V108" s="197"/>
      <c r="W108" s="195">
        <f t="shared" ref="W108:X108" si="98">C108/100</f>
        <v>0</v>
      </c>
      <c r="X108" s="195">
        <f t="shared" si="98"/>
        <v>0</v>
      </c>
      <c r="Y108" s="195">
        <f t="shared" si="14"/>
        <v>0</v>
      </c>
      <c r="Z108" s="198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0">
        <v>97.0</v>
      </c>
      <c r="B109" s="190"/>
      <c r="C109" s="190"/>
      <c r="D109" s="190"/>
      <c r="E109" s="190"/>
      <c r="F109" s="190">
        <f t="shared" si="5"/>
        <v>0</v>
      </c>
      <c r="G109" s="190">
        <f t="shared" si="6"/>
        <v>0</v>
      </c>
      <c r="H109" s="191">
        <f t="shared" si="7"/>
        <v>0</v>
      </c>
      <c r="I109" s="190"/>
      <c r="J109" s="192">
        <f t="shared" si="8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9"/>
        <v>0</v>
      </c>
      <c r="T109" s="196" t="str">
        <f t="shared" si="10"/>
        <v/>
      </c>
      <c r="U109" s="196">
        <f t="shared" si="11"/>
        <v>0</v>
      </c>
      <c r="V109" s="197"/>
      <c r="W109" s="195">
        <f t="shared" ref="W109:X109" si="99">C109/100</f>
        <v>0</v>
      </c>
      <c r="X109" s="195">
        <f t="shared" si="99"/>
        <v>0</v>
      </c>
      <c r="Y109" s="195">
        <f t="shared" si="14"/>
        <v>0</v>
      </c>
      <c r="Z109" s="198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0">
        <v>98.0</v>
      </c>
      <c r="B110" s="190"/>
      <c r="C110" s="190"/>
      <c r="D110" s="190"/>
      <c r="E110" s="190"/>
      <c r="F110" s="190">
        <f t="shared" si="5"/>
        <v>0</v>
      </c>
      <c r="G110" s="190">
        <f t="shared" si="6"/>
        <v>0</v>
      </c>
      <c r="H110" s="191">
        <f t="shared" si="7"/>
        <v>0</v>
      </c>
      <c r="I110" s="190"/>
      <c r="J110" s="192">
        <f t="shared" si="8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9"/>
        <v>0</v>
      </c>
      <c r="T110" s="196" t="str">
        <f t="shared" si="10"/>
        <v/>
      </c>
      <c r="U110" s="196">
        <f t="shared" si="11"/>
        <v>0</v>
      </c>
      <c r="V110" s="197"/>
      <c r="W110" s="195">
        <f t="shared" ref="W110:X110" si="100">C110/100</f>
        <v>0</v>
      </c>
      <c r="X110" s="195">
        <f t="shared" si="100"/>
        <v>0</v>
      </c>
      <c r="Y110" s="195">
        <f t="shared" si="14"/>
        <v>0</v>
      </c>
      <c r="Z110" s="198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0">
        <v>99.0</v>
      </c>
      <c r="B111" s="190"/>
      <c r="C111" s="190"/>
      <c r="D111" s="190"/>
      <c r="E111" s="190"/>
      <c r="F111" s="190">
        <f t="shared" si="5"/>
        <v>0</v>
      </c>
      <c r="G111" s="190">
        <f t="shared" si="6"/>
        <v>0</v>
      </c>
      <c r="H111" s="191">
        <f t="shared" si="7"/>
        <v>0</v>
      </c>
      <c r="I111" s="190"/>
      <c r="J111" s="192">
        <f t="shared" si="8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9"/>
        <v>0</v>
      </c>
      <c r="T111" s="196" t="str">
        <f t="shared" si="10"/>
        <v/>
      </c>
      <c r="U111" s="196">
        <f t="shared" si="11"/>
        <v>0</v>
      </c>
      <c r="V111" s="197"/>
      <c r="W111" s="195">
        <f t="shared" ref="W111:X111" si="101">C111/100</f>
        <v>0</v>
      </c>
      <c r="X111" s="195">
        <f t="shared" si="101"/>
        <v>0</v>
      </c>
      <c r="Y111" s="195">
        <f t="shared" si="14"/>
        <v>0</v>
      </c>
      <c r="Z111" s="198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0">
        <v>100.0</v>
      </c>
      <c r="B112" s="190"/>
      <c r="C112" s="190"/>
      <c r="D112" s="190"/>
      <c r="E112" s="190"/>
      <c r="F112" s="190">
        <f t="shared" si="5"/>
        <v>0</v>
      </c>
      <c r="G112" s="190">
        <f t="shared" si="6"/>
        <v>0</v>
      </c>
      <c r="H112" s="191">
        <f t="shared" si="7"/>
        <v>0</v>
      </c>
      <c r="I112" s="190"/>
      <c r="J112" s="192">
        <f t="shared" si="8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9"/>
        <v>0</v>
      </c>
      <c r="T112" s="196" t="str">
        <f t="shared" si="10"/>
        <v/>
      </c>
      <c r="U112" s="196">
        <f t="shared" si="11"/>
        <v>0</v>
      </c>
      <c r="V112" s="197"/>
      <c r="W112" s="195">
        <f t="shared" ref="W112:X112" si="102">C112/100</f>
        <v>0</v>
      </c>
      <c r="X112" s="195">
        <f t="shared" si="102"/>
        <v>0</v>
      </c>
      <c r="Y112" s="195">
        <f t="shared" si="14"/>
        <v>0</v>
      </c>
      <c r="Z112" s="198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0">
        <v>101.0</v>
      </c>
      <c r="B113" s="190"/>
      <c r="C113" s="190"/>
      <c r="D113" s="190"/>
      <c r="E113" s="190"/>
      <c r="F113" s="190">
        <f t="shared" si="5"/>
        <v>0</v>
      </c>
      <c r="G113" s="190">
        <f t="shared" si="6"/>
        <v>0</v>
      </c>
      <c r="H113" s="191">
        <f t="shared" si="7"/>
        <v>0</v>
      </c>
      <c r="I113" s="190"/>
      <c r="J113" s="192">
        <f t="shared" si="8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9"/>
        <v>0</v>
      </c>
      <c r="T113" s="196" t="str">
        <f t="shared" si="10"/>
        <v/>
      </c>
      <c r="U113" s="196">
        <f t="shared" si="11"/>
        <v>0</v>
      </c>
      <c r="V113" s="197"/>
      <c r="W113" s="195">
        <f t="shared" ref="W113:X113" si="103">C113/100</f>
        <v>0</v>
      </c>
      <c r="X113" s="195">
        <f t="shared" si="103"/>
        <v>0</v>
      </c>
      <c r="Y113" s="195">
        <f t="shared" si="14"/>
        <v>0</v>
      </c>
      <c r="Z113" s="198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0">
        <v>102.0</v>
      </c>
      <c r="B114" s="190"/>
      <c r="C114" s="190"/>
      <c r="D114" s="190"/>
      <c r="E114" s="190"/>
      <c r="F114" s="190">
        <f t="shared" si="5"/>
        <v>0</v>
      </c>
      <c r="G114" s="190">
        <f t="shared" si="6"/>
        <v>0</v>
      </c>
      <c r="H114" s="191">
        <f t="shared" si="7"/>
        <v>0</v>
      </c>
      <c r="I114" s="190"/>
      <c r="J114" s="192">
        <f t="shared" si="8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9"/>
        <v>0</v>
      </c>
      <c r="T114" s="196" t="str">
        <f t="shared" si="10"/>
        <v/>
      </c>
      <c r="U114" s="196">
        <f t="shared" si="11"/>
        <v>0</v>
      </c>
      <c r="V114" s="197"/>
      <c r="W114" s="195">
        <f t="shared" ref="W114:X114" si="104">C114/100</f>
        <v>0</v>
      </c>
      <c r="X114" s="195">
        <f t="shared" si="104"/>
        <v>0</v>
      </c>
      <c r="Y114" s="195">
        <f t="shared" si="14"/>
        <v>0</v>
      </c>
      <c r="Z114" s="198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0">
        <v>103.0</v>
      </c>
      <c r="B115" s="190"/>
      <c r="C115" s="190"/>
      <c r="D115" s="190"/>
      <c r="E115" s="190"/>
      <c r="F115" s="190">
        <f t="shared" si="5"/>
        <v>0</v>
      </c>
      <c r="G115" s="190">
        <f t="shared" si="6"/>
        <v>0</v>
      </c>
      <c r="H115" s="191">
        <f t="shared" si="7"/>
        <v>0</v>
      </c>
      <c r="I115" s="190"/>
      <c r="J115" s="192">
        <f t="shared" si="8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9"/>
        <v>0</v>
      </c>
      <c r="T115" s="196" t="str">
        <f t="shared" si="10"/>
        <v/>
      </c>
      <c r="U115" s="196">
        <f t="shared" si="11"/>
        <v>0</v>
      </c>
      <c r="V115" s="197"/>
      <c r="W115" s="195">
        <f t="shared" ref="W115:X115" si="105">C115/100</f>
        <v>0</v>
      </c>
      <c r="X115" s="195">
        <f t="shared" si="105"/>
        <v>0</v>
      </c>
      <c r="Y115" s="195">
        <f t="shared" si="14"/>
        <v>0</v>
      </c>
      <c r="Z115" s="198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0">
        <v>104.0</v>
      </c>
      <c r="B116" s="190"/>
      <c r="C116" s="190"/>
      <c r="D116" s="190"/>
      <c r="E116" s="190"/>
      <c r="F116" s="190">
        <f t="shared" si="5"/>
        <v>0</v>
      </c>
      <c r="G116" s="190">
        <f t="shared" si="6"/>
        <v>0</v>
      </c>
      <c r="H116" s="191">
        <f t="shared" si="7"/>
        <v>0</v>
      </c>
      <c r="I116" s="190"/>
      <c r="J116" s="192">
        <f t="shared" si="8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9"/>
        <v>0</v>
      </c>
      <c r="T116" s="196" t="str">
        <f t="shared" si="10"/>
        <v/>
      </c>
      <c r="U116" s="196">
        <f t="shared" si="11"/>
        <v>0</v>
      </c>
      <c r="V116" s="197"/>
      <c r="W116" s="195">
        <f t="shared" ref="W116:X116" si="106">C116/100</f>
        <v>0</v>
      </c>
      <c r="X116" s="195">
        <f t="shared" si="106"/>
        <v>0</v>
      </c>
      <c r="Y116" s="195">
        <f t="shared" si="14"/>
        <v>0</v>
      </c>
      <c r="Z116" s="198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0">
        <v>105.0</v>
      </c>
      <c r="B117" s="190"/>
      <c r="C117" s="190"/>
      <c r="D117" s="190"/>
      <c r="E117" s="190"/>
      <c r="F117" s="190">
        <f t="shared" si="5"/>
        <v>0</v>
      </c>
      <c r="G117" s="190">
        <f t="shared" si="6"/>
        <v>0</v>
      </c>
      <c r="H117" s="191">
        <f t="shared" si="7"/>
        <v>0</v>
      </c>
      <c r="I117" s="190"/>
      <c r="J117" s="192">
        <f t="shared" si="8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9"/>
        <v>0</v>
      </c>
      <c r="T117" s="196" t="str">
        <f t="shared" si="10"/>
        <v/>
      </c>
      <c r="U117" s="196">
        <f t="shared" si="11"/>
        <v>0</v>
      </c>
      <c r="V117" s="197"/>
      <c r="W117" s="195">
        <f t="shared" ref="W117:X117" si="107">C117/100</f>
        <v>0</v>
      </c>
      <c r="X117" s="195">
        <f t="shared" si="107"/>
        <v>0</v>
      </c>
      <c r="Y117" s="195">
        <f t="shared" si="14"/>
        <v>0</v>
      </c>
      <c r="Z117" s="198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0">
        <v>106.0</v>
      </c>
      <c r="B118" s="190"/>
      <c r="C118" s="190"/>
      <c r="D118" s="190"/>
      <c r="E118" s="190"/>
      <c r="F118" s="190">
        <f t="shared" si="5"/>
        <v>0</v>
      </c>
      <c r="G118" s="190">
        <f t="shared" si="6"/>
        <v>0</v>
      </c>
      <c r="H118" s="191">
        <f t="shared" si="7"/>
        <v>0</v>
      </c>
      <c r="I118" s="190"/>
      <c r="J118" s="192">
        <f t="shared" si="8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9"/>
        <v>0</v>
      </c>
      <c r="T118" s="196" t="str">
        <f t="shared" si="10"/>
        <v/>
      </c>
      <c r="U118" s="196">
        <f t="shared" si="11"/>
        <v>0</v>
      </c>
      <c r="V118" s="197"/>
      <c r="W118" s="195">
        <f t="shared" ref="W118:X118" si="108">C118/100</f>
        <v>0</v>
      </c>
      <c r="X118" s="195">
        <f t="shared" si="108"/>
        <v>0</v>
      </c>
      <c r="Y118" s="195">
        <f t="shared" si="14"/>
        <v>0</v>
      </c>
      <c r="Z118" s="198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0">
        <v>107.0</v>
      </c>
      <c r="B119" s="190"/>
      <c r="C119" s="190"/>
      <c r="D119" s="190"/>
      <c r="E119" s="190"/>
      <c r="F119" s="190">
        <f t="shared" si="5"/>
        <v>0</v>
      </c>
      <c r="G119" s="190">
        <f t="shared" si="6"/>
        <v>0</v>
      </c>
      <c r="H119" s="191">
        <f t="shared" si="7"/>
        <v>0</v>
      </c>
      <c r="I119" s="190"/>
      <c r="J119" s="192">
        <f t="shared" si="8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9"/>
        <v>0</v>
      </c>
      <c r="T119" s="196" t="str">
        <f t="shared" si="10"/>
        <v/>
      </c>
      <c r="U119" s="196">
        <f t="shared" si="11"/>
        <v>0</v>
      </c>
      <c r="V119" s="197"/>
      <c r="W119" s="195">
        <f t="shared" ref="W119:X119" si="109">C119/100</f>
        <v>0</v>
      </c>
      <c r="X119" s="195">
        <f t="shared" si="109"/>
        <v>0</v>
      </c>
      <c r="Y119" s="195">
        <f t="shared" si="14"/>
        <v>0</v>
      </c>
      <c r="Z119" s="198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0">
        <v>108.0</v>
      </c>
      <c r="B120" s="190"/>
      <c r="C120" s="190"/>
      <c r="D120" s="190"/>
      <c r="E120" s="190"/>
      <c r="F120" s="190">
        <f t="shared" si="5"/>
        <v>0</v>
      </c>
      <c r="G120" s="190">
        <f t="shared" si="6"/>
        <v>0</v>
      </c>
      <c r="H120" s="191">
        <f t="shared" si="7"/>
        <v>0</v>
      </c>
      <c r="I120" s="190"/>
      <c r="J120" s="192">
        <f t="shared" si="8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9"/>
        <v>0</v>
      </c>
      <c r="T120" s="196" t="str">
        <f t="shared" si="10"/>
        <v/>
      </c>
      <c r="U120" s="196">
        <f t="shared" si="11"/>
        <v>0</v>
      </c>
      <c r="V120" s="197"/>
      <c r="W120" s="195">
        <f t="shared" ref="W120:X120" si="110">C120/100</f>
        <v>0</v>
      </c>
      <c r="X120" s="195">
        <f t="shared" si="110"/>
        <v>0</v>
      </c>
      <c r="Y120" s="195">
        <f t="shared" si="14"/>
        <v>0</v>
      </c>
      <c r="Z120" s="198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0">
        <v>109.0</v>
      </c>
      <c r="B121" s="190"/>
      <c r="C121" s="190"/>
      <c r="D121" s="190"/>
      <c r="E121" s="190"/>
      <c r="F121" s="190">
        <f t="shared" si="5"/>
        <v>0</v>
      </c>
      <c r="G121" s="190">
        <f t="shared" si="6"/>
        <v>0</v>
      </c>
      <c r="H121" s="191">
        <f t="shared" si="7"/>
        <v>0</v>
      </c>
      <c r="I121" s="190"/>
      <c r="J121" s="192">
        <f t="shared" si="8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9"/>
        <v>0</v>
      </c>
      <c r="T121" s="196" t="str">
        <f t="shared" si="10"/>
        <v/>
      </c>
      <c r="U121" s="196">
        <f t="shared" si="11"/>
        <v>0</v>
      </c>
      <c r="V121" s="197"/>
      <c r="W121" s="195">
        <f t="shared" ref="W121:X121" si="111">C121/100</f>
        <v>0</v>
      </c>
      <c r="X121" s="195">
        <f t="shared" si="111"/>
        <v>0</v>
      </c>
      <c r="Y121" s="195">
        <f t="shared" si="14"/>
        <v>0</v>
      </c>
      <c r="Z121" s="198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0">
        <v>110.0</v>
      </c>
      <c r="B122" s="190"/>
      <c r="C122" s="190"/>
      <c r="D122" s="190"/>
      <c r="E122" s="190"/>
      <c r="F122" s="190">
        <f t="shared" si="5"/>
        <v>0</v>
      </c>
      <c r="G122" s="190">
        <f t="shared" si="6"/>
        <v>0</v>
      </c>
      <c r="H122" s="191">
        <f t="shared" si="7"/>
        <v>0</v>
      </c>
      <c r="I122" s="190"/>
      <c r="J122" s="192">
        <f t="shared" si="8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9"/>
        <v>0</v>
      </c>
      <c r="T122" s="196" t="str">
        <f t="shared" si="10"/>
        <v/>
      </c>
      <c r="U122" s="196">
        <f t="shared" si="11"/>
        <v>0</v>
      </c>
      <c r="V122" s="197"/>
      <c r="W122" s="195">
        <f t="shared" ref="W122:X122" si="112">C122/100</f>
        <v>0</v>
      </c>
      <c r="X122" s="195">
        <f t="shared" si="112"/>
        <v>0</v>
      </c>
      <c r="Y122" s="195">
        <f t="shared" si="14"/>
        <v>0</v>
      </c>
      <c r="Z122" s="198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0">
        <v>111.0</v>
      </c>
      <c r="B123" s="190"/>
      <c r="C123" s="190"/>
      <c r="D123" s="190"/>
      <c r="E123" s="190"/>
      <c r="F123" s="190">
        <f t="shared" si="5"/>
        <v>0</v>
      </c>
      <c r="G123" s="190">
        <f t="shared" si="6"/>
        <v>0</v>
      </c>
      <c r="H123" s="191">
        <f t="shared" si="7"/>
        <v>0</v>
      </c>
      <c r="I123" s="190"/>
      <c r="J123" s="192">
        <f t="shared" si="8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9"/>
        <v>0</v>
      </c>
      <c r="T123" s="196" t="str">
        <f t="shared" si="10"/>
        <v/>
      </c>
      <c r="U123" s="196">
        <f t="shared" si="11"/>
        <v>0</v>
      </c>
      <c r="V123" s="197"/>
      <c r="W123" s="195">
        <f t="shared" ref="W123:X123" si="113">C123/100</f>
        <v>0</v>
      </c>
      <c r="X123" s="195">
        <f t="shared" si="113"/>
        <v>0</v>
      </c>
      <c r="Y123" s="195">
        <f t="shared" si="14"/>
        <v>0</v>
      </c>
      <c r="Z123" s="198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0">
        <v>112.0</v>
      </c>
      <c r="B124" s="190"/>
      <c r="C124" s="190"/>
      <c r="D124" s="190"/>
      <c r="E124" s="190"/>
      <c r="F124" s="190">
        <f t="shared" si="5"/>
        <v>0</v>
      </c>
      <c r="G124" s="190">
        <f t="shared" si="6"/>
        <v>0</v>
      </c>
      <c r="H124" s="191">
        <f t="shared" si="7"/>
        <v>0</v>
      </c>
      <c r="I124" s="190"/>
      <c r="J124" s="192">
        <f t="shared" si="8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9"/>
        <v>0</v>
      </c>
      <c r="T124" s="196" t="str">
        <f t="shared" si="10"/>
        <v/>
      </c>
      <c r="U124" s="196">
        <f t="shared" si="11"/>
        <v>0</v>
      </c>
      <c r="V124" s="197"/>
      <c r="W124" s="195">
        <f t="shared" ref="W124:X124" si="114">C124/100</f>
        <v>0</v>
      </c>
      <c r="X124" s="195">
        <f t="shared" si="114"/>
        <v>0</v>
      </c>
      <c r="Y124" s="195">
        <f t="shared" si="14"/>
        <v>0</v>
      </c>
      <c r="Z124" s="198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0">
        <v>113.0</v>
      </c>
      <c r="B125" s="190"/>
      <c r="C125" s="190"/>
      <c r="D125" s="190"/>
      <c r="E125" s="190"/>
      <c r="F125" s="190">
        <f t="shared" si="5"/>
        <v>0</v>
      </c>
      <c r="G125" s="190">
        <f t="shared" si="6"/>
        <v>0</v>
      </c>
      <c r="H125" s="191">
        <f t="shared" si="7"/>
        <v>0</v>
      </c>
      <c r="I125" s="190"/>
      <c r="J125" s="192">
        <f t="shared" si="8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9"/>
        <v>0</v>
      </c>
      <c r="T125" s="196" t="str">
        <f t="shared" si="10"/>
        <v/>
      </c>
      <c r="U125" s="196">
        <f t="shared" si="11"/>
        <v>0</v>
      </c>
      <c r="V125" s="197"/>
      <c r="W125" s="195">
        <f t="shared" ref="W125:X125" si="115">C125/100</f>
        <v>0</v>
      </c>
      <c r="X125" s="195">
        <f t="shared" si="115"/>
        <v>0</v>
      </c>
      <c r="Y125" s="195">
        <f t="shared" si="14"/>
        <v>0</v>
      </c>
      <c r="Z125" s="198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0">
        <v>114.0</v>
      </c>
      <c r="B126" s="190"/>
      <c r="C126" s="190"/>
      <c r="D126" s="190"/>
      <c r="E126" s="190"/>
      <c r="F126" s="190">
        <f t="shared" si="5"/>
        <v>0</v>
      </c>
      <c r="G126" s="190">
        <f t="shared" si="6"/>
        <v>0</v>
      </c>
      <c r="H126" s="191">
        <f t="shared" si="7"/>
        <v>0</v>
      </c>
      <c r="I126" s="190"/>
      <c r="J126" s="192">
        <f t="shared" si="8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9"/>
        <v>0</v>
      </c>
      <c r="T126" s="196" t="str">
        <f t="shared" si="10"/>
        <v/>
      </c>
      <c r="U126" s="196">
        <f t="shared" si="11"/>
        <v>0</v>
      </c>
      <c r="V126" s="197"/>
      <c r="W126" s="195">
        <f t="shared" ref="W126:X126" si="116">C126/100</f>
        <v>0</v>
      </c>
      <c r="X126" s="195">
        <f t="shared" si="116"/>
        <v>0</v>
      </c>
      <c r="Y126" s="195">
        <f t="shared" si="14"/>
        <v>0</v>
      </c>
      <c r="Z126" s="198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0">
        <v>115.0</v>
      </c>
      <c r="B127" s="190"/>
      <c r="C127" s="190"/>
      <c r="D127" s="190"/>
      <c r="E127" s="190"/>
      <c r="F127" s="190">
        <f t="shared" si="5"/>
        <v>0</v>
      </c>
      <c r="G127" s="190">
        <f t="shared" si="6"/>
        <v>0</v>
      </c>
      <c r="H127" s="191">
        <f t="shared" si="7"/>
        <v>0</v>
      </c>
      <c r="I127" s="190"/>
      <c r="J127" s="192">
        <f t="shared" si="8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9"/>
        <v>0</v>
      </c>
      <c r="T127" s="196" t="str">
        <f t="shared" si="10"/>
        <v/>
      </c>
      <c r="U127" s="196">
        <f t="shared" si="11"/>
        <v>0</v>
      </c>
      <c r="V127" s="197"/>
      <c r="W127" s="195">
        <f t="shared" ref="W127:X127" si="117">C127/100</f>
        <v>0</v>
      </c>
      <c r="X127" s="195">
        <f t="shared" si="117"/>
        <v>0</v>
      </c>
      <c r="Y127" s="195">
        <f t="shared" si="14"/>
        <v>0</v>
      </c>
      <c r="Z127" s="198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0">
        <v>116.0</v>
      </c>
      <c r="B128" s="190"/>
      <c r="C128" s="190"/>
      <c r="D128" s="190"/>
      <c r="E128" s="190"/>
      <c r="F128" s="190">
        <f t="shared" si="5"/>
        <v>0</v>
      </c>
      <c r="G128" s="190">
        <f t="shared" si="6"/>
        <v>0</v>
      </c>
      <c r="H128" s="191">
        <f t="shared" si="7"/>
        <v>0</v>
      </c>
      <c r="I128" s="190"/>
      <c r="J128" s="192">
        <f t="shared" si="8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9"/>
        <v>0</v>
      </c>
      <c r="T128" s="196" t="str">
        <f t="shared" si="10"/>
        <v/>
      </c>
      <c r="U128" s="196">
        <f t="shared" si="11"/>
        <v>0</v>
      </c>
      <c r="V128" s="197"/>
      <c r="W128" s="195">
        <f t="shared" ref="W128:X128" si="118">C128/100</f>
        <v>0</v>
      </c>
      <c r="X128" s="195">
        <f t="shared" si="118"/>
        <v>0</v>
      </c>
      <c r="Y128" s="195">
        <f t="shared" si="14"/>
        <v>0</v>
      </c>
      <c r="Z128" s="198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0">
        <v>117.0</v>
      </c>
      <c r="B129" s="190"/>
      <c r="C129" s="190"/>
      <c r="D129" s="190"/>
      <c r="E129" s="190"/>
      <c r="F129" s="190">
        <f t="shared" si="5"/>
        <v>0</v>
      </c>
      <c r="G129" s="190">
        <f t="shared" si="6"/>
        <v>0</v>
      </c>
      <c r="H129" s="191">
        <f t="shared" si="7"/>
        <v>0</v>
      </c>
      <c r="I129" s="190"/>
      <c r="J129" s="192">
        <f t="shared" si="8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9"/>
        <v>0</v>
      </c>
      <c r="T129" s="196" t="str">
        <f t="shared" si="10"/>
        <v/>
      </c>
      <c r="U129" s="196">
        <f t="shared" si="11"/>
        <v>0</v>
      </c>
      <c r="V129" s="197"/>
      <c r="W129" s="195">
        <f t="shared" ref="W129:X129" si="119">C129/100</f>
        <v>0</v>
      </c>
      <c r="X129" s="195">
        <f t="shared" si="119"/>
        <v>0</v>
      </c>
      <c r="Y129" s="195">
        <f t="shared" si="14"/>
        <v>0</v>
      </c>
      <c r="Z129" s="198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0">
        <v>118.0</v>
      </c>
      <c r="B130" s="190"/>
      <c r="C130" s="190"/>
      <c r="D130" s="190"/>
      <c r="E130" s="190"/>
      <c r="F130" s="190">
        <f t="shared" si="5"/>
        <v>0</v>
      </c>
      <c r="G130" s="190">
        <f t="shared" si="6"/>
        <v>0</v>
      </c>
      <c r="H130" s="191">
        <f t="shared" si="7"/>
        <v>0</v>
      </c>
      <c r="I130" s="190"/>
      <c r="J130" s="192">
        <f t="shared" si="8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9"/>
        <v>0</v>
      </c>
      <c r="T130" s="196" t="str">
        <f t="shared" si="10"/>
        <v/>
      </c>
      <c r="U130" s="196">
        <f t="shared" si="11"/>
        <v>0</v>
      </c>
      <c r="V130" s="197"/>
      <c r="W130" s="195">
        <f t="shared" ref="W130:X130" si="120">C130/100</f>
        <v>0</v>
      </c>
      <c r="X130" s="195">
        <f t="shared" si="120"/>
        <v>0</v>
      </c>
      <c r="Y130" s="195">
        <f t="shared" si="14"/>
        <v>0</v>
      </c>
      <c r="Z130" s="198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0">
        <v>119.0</v>
      </c>
      <c r="B131" s="190"/>
      <c r="C131" s="190"/>
      <c r="D131" s="190"/>
      <c r="E131" s="190"/>
      <c r="F131" s="190">
        <f t="shared" si="5"/>
        <v>0</v>
      </c>
      <c r="G131" s="190">
        <f t="shared" si="6"/>
        <v>0</v>
      </c>
      <c r="H131" s="191">
        <f t="shared" si="7"/>
        <v>0</v>
      </c>
      <c r="I131" s="190"/>
      <c r="J131" s="192">
        <f t="shared" si="8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9"/>
        <v>0</v>
      </c>
      <c r="T131" s="196" t="str">
        <f t="shared" si="10"/>
        <v/>
      </c>
      <c r="U131" s="196">
        <f t="shared" si="11"/>
        <v>0</v>
      </c>
      <c r="V131" s="197"/>
      <c r="W131" s="195">
        <f t="shared" ref="W131:X131" si="121">C131/100</f>
        <v>0</v>
      </c>
      <c r="X131" s="195">
        <f t="shared" si="121"/>
        <v>0</v>
      </c>
      <c r="Y131" s="195">
        <f t="shared" si="14"/>
        <v>0</v>
      </c>
      <c r="Z131" s="198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0">
        <v>120.0</v>
      </c>
      <c r="B132" s="190"/>
      <c r="C132" s="190"/>
      <c r="D132" s="190"/>
      <c r="E132" s="190"/>
      <c r="F132" s="190">
        <f t="shared" si="5"/>
        <v>0</v>
      </c>
      <c r="G132" s="190">
        <f t="shared" si="6"/>
        <v>0</v>
      </c>
      <c r="H132" s="191">
        <f t="shared" si="7"/>
        <v>0</v>
      </c>
      <c r="I132" s="190"/>
      <c r="J132" s="192">
        <f t="shared" si="8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9"/>
        <v>0</v>
      </c>
      <c r="T132" s="196" t="str">
        <f t="shared" si="10"/>
        <v/>
      </c>
      <c r="U132" s="196">
        <f t="shared" si="11"/>
        <v>0</v>
      </c>
      <c r="V132" s="197"/>
      <c r="W132" s="195">
        <f t="shared" ref="W132:X132" si="122">C132/100</f>
        <v>0</v>
      </c>
      <c r="X132" s="195">
        <f t="shared" si="122"/>
        <v>0</v>
      </c>
      <c r="Y132" s="195">
        <f t="shared" si="14"/>
        <v>0</v>
      </c>
      <c r="Z132" s="198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0">
        <v>121.0</v>
      </c>
      <c r="B133" s="190"/>
      <c r="C133" s="190"/>
      <c r="D133" s="190"/>
      <c r="E133" s="190"/>
      <c r="F133" s="190">
        <f t="shared" si="5"/>
        <v>0</v>
      </c>
      <c r="G133" s="190">
        <f t="shared" si="6"/>
        <v>0</v>
      </c>
      <c r="H133" s="191">
        <f t="shared" si="7"/>
        <v>0</v>
      </c>
      <c r="I133" s="190"/>
      <c r="J133" s="192">
        <f t="shared" si="8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9"/>
        <v>0</v>
      </c>
      <c r="T133" s="196" t="str">
        <f t="shared" si="10"/>
        <v/>
      </c>
      <c r="U133" s="196">
        <f t="shared" si="11"/>
        <v>0</v>
      </c>
      <c r="V133" s="197"/>
      <c r="W133" s="195">
        <f t="shared" ref="W133:X133" si="123">C133/100</f>
        <v>0</v>
      </c>
      <c r="X133" s="195">
        <f t="shared" si="123"/>
        <v>0</v>
      </c>
      <c r="Y133" s="195">
        <f t="shared" si="14"/>
        <v>0</v>
      </c>
      <c r="Z133" s="198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0">
        <v>122.0</v>
      </c>
      <c r="B134" s="190"/>
      <c r="C134" s="190"/>
      <c r="D134" s="190"/>
      <c r="E134" s="190"/>
      <c r="F134" s="190">
        <f t="shared" si="5"/>
        <v>0</v>
      </c>
      <c r="G134" s="190">
        <f t="shared" si="6"/>
        <v>0</v>
      </c>
      <c r="H134" s="191">
        <f t="shared" si="7"/>
        <v>0</v>
      </c>
      <c r="I134" s="190"/>
      <c r="J134" s="192">
        <f t="shared" si="8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9"/>
        <v>0</v>
      </c>
      <c r="T134" s="196" t="str">
        <f t="shared" si="10"/>
        <v/>
      </c>
      <c r="U134" s="196">
        <f t="shared" si="11"/>
        <v>0</v>
      </c>
      <c r="V134" s="197"/>
      <c r="W134" s="195">
        <f t="shared" ref="W134:X134" si="124">C134/100</f>
        <v>0</v>
      </c>
      <c r="X134" s="195">
        <f t="shared" si="124"/>
        <v>0</v>
      </c>
      <c r="Y134" s="195">
        <f t="shared" si="14"/>
        <v>0</v>
      </c>
      <c r="Z134" s="198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0">
        <v>123.0</v>
      </c>
      <c r="B135" s="190"/>
      <c r="C135" s="190"/>
      <c r="D135" s="190"/>
      <c r="E135" s="190"/>
      <c r="F135" s="190">
        <f t="shared" si="5"/>
        <v>0</v>
      </c>
      <c r="G135" s="190">
        <f t="shared" si="6"/>
        <v>0</v>
      </c>
      <c r="H135" s="191">
        <f t="shared" si="7"/>
        <v>0</v>
      </c>
      <c r="I135" s="190"/>
      <c r="J135" s="192">
        <f t="shared" si="8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9"/>
        <v>0</v>
      </c>
      <c r="T135" s="196" t="str">
        <f t="shared" si="10"/>
        <v/>
      </c>
      <c r="U135" s="196">
        <f t="shared" si="11"/>
        <v>0</v>
      </c>
      <c r="V135" s="197"/>
      <c r="W135" s="195">
        <f t="shared" ref="W135:X135" si="125">C135/100</f>
        <v>0</v>
      </c>
      <c r="X135" s="195">
        <f t="shared" si="125"/>
        <v>0</v>
      </c>
      <c r="Y135" s="195">
        <f t="shared" si="14"/>
        <v>0</v>
      </c>
      <c r="Z135" s="198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0">
        <v>124.0</v>
      </c>
      <c r="B136" s="190"/>
      <c r="C136" s="190"/>
      <c r="D136" s="190"/>
      <c r="E136" s="190"/>
      <c r="F136" s="190">
        <f t="shared" si="5"/>
        <v>0</v>
      </c>
      <c r="G136" s="190">
        <f t="shared" si="6"/>
        <v>0</v>
      </c>
      <c r="H136" s="191">
        <f t="shared" si="7"/>
        <v>0</v>
      </c>
      <c r="I136" s="190"/>
      <c r="J136" s="192">
        <f t="shared" si="8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9"/>
        <v>0</v>
      </c>
      <c r="T136" s="196" t="str">
        <f t="shared" si="10"/>
        <v/>
      </c>
      <c r="U136" s="196">
        <f t="shared" si="11"/>
        <v>0</v>
      </c>
      <c r="V136" s="197"/>
      <c r="W136" s="195">
        <f t="shared" ref="W136:X136" si="126">C136/100</f>
        <v>0</v>
      </c>
      <c r="X136" s="195">
        <f t="shared" si="126"/>
        <v>0</v>
      </c>
      <c r="Y136" s="195">
        <f t="shared" si="14"/>
        <v>0</v>
      </c>
      <c r="Z136" s="198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0">
        <v>125.0</v>
      </c>
      <c r="B137" s="190"/>
      <c r="C137" s="190"/>
      <c r="D137" s="190"/>
      <c r="E137" s="190"/>
      <c r="F137" s="190">
        <f t="shared" si="5"/>
        <v>0</v>
      </c>
      <c r="G137" s="190">
        <f t="shared" si="6"/>
        <v>0</v>
      </c>
      <c r="H137" s="191">
        <f t="shared" si="7"/>
        <v>0</v>
      </c>
      <c r="I137" s="190"/>
      <c r="J137" s="192">
        <f t="shared" si="8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9"/>
        <v>0</v>
      </c>
      <c r="T137" s="196" t="str">
        <f t="shared" si="10"/>
        <v/>
      </c>
      <c r="U137" s="196">
        <f t="shared" si="11"/>
        <v>0</v>
      </c>
      <c r="V137" s="197"/>
      <c r="W137" s="195">
        <f t="shared" ref="W137:X137" si="127">C137/100</f>
        <v>0</v>
      </c>
      <c r="X137" s="195">
        <f t="shared" si="127"/>
        <v>0</v>
      </c>
      <c r="Y137" s="195">
        <f t="shared" si="14"/>
        <v>0</v>
      </c>
      <c r="Z137" s="198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0">
        <v>126.0</v>
      </c>
      <c r="B138" s="190"/>
      <c r="C138" s="190"/>
      <c r="D138" s="190"/>
      <c r="E138" s="190"/>
      <c r="F138" s="190">
        <f t="shared" si="5"/>
        <v>0</v>
      </c>
      <c r="G138" s="190">
        <f t="shared" si="6"/>
        <v>0</v>
      </c>
      <c r="H138" s="191">
        <f t="shared" si="7"/>
        <v>0</v>
      </c>
      <c r="I138" s="190"/>
      <c r="J138" s="192">
        <f t="shared" si="8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9"/>
        <v>0</v>
      </c>
      <c r="T138" s="196" t="str">
        <f t="shared" si="10"/>
        <v/>
      </c>
      <c r="U138" s="196">
        <f t="shared" si="11"/>
        <v>0</v>
      </c>
      <c r="V138" s="197"/>
      <c r="W138" s="195">
        <f t="shared" ref="W138:X138" si="128">C138/100</f>
        <v>0</v>
      </c>
      <c r="X138" s="195">
        <f t="shared" si="128"/>
        <v>0</v>
      </c>
      <c r="Y138" s="195">
        <f t="shared" si="14"/>
        <v>0</v>
      </c>
      <c r="Z138" s="198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0">
        <v>127.0</v>
      </c>
      <c r="B139" s="190"/>
      <c r="C139" s="190"/>
      <c r="D139" s="190"/>
      <c r="E139" s="190"/>
      <c r="F139" s="190">
        <f t="shared" si="5"/>
        <v>0</v>
      </c>
      <c r="G139" s="190">
        <f t="shared" si="6"/>
        <v>0</v>
      </c>
      <c r="H139" s="191">
        <f t="shared" si="7"/>
        <v>0</v>
      </c>
      <c r="I139" s="190"/>
      <c r="J139" s="192">
        <f t="shared" si="8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9"/>
        <v>0</v>
      </c>
      <c r="T139" s="196" t="str">
        <f t="shared" si="10"/>
        <v/>
      </c>
      <c r="U139" s="196">
        <f t="shared" si="11"/>
        <v>0</v>
      </c>
      <c r="V139" s="197"/>
      <c r="W139" s="195">
        <f t="shared" ref="W139:X139" si="129">C139/100</f>
        <v>0</v>
      </c>
      <c r="X139" s="195">
        <f t="shared" si="129"/>
        <v>0</v>
      </c>
      <c r="Y139" s="195">
        <f t="shared" si="14"/>
        <v>0</v>
      </c>
      <c r="Z139" s="198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0">
        <v>128.0</v>
      </c>
      <c r="B140" s="190"/>
      <c r="C140" s="190"/>
      <c r="D140" s="190"/>
      <c r="E140" s="190"/>
      <c r="F140" s="190">
        <f t="shared" si="5"/>
        <v>0</v>
      </c>
      <c r="G140" s="190">
        <f t="shared" si="6"/>
        <v>0</v>
      </c>
      <c r="H140" s="191">
        <f t="shared" si="7"/>
        <v>0</v>
      </c>
      <c r="I140" s="190"/>
      <c r="J140" s="192">
        <f t="shared" si="8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9"/>
        <v>0</v>
      </c>
      <c r="T140" s="196" t="str">
        <f t="shared" si="10"/>
        <v/>
      </c>
      <c r="U140" s="196">
        <f t="shared" si="11"/>
        <v>0</v>
      </c>
      <c r="V140" s="197"/>
      <c r="W140" s="195">
        <f t="shared" ref="W140:X140" si="130">C140/100</f>
        <v>0</v>
      </c>
      <c r="X140" s="195">
        <f t="shared" si="130"/>
        <v>0</v>
      </c>
      <c r="Y140" s="195">
        <f t="shared" si="14"/>
        <v>0</v>
      </c>
      <c r="Z140" s="198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0">
        <v>129.0</v>
      </c>
      <c r="B141" s="190"/>
      <c r="C141" s="190"/>
      <c r="D141" s="190"/>
      <c r="E141" s="190"/>
      <c r="F141" s="190">
        <f t="shared" si="5"/>
        <v>0</v>
      </c>
      <c r="G141" s="190">
        <f t="shared" si="6"/>
        <v>0</v>
      </c>
      <c r="H141" s="191">
        <f t="shared" si="7"/>
        <v>0</v>
      </c>
      <c r="I141" s="190"/>
      <c r="J141" s="192">
        <f t="shared" si="8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9"/>
        <v>0</v>
      </c>
      <c r="T141" s="196" t="str">
        <f t="shared" si="10"/>
        <v/>
      </c>
      <c r="U141" s="196">
        <f t="shared" si="11"/>
        <v>0</v>
      </c>
      <c r="V141" s="197"/>
      <c r="W141" s="195">
        <f t="shared" ref="W141:X141" si="131">C141/100</f>
        <v>0</v>
      </c>
      <c r="X141" s="195">
        <f t="shared" si="131"/>
        <v>0</v>
      </c>
      <c r="Y141" s="195">
        <f t="shared" si="14"/>
        <v>0</v>
      </c>
      <c r="Z141" s="198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0">
        <v>130.0</v>
      </c>
      <c r="B142" s="190"/>
      <c r="C142" s="190"/>
      <c r="D142" s="190"/>
      <c r="E142" s="190"/>
      <c r="F142" s="190">
        <f t="shared" si="5"/>
        <v>0</v>
      </c>
      <c r="G142" s="190">
        <f t="shared" si="6"/>
        <v>0</v>
      </c>
      <c r="H142" s="191">
        <f t="shared" si="7"/>
        <v>0</v>
      </c>
      <c r="I142" s="190"/>
      <c r="J142" s="192">
        <f t="shared" si="8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9"/>
        <v>0</v>
      </c>
      <c r="T142" s="196" t="str">
        <f t="shared" si="10"/>
        <v/>
      </c>
      <c r="U142" s="196">
        <f t="shared" si="11"/>
        <v>0</v>
      </c>
      <c r="V142" s="197"/>
      <c r="W142" s="195">
        <f t="shared" ref="W142:X142" si="132">C142/100</f>
        <v>0</v>
      </c>
      <c r="X142" s="195">
        <f t="shared" si="132"/>
        <v>0</v>
      </c>
      <c r="Y142" s="195">
        <f t="shared" si="14"/>
        <v>0</v>
      </c>
      <c r="Z142" s="198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0">
        <v>131.0</v>
      </c>
      <c r="B143" s="190"/>
      <c r="C143" s="190"/>
      <c r="D143" s="190"/>
      <c r="E143" s="190"/>
      <c r="F143" s="190">
        <f t="shared" si="5"/>
        <v>0</v>
      </c>
      <c r="G143" s="190">
        <f t="shared" si="6"/>
        <v>0</v>
      </c>
      <c r="H143" s="191">
        <f t="shared" si="7"/>
        <v>0</v>
      </c>
      <c r="I143" s="190"/>
      <c r="J143" s="192">
        <f t="shared" si="8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9"/>
        <v>0</v>
      </c>
      <c r="T143" s="196" t="str">
        <f t="shared" si="10"/>
        <v/>
      </c>
      <c r="U143" s="196">
        <f t="shared" si="11"/>
        <v>0</v>
      </c>
      <c r="V143" s="197"/>
      <c r="W143" s="195">
        <f t="shared" ref="W143:X143" si="133">C143/100</f>
        <v>0</v>
      </c>
      <c r="X143" s="195">
        <f t="shared" si="133"/>
        <v>0</v>
      </c>
      <c r="Y143" s="195">
        <f t="shared" si="14"/>
        <v>0</v>
      </c>
      <c r="Z143" s="198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0">
        <v>132.0</v>
      </c>
      <c r="B144" s="190"/>
      <c r="C144" s="190"/>
      <c r="D144" s="190"/>
      <c r="E144" s="190"/>
      <c r="F144" s="190">
        <f t="shared" si="5"/>
        <v>0</v>
      </c>
      <c r="G144" s="190">
        <f t="shared" si="6"/>
        <v>0</v>
      </c>
      <c r="H144" s="191">
        <f t="shared" si="7"/>
        <v>0</v>
      </c>
      <c r="I144" s="190"/>
      <c r="J144" s="192">
        <f t="shared" si="8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9"/>
        <v>0</v>
      </c>
      <c r="T144" s="196" t="str">
        <f t="shared" si="10"/>
        <v/>
      </c>
      <c r="U144" s="196">
        <f t="shared" si="11"/>
        <v>0</v>
      </c>
      <c r="V144" s="197"/>
      <c r="W144" s="195">
        <f t="shared" ref="W144:X144" si="134">C144/100</f>
        <v>0</v>
      </c>
      <c r="X144" s="195">
        <f t="shared" si="134"/>
        <v>0</v>
      </c>
      <c r="Y144" s="195">
        <f t="shared" si="14"/>
        <v>0</v>
      </c>
      <c r="Z144" s="198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0">
        <v>133.0</v>
      </c>
      <c r="B145" s="190"/>
      <c r="C145" s="190"/>
      <c r="D145" s="190"/>
      <c r="E145" s="190"/>
      <c r="F145" s="190">
        <f t="shared" si="5"/>
        <v>0</v>
      </c>
      <c r="G145" s="190">
        <f t="shared" si="6"/>
        <v>0</v>
      </c>
      <c r="H145" s="191">
        <f t="shared" si="7"/>
        <v>0</v>
      </c>
      <c r="I145" s="190"/>
      <c r="J145" s="192">
        <f t="shared" si="8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9"/>
        <v>0</v>
      </c>
      <c r="T145" s="196" t="str">
        <f t="shared" si="10"/>
        <v/>
      </c>
      <c r="U145" s="196">
        <f t="shared" si="11"/>
        <v>0</v>
      </c>
      <c r="V145" s="197"/>
      <c r="W145" s="195">
        <f t="shared" ref="W145:X145" si="135">C145/100</f>
        <v>0</v>
      </c>
      <c r="X145" s="195">
        <f t="shared" si="135"/>
        <v>0</v>
      </c>
      <c r="Y145" s="195">
        <f t="shared" si="14"/>
        <v>0</v>
      </c>
      <c r="Z145" s="198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0">
        <v>134.0</v>
      </c>
      <c r="B146" s="190"/>
      <c r="C146" s="190"/>
      <c r="D146" s="190"/>
      <c r="E146" s="190"/>
      <c r="F146" s="190">
        <f t="shared" si="5"/>
        <v>0</v>
      </c>
      <c r="G146" s="190">
        <f t="shared" si="6"/>
        <v>0</v>
      </c>
      <c r="H146" s="191">
        <f t="shared" si="7"/>
        <v>0</v>
      </c>
      <c r="I146" s="190"/>
      <c r="J146" s="192">
        <f t="shared" si="8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9"/>
        <v>0</v>
      </c>
      <c r="T146" s="196" t="str">
        <f t="shared" si="10"/>
        <v/>
      </c>
      <c r="U146" s="196">
        <f t="shared" si="11"/>
        <v>0</v>
      </c>
      <c r="V146" s="197"/>
      <c r="W146" s="195">
        <f t="shared" ref="W146:X146" si="136">C146/100</f>
        <v>0</v>
      </c>
      <c r="X146" s="195">
        <f t="shared" si="136"/>
        <v>0</v>
      </c>
      <c r="Y146" s="195">
        <f t="shared" si="14"/>
        <v>0</v>
      </c>
      <c r="Z146" s="198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0">
        <v>135.0</v>
      </c>
      <c r="B147" s="190"/>
      <c r="C147" s="190"/>
      <c r="D147" s="190"/>
      <c r="E147" s="190"/>
      <c r="F147" s="190">
        <f t="shared" si="5"/>
        <v>0</v>
      </c>
      <c r="G147" s="190">
        <f t="shared" si="6"/>
        <v>0</v>
      </c>
      <c r="H147" s="191">
        <f t="shared" si="7"/>
        <v>0</v>
      </c>
      <c r="I147" s="190"/>
      <c r="J147" s="192">
        <f t="shared" si="8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9"/>
        <v>0</v>
      </c>
      <c r="T147" s="196" t="str">
        <f t="shared" si="10"/>
        <v/>
      </c>
      <c r="U147" s="196">
        <f t="shared" si="11"/>
        <v>0</v>
      </c>
      <c r="V147" s="197"/>
      <c r="W147" s="195">
        <f t="shared" ref="W147:X147" si="137">C147/100</f>
        <v>0</v>
      </c>
      <c r="X147" s="195">
        <f t="shared" si="137"/>
        <v>0</v>
      </c>
      <c r="Y147" s="195">
        <f t="shared" si="14"/>
        <v>0</v>
      </c>
      <c r="Z147" s="198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0">
        <v>136.0</v>
      </c>
      <c r="B148" s="190"/>
      <c r="C148" s="190"/>
      <c r="D148" s="190"/>
      <c r="E148" s="190"/>
      <c r="F148" s="190">
        <f t="shared" si="5"/>
        <v>0</v>
      </c>
      <c r="G148" s="190">
        <f t="shared" si="6"/>
        <v>0</v>
      </c>
      <c r="H148" s="191">
        <f t="shared" si="7"/>
        <v>0</v>
      </c>
      <c r="I148" s="190"/>
      <c r="J148" s="192">
        <f t="shared" si="8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9"/>
        <v>0</v>
      </c>
      <c r="T148" s="196" t="str">
        <f t="shared" si="10"/>
        <v/>
      </c>
      <c r="U148" s="196">
        <f t="shared" si="11"/>
        <v>0</v>
      </c>
      <c r="V148" s="197"/>
      <c r="W148" s="195">
        <f t="shared" ref="W148:X148" si="138">C148/100</f>
        <v>0</v>
      </c>
      <c r="X148" s="195">
        <f t="shared" si="138"/>
        <v>0</v>
      </c>
      <c r="Y148" s="195">
        <f t="shared" si="14"/>
        <v>0</v>
      </c>
      <c r="Z148" s="198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0">
        <v>137.0</v>
      </c>
      <c r="B149" s="190"/>
      <c r="C149" s="190"/>
      <c r="D149" s="190"/>
      <c r="E149" s="190"/>
      <c r="F149" s="190">
        <f t="shared" si="5"/>
        <v>0</v>
      </c>
      <c r="G149" s="190">
        <f t="shared" si="6"/>
        <v>0</v>
      </c>
      <c r="H149" s="191">
        <f t="shared" si="7"/>
        <v>0</v>
      </c>
      <c r="I149" s="190"/>
      <c r="J149" s="192">
        <f t="shared" si="8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9"/>
        <v>0</v>
      </c>
      <c r="T149" s="196" t="str">
        <f t="shared" si="10"/>
        <v/>
      </c>
      <c r="U149" s="196">
        <f t="shared" si="11"/>
        <v>0</v>
      </c>
      <c r="V149" s="197"/>
      <c r="W149" s="195">
        <f t="shared" ref="W149:X149" si="139">C149/100</f>
        <v>0</v>
      </c>
      <c r="X149" s="195">
        <f t="shared" si="139"/>
        <v>0</v>
      </c>
      <c r="Y149" s="195">
        <f t="shared" si="14"/>
        <v>0</v>
      </c>
      <c r="Z149" s="198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0">
        <v>138.0</v>
      </c>
      <c r="B150" s="190"/>
      <c r="C150" s="190"/>
      <c r="D150" s="190"/>
      <c r="E150" s="190"/>
      <c r="F150" s="190">
        <f t="shared" si="5"/>
        <v>0</v>
      </c>
      <c r="G150" s="190">
        <f t="shared" si="6"/>
        <v>0</v>
      </c>
      <c r="H150" s="191">
        <f t="shared" si="7"/>
        <v>0</v>
      </c>
      <c r="I150" s="190"/>
      <c r="J150" s="192">
        <f t="shared" si="8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9"/>
        <v>0</v>
      </c>
      <c r="T150" s="196" t="str">
        <f t="shared" si="10"/>
        <v/>
      </c>
      <c r="U150" s="196">
        <f t="shared" si="11"/>
        <v>0</v>
      </c>
      <c r="V150" s="197"/>
      <c r="W150" s="195">
        <f t="shared" ref="W150:X150" si="140">C150/100</f>
        <v>0</v>
      </c>
      <c r="X150" s="195">
        <f t="shared" si="140"/>
        <v>0</v>
      </c>
      <c r="Y150" s="195">
        <f t="shared" si="14"/>
        <v>0</v>
      </c>
      <c r="Z150" s="198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0">
        <v>139.0</v>
      </c>
      <c r="B151" s="190"/>
      <c r="C151" s="190"/>
      <c r="D151" s="190"/>
      <c r="E151" s="190"/>
      <c r="F151" s="190">
        <f t="shared" si="5"/>
        <v>0</v>
      </c>
      <c r="G151" s="190">
        <f t="shared" si="6"/>
        <v>0</v>
      </c>
      <c r="H151" s="191">
        <f t="shared" si="7"/>
        <v>0</v>
      </c>
      <c r="I151" s="190"/>
      <c r="J151" s="192">
        <f t="shared" si="8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9"/>
        <v>0</v>
      </c>
      <c r="T151" s="196" t="str">
        <f t="shared" si="10"/>
        <v/>
      </c>
      <c r="U151" s="196">
        <f t="shared" si="11"/>
        <v>0</v>
      </c>
      <c r="V151" s="197"/>
      <c r="W151" s="195">
        <f t="shared" ref="W151:X151" si="141">C151/100</f>
        <v>0</v>
      </c>
      <c r="X151" s="195">
        <f t="shared" si="141"/>
        <v>0</v>
      </c>
      <c r="Y151" s="195">
        <f t="shared" si="14"/>
        <v>0</v>
      </c>
      <c r="Z151" s="198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0">
        <v>140.0</v>
      </c>
      <c r="B152" s="190"/>
      <c r="C152" s="190"/>
      <c r="D152" s="190"/>
      <c r="E152" s="190"/>
      <c r="F152" s="190">
        <f t="shared" si="5"/>
        <v>0</v>
      </c>
      <c r="G152" s="190">
        <f t="shared" si="6"/>
        <v>0</v>
      </c>
      <c r="H152" s="191">
        <f t="shared" si="7"/>
        <v>0</v>
      </c>
      <c r="I152" s="190"/>
      <c r="J152" s="192">
        <f t="shared" si="8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9"/>
        <v>0</v>
      </c>
      <c r="T152" s="196" t="str">
        <f t="shared" si="10"/>
        <v/>
      </c>
      <c r="U152" s="196">
        <f t="shared" si="11"/>
        <v>0</v>
      </c>
      <c r="V152" s="197"/>
      <c r="W152" s="195">
        <f t="shared" ref="W152:X152" si="142">C152/100</f>
        <v>0</v>
      </c>
      <c r="X152" s="195">
        <f t="shared" si="142"/>
        <v>0</v>
      </c>
      <c r="Y152" s="195">
        <f t="shared" si="14"/>
        <v>0</v>
      </c>
      <c r="Z152" s="198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0">
        <v>141.0</v>
      </c>
      <c r="B153" s="190"/>
      <c r="C153" s="190"/>
      <c r="D153" s="190"/>
      <c r="E153" s="190"/>
      <c r="F153" s="190">
        <f t="shared" si="5"/>
        <v>0</v>
      </c>
      <c r="G153" s="190">
        <f t="shared" si="6"/>
        <v>0</v>
      </c>
      <c r="H153" s="191">
        <f t="shared" si="7"/>
        <v>0</v>
      </c>
      <c r="I153" s="190"/>
      <c r="J153" s="192">
        <f t="shared" si="8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9"/>
        <v>0</v>
      </c>
      <c r="T153" s="196" t="str">
        <f t="shared" si="10"/>
        <v/>
      </c>
      <c r="U153" s="196">
        <f t="shared" si="11"/>
        <v>0</v>
      </c>
      <c r="V153" s="197"/>
      <c r="W153" s="195">
        <f t="shared" ref="W153:X153" si="143">C153/100</f>
        <v>0</v>
      </c>
      <c r="X153" s="195">
        <f t="shared" si="143"/>
        <v>0</v>
      </c>
      <c r="Y153" s="195">
        <f t="shared" si="14"/>
        <v>0</v>
      </c>
      <c r="Z153" s="198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0">
        <v>142.0</v>
      </c>
      <c r="B154" s="190"/>
      <c r="C154" s="190"/>
      <c r="D154" s="190"/>
      <c r="E154" s="190"/>
      <c r="F154" s="190">
        <f t="shared" si="5"/>
        <v>0</v>
      </c>
      <c r="G154" s="190">
        <f t="shared" si="6"/>
        <v>0</v>
      </c>
      <c r="H154" s="191">
        <f t="shared" si="7"/>
        <v>0</v>
      </c>
      <c r="I154" s="190"/>
      <c r="J154" s="192">
        <f t="shared" si="8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9"/>
        <v>0</v>
      </c>
      <c r="T154" s="196" t="str">
        <f t="shared" si="10"/>
        <v/>
      </c>
      <c r="U154" s="196">
        <f t="shared" si="11"/>
        <v>0</v>
      </c>
      <c r="V154" s="197"/>
      <c r="W154" s="195">
        <f t="shared" ref="W154:X154" si="144">C154/100</f>
        <v>0</v>
      </c>
      <c r="X154" s="195">
        <f t="shared" si="144"/>
        <v>0</v>
      </c>
      <c r="Y154" s="195">
        <f t="shared" si="14"/>
        <v>0</v>
      </c>
      <c r="Z154" s="198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0">
        <v>143.0</v>
      </c>
      <c r="B155" s="190"/>
      <c r="C155" s="190"/>
      <c r="D155" s="190"/>
      <c r="E155" s="190"/>
      <c r="F155" s="190">
        <f t="shared" si="5"/>
        <v>0</v>
      </c>
      <c r="G155" s="190">
        <f t="shared" si="6"/>
        <v>0</v>
      </c>
      <c r="H155" s="191">
        <f t="shared" si="7"/>
        <v>0</v>
      </c>
      <c r="I155" s="190"/>
      <c r="J155" s="192">
        <f t="shared" si="8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9"/>
        <v>0</v>
      </c>
      <c r="T155" s="196" t="str">
        <f t="shared" si="10"/>
        <v/>
      </c>
      <c r="U155" s="196">
        <f t="shared" si="11"/>
        <v>0</v>
      </c>
      <c r="V155" s="197"/>
      <c r="W155" s="195">
        <f t="shared" ref="W155:X155" si="145">C155/100</f>
        <v>0</v>
      </c>
      <c r="X155" s="195">
        <f t="shared" si="145"/>
        <v>0</v>
      </c>
      <c r="Y155" s="195">
        <f t="shared" si="14"/>
        <v>0</v>
      </c>
      <c r="Z155" s="198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0">
        <v>144.0</v>
      </c>
      <c r="B156" s="190"/>
      <c r="C156" s="190"/>
      <c r="D156" s="190"/>
      <c r="E156" s="190"/>
      <c r="F156" s="190">
        <f t="shared" si="5"/>
        <v>0</v>
      </c>
      <c r="G156" s="190">
        <f t="shared" si="6"/>
        <v>0</v>
      </c>
      <c r="H156" s="191">
        <f t="shared" si="7"/>
        <v>0</v>
      </c>
      <c r="I156" s="190"/>
      <c r="J156" s="192">
        <f t="shared" si="8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9"/>
        <v>0</v>
      </c>
      <c r="T156" s="196" t="str">
        <f t="shared" si="10"/>
        <v/>
      </c>
      <c r="U156" s="196">
        <f t="shared" si="11"/>
        <v>0</v>
      </c>
      <c r="V156" s="197"/>
      <c r="W156" s="195">
        <f t="shared" ref="W156:X156" si="146">C156/100</f>
        <v>0</v>
      </c>
      <c r="X156" s="195">
        <f t="shared" si="146"/>
        <v>0</v>
      </c>
      <c r="Y156" s="195">
        <f t="shared" si="14"/>
        <v>0</v>
      </c>
      <c r="Z156" s="198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0">
        <v>145.0</v>
      </c>
      <c r="B157" s="190"/>
      <c r="C157" s="190"/>
      <c r="D157" s="190"/>
      <c r="E157" s="190"/>
      <c r="F157" s="190">
        <f t="shared" si="5"/>
        <v>0</v>
      </c>
      <c r="G157" s="190">
        <f t="shared" si="6"/>
        <v>0</v>
      </c>
      <c r="H157" s="191">
        <f t="shared" si="7"/>
        <v>0</v>
      </c>
      <c r="I157" s="190"/>
      <c r="J157" s="192">
        <f t="shared" si="8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9"/>
        <v>0</v>
      </c>
      <c r="T157" s="196" t="str">
        <f t="shared" si="10"/>
        <v/>
      </c>
      <c r="U157" s="196">
        <f t="shared" si="11"/>
        <v>0</v>
      </c>
      <c r="V157" s="197"/>
      <c r="W157" s="195">
        <f t="shared" ref="W157:X157" si="147">C157/100</f>
        <v>0</v>
      </c>
      <c r="X157" s="195">
        <f t="shared" si="147"/>
        <v>0</v>
      </c>
      <c r="Y157" s="195">
        <f t="shared" si="14"/>
        <v>0</v>
      </c>
      <c r="Z157" s="198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0">
        <v>146.0</v>
      </c>
      <c r="B158" s="190"/>
      <c r="C158" s="190"/>
      <c r="D158" s="190"/>
      <c r="E158" s="190"/>
      <c r="F158" s="190">
        <f t="shared" si="5"/>
        <v>0</v>
      </c>
      <c r="G158" s="190">
        <f t="shared" si="6"/>
        <v>0</v>
      </c>
      <c r="H158" s="191">
        <f t="shared" si="7"/>
        <v>0</v>
      </c>
      <c r="I158" s="190"/>
      <c r="J158" s="192">
        <f t="shared" si="8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9"/>
        <v>0</v>
      </c>
      <c r="T158" s="196" t="str">
        <f t="shared" si="10"/>
        <v/>
      </c>
      <c r="U158" s="196">
        <f t="shared" si="11"/>
        <v>0</v>
      </c>
      <c r="V158" s="197"/>
      <c r="W158" s="195">
        <f t="shared" ref="W158:X158" si="148">C158/100</f>
        <v>0</v>
      </c>
      <c r="X158" s="195">
        <f t="shared" si="148"/>
        <v>0</v>
      </c>
      <c r="Y158" s="195">
        <f t="shared" si="14"/>
        <v>0</v>
      </c>
      <c r="Z158" s="198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0">
        <v>147.0</v>
      </c>
      <c r="B159" s="190"/>
      <c r="C159" s="190"/>
      <c r="D159" s="190"/>
      <c r="E159" s="190"/>
      <c r="F159" s="190">
        <f t="shared" si="5"/>
        <v>0</v>
      </c>
      <c r="G159" s="190">
        <f t="shared" si="6"/>
        <v>0</v>
      </c>
      <c r="H159" s="191">
        <f t="shared" si="7"/>
        <v>0</v>
      </c>
      <c r="I159" s="190"/>
      <c r="J159" s="192">
        <f t="shared" si="8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9"/>
        <v>0</v>
      </c>
      <c r="T159" s="196" t="str">
        <f t="shared" si="10"/>
        <v/>
      </c>
      <c r="U159" s="196">
        <f t="shared" si="11"/>
        <v>0</v>
      </c>
      <c r="V159" s="197"/>
      <c r="W159" s="195">
        <f t="shared" ref="W159:X159" si="149">C159/100</f>
        <v>0</v>
      </c>
      <c r="X159" s="195">
        <f t="shared" si="149"/>
        <v>0</v>
      </c>
      <c r="Y159" s="195">
        <f t="shared" si="14"/>
        <v>0</v>
      </c>
      <c r="Z159" s="198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0">
        <v>148.0</v>
      </c>
      <c r="B160" s="190"/>
      <c r="C160" s="190"/>
      <c r="D160" s="190"/>
      <c r="E160" s="190"/>
      <c r="F160" s="190">
        <f t="shared" si="5"/>
        <v>0</v>
      </c>
      <c r="G160" s="190">
        <f t="shared" si="6"/>
        <v>0</v>
      </c>
      <c r="H160" s="191">
        <f t="shared" si="7"/>
        <v>0</v>
      </c>
      <c r="I160" s="190"/>
      <c r="J160" s="192">
        <f t="shared" si="8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9"/>
        <v>0</v>
      </c>
      <c r="T160" s="196" t="str">
        <f t="shared" si="10"/>
        <v/>
      </c>
      <c r="U160" s="196">
        <f t="shared" si="11"/>
        <v>0</v>
      </c>
      <c r="V160" s="197"/>
      <c r="W160" s="195">
        <f t="shared" ref="W160:X160" si="150">C160/100</f>
        <v>0</v>
      </c>
      <c r="X160" s="195">
        <f t="shared" si="150"/>
        <v>0</v>
      </c>
      <c r="Y160" s="195">
        <f t="shared" si="14"/>
        <v>0</v>
      </c>
      <c r="Z160" s="198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0">
        <v>149.0</v>
      </c>
      <c r="B161" s="190"/>
      <c r="C161" s="190"/>
      <c r="D161" s="190"/>
      <c r="E161" s="190"/>
      <c r="F161" s="190">
        <f t="shared" si="5"/>
        <v>0</v>
      </c>
      <c r="G161" s="190">
        <f t="shared" si="6"/>
        <v>0</v>
      </c>
      <c r="H161" s="191">
        <f t="shared" si="7"/>
        <v>0</v>
      </c>
      <c r="I161" s="190"/>
      <c r="J161" s="192">
        <f t="shared" si="8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9"/>
        <v>0</v>
      </c>
      <c r="T161" s="196" t="str">
        <f t="shared" si="10"/>
        <v/>
      </c>
      <c r="U161" s="196">
        <f t="shared" si="11"/>
        <v>0</v>
      </c>
      <c r="V161" s="197"/>
      <c r="W161" s="195">
        <f t="shared" ref="W161:X161" si="151">C161/100</f>
        <v>0</v>
      </c>
      <c r="X161" s="195">
        <f t="shared" si="151"/>
        <v>0</v>
      </c>
      <c r="Y161" s="195">
        <f t="shared" si="14"/>
        <v>0</v>
      </c>
      <c r="Z161" s="198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0">
        <v>150.0</v>
      </c>
      <c r="B162" s="190"/>
      <c r="C162" s="190"/>
      <c r="D162" s="190"/>
      <c r="E162" s="190"/>
      <c r="F162" s="190">
        <f t="shared" si="5"/>
        <v>0</v>
      </c>
      <c r="G162" s="190">
        <f t="shared" si="6"/>
        <v>0</v>
      </c>
      <c r="H162" s="191">
        <f t="shared" si="7"/>
        <v>0</v>
      </c>
      <c r="I162" s="190"/>
      <c r="J162" s="192">
        <f t="shared" si="8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9"/>
        <v>0</v>
      </c>
      <c r="T162" s="196" t="str">
        <f t="shared" si="10"/>
        <v/>
      </c>
      <c r="U162" s="196">
        <f t="shared" si="11"/>
        <v>0</v>
      </c>
      <c r="V162" s="197"/>
      <c r="W162" s="195">
        <f t="shared" ref="W162:X162" si="152">C162/100</f>
        <v>0</v>
      </c>
      <c r="X162" s="195">
        <f t="shared" si="152"/>
        <v>0</v>
      </c>
      <c r="Y162" s="195">
        <f t="shared" si="14"/>
        <v>0</v>
      </c>
      <c r="Z162" s="198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0">
        <v>151.0</v>
      </c>
      <c r="B163" s="190"/>
      <c r="C163" s="190"/>
      <c r="D163" s="190"/>
      <c r="E163" s="190"/>
      <c r="F163" s="190">
        <f t="shared" si="5"/>
        <v>0</v>
      </c>
      <c r="G163" s="190">
        <f t="shared" si="6"/>
        <v>0</v>
      </c>
      <c r="H163" s="191">
        <f t="shared" si="7"/>
        <v>0</v>
      </c>
      <c r="I163" s="190"/>
      <c r="J163" s="192">
        <f t="shared" si="8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9"/>
        <v>0</v>
      </c>
      <c r="T163" s="196" t="str">
        <f t="shared" si="10"/>
        <v/>
      </c>
      <c r="U163" s="196">
        <f t="shared" si="11"/>
        <v>0</v>
      </c>
      <c r="V163" s="197"/>
      <c r="W163" s="195">
        <f t="shared" ref="W163:X163" si="153">C163/100</f>
        <v>0</v>
      </c>
      <c r="X163" s="195">
        <f t="shared" si="153"/>
        <v>0</v>
      </c>
      <c r="Y163" s="195">
        <f t="shared" si="14"/>
        <v>0</v>
      </c>
      <c r="Z163" s="198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0">
        <v>152.0</v>
      </c>
      <c r="B164" s="190"/>
      <c r="C164" s="190"/>
      <c r="D164" s="190"/>
      <c r="E164" s="190"/>
      <c r="F164" s="190">
        <f t="shared" si="5"/>
        <v>0</v>
      </c>
      <c r="G164" s="190">
        <f t="shared" si="6"/>
        <v>0</v>
      </c>
      <c r="H164" s="191">
        <f t="shared" si="7"/>
        <v>0</v>
      </c>
      <c r="I164" s="190"/>
      <c r="J164" s="192">
        <f t="shared" si="8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9"/>
        <v>0</v>
      </c>
      <c r="T164" s="196" t="str">
        <f t="shared" si="10"/>
        <v/>
      </c>
      <c r="U164" s="196">
        <f t="shared" si="11"/>
        <v>0</v>
      </c>
      <c r="V164" s="197"/>
      <c r="W164" s="195">
        <f t="shared" ref="W164:X164" si="154">C164/100</f>
        <v>0</v>
      </c>
      <c r="X164" s="195">
        <f t="shared" si="154"/>
        <v>0</v>
      </c>
      <c r="Y164" s="195">
        <f t="shared" si="14"/>
        <v>0</v>
      </c>
      <c r="Z164" s="198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0">
        <v>153.0</v>
      </c>
      <c r="B165" s="190"/>
      <c r="C165" s="190"/>
      <c r="D165" s="190"/>
      <c r="E165" s="190"/>
      <c r="F165" s="190">
        <f t="shared" si="5"/>
        <v>0</v>
      </c>
      <c r="G165" s="190">
        <f t="shared" si="6"/>
        <v>0</v>
      </c>
      <c r="H165" s="191">
        <f t="shared" si="7"/>
        <v>0</v>
      </c>
      <c r="I165" s="190"/>
      <c r="J165" s="192">
        <f t="shared" si="8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9"/>
        <v>0</v>
      </c>
      <c r="T165" s="196" t="str">
        <f t="shared" si="10"/>
        <v/>
      </c>
      <c r="U165" s="196">
        <f t="shared" si="11"/>
        <v>0</v>
      </c>
      <c r="V165" s="197"/>
      <c r="W165" s="195">
        <f t="shared" ref="W165:X165" si="155">C165/100</f>
        <v>0</v>
      </c>
      <c r="X165" s="195">
        <f t="shared" si="155"/>
        <v>0</v>
      </c>
      <c r="Y165" s="195">
        <f t="shared" si="14"/>
        <v>0</v>
      </c>
      <c r="Z165" s="198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0">
        <v>154.0</v>
      </c>
      <c r="B166" s="190"/>
      <c r="C166" s="190"/>
      <c r="D166" s="190"/>
      <c r="E166" s="190"/>
      <c r="F166" s="190">
        <f t="shared" si="5"/>
        <v>0</v>
      </c>
      <c r="G166" s="190">
        <f t="shared" si="6"/>
        <v>0</v>
      </c>
      <c r="H166" s="191">
        <f t="shared" si="7"/>
        <v>0</v>
      </c>
      <c r="I166" s="190"/>
      <c r="J166" s="192">
        <f t="shared" si="8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9"/>
        <v>0</v>
      </c>
      <c r="T166" s="196" t="str">
        <f t="shared" si="10"/>
        <v/>
      </c>
      <c r="U166" s="196">
        <f t="shared" si="11"/>
        <v>0</v>
      </c>
      <c r="V166" s="197"/>
      <c r="W166" s="195">
        <f t="shared" ref="W166:X166" si="156">C166/100</f>
        <v>0</v>
      </c>
      <c r="X166" s="195">
        <f t="shared" si="156"/>
        <v>0</v>
      </c>
      <c r="Y166" s="195">
        <f t="shared" si="14"/>
        <v>0</v>
      </c>
      <c r="Z166" s="198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0">
        <v>155.0</v>
      </c>
      <c r="B167" s="190"/>
      <c r="C167" s="190"/>
      <c r="D167" s="190"/>
      <c r="E167" s="190"/>
      <c r="F167" s="190">
        <f t="shared" si="5"/>
        <v>0</v>
      </c>
      <c r="G167" s="190">
        <f t="shared" si="6"/>
        <v>0</v>
      </c>
      <c r="H167" s="191">
        <f t="shared" si="7"/>
        <v>0</v>
      </c>
      <c r="I167" s="190"/>
      <c r="J167" s="192">
        <f t="shared" si="8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9"/>
        <v>0</v>
      </c>
      <c r="T167" s="196" t="str">
        <f t="shared" si="10"/>
        <v/>
      </c>
      <c r="U167" s="196">
        <f t="shared" si="11"/>
        <v>0</v>
      </c>
      <c r="V167" s="197"/>
      <c r="W167" s="195">
        <f t="shared" ref="W167:X167" si="157">C167/100</f>
        <v>0</v>
      </c>
      <c r="X167" s="195">
        <f t="shared" si="157"/>
        <v>0</v>
      </c>
      <c r="Y167" s="195">
        <f t="shared" si="14"/>
        <v>0</v>
      </c>
      <c r="Z167" s="198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0">
        <v>156.0</v>
      </c>
      <c r="B168" s="190"/>
      <c r="C168" s="190"/>
      <c r="D168" s="190"/>
      <c r="E168" s="190"/>
      <c r="F168" s="190">
        <f t="shared" si="5"/>
        <v>0</v>
      </c>
      <c r="G168" s="190">
        <f t="shared" si="6"/>
        <v>0</v>
      </c>
      <c r="H168" s="191">
        <f t="shared" si="7"/>
        <v>0</v>
      </c>
      <c r="I168" s="190"/>
      <c r="J168" s="192">
        <f t="shared" si="8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9"/>
        <v>0</v>
      </c>
      <c r="T168" s="196" t="str">
        <f t="shared" si="10"/>
        <v/>
      </c>
      <c r="U168" s="196">
        <f t="shared" si="11"/>
        <v>0</v>
      </c>
      <c r="V168" s="197"/>
      <c r="W168" s="195">
        <f t="shared" ref="W168:X168" si="158">C168/100</f>
        <v>0</v>
      </c>
      <c r="X168" s="195">
        <f t="shared" si="158"/>
        <v>0</v>
      </c>
      <c r="Y168" s="195">
        <f t="shared" si="14"/>
        <v>0</v>
      </c>
      <c r="Z168" s="198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0">
        <v>157.0</v>
      </c>
      <c r="B169" s="190"/>
      <c r="C169" s="190"/>
      <c r="D169" s="190"/>
      <c r="E169" s="190"/>
      <c r="F169" s="190">
        <f t="shared" si="5"/>
        <v>0</v>
      </c>
      <c r="G169" s="190">
        <f t="shared" si="6"/>
        <v>0</v>
      </c>
      <c r="H169" s="191">
        <f t="shared" si="7"/>
        <v>0</v>
      </c>
      <c r="I169" s="190"/>
      <c r="J169" s="192">
        <f t="shared" si="8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9"/>
        <v>0</v>
      </c>
      <c r="T169" s="196" t="str">
        <f t="shared" si="10"/>
        <v/>
      </c>
      <c r="U169" s="196">
        <f t="shared" si="11"/>
        <v>0</v>
      </c>
      <c r="V169" s="197"/>
      <c r="W169" s="195">
        <f t="shared" ref="W169:X169" si="159">C169/100</f>
        <v>0</v>
      </c>
      <c r="X169" s="195">
        <f t="shared" si="159"/>
        <v>0</v>
      </c>
      <c r="Y169" s="195">
        <f t="shared" si="14"/>
        <v>0</v>
      </c>
      <c r="Z169" s="198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0">
        <v>158.0</v>
      </c>
      <c r="B170" s="190"/>
      <c r="C170" s="190"/>
      <c r="D170" s="190"/>
      <c r="E170" s="190"/>
      <c r="F170" s="190">
        <f t="shared" si="5"/>
        <v>0</v>
      </c>
      <c r="G170" s="190">
        <f t="shared" si="6"/>
        <v>0</v>
      </c>
      <c r="H170" s="191">
        <f t="shared" si="7"/>
        <v>0</v>
      </c>
      <c r="I170" s="190"/>
      <c r="J170" s="192">
        <f t="shared" si="8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9"/>
        <v>0</v>
      </c>
      <c r="T170" s="196" t="str">
        <f t="shared" si="10"/>
        <v/>
      </c>
      <c r="U170" s="196">
        <f t="shared" si="11"/>
        <v>0</v>
      </c>
      <c r="V170" s="197"/>
      <c r="W170" s="195">
        <f t="shared" ref="W170:X170" si="160">C170/100</f>
        <v>0</v>
      </c>
      <c r="X170" s="195">
        <f t="shared" si="160"/>
        <v>0</v>
      </c>
      <c r="Y170" s="195">
        <f t="shared" si="14"/>
        <v>0</v>
      </c>
      <c r="Z170" s="198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0">
        <v>159.0</v>
      </c>
      <c r="B171" s="190"/>
      <c r="C171" s="190"/>
      <c r="D171" s="190"/>
      <c r="E171" s="190"/>
      <c r="F171" s="190">
        <f t="shared" si="5"/>
        <v>0</v>
      </c>
      <c r="G171" s="190">
        <f t="shared" si="6"/>
        <v>0</v>
      </c>
      <c r="H171" s="191">
        <f t="shared" si="7"/>
        <v>0</v>
      </c>
      <c r="I171" s="190"/>
      <c r="J171" s="192">
        <f t="shared" si="8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9"/>
        <v>0</v>
      </c>
      <c r="T171" s="196" t="str">
        <f t="shared" si="10"/>
        <v/>
      </c>
      <c r="U171" s="196">
        <f t="shared" si="11"/>
        <v>0</v>
      </c>
      <c r="V171" s="197"/>
      <c r="W171" s="195">
        <f t="shared" ref="W171:X171" si="161">C171/100</f>
        <v>0</v>
      </c>
      <c r="X171" s="195">
        <f t="shared" si="161"/>
        <v>0</v>
      </c>
      <c r="Y171" s="195">
        <f t="shared" si="14"/>
        <v>0</v>
      </c>
      <c r="Z171" s="198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0">
        <v>160.0</v>
      </c>
      <c r="B172" s="190"/>
      <c r="C172" s="190"/>
      <c r="D172" s="190"/>
      <c r="E172" s="190"/>
      <c r="F172" s="190">
        <f t="shared" si="5"/>
        <v>0</v>
      </c>
      <c r="G172" s="190">
        <f t="shared" si="6"/>
        <v>0</v>
      </c>
      <c r="H172" s="191">
        <f t="shared" si="7"/>
        <v>0</v>
      </c>
      <c r="I172" s="190"/>
      <c r="J172" s="192">
        <f t="shared" si="8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9"/>
        <v>0</v>
      </c>
      <c r="T172" s="196" t="str">
        <f t="shared" si="10"/>
        <v/>
      </c>
      <c r="U172" s="196">
        <f t="shared" si="11"/>
        <v>0</v>
      </c>
      <c r="V172" s="197"/>
      <c r="W172" s="195">
        <f t="shared" ref="W172:X172" si="162">C172/100</f>
        <v>0</v>
      </c>
      <c r="X172" s="195">
        <f t="shared" si="162"/>
        <v>0</v>
      </c>
      <c r="Y172" s="195">
        <f t="shared" si="14"/>
        <v>0</v>
      </c>
      <c r="Z172" s="198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0">
        <v>161.0</v>
      </c>
      <c r="B173" s="190"/>
      <c r="C173" s="190"/>
      <c r="D173" s="190"/>
      <c r="E173" s="190"/>
      <c r="F173" s="190">
        <f t="shared" si="5"/>
        <v>0</v>
      </c>
      <c r="G173" s="190">
        <f t="shared" si="6"/>
        <v>0</v>
      </c>
      <c r="H173" s="191">
        <f t="shared" si="7"/>
        <v>0</v>
      </c>
      <c r="I173" s="190"/>
      <c r="J173" s="192">
        <f t="shared" si="8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9"/>
        <v>0</v>
      </c>
      <c r="T173" s="196" t="str">
        <f t="shared" si="10"/>
        <v/>
      </c>
      <c r="U173" s="196">
        <f t="shared" si="11"/>
        <v>0</v>
      </c>
      <c r="V173" s="197"/>
      <c r="W173" s="195">
        <f t="shared" ref="W173:X173" si="163">C173/100</f>
        <v>0</v>
      </c>
      <c r="X173" s="195">
        <f t="shared" si="163"/>
        <v>0</v>
      </c>
      <c r="Y173" s="195">
        <f t="shared" si="14"/>
        <v>0</v>
      </c>
      <c r="Z173" s="198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0">
        <v>162.0</v>
      </c>
      <c r="B174" s="190"/>
      <c r="C174" s="190"/>
      <c r="D174" s="190"/>
      <c r="E174" s="190"/>
      <c r="F174" s="190">
        <f t="shared" si="5"/>
        <v>0</v>
      </c>
      <c r="G174" s="190">
        <f t="shared" si="6"/>
        <v>0</v>
      </c>
      <c r="H174" s="191">
        <f t="shared" si="7"/>
        <v>0</v>
      </c>
      <c r="I174" s="190"/>
      <c r="J174" s="192">
        <f t="shared" si="8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9"/>
        <v>0</v>
      </c>
      <c r="T174" s="196" t="str">
        <f t="shared" si="10"/>
        <v/>
      </c>
      <c r="U174" s="196">
        <f t="shared" si="11"/>
        <v>0</v>
      </c>
      <c r="V174" s="197"/>
      <c r="W174" s="195">
        <f t="shared" ref="W174:X174" si="164">C174/100</f>
        <v>0</v>
      </c>
      <c r="X174" s="195">
        <f t="shared" si="164"/>
        <v>0</v>
      </c>
      <c r="Y174" s="195">
        <f t="shared" si="14"/>
        <v>0</v>
      </c>
      <c r="Z174" s="198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0">
        <v>163.0</v>
      </c>
      <c r="B175" s="190"/>
      <c r="C175" s="190"/>
      <c r="D175" s="190"/>
      <c r="E175" s="190"/>
      <c r="F175" s="190">
        <f t="shared" si="5"/>
        <v>0</v>
      </c>
      <c r="G175" s="190">
        <f t="shared" si="6"/>
        <v>0</v>
      </c>
      <c r="H175" s="191">
        <f t="shared" si="7"/>
        <v>0</v>
      </c>
      <c r="I175" s="190"/>
      <c r="J175" s="192">
        <f t="shared" si="8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9"/>
        <v>0</v>
      </c>
      <c r="T175" s="196" t="str">
        <f t="shared" si="10"/>
        <v/>
      </c>
      <c r="U175" s="196">
        <f t="shared" si="11"/>
        <v>0</v>
      </c>
      <c r="V175" s="197"/>
      <c r="W175" s="195">
        <f t="shared" ref="W175:X175" si="165">C175/100</f>
        <v>0</v>
      </c>
      <c r="X175" s="195">
        <f t="shared" si="165"/>
        <v>0</v>
      </c>
      <c r="Y175" s="195">
        <f t="shared" si="14"/>
        <v>0</v>
      </c>
      <c r="Z175" s="198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0">
        <v>164.0</v>
      </c>
      <c r="B176" s="190"/>
      <c r="C176" s="190"/>
      <c r="D176" s="190"/>
      <c r="E176" s="190"/>
      <c r="F176" s="190">
        <f t="shared" si="5"/>
        <v>0</v>
      </c>
      <c r="G176" s="190">
        <f t="shared" si="6"/>
        <v>0</v>
      </c>
      <c r="H176" s="191">
        <f t="shared" si="7"/>
        <v>0</v>
      </c>
      <c r="I176" s="190"/>
      <c r="J176" s="192">
        <f t="shared" si="8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9"/>
        <v>0</v>
      </c>
      <c r="T176" s="196" t="str">
        <f t="shared" si="10"/>
        <v/>
      </c>
      <c r="U176" s="196">
        <f t="shared" si="11"/>
        <v>0</v>
      </c>
      <c r="V176" s="197"/>
      <c r="W176" s="195">
        <f t="shared" ref="W176:X176" si="166">C176/100</f>
        <v>0</v>
      </c>
      <c r="X176" s="195">
        <f t="shared" si="166"/>
        <v>0</v>
      </c>
      <c r="Y176" s="195">
        <f t="shared" si="14"/>
        <v>0</v>
      </c>
      <c r="Z176" s="198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0">
        <v>165.0</v>
      </c>
      <c r="B177" s="190"/>
      <c r="C177" s="190"/>
      <c r="D177" s="190"/>
      <c r="E177" s="190"/>
      <c r="F177" s="190">
        <f t="shared" si="5"/>
        <v>0</v>
      </c>
      <c r="G177" s="190">
        <f t="shared" si="6"/>
        <v>0</v>
      </c>
      <c r="H177" s="191">
        <f t="shared" si="7"/>
        <v>0</v>
      </c>
      <c r="I177" s="190"/>
      <c r="J177" s="192">
        <f t="shared" si="8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9"/>
        <v>0</v>
      </c>
      <c r="T177" s="196" t="str">
        <f t="shared" si="10"/>
        <v/>
      </c>
      <c r="U177" s="196">
        <f t="shared" si="11"/>
        <v>0</v>
      </c>
      <c r="V177" s="197"/>
      <c r="W177" s="195">
        <f t="shared" ref="W177:X177" si="167">C177/100</f>
        <v>0</v>
      </c>
      <c r="X177" s="195">
        <f t="shared" si="167"/>
        <v>0</v>
      </c>
      <c r="Y177" s="195">
        <f t="shared" si="14"/>
        <v>0</v>
      </c>
      <c r="Z177" s="198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0">
        <v>166.0</v>
      </c>
      <c r="B178" s="190"/>
      <c r="C178" s="190"/>
      <c r="D178" s="190"/>
      <c r="E178" s="190"/>
      <c r="F178" s="190">
        <f t="shared" si="5"/>
        <v>0</v>
      </c>
      <c r="G178" s="190">
        <f t="shared" si="6"/>
        <v>0</v>
      </c>
      <c r="H178" s="191">
        <f t="shared" si="7"/>
        <v>0</v>
      </c>
      <c r="I178" s="190"/>
      <c r="J178" s="192">
        <f t="shared" si="8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9"/>
        <v>0</v>
      </c>
      <c r="T178" s="196" t="str">
        <f t="shared" si="10"/>
        <v/>
      </c>
      <c r="U178" s="196">
        <f t="shared" si="11"/>
        <v>0</v>
      </c>
      <c r="V178" s="197"/>
      <c r="W178" s="195">
        <f t="shared" ref="W178:X178" si="168">C178/100</f>
        <v>0</v>
      </c>
      <c r="X178" s="195">
        <f t="shared" si="168"/>
        <v>0</v>
      </c>
      <c r="Y178" s="195">
        <f t="shared" si="14"/>
        <v>0</v>
      </c>
      <c r="Z178" s="198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0">
        <v>167.0</v>
      </c>
      <c r="B179" s="190"/>
      <c r="C179" s="190"/>
      <c r="D179" s="190"/>
      <c r="E179" s="190"/>
      <c r="F179" s="190">
        <f t="shared" si="5"/>
        <v>0</v>
      </c>
      <c r="G179" s="190">
        <f t="shared" si="6"/>
        <v>0</v>
      </c>
      <c r="H179" s="191">
        <f t="shared" si="7"/>
        <v>0</v>
      </c>
      <c r="I179" s="190"/>
      <c r="J179" s="192">
        <f t="shared" si="8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9"/>
        <v>0</v>
      </c>
      <c r="T179" s="196" t="str">
        <f t="shared" si="10"/>
        <v/>
      </c>
      <c r="U179" s="196">
        <f t="shared" si="11"/>
        <v>0</v>
      </c>
      <c r="V179" s="197"/>
      <c r="W179" s="195">
        <f t="shared" ref="W179:X179" si="169">C179/100</f>
        <v>0</v>
      </c>
      <c r="X179" s="195">
        <f t="shared" si="169"/>
        <v>0</v>
      </c>
      <c r="Y179" s="195">
        <f t="shared" si="14"/>
        <v>0</v>
      </c>
      <c r="Z179" s="198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0">
        <v>168.0</v>
      </c>
      <c r="B180" s="190"/>
      <c r="C180" s="190"/>
      <c r="D180" s="190"/>
      <c r="E180" s="190"/>
      <c r="F180" s="190">
        <f t="shared" si="5"/>
        <v>0</v>
      </c>
      <c r="G180" s="190">
        <f t="shared" si="6"/>
        <v>0</v>
      </c>
      <c r="H180" s="191">
        <f t="shared" si="7"/>
        <v>0</v>
      </c>
      <c r="I180" s="190"/>
      <c r="J180" s="192">
        <f t="shared" si="8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9"/>
        <v>0</v>
      </c>
      <c r="T180" s="196" t="str">
        <f t="shared" si="10"/>
        <v/>
      </c>
      <c r="U180" s="196">
        <f t="shared" si="11"/>
        <v>0</v>
      </c>
      <c r="V180" s="197"/>
      <c r="W180" s="195">
        <f t="shared" ref="W180:X180" si="170">C180/100</f>
        <v>0</v>
      </c>
      <c r="X180" s="195">
        <f t="shared" si="170"/>
        <v>0</v>
      </c>
      <c r="Y180" s="195">
        <f t="shared" si="14"/>
        <v>0</v>
      </c>
      <c r="Z180" s="198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0">
        <v>169.0</v>
      </c>
      <c r="B181" s="190"/>
      <c r="C181" s="190"/>
      <c r="D181" s="190"/>
      <c r="E181" s="190"/>
      <c r="F181" s="190">
        <f t="shared" si="5"/>
        <v>0</v>
      </c>
      <c r="G181" s="190">
        <f t="shared" si="6"/>
        <v>0</v>
      </c>
      <c r="H181" s="191">
        <f t="shared" si="7"/>
        <v>0</v>
      </c>
      <c r="I181" s="190"/>
      <c r="J181" s="192">
        <f t="shared" si="8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9"/>
        <v>0</v>
      </c>
      <c r="T181" s="196" t="str">
        <f t="shared" si="10"/>
        <v/>
      </c>
      <c r="U181" s="196">
        <f t="shared" si="11"/>
        <v>0</v>
      </c>
      <c r="V181" s="197"/>
      <c r="W181" s="195">
        <f t="shared" ref="W181:X181" si="171">C181/100</f>
        <v>0</v>
      </c>
      <c r="X181" s="195">
        <f t="shared" si="171"/>
        <v>0</v>
      </c>
      <c r="Y181" s="195">
        <f t="shared" si="14"/>
        <v>0</v>
      </c>
      <c r="Z181" s="198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0">
        <v>170.0</v>
      </c>
      <c r="B182" s="190"/>
      <c r="C182" s="190"/>
      <c r="D182" s="190"/>
      <c r="E182" s="190"/>
      <c r="F182" s="190">
        <f t="shared" si="5"/>
        <v>0</v>
      </c>
      <c r="G182" s="190">
        <f t="shared" si="6"/>
        <v>0</v>
      </c>
      <c r="H182" s="191">
        <f t="shared" si="7"/>
        <v>0</v>
      </c>
      <c r="I182" s="190"/>
      <c r="J182" s="192">
        <f t="shared" si="8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9"/>
        <v>0</v>
      </c>
      <c r="T182" s="196" t="str">
        <f t="shared" si="10"/>
        <v/>
      </c>
      <c r="U182" s="196">
        <f t="shared" si="11"/>
        <v>0</v>
      </c>
      <c r="V182" s="197"/>
      <c r="W182" s="195">
        <f t="shared" ref="W182:X182" si="172">C182/100</f>
        <v>0</v>
      </c>
      <c r="X182" s="195">
        <f t="shared" si="172"/>
        <v>0</v>
      </c>
      <c r="Y182" s="195">
        <f t="shared" si="14"/>
        <v>0</v>
      </c>
      <c r="Z182" s="198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0">
        <v>171.0</v>
      </c>
      <c r="B183" s="190"/>
      <c r="C183" s="190"/>
      <c r="D183" s="190"/>
      <c r="E183" s="190"/>
      <c r="F183" s="190">
        <f t="shared" si="5"/>
        <v>0</v>
      </c>
      <c r="G183" s="190">
        <f t="shared" si="6"/>
        <v>0</v>
      </c>
      <c r="H183" s="191">
        <f t="shared" si="7"/>
        <v>0</v>
      </c>
      <c r="I183" s="190"/>
      <c r="J183" s="192">
        <f t="shared" si="8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9"/>
        <v>0</v>
      </c>
      <c r="T183" s="196" t="str">
        <f t="shared" si="10"/>
        <v/>
      </c>
      <c r="U183" s="196">
        <f t="shared" si="11"/>
        <v>0</v>
      </c>
      <c r="V183" s="197"/>
      <c r="W183" s="195">
        <f t="shared" ref="W183:X183" si="173">C183/100</f>
        <v>0</v>
      </c>
      <c r="X183" s="195">
        <f t="shared" si="173"/>
        <v>0</v>
      </c>
      <c r="Y183" s="195">
        <f t="shared" si="14"/>
        <v>0</v>
      </c>
      <c r="Z183" s="198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0">
        <v>172.0</v>
      </c>
      <c r="B184" s="190"/>
      <c r="C184" s="190"/>
      <c r="D184" s="190"/>
      <c r="E184" s="190"/>
      <c r="F184" s="190">
        <f t="shared" si="5"/>
        <v>0</v>
      </c>
      <c r="G184" s="190">
        <f t="shared" si="6"/>
        <v>0</v>
      </c>
      <c r="H184" s="191">
        <f t="shared" si="7"/>
        <v>0</v>
      </c>
      <c r="I184" s="190"/>
      <c r="J184" s="192">
        <f t="shared" si="8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9"/>
        <v>0</v>
      </c>
      <c r="T184" s="196" t="str">
        <f t="shared" si="10"/>
        <v/>
      </c>
      <c r="U184" s="196">
        <f t="shared" si="11"/>
        <v>0</v>
      </c>
      <c r="V184" s="197"/>
      <c r="W184" s="195">
        <f t="shared" ref="W184:X184" si="174">C184/100</f>
        <v>0</v>
      </c>
      <c r="X184" s="195">
        <f t="shared" si="174"/>
        <v>0</v>
      </c>
      <c r="Y184" s="195">
        <f t="shared" si="14"/>
        <v>0</v>
      </c>
      <c r="Z184" s="198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0">
        <v>173.0</v>
      </c>
      <c r="B185" s="190"/>
      <c r="C185" s="190"/>
      <c r="D185" s="190"/>
      <c r="E185" s="190"/>
      <c r="F185" s="190">
        <f t="shared" si="5"/>
        <v>0</v>
      </c>
      <c r="G185" s="190">
        <f t="shared" si="6"/>
        <v>0</v>
      </c>
      <c r="H185" s="191">
        <f t="shared" si="7"/>
        <v>0</v>
      </c>
      <c r="I185" s="190"/>
      <c r="J185" s="192">
        <f t="shared" si="8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9"/>
        <v>0</v>
      </c>
      <c r="T185" s="196" t="str">
        <f t="shared" si="10"/>
        <v/>
      </c>
      <c r="U185" s="196">
        <f t="shared" si="11"/>
        <v>0</v>
      </c>
      <c r="V185" s="197"/>
      <c r="W185" s="195">
        <f t="shared" ref="W185:X185" si="175">C185/100</f>
        <v>0</v>
      </c>
      <c r="X185" s="195">
        <f t="shared" si="175"/>
        <v>0</v>
      </c>
      <c r="Y185" s="195">
        <f t="shared" si="14"/>
        <v>0</v>
      </c>
      <c r="Z185" s="198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0">
        <v>174.0</v>
      </c>
      <c r="B186" s="190"/>
      <c r="C186" s="190"/>
      <c r="D186" s="190"/>
      <c r="E186" s="190"/>
      <c r="F186" s="190">
        <f t="shared" si="5"/>
        <v>0</v>
      </c>
      <c r="G186" s="190">
        <f t="shared" si="6"/>
        <v>0</v>
      </c>
      <c r="H186" s="191">
        <f t="shared" si="7"/>
        <v>0</v>
      </c>
      <c r="I186" s="190"/>
      <c r="J186" s="192">
        <f t="shared" si="8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9"/>
        <v>0</v>
      </c>
      <c r="T186" s="196" t="str">
        <f t="shared" si="10"/>
        <v/>
      </c>
      <c r="U186" s="196">
        <f t="shared" si="11"/>
        <v>0</v>
      </c>
      <c r="V186" s="197"/>
      <c r="W186" s="195">
        <f t="shared" ref="W186:X186" si="176">C186/100</f>
        <v>0</v>
      </c>
      <c r="X186" s="195">
        <f t="shared" si="176"/>
        <v>0</v>
      </c>
      <c r="Y186" s="195">
        <f t="shared" si="14"/>
        <v>0</v>
      </c>
      <c r="Z186" s="198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0">
        <v>175.0</v>
      </c>
      <c r="B187" s="190"/>
      <c r="C187" s="190"/>
      <c r="D187" s="190"/>
      <c r="E187" s="190"/>
      <c r="F187" s="190">
        <f t="shared" si="5"/>
        <v>0</v>
      </c>
      <c r="G187" s="190">
        <f t="shared" si="6"/>
        <v>0</v>
      </c>
      <c r="H187" s="191">
        <f t="shared" si="7"/>
        <v>0</v>
      </c>
      <c r="I187" s="190"/>
      <c r="J187" s="192">
        <f t="shared" si="8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9"/>
        <v>0</v>
      </c>
      <c r="T187" s="196" t="str">
        <f t="shared" si="10"/>
        <v/>
      </c>
      <c r="U187" s="196">
        <f t="shared" si="11"/>
        <v>0</v>
      </c>
      <c r="V187" s="197"/>
      <c r="W187" s="195">
        <f t="shared" ref="W187:X187" si="177">C187/100</f>
        <v>0</v>
      </c>
      <c r="X187" s="195">
        <f t="shared" si="177"/>
        <v>0</v>
      </c>
      <c r="Y187" s="195">
        <f t="shared" si="14"/>
        <v>0</v>
      </c>
      <c r="Z187" s="198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0">
        <v>176.0</v>
      </c>
      <c r="B188" s="190"/>
      <c r="C188" s="190"/>
      <c r="D188" s="190"/>
      <c r="E188" s="190"/>
      <c r="F188" s="190">
        <f t="shared" si="5"/>
        <v>0</v>
      </c>
      <c r="G188" s="190">
        <f t="shared" si="6"/>
        <v>0</v>
      </c>
      <c r="H188" s="191">
        <f t="shared" si="7"/>
        <v>0</v>
      </c>
      <c r="I188" s="190"/>
      <c r="J188" s="192">
        <f t="shared" si="8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9"/>
        <v>0</v>
      </c>
      <c r="T188" s="196" t="str">
        <f t="shared" si="10"/>
        <v/>
      </c>
      <c r="U188" s="196">
        <f t="shared" si="11"/>
        <v>0</v>
      </c>
      <c r="V188" s="197"/>
      <c r="W188" s="195">
        <f t="shared" ref="W188:X188" si="178">C188/100</f>
        <v>0</v>
      </c>
      <c r="X188" s="195">
        <f t="shared" si="178"/>
        <v>0</v>
      </c>
      <c r="Y188" s="195">
        <f t="shared" si="14"/>
        <v>0</v>
      </c>
      <c r="Z188" s="198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0">
        <v>177.0</v>
      </c>
      <c r="B189" s="190"/>
      <c r="C189" s="190"/>
      <c r="D189" s="190"/>
      <c r="E189" s="190"/>
      <c r="F189" s="190">
        <f t="shared" si="5"/>
        <v>0</v>
      </c>
      <c r="G189" s="190">
        <f t="shared" si="6"/>
        <v>0</v>
      </c>
      <c r="H189" s="191">
        <f t="shared" si="7"/>
        <v>0</v>
      </c>
      <c r="I189" s="190"/>
      <c r="J189" s="192">
        <f t="shared" si="8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9"/>
        <v>0</v>
      </c>
      <c r="T189" s="196" t="str">
        <f t="shared" si="10"/>
        <v/>
      </c>
      <c r="U189" s="196">
        <f t="shared" si="11"/>
        <v>0</v>
      </c>
      <c r="V189" s="197"/>
      <c r="W189" s="195">
        <f t="shared" ref="W189:X189" si="179">C189/100</f>
        <v>0</v>
      </c>
      <c r="X189" s="195">
        <f t="shared" si="179"/>
        <v>0</v>
      </c>
      <c r="Y189" s="195">
        <f t="shared" si="14"/>
        <v>0</v>
      </c>
      <c r="Z189" s="198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0">
        <v>178.0</v>
      </c>
      <c r="B190" s="190"/>
      <c r="C190" s="190"/>
      <c r="D190" s="190"/>
      <c r="E190" s="190"/>
      <c r="F190" s="190">
        <f t="shared" si="5"/>
        <v>0</v>
      </c>
      <c r="G190" s="190">
        <f t="shared" si="6"/>
        <v>0</v>
      </c>
      <c r="H190" s="191">
        <f t="shared" si="7"/>
        <v>0</v>
      </c>
      <c r="I190" s="190"/>
      <c r="J190" s="192">
        <f t="shared" si="8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9"/>
        <v>0</v>
      </c>
      <c r="T190" s="196" t="str">
        <f t="shared" si="10"/>
        <v/>
      </c>
      <c r="U190" s="196">
        <f t="shared" si="11"/>
        <v>0</v>
      </c>
      <c r="V190" s="197"/>
      <c r="W190" s="195">
        <f t="shared" ref="W190:X190" si="180">C190/100</f>
        <v>0</v>
      </c>
      <c r="X190" s="195">
        <f t="shared" si="180"/>
        <v>0</v>
      </c>
      <c r="Y190" s="195">
        <f t="shared" si="14"/>
        <v>0</v>
      </c>
      <c r="Z190" s="198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0">
        <v>179.0</v>
      </c>
      <c r="B191" s="190"/>
      <c r="C191" s="190"/>
      <c r="D191" s="190"/>
      <c r="E191" s="190"/>
      <c r="F191" s="190">
        <f t="shared" si="5"/>
        <v>0</v>
      </c>
      <c r="G191" s="190">
        <f t="shared" si="6"/>
        <v>0</v>
      </c>
      <c r="H191" s="191">
        <f t="shared" si="7"/>
        <v>0</v>
      </c>
      <c r="I191" s="190"/>
      <c r="J191" s="192">
        <f t="shared" si="8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9"/>
        <v>0</v>
      </c>
      <c r="T191" s="196" t="str">
        <f t="shared" si="10"/>
        <v/>
      </c>
      <c r="U191" s="196">
        <f t="shared" si="11"/>
        <v>0</v>
      </c>
      <c r="V191" s="197"/>
      <c r="W191" s="195">
        <f t="shared" ref="W191:X191" si="181">C191/100</f>
        <v>0</v>
      </c>
      <c r="X191" s="195">
        <f t="shared" si="181"/>
        <v>0</v>
      </c>
      <c r="Y191" s="195">
        <f t="shared" si="14"/>
        <v>0</v>
      </c>
      <c r="Z191" s="198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0">
        <v>180.0</v>
      </c>
      <c r="B192" s="190"/>
      <c r="C192" s="190"/>
      <c r="D192" s="190"/>
      <c r="E192" s="190"/>
      <c r="F192" s="190">
        <f t="shared" si="5"/>
        <v>0</v>
      </c>
      <c r="G192" s="190">
        <f t="shared" si="6"/>
        <v>0</v>
      </c>
      <c r="H192" s="191">
        <f t="shared" si="7"/>
        <v>0</v>
      </c>
      <c r="I192" s="190"/>
      <c r="J192" s="192">
        <f t="shared" si="8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9"/>
        <v>0</v>
      </c>
      <c r="T192" s="196" t="str">
        <f t="shared" si="10"/>
        <v/>
      </c>
      <c r="U192" s="196">
        <f t="shared" si="11"/>
        <v>0</v>
      </c>
      <c r="V192" s="197"/>
      <c r="W192" s="195">
        <f t="shared" ref="W192:X192" si="182">C192/100</f>
        <v>0</v>
      </c>
      <c r="X192" s="195">
        <f t="shared" si="182"/>
        <v>0</v>
      </c>
      <c r="Y192" s="195">
        <f t="shared" si="14"/>
        <v>0</v>
      </c>
      <c r="Z192" s="198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0">
        <v>181.0</v>
      </c>
      <c r="B193" s="190"/>
      <c r="C193" s="190"/>
      <c r="D193" s="190"/>
      <c r="E193" s="190"/>
      <c r="F193" s="190">
        <f t="shared" si="5"/>
        <v>0</v>
      </c>
      <c r="G193" s="190">
        <f t="shared" si="6"/>
        <v>0</v>
      </c>
      <c r="H193" s="191">
        <f t="shared" si="7"/>
        <v>0</v>
      </c>
      <c r="I193" s="190"/>
      <c r="J193" s="192">
        <f t="shared" si="8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9"/>
        <v>0</v>
      </c>
      <c r="T193" s="196" t="str">
        <f t="shared" si="10"/>
        <v/>
      </c>
      <c r="U193" s="196">
        <f t="shared" si="11"/>
        <v>0</v>
      </c>
      <c r="V193" s="197"/>
      <c r="W193" s="195">
        <f t="shared" ref="W193:X193" si="183">C193/100</f>
        <v>0</v>
      </c>
      <c r="X193" s="195">
        <f t="shared" si="183"/>
        <v>0</v>
      </c>
      <c r="Y193" s="195">
        <f t="shared" si="14"/>
        <v>0</v>
      </c>
      <c r="Z193" s="198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0">
        <v>182.0</v>
      </c>
      <c r="B194" s="190"/>
      <c r="C194" s="190"/>
      <c r="D194" s="190"/>
      <c r="E194" s="190"/>
      <c r="F194" s="190">
        <f t="shared" si="5"/>
        <v>0</v>
      </c>
      <c r="G194" s="190">
        <f t="shared" si="6"/>
        <v>0</v>
      </c>
      <c r="H194" s="191">
        <f t="shared" si="7"/>
        <v>0</v>
      </c>
      <c r="I194" s="190"/>
      <c r="J194" s="192">
        <f t="shared" si="8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9"/>
        <v>0</v>
      </c>
      <c r="T194" s="196" t="str">
        <f t="shared" si="10"/>
        <v/>
      </c>
      <c r="U194" s="196">
        <f t="shared" si="11"/>
        <v>0</v>
      </c>
      <c r="V194" s="197"/>
      <c r="W194" s="195">
        <f t="shared" ref="W194:X194" si="184">C194/100</f>
        <v>0</v>
      </c>
      <c r="X194" s="195">
        <f t="shared" si="184"/>
        <v>0</v>
      </c>
      <c r="Y194" s="195">
        <f t="shared" si="14"/>
        <v>0</v>
      </c>
      <c r="Z194" s="198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0">
        <v>183.0</v>
      </c>
      <c r="B195" s="190"/>
      <c r="C195" s="190"/>
      <c r="D195" s="190"/>
      <c r="E195" s="190"/>
      <c r="F195" s="190">
        <f t="shared" si="5"/>
        <v>0</v>
      </c>
      <c r="G195" s="190">
        <f t="shared" si="6"/>
        <v>0</v>
      </c>
      <c r="H195" s="191">
        <f t="shared" si="7"/>
        <v>0</v>
      </c>
      <c r="I195" s="190"/>
      <c r="J195" s="192">
        <f t="shared" si="8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9"/>
        <v>0</v>
      </c>
      <c r="T195" s="196" t="str">
        <f t="shared" si="10"/>
        <v/>
      </c>
      <c r="U195" s="196">
        <f t="shared" si="11"/>
        <v>0</v>
      </c>
      <c r="V195" s="197"/>
      <c r="W195" s="195">
        <f t="shared" ref="W195:X195" si="185">C195/100</f>
        <v>0</v>
      </c>
      <c r="X195" s="195">
        <f t="shared" si="185"/>
        <v>0</v>
      </c>
      <c r="Y195" s="195">
        <f t="shared" si="14"/>
        <v>0</v>
      </c>
      <c r="Z195" s="198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0">
        <v>184.0</v>
      </c>
      <c r="B196" s="190"/>
      <c r="C196" s="190"/>
      <c r="D196" s="190"/>
      <c r="E196" s="190"/>
      <c r="F196" s="190">
        <f t="shared" si="5"/>
        <v>0</v>
      </c>
      <c r="G196" s="190">
        <f t="shared" si="6"/>
        <v>0</v>
      </c>
      <c r="H196" s="191">
        <f t="shared" si="7"/>
        <v>0</v>
      </c>
      <c r="I196" s="190"/>
      <c r="J196" s="192">
        <f t="shared" si="8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9"/>
        <v>0</v>
      </c>
      <c r="T196" s="196" t="str">
        <f t="shared" si="10"/>
        <v/>
      </c>
      <c r="U196" s="196">
        <f t="shared" si="11"/>
        <v>0</v>
      </c>
      <c r="V196" s="197"/>
      <c r="W196" s="195">
        <f t="shared" ref="W196:X196" si="186">C196/100</f>
        <v>0</v>
      </c>
      <c r="X196" s="195">
        <f t="shared" si="186"/>
        <v>0</v>
      </c>
      <c r="Y196" s="195">
        <f t="shared" si="14"/>
        <v>0</v>
      </c>
      <c r="Z196" s="198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0">
        <v>185.0</v>
      </c>
      <c r="B197" s="190"/>
      <c r="C197" s="190"/>
      <c r="D197" s="190"/>
      <c r="E197" s="190"/>
      <c r="F197" s="190">
        <f t="shared" si="5"/>
        <v>0</v>
      </c>
      <c r="G197" s="190">
        <f t="shared" si="6"/>
        <v>0</v>
      </c>
      <c r="H197" s="191">
        <f t="shared" si="7"/>
        <v>0</v>
      </c>
      <c r="I197" s="190"/>
      <c r="J197" s="192">
        <f t="shared" si="8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9"/>
        <v>0</v>
      </c>
      <c r="T197" s="196" t="str">
        <f t="shared" si="10"/>
        <v/>
      </c>
      <c r="U197" s="196">
        <f t="shared" si="11"/>
        <v>0</v>
      </c>
      <c r="V197" s="197"/>
      <c r="W197" s="195">
        <f t="shared" ref="W197:X197" si="187">C197/100</f>
        <v>0</v>
      </c>
      <c r="X197" s="195">
        <f t="shared" si="187"/>
        <v>0</v>
      </c>
      <c r="Y197" s="195">
        <f t="shared" si="14"/>
        <v>0</v>
      </c>
      <c r="Z197" s="198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0">
        <v>186.0</v>
      </c>
      <c r="B198" s="190"/>
      <c r="C198" s="190"/>
      <c r="D198" s="190"/>
      <c r="E198" s="190"/>
      <c r="F198" s="190">
        <f t="shared" si="5"/>
        <v>0</v>
      </c>
      <c r="G198" s="190">
        <f t="shared" si="6"/>
        <v>0</v>
      </c>
      <c r="H198" s="191">
        <f t="shared" si="7"/>
        <v>0</v>
      </c>
      <c r="I198" s="190"/>
      <c r="J198" s="192">
        <f t="shared" si="8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9"/>
        <v>0</v>
      </c>
      <c r="T198" s="196" t="str">
        <f t="shared" si="10"/>
        <v/>
      </c>
      <c r="U198" s="196">
        <f t="shared" si="11"/>
        <v>0</v>
      </c>
      <c r="V198" s="197"/>
      <c r="W198" s="195">
        <f t="shared" ref="W198:X198" si="188">C198/100</f>
        <v>0</v>
      </c>
      <c r="X198" s="195">
        <f t="shared" si="188"/>
        <v>0</v>
      </c>
      <c r="Y198" s="195">
        <f t="shared" si="14"/>
        <v>0</v>
      </c>
      <c r="Z198" s="198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0">
        <v>187.0</v>
      </c>
      <c r="B199" s="190"/>
      <c r="C199" s="190"/>
      <c r="D199" s="190"/>
      <c r="E199" s="190"/>
      <c r="F199" s="190">
        <f t="shared" si="5"/>
        <v>0</v>
      </c>
      <c r="G199" s="190">
        <f t="shared" si="6"/>
        <v>0</v>
      </c>
      <c r="H199" s="191">
        <f t="shared" si="7"/>
        <v>0</v>
      </c>
      <c r="I199" s="190"/>
      <c r="J199" s="192">
        <f t="shared" si="8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9"/>
        <v>0</v>
      </c>
      <c r="T199" s="196" t="str">
        <f t="shared" si="10"/>
        <v/>
      </c>
      <c r="U199" s="196">
        <f t="shared" si="11"/>
        <v>0</v>
      </c>
      <c r="V199" s="197"/>
      <c r="W199" s="195">
        <f t="shared" ref="W199:X199" si="189">C199/100</f>
        <v>0</v>
      </c>
      <c r="X199" s="195">
        <f t="shared" si="189"/>
        <v>0</v>
      </c>
      <c r="Y199" s="195">
        <f t="shared" si="14"/>
        <v>0</v>
      </c>
      <c r="Z199" s="198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0">
        <v>188.0</v>
      </c>
      <c r="B200" s="190"/>
      <c r="C200" s="190"/>
      <c r="D200" s="190"/>
      <c r="E200" s="190"/>
      <c r="F200" s="190">
        <f t="shared" si="5"/>
        <v>0</v>
      </c>
      <c r="G200" s="190">
        <f t="shared" si="6"/>
        <v>0</v>
      </c>
      <c r="H200" s="191">
        <f t="shared" si="7"/>
        <v>0</v>
      </c>
      <c r="I200" s="190"/>
      <c r="J200" s="192">
        <f t="shared" si="8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9"/>
        <v>0</v>
      </c>
      <c r="T200" s="196" t="str">
        <f t="shared" si="10"/>
        <v/>
      </c>
      <c r="U200" s="196">
        <f t="shared" si="11"/>
        <v>0</v>
      </c>
      <c r="V200" s="197"/>
      <c r="W200" s="195">
        <f t="shared" ref="W200:X200" si="190">C200/100</f>
        <v>0</v>
      </c>
      <c r="X200" s="195">
        <f t="shared" si="190"/>
        <v>0</v>
      </c>
      <c r="Y200" s="195">
        <f t="shared" si="14"/>
        <v>0</v>
      </c>
      <c r="Z200" s="198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0">
        <v>189.0</v>
      </c>
      <c r="B201" s="190"/>
      <c r="C201" s="190"/>
      <c r="D201" s="190"/>
      <c r="E201" s="190"/>
      <c r="F201" s="190">
        <f t="shared" si="5"/>
        <v>0</v>
      </c>
      <c r="G201" s="190">
        <f t="shared" si="6"/>
        <v>0</v>
      </c>
      <c r="H201" s="191">
        <f t="shared" si="7"/>
        <v>0</v>
      </c>
      <c r="I201" s="190"/>
      <c r="J201" s="192">
        <f t="shared" si="8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9"/>
        <v>0</v>
      </c>
      <c r="T201" s="196" t="str">
        <f t="shared" si="10"/>
        <v/>
      </c>
      <c r="U201" s="196">
        <f t="shared" si="11"/>
        <v>0</v>
      </c>
      <c r="V201" s="197"/>
      <c r="W201" s="195">
        <f t="shared" ref="W201:X201" si="191">C201/100</f>
        <v>0</v>
      </c>
      <c r="X201" s="195">
        <f t="shared" si="191"/>
        <v>0</v>
      </c>
      <c r="Y201" s="195">
        <f t="shared" si="14"/>
        <v>0</v>
      </c>
      <c r="Z201" s="198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0">
        <v>190.0</v>
      </c>
      <c r="B202" s="190"/>
      <c r="C202" s="190"/>
      <c r="D202" s="190"/>
      <c r="E202" s="190"/>
      <c r="F202" s="190">
        <f t="shared" si="5"/>
        <v>0</v>
      </c>
      <c r="G202" s="190">
        <f t="shared" si="6"/>
        <v>0</v>
      </c>
      <c r="H202" s="191">
        <f t="shared" si="7"/>
        <v>0</v>
      </c>
      <c r="I202" s="190"/>
      <c r="J202" s="192">
        <f t="shared" si="8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9"/>
        <v>0</v>
      </c>
      <c r="T202" s="196" t="str">
        <f t="shared" si="10"/>
        <v/>
      </c>
      <c r="U202" s="196">
        <f t="shared" si="11"/>
        <v>0</v>
      </c>
      <c r="V202" s="197"/>
      <c r="W202" s="195">
        <f t="shared" ref="W202:X202" si="192">C202/100</f>
        <v>0</v>
      </c>
      <c r="X202" s="195">
        <f t="shared" si="192"/>
        <v>0</v>
      </c>
      <c r="Y202" s="195">
        <f t="shared" si="14"/>
        <v>0</v>
      </c>
      <c r="Z202" s="198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0">
        <v>191.0</v>
      </c>
      <c r="B203" s="190"/>
      <c r="C203" s="190"/>
      <c r="D203" s="190"/>
      <c r="E203" s="190"/>
      <c r="F203" s="190">
        <f t="shared" si="5"/>
        <v>0</v>
      </c>
      <c r="G203" s="190">
        <f t="shared" si="6"/>
        <v>0</v>
      </c>
      <c r="H203" s="191">
        <f t="shared" si="7"/>
        <v>0</v>
      </c>
      <c r="I203" s="190"/>
      <c r="J203" s="192">
        <f t="shared" si="8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9"/>
        <v>0</v>
      </c>
      <c r="T203" s="196" t="str">
        <f t="shared" si="10"/>
        <v/>
      </c>
      <c r="U203" s="196">
        <f t="shared" si="11"/>
        <v>0</v>
      </c>
      <c r="V203" s="197"/>
      <c r="W203" s="195">
        <f t="shared" ref="W203:X203" si="193">C203/100</f>
        <v>0</v>
      </c>
      <c r="X203" s="195">
        <f t="shared" si="193"/>
        <v>0</v>
      </c>
      <c r="Y203" s="195">
        <f t="shared" si="14"/>
        <v>0</v>
      </c>
      <c r="Z203" s="198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0">
        <v>192.0</v>
      </c>
      <c r="B204" s="190"/>
      <c r="C204" s="190"/>
      <c r="D204" s="190"/>
      <c r="E204" s="190"/>
      <c r="F204" s="190">
        <f t="shared" si="5"/>
        <v>0</v>
      </c>
      <c r="G204" s="190">
        <f t="shared" si="6"/>
        <v>0</v>
      </c>
      <c r="H204" s="191">
        <f t="shared" si="7"/>
        <v>0</v>
      </c>
      <c r="I204" s="190"/>
      <c r="J204" s="192">
        <f t="shared" si="8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9"/>
        <v>0</v>
      </c>
      <c r="T204" s="196" t="str">
        <f t="shared" si="10"/>
        <v/>
      </c>
      <c r="U204" s="196">
        <f t="shared" si="11"/>
        <v>0</v>
      </c>
      <c r="V204" s="197"/>
      <c r="W204" s="195">
        <f t="shared" ref="W204:X204" si="194">C204/100</f>
        <v>0</v>
      </c>
      <c r="X204" s="195">
        <f t="shared" si="194"/>
        <v>0</v>
      </c>
      <c r="Y204" s="195">
        <f t="shared" si="14"/>
        <v>0</v>
      </c>
      <c r="Z204" s="198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0">
        <v>193.0</v>
      </c>
      <c r="B205" s="190"/>
      <c r="C205" s="190"/>
      <c r="D205" s="190"/>
      <c r="E205" s="190"/>
      <c r="F205" s="190">
        <f t="shared" si="5"/>
        <v>0</v>
      </c>
      <c r="G205" s="190">
        <f t="shared" si="6"/>
        <v>0</v>
      </c>
      <c r="H205" s="191">
        <f t="shared" si="7"/>
        <v>0</v>
      </c>
      <c r="I205" s="190"/>
      <c r="J205" s="192">
        <f t="shared" si="8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9"/>
        <v>0</v>
      </c>
      <c r="T205" s="196" t="str">
        <f t="shared" si="10"/>
        <v/>
      </c>
      <c r="U205" s="196">
        <f t="shared" si="11"/>
        <v>0</v>
      </c>
      <c r="V205" s="197"/>
      <c r="W205" s="195">
        <f t="shared" ref="W205:X205" si="195">C205/100</f>
        <v>0</v>
      </c>
      <c r="X205" s="195">
        <f t="shared" si="195"/>
        <v>0</v>
      </c>
      <c r="Y205" s="195">
        <f t="shared" si="14"/>
        <v>0</v>
      </c>
      <c r="Z205" s="198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0">
        <v>194.0</v>
      </c>
      <c r="B206" s="190"/>
      <c r="C206" s="190"/>
      <c r="D206" s="190"/>
      <c r="E206" s="190"/>
      <c r="F206" s="190">
        <f t="shared" si="5"/>
        <v>0</v>
      </c>
      <c r="G206" s="190">
        <f t="shared" si="6"/>
        <v>0</v>
      </c>
      <c r="H206" s="191">
        <f t="shared" si="7"/>
        <v>0</v>
      </c>
      <c r="I206" s="190"/>
      <c r="J206" s="192">
        <f t="shared" si="8"/>
        <v>0</v>
      </c>
      <c r="K206" s="139"/>
      <c r="L206" s="216"/>
      <c r="M206" s="258"/>
      <c r="N206" s="258"/>
      <c r="O206" s="139"/>
      <c r="P206" s="139"/>
      <c r="Q206" s="192"/>
      <c r="R206" s="141"/>
      <c r="S206" s="195">
        <f t="shared" si="9"/>
        <v>0</v>
      </c>
      <c r="T206" s="196" t="str">
        <f t="shared" si="10"/>
        <v/>
      </c>
      <c r="U206" s="196">
        <f t="shared" si="11"/>
        <v>0</v>
      </c>
      <c r="V206" s="197"/>
      <c r="W206" s="195">
        <f t="shared" ref="W206:X206" si="196">C206/100</f>
        <v>0</v>
      </c>
      <c r="X206" s="195">
        <f t="shared" si="196"/>
        <v>0</v>
      </c>
      <c r="Y206" s="195">
        <f t="shared" si="14"/>
        <v>0</v>
      </c>
      <c r="Z206" s="198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0">
        <v>195.0</v>
      </c>
      <c r="B207" s="190"/>
      <c r="C207" s="190"/>
      <c r="D207" s="190"/>
      <c r="E207" s="190"/>
      <c r="F207" s="190">
        <f t="shared" si="5"/>
        <v>0</v>
      </c>
      <c r="G207" s="190">
        <f t="shared" si="6"/>
        <v>0</v>
      </c>
      <c r="H207" s="191">
        <f t="shared" si="7"/>
        <v>0</v>
      </c>
      <c r="I207" s="190"/>
      <c r="J207" s="192">
        <f t="shared" si="8"/>
        <v>0</v>
      </c>
      <c r="K207" s="139"/>
      <c r="L207" s="216"/>
      <c r="M207" s="258"/>
      <c r="N207" s="258"/>
      <c r="O207" s="139"/>
      <c r="P207" s="139"/>
      <c r="Q207" s="192"/>
      <c r="R207" s="141"/>
      <c r="S207" s="195">
        <f t="shared" si="9"/>
        <v>0</v>
      </c>
      <c r="T207" s="196" t="str">
        <f t="shared" si="10"/>
        <v/>
      </c>
      <c r="U207" s="196">
        <f t="shared" si="11"/>
        <v>0</v>
      </c>
      <c r="V207" s="197"/>
      <c r="W207" s="195">
        <f t="shared" ref="W207:X207" si="197">C207/100</f>
        <v>0</v>
      </c>
      <c r="X207" s="195">
        <f t="shared" si="197"/>
        <v>0</v>
      </c>
      <c r="Y207" s="195">
        <f t="shared" si="14"/>
        <v>0</v>
      </c>
      <c r="Z207" s="198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0">
        <v>196.0</v>
      </c>
      <c r="B208" s="190"/>
      <c r="C208" s="190"/>
      <c r="D208" s="190"/>
      <c r="E208" s="190"/>
      <c r="F208" s="190">
        <f t="shared" si="5"/>
        <v>0</v>
      </c>
      <c r="G208" s="190">
        <f t="shared" si="6"/>
        <v>0</v>
      </c>
      <c r="H208" s="191">
        <f t="shared" si="7"/>
        <v>0</v>
      </c>
      <c r="I208" s="190"/>
      <c r="J208" s="192">
        <f t="shared" si="8"/>
        <v>0</v>
      </c>
      <c r="K208" s="139"/>
      <c r="L208" s="216"/>
      <c r="M208" s="258"/>
      <c r="N208" s="258"/>
      <c r="O208" s="139"/>
      <c r="P208" s="139"/>
      <c r="Q208" s="192"/>
      <c r="R208" s="141"/>
      <c r="S208" s="195">
        <f t="shared" si="9"/>
        <v>0</v>
      </c>
      <c r="T208" s="196" t="str">
        <f t="shared" si="10"/>
        <v/>
      </c>
      <c r="U208" s="196">
        <f t="shared" si="11"/>
        <v>0</v>
      </c>
      <c r="V208" s="197"/>
      <c r="W208" s="195">
        <f t="shared" ref="W208:X208" si="198">C208/100</f>
        <v>0</v>
      </c>
      <c r="X208" s="195">
        <f t="shared" si="198"/>
        <v>0</v>
      </c>
      <c r="Y208" s="195">
        <f t="shared" si="14"/>
        <v>0</v>
      </c>
      <c r="Z208" s="198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0">
        <v>197.0</v>
      </c>
      <c r="B209" s="190"/>
      <c r="C209" s="190"/>
      <c r="D209" s="190"/>
      <c r="E209" s="190"/>
      <c r="F209" s="190">
        <f t="shared" si="5"/>
        <v>0</v>
      </c>
      <c r="G209" s="190">
        <f t="shared" si="6"/>
        <v>0</v>
      </c>
      <c r="H209" s="191">
        <f t="shared" si="7"/>
        <v>0</v>
      </c>
      <c r="I209" s="190"/>
      <c r="J209" s="192">
        <f t="shared" si="8"/>
        <v>0</v>
      </c>
      <c r="K209" s="139"/>
      <c r="L209" s="216"/>
      <c r="M209" s="258"/>
      <c r="N209" s="258"/>
      <c r="O209" s="139"/>
      <c r="P209" s="139"/>
      <c r="Q209" s="192"/>
      <c r="R209" s="141"/>
      <c r="S209" s="195">
        <f t="shared" si="9"/>
        <v>0</v>
      </c>
      <c r="T209" s="196" t="str">
        <f t="shared" si="10"/>
        <v/>
      </c>
      <c r="U209" s="196">
        <f t="shared" si="11"/>
        <v>0</v>
      </c>
      <c r="V209" s="197"/>
      <c r="W209" s="195">
        <f t="shared" ref="W209:X209" si="199">C209/100</f>
        <v>0</v>
      </c>
      <c r="X209" s="195">
        <f t="shared" si="199"/>
        <v>0</v>
      </c>
      <c r="Y209" s="195">
        <f t="shared" si="14"/>
        <v>0</v>
      </c>
      <c r="Z209" s="198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0">
        <v>198.0</v>
      </c>
      <c r="B210" s="190"/>
      <c r="C210" s="190"/>
      <c r="D210" s="190"/>
      <c r="E210" s="190"/>
      <c r="F210" s="190">
        <f t="shared" si="5"/>
        <v>0</v>
      </c>
      <c r="G210" s="190">
        <f t="shared" si="6"/>
        <v>0</v>
      </c>
      <c r="H210" s="191">
        <f t="shared" si="7"/>
        <v>0</v>
      </c>
      <c r="I210" s="190"/>
      <c r="J210" s="192">
        <f t="shared" si="8"/>
        <v>0</v>
      </c>
      <c r="K210" s="139"/>
      <c r="L210" s="216"/>
      <c r="M210" s="258"/>
      <c r="N210" s="258"/>
      <c r="O210" s="139"/>
      <c r="P210" s="139"/>
      <c r="Q210" s="192"/>
      <c r="R210" s="141"/>
      <c r="S210" s="195">
        <f t="shared" si="9"/>
        <v>0</v>
      </c>
      <c r="T210" s="196" t="str">
        <f t="shared" si="10"/>
        <v/>
      </c>
      <c r="U210" s="196">
        <f t="shared" si="11"/>
        <v>0</v>
      </c>
      <c r="V210" s="197"/>
      <c r="W210" s="195">
        <f t="shared" ref="W210:X210" si="200">C210/100</f>
        <v>0</v>
      </c>
      <c r="X210" s="195">
        <f t="shared" si="200"/>
        <v>0</v>
      </c>
      <c r="Y210" s="195">
        <f t="shared" si="14"/>
        <v>0</v>
      </c>
      <c r="Z210" s="198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0">
        <v>199.0</v>
      </c>
      <c r="B211" s="190"/>
      <c r="C211" s="190"/>
      <c r="D211" s="190"/>
      <c r="E211" s="190"/>
      <c r="F211" s="190">
        <f t="shared" si="5"/>
        <v>0</v>
      </c>
      <c r="G211" s="190">
        <f t="shared" si="6"/>
        <v>0</v>
      </c>
      <c r="H211" s="191">
        <f t="shared" si="7"/>
        <v>0</v>
      </c>
      <c r="I211" s="190"/>
      <c r="J211" s="192">
        <f t="shared" si="8"/>
        <v>0</v>
      </c>
      <c r="K211" s="139"/>
      <c r="L211" s="216"/>
      <c r="M211" s="258"/>
      <c r="N211" s="258"/>
      <c r="O211" s="139"/>
      <c r="P211" s="139"/>
      <c r="Q211" s="192"/>
      <c r="R211" s="141"/>
      <c r="S211" s="195">
        <f t="shared" si="9"/>
        <v>0</v>
      </c>
      <c r="T211" s="196" t="str">
        <f t="shared" si="10"/>
        <v/>
      </c>
      <c r="U211" s="196">
        <f t="shared" si="11"/>
        <v>0</v>
      </c>
      <c r="V211" s="197"/>
      <c r="W211" s="195">
        <f t="shared" ref="W211:X211" si="201">C211/100</f>
        <v>0</v>
      </c>
      <c r="X211" s="195">
        <f t="shared" si="201"/>
        <v>0</v>
      </c>
      <c r="Y211" s="195">
        <f t="shared" si="14"/>
        <v>0</v>
      </c>
      <c r="Z211" s="198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0">
        <v>200.0</v>
      </c>
      <c r="B212" s="190"/>
      <c r="C212" s="190"/>
      <c r="D212" s="190"/>
      <c r="E212" s="190"/>
      <c r="F212" s="190">
        <f t="shared" si="5"/>
        <v>0</v>
      </c>
      <c r="G212" s="190">
        <f t="shared" si="6"/>
        <v>0</v>
      </c>
      <c r="H212" s="191">
        <f t="shared" si="7"/>
        <v>0</v>
      </c>
      <c r="I212" s="190"/>
      <c r="J212" s="192">
        <f t="shared" si="8"/>
        <v>0</v>
      </c>
      <c r="K212" s="139"/>
      <c r="L212" s="216"/>
      <c r="M212" s="258"/>
      <c r="N212" s="258"/>
      <c r="O212" s="139"/>
      <c r="P212" s="139"/>
      <c r="Q212" s="192"/>
      <c r="R212" s="141"/>
      <c r="S212" s="195">
        <f t="shared" si="9"/>
        <v>0</v>
      </c>
      <c r="T212" s="196" t="str">
        <f t="shared" si="10"/>
        <v/>
      </c>
      <c r="U212" s="196">
        <f t="shared" si="11"/>
        <v>0</v>
      </c>
      <c r="V212" s="197"/>
      <c r="W212" s="195">
        <f t="shared" ref="W212:X212" si="202">C212/100</f>
        <v>0</v>
      </c>
      <c r="X212" s="195">
        <f t="shared" si="202"/>
        <v>0</v>
      </c>
      <c r="Y212" s="195">
        <f t="shared" si="14"/>
        <v>0</v>
      </c>
      <c r="Z212" s="198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0">
        <v>201.0</v>
      </c>
      <c r="B213" s="190"/>
      <c r="C213" s="190"/>
      <c r="D213" s="190"/>
      <c r="E213" s="190"/>
      <c r="F213" s="190">
        <f t="shared" si="5"/>
        <v>0</v>
      </c>
      <c r="G213" s="190">
        <f t="shared" si="6"/>
        <v>0</v>
      </c>
      <c r="H213" s="191">
        <f t="shared" si="7"/>
        <v>0</v>
      </c>
      <c r="I213" s="190"/>
      <c r="J213" s="192">
        <f t="shared" si="8"/>
        <v>0</v>
      </c>
      <c r="K213" s="139"/>
      <c r="L213" s="216"/>
      <c r="M213" s="258"/>
      <c r="N213" s="258"/>
      <c r="O213" s="139"/>
      <c r="P213" s="139"/>
      <c r="Q213" s="192"/>
      <c r="R213" s="141"/>
      <c r="S213" s="195">
        <f t="shared" si="9"/>
        <v>0</v>
      </c>
      <c r="T213" s="196" t="str">
        <f t="shared" si="10"/>
        <v/>
      </c>
      <c r="U213" s="196">
        <f t="shared" si="11"/>
        <v>0</v>
      </c>
      <c r="V213" s="197"/>
      <c r="W213" s="195">
        <f t="shared" ref="W213:X213" si="203">C213/100</f>
        <v>0</v>
      </c>
      <c r="X213" s="195">
        <f t="shared" si="203"/>
        <v>0</v>
      </c>
      <c r="Y213" s="195">
        <f t="shared" si="14"/>
        <v>0</v>
      </c>
      <c r="Z213" s="198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0">
        <v>202.0</v>
      </c>
      <c r="B214" s="190"/>
      <c r="C214" s="190"/>
      <c r="D214" s="190"/>
      <c r="E214" s="190"/>
      <c r="F214" s="190">
        <f t="shared" si="5"/>
        <v>0</v>
      </c>
      <c r="G214" s="190">
        <f t="shared" si="6"/>
        <v>0</v>
      </c>
      <c r="H214" s="191">
        <f t="shared" si="7"/>
        <v>0</v>
      </c>
      <c r="I214" s="190"/>
      <c r="J214" s="192">
        <f t="shared" si="8"/>
        <v>0</v>
      </c>
      <c r="K214" s="139"/>
      <c r="L214" s="216"/>
      <c r="M214" s="258"/>
      <c r="N214" s="258"/>
      <c r="O214" s="139"/>
      <c r="P214" s="139"/>
      <c r="Q214" s="192"/>
      <c r="R214" s="141"/>
      <c r="S214" s="195">
        <f t="shared" si="9"/>
        <v>0</v>
      </c>
      <c r="T214" s="196" t="str">
        <f t="shared" si="10"/>
        <v/>
      </c>
      <c r="U214" s="196">
        <f t="shared" si="11"/>
        <v>0</v>
      </c>
      <c r="V214" s="197"/>
      <c r="W214" s="195">
        <f t="shared" ref="W214:X214" si="204">C214/100</f>
        <v>0</v>
      </c>
      <c r="X214" s="195">
        <f t="shared" si="204"/>
        <v>0</v>
      </c>
      <c r="Y214" s="195">
        <f t="shared" si="14"/>
        <v>0</v>
      </c>
      <c r="Z214" s="198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0">
        <v>203.0</v>
      </c>
      <c r="B215" s="190"/>
      <c r="C215" s="190"/>
      <c r="D215" s="190"/>
      <c r="E215" s="190"/>
      <c r="F215" s="190">
        <f t="shared" si="5"/>
        <v>0</v>
      </c>
      <c r="G215" s="190">
        <f t="shared" si="6"/>
        <v>0</v>
      </c>
      <c r="H215" s="191">
        <f t="shared" si="7"/>
        <v>0</v>
      </c>
      <c r="I215" s="190"/>
      <c r="J215" s="192">
        <f t="shared" si="8"/>
        <v>0</v>
      </c>
      <c r="K215" s="139"/>
      <c r="L215" s="216"/>
      <c r="M215" s="258"/>
      <c r="N215" s="258"/>
      <c r="O215" s="139"/>
      <c r="P215" s="139"/>
      <c r="Q215" s="192"/>
      <c r="R215" s="141"/>
      <c r="S215" s="195">
        <f t="shared" si="9"/>
        <v>0</v>
      </c>
      <c r="T215" s="196" t="str">
        <f t="shared" si="10"/>
        <v/>
      </c>
      <c r="U215" s="196">
        <f t="shared" si="11"/>
        <v>0</v>
      </c>
      <c r="V215" s="197"/>
      <c r="W215" s="195">
        <f t="shared" ref="W215:X215" si="205">C215/100</f>
        <v>0</v>
      </c>
      <c r="X215" s="195">
        <f t="shared" si="205"/>
        <v>0</v>
      </c>
      <c r="Y215" s="195">
        <f t="shared" si="14"/>
        <v>0</v>
      </c>
      <c r="Z215" s="198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0">
        <v>204.0</v>
      </c>
      <c r="B216" s="190"/>
      <c r="C216" s="190"/>
      <c r="D216" s="190"/>
      <c r="E216" s="190"/>
      <c r="F216" s="190">
        <f t="shared" si="5"/>
        <v>0</v>
      </c>
      <c r="G216" s="190">
        <f t="shared" si="6"/>
        <v>0</v>
      </c>
      <c r="H216" s="191">
        <f t="shared" si="7"/>
        <v>0</v>
      </c>
      <c r="I216" s="190"/>
      <c r="J216" s="192">
        <f t="shared" si="8"/>
        <v>0</v>
      </c>
      <c r="K216" s="139"/>
      <c r="L216" s="216"/>
      <c r="M216" s="258"/>
      <c r="N216" s="258"/>
      <c r="O216" s="139"/>
      <c r="P216" s="139"/>
      <c r="Q216" s="192"/>
      <c r="R216" s="141"/>
      <c r="S216" s="195">
        <f t="shared" si="9"/>
        <v>0</v>
      </c>
      <c r="T216" s="196" t="str">
        <f t="shared" si="10"/>
        <v/>
      </c>
      <c r="U216" s="196">
        <f t="shared" si="11"/>
        <v>0</v>
      </c>
      <c r="V216" s="197"/>
      <c r="W216" s="195">
        <f t="shared" ref="W216:X216" si="206">C216/100</f>
        <v>0</v>
      </c>
      <c r="X216" s="195">
        <f t="shared" si="206"/>
        <v>0</v>
      </c>
      <c r="Y216" s="195">
        <f t="shared" si="14"/>
        <v>0</v>
      </c>
      <c r="Z216" s="198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0">
        <v>205.0</v>
      </c>
      <c r="B217" s="190"/>
      <c r="C217" s="190"/>
      <c r="D217" s="190"/>
      <c r="E217" s="190"/>
      <c r="F217" s="190">
        <f t="shared" si="5"/>
        <v>0</v>
      </c>
      <c r="G217" s="190">
        <f t="shared" si="6"/>
        <v>0</v>
      </c>
      <c r="H217" s="191">
        <f t="shared" si="7"/>
        <v>0</v>
      </c>
      <c r="I217" s="190"/>
      <c r="J217" s="192">
        <f t="shared" si="8"/>
        <v>0</v>
      </c>
      <c r="K217" s="139"/>
      <c r="L217" s="216"/>
      <c r="M217" s="258"/>
      <c r="N217" s="258"/>
      <c r="O217" s="139"/>
      <c r="P217" s="139"/>
      <c r="Q217" s="192"/>
      <c r="R217" s="141"/>
      <c r="S217" s="195">
        <f t="shared" si="9"/>
        <v>0</v>
      </c>
      <c r="T217" s="196" t="str">
        <f t="shared" si="10"/>
        <v/>
      </c>
      <c r="U217" s="196">
        <f t="shared" si="11"/>
        <v>0</v>
      </c>
      <c r="V217" s="197"/>
      <c r="W217" s="195">
        <f t="shared" ref="W217:X217" si="207">C217/100</f>
        <v>0</v>
      </c>
      <c r="X217" s="195">
        <f t="shared" si="207"/>
        <v>0</v>
      </c>
      <c r="Y217" s="195">
        <f t="shared" si="14"/>
        <v>0</v>
      </c>
      <c r="Z217" s="198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0">
        <v>206.0</v>
      </c>
      <c r="B218" s="190"/>
      <c r="C218" s="190"/>
      <c r="D218" s="190"/>
      <c r="E218" s="190"/>
      <c r="F218" s="190">
        <f t="shared" si="5"/>
        <v>0</v>
      </c>
      <c r="G218" s="190">
        <f t="shared" si="6"/>
        <v>0</v>
      </c>
      <c r="H218" s="191">
        <f t="shared" si="7"/>
        <v>0</v>
      </c>
      <c r="I218" s="190"/>
      <c r="J218" s="192">
        <f t="shared" si="8"/>
        <v>0</v>
      </c>
      <c r="K218" s="139"/>
      <c r="L218" s="216"/>
      <c r="M218" s="258"/>
      <c r="N218" s="258"/>
      <c r="O218" s="139"/>
      <c r="P218" s="139"/>
      <c r="Q218" s="192"/>
      <c r="R218" s="141"/>
      <c r="S218" s="195">
        <f t="shared" si="9"/>
        <v>0</v>
      </c>
      <c r="T218" s="196" t="str">
        <f t="shared" si="10"/>
        <v/>
      </c>
      <c r="U218" s="196">
        <f t="shared" si="11"/>
        <v>0</v>
      </c>
      <c r="V218" s="197"/>
      <c r="W218" s="195">
        <f t="shared" ref="W218:X218" si="208">C218/100</f>
        <v>0</v>
      </c>
      <c r="X218" s="195">
        <f t="shared" si="208"/>
        <v>0</v>
      </c>
      <c r="Y218" s="195">
        <f t="shared" si="14"/>
        <v>0</v>
      </c>
      <c r="Z218" s="198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0">
        <v>207.0</v>
      </c>
      <c r="B219" s="190"/>
      <c r="C219" s="190"/>
      <c r="D219" s="190"/>
      <c r="E219" s="190"/>
      <c r="F219" s="190">
        <f t="shared" si="5"/>
        <v>0</v>
      </c>
      <c r="G219" s="190">
        <f t="shared" si="6"/>
        <v>0</v>
      </c>
      <c r="H219" s="191">
        <f t="shared" si="7"/>
        <v>0</v>
      </c>
      <c r="I219" s="190"/>
      <c r="J219" s="192">
        <f t="shared" si="8"/>
        <v>0</v>
      </c>
      <c r="K219" s="139"/>
      <c r="L219" s="216"/>
      <c r="M219" s="258"/>
      <c r="N219" s="258"/>
      <c r="O219" s="139"/>
      <c r="P219" s="139"/>
      <c r="Q219" s="192"/>
      <c r="R219" s="141"/>
      <c r="S219" s="195">
        <f t="shared" si="9"/>
        <v>0</v>
      </c>
      <c r="T219" s="196" t="str">
        <f t="shared" si="10"/>
        <v/>
      </c>
      <c r="U219" s="196">
        <f t="shared" si="11"/>
        <v>0</v>
      </c>
      <c r="V219" s="197"/>
      <c r="W219" s="195">
        <f t="shared" ref="W219:X219" si="209">C219/100</f>
        <v>0</v>
      </c>
      <c r="X219" s="195">
        <f t="shared" si="209"/>
        <v>0</v>
      </c>
      <c r="Y219" s="195">
        <f t="shared" si="14"/>
        <v>0</v>
      </c>
      <c r="Z219" s="198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0">
        <v>208.0</v>
      </c>
      <c r="B220" s="190"/>
      <c r="C220" s="190"/>
      <c r="D220" s="190"/>
      <c r="E220" s="190"/>
      <c r="F220" s="190">
        <f t="shared" si="5"/>
        <v>0</v>
      </c>
      <c r="G220" s="190">
        <f t="shared" si="6"/>
        <v>0</v>
      </c>
      <c r="H220" s="191">
        <f t="shared" si="7"/>
        <v>0</v>
      </c>
      <c r="I220" s="190"/>
      <c r="J220" s="192">
        <f t="shared" si="8"/>
        <v>0</v>
      </c>
      <c r="K220" s="139"/>
      <c r="L220" s="216"/>
      <c r="M220" s="258"/>
      <c r="N220" s="258"/>
      <c r="O220" s="139"/>
      <c r="P220" s="139"/>
      <c r="Q220" s="192"/>
      <c r="R220" s="141"/>
      <c r="S220" s="195">
        <f t="shared" si="9"/>
        <v>0</v>
      </c>
      <c r="T220" s="196" t="str">
        <f t="shared" si="10"/>
        <v/>
      </c>
      <c r="U220" s="196">
        <f t="shared" si="11"/>
        <v>0</v>
      </c>
      <c r="V220" s="197"/>
      <c r="W220" s="195">
        <f t="shared" ref="W220:X220" si="210">C220/100</f>
        <v>0</v>
      </c>
      <c r="X220" s="195">
        <f t="shared" si="210"/>
        <v>0</v>
      </c>
      <c r="Y220" s="195">
        <f t="shared" si="14"/>
        <v>0</v>
      </c>
      <c r="Z220" s="198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0">
        <v>209.0</v>
      </c>
      <c r="B221" s="190"/>
      <c r="C221" s="190"/>
      <c r="D221" s="190"/>
      <c r="E221" s="190"/>
      <c r="F221" s="190">
        <f t="shared" si="5"/>
        <v>0</v>
      </c>
      <c r="G221" s="190">
        <f t="shared" si="6"/>
        <v>0</v>
      </c>
      <c r="H221" s="191">
        <f t="shared" si="7"/>
        <v>0</v>
      </c>
      <c r="I221" s="190"/>
      <c r="J221" s="192">
        <f t="shared" si="8"/>
        <v>0</v>
      </c>
      <c r="K221" s="139"/>
      <c r="L221" s="216"/>
      <c r="M221" s="258"/>
      <c r="N221" s="258"/>
      <c r="O221" s="139"/>
      <c r="P221" s="139"/>
      <c r="Q221" s="192"/>
      <c r="R221" s="141"/>
      <c r="S221" s="195">
        <f t="shared" si="9"/>
        <v>0</v>
      </c>
      <c r="T221" s="196" t="str">
        <f t="shared" si="10"/>
        <v/>
      </c>
      <c r="U221" s="196">
        <f t="shared" si="11"/>
        <v>0</v>
      </c>
      <c r="V221" s="197"/>
      <c r="W221" s="195">
        <f t="shared" ref="W221:X221" si="211">C221/100</f>
        <v>0</v>
      </c>
      <c r="X221" s="195">
        <f t="shared" si="211"/>
        <v>0</v>
      </c>
      <c r="Y221" s="195">
        <f t="shared" si="14"/>
        <v>0</v>
      </c>
      <c r="Z221" s="198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0">
        <v>210.0</v>
      </c>
      <c r="B222" s="190"/>
      <c r="C222" s="190"/>
      <c r="D222" s="190"/>
      <c r="E222" s="190"/>
      <c r="F222" s="190">
        <f t="shared" si="5"/>
        <v>0</v>
      </c>
      <c r="G222" s="190">
        <f t="shared" si="6"/>
        <v>0</v>
      </c>
      <c r="H222" s="191">
        <f t="shared" si="7"/>
        <v>0</v>
      </c>
      <c r="I222" s="190"/>
      <c r="J222" s="192">
        <f t="shared" si="8"/>
        <v>0</v>
      </c>
      <c r="K222" s="139"/>
      <c r="L222" s="216"/>
      <c r="M222" s="258"/>
      <c r="N222" s="258"/>
      <c r="O222" s="139"/>
      <c r="P222" s="139"/>
      <c r="Q222" s="192"/>
      <c r="R222" s="141"/>
      <c r="S222" s="195">
        <f t="shared" si="9"/>
        <v>0</v>
      </c>
      <c r="T222" s="196" t="str">
        <f t="shared" si="10"/>
        <v/>
      </c>
      <c r="U222" s="196">
        <f t="shared" si="11"/>
        <v>0</v>
      </c>
      <c r="V222" s="197"/>
      <c r="W222" s="195">
        <f t="shared" ref="W222:X222" si="212">C222/100</f>
        <v>0</v>
      </c>
      <c r="X222" s="195">
        <f t="shared" si="212"/>
        <v>0</v>
      </c>
      <c r="Y222" s="195">
        <f t="shared" si="14"/>
        <v>0</v>
      </c>
      <c r="Z222" s="198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0">
        <v>211.0</v>
      </c>
      <c r="B223" s="190"/>
      <c r="C223" s="190"/>
      <c r="D223" s="190"/>
      <c r="E223" s="190"/>
      <c r="F223" s="190">
        <f t="shared" si="5"/>
        <v>0</v>
      </c>
      <c r="G223" s="190">
        <f t="shared" si="6"/>
        <v>0</v>
      </c>
      <c r="H223" s="191">
        <f t="shared" si="7"/>
        <v>0</v>
      </c>
      <c r="I223" s="190"/>
      <c r="J223" s="192">
        <f t="shared" si="8"/>
        <v>0</v>
      </c>
      <c r="K223" s="139"/>
      <c r="L223" s="216"/>
      <c r="M223" s="258"/>
      <c r="N223" s="258"/>
      <c r="O223" s="139"/>
      <c r="P223" s="139"/>
      <c r="Q223" s="192"/>
      <c r="R223" s="141"/>
      <c r="S223" s="195">
        <f t="shared" si="9"/>
        <v>0</v>
      </c>
      <c r="T223" s="196" t="str">
        <f t="shared" si="10"/>
        <v/>
      </c>
      <c r="U223" s="196">
        <f t="shared" si="11"/>
        <v>0</v>
      </c>
      <c r="V223" s="197"/>
      <c r="W223" s="195">
        <f t="shared" ref="W223:X223" si="213">C223/100</f>
        <v>0</v>
      </c>
      <c r="X223" s="195">
        <f t="shared" si="213"/>
        <v>0</v>
      </c>
      <c r="Y223" s="195">
        <f t="shared" si="14"/>
        <v>0</v>
      </c>
      <c r="Z223" s="198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0">
        <v>212.0</v>
      </c>
      <c r="B224" s="190"/>
      <c r="C224" s="190"/>
      <c r="D224" s="190"/>
      <c r="E224" s="190"/>
      <c r="F224" s="190">
        <f t="shared" si="5"/>
        <v>0</v>
      </c>
      <c r="G224" s="190">
        <f t="shared" si="6"/>
        <v>0</v>
      </c>
      <c r="H224" s="191">
        <f t="shared" si="7"/>
        <v>0</v>
      </c>
      <c r="I224" s="190"/>
      <c r="J224" s="192">
        <f t="shared" si="8"/>
        <v>0</v>
      </c>
      <c r="K224" s="139"/>
      <c r="L224" s="216"/>
      <c r="M224" s="258"/>
      <c r="N224" s="258"/>
      <c r="O224" s="139"/>
      <c r="P224" s="139"/>
      <c r="Q224" s="192"/>
      <c r="R224" s="141"/>
      <c r="S224" s="195">
        <f t="shared" si="9"/>
        <v>0</v>
      </c>
      <c r="T224" s="196" t="str">
        <f t="shared" si="10"/>
        <v/>
      </c>
      <c r="U224" s="196">
        <f t="shared" si="11"/>
        <v>0</v>
      </c>
      <c r="V224" s="197"/>
      <c r="W224" s="195">
        <f t="shared" ref="W224:X224" si="214">C224/100</f>
        <v>0</v>
      </c>
      <c r="X224" s="195">
        <f t="shared" si="214"/>
        <v>0</v>
      </c>
      <c r="Y224" s="195">
        <f t="shared" si="14"/>
        <v>0</v>
      </c>
      <c r="Z224" s="198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hidden="1" customHeight="1">
      <c r="A225" s="160">
        <v>213.0</v>
      </c>
      <c r="B225" s="190"/>
      <c r="C225" s="190"/>
      <c r="D225" s="190"/>
      <c r="E225" s="190"/>
      <c r="F225" s="190">
        <f t="shared" si="5"/>
        <v>0</v>
      </c>
      <c r="G225" s="190">
        <f t="shared" si="6"/>
        <v>0</v>
      </c>
      <c r="H225" s="191">
        <f t="shared" si="7"/>
        <v>0</v>
      </c>
      <c r="I225" s="190"/>
      <c r="J225" s="192">
        <f t="shared" si="8"/>
        <v>0</v>
      </c>
      <c r="K225" s="139"/>
      <c r="L225" s="216"/>
      <c r="M225" s="258"/>
      <c r="N225" s="258"/>
      <c r="O225" s="139"/>
      <c r="P225" s="139"/>
      <c r="Q225" s="192"/>
      <c r="R225" s="141"/>
      <c r="S225" s="195">
        <f t="shared" si="9"/>
        <v>0</v>
      </c>
      <c r="T225" s="196" t="str">
        <f t="shared" si="10"/>
        <v/>
      </c>
      <c r="U225" s="196">
        <f t="shared" si="11"/>
        <v>0</v>
      </c>
      <c r="V225" s="197"/>
      <c r="W225" s="195">
        <f t="shared" ref="W225:X225" si="215">C225/100</f>
        <v>0</v>
      </c>
      <c r="X225" s="195">
        <f t="shared" si="215"/>
        <v>0</v>
      </c>
      <c r="Y225" s="195">
        <f t="shared" si="14"/>
        <v>0</v>
      </c>
      <c r="Z225" s="198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hidden="1" customHeight="1">
      <c r="A226" s="160">
        <v>214.0</v>
      </c>
      <c r="B226" s="190"/>
      <c r="C226" s="190"/>
      <c r="D226" s="190"/>
      <c r="E226" s="190"/>
      <c r="F226" s="190">
        <f t="shared" si="5"/>
        <v>0</v>
      </c>
      <c r="G226" s="190">
        <f t="shared" si="6"/>
        <v>0</v>
      </c>
      <c r="H226" s="191">
        <f t="shared" si="7"/>
        <v>0</v>
      </c>
      <c r="I226" s="190"/>
      <c r="J226" s="192">
        <f t="shared" si="8"/>
        <v>0</v>
      </c>
      <c r="K226" s="139"/>
      <c r="L226" s="216"/>
      <c r="M226" s="258"/>
      <c r="N226" s="258"/>
      <c r="O226" s="139"/>
      <c r="P226" s="139"/>
      <c r="Q226" s="192"/>
      <c r="R226" s="141"/>
      <c r="S226" s="195">
        <f t="shared" si="9"/>
        <v>0</v>
      </c>
      <c r="T226" s="196" t="str">
        <f t="shared" si="10"/>
        <v/>
      </c>
      <c r="U226" s="196">
        <f t="shared" si="11"/>
        <v>0</v>
      </c>
      <c r="V226" s="197"/>
      <c r="W226" s="195">
        <f t="shared" ref="W226:X226" si="216">C226/100</f>
        <v>0</v>
      </c>
      <c r="X226" s="195">
        <f t="shared" si="216"/>
        <v>0</v>
      </c>
      <c r="Y226" s="195">
        <f t="shared" si="14"/>
        <v>0</v>
      </c>
      <c r="Z226" s="198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hidden="1" customHeight="1">
      <c r="A227" s="160">
        <v>215.0</v>
      </c>
      <c r="B227" s="190"/>
      <c r="C227" s="190"/>
      <c r="D227" s="190"/>
      <c r="E227" s="190"/>
      <c r="F227" s="190">
        <f t="shared" si="5"/>
        <v>0</v>
      </c>
      <c r="G227" s="190">
        <f t="shared" si="6"/>
        <v>0</v>
      </c>
      <c r="H227" s="191">
        <f t="shared" si="7"/>
        <v>0</v>
      </c>
      <c r="I227" s="190"/>
      <c r="J227" s="192">
        <f t="shared" si="8"/>
        <v>0</v>
      </c>
      <c r="K227" s="139"/>
      <c r="L227" s="216"/>
      <c r="M227" s="258"/>
      <c r="N227" s="258"/>
      <c r="O227" s="139"/>
      <c r="P227" s="139"/>
      <c r="Q227" s="192"/>
      <c r="R227" s="141"/>
      <c r="S227" s="195">
        <f t="shared" si="9"/>
        <v>0</v>
      </c>
      <c r="T227" s="196" t="str">
        <f t="shared" si="10"/>
        <v/>
      </c>
      <c r="U227" s="196">
        <f t="shared" si="11"/>
        <v>0</v>
      </c>
      <c r="V227" s="197"/>
      <c r="W227" s="195">
        <f t="shared" ref="W227:X227" si="217">C227/100</f>
        <v>0</v>
      </c>
      <c r="X227" s="195">
        <f t="shared" si="217"/>
        <v>0</v>
      </c>
      <c r="Y227" s="195">
        <f t="shared" si="14"/>
        <v>0</v>
      </c>
      <c r="Z227" s="198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hidden="1" customHeight="1">
      <c r="A228" s="160">
        <v>216.0</v>
      </c>
      <c r="B228" s="190"/>
      <c r="C228" s="190"/>
      <c r="D228" s="190"/>
      <c r="E228" s="190"/>
      <c r="F228" s="190">
        <f t="shared" si="5"/>
        <v>0</v>
      </c>
      <c r="G228" s="190">
        <f t="shared" si="6"/>
        <v>0</v>
      </c>
      <c r="H228" s="191">
        <f t="shared" si="7"/>
        <v>0</v>
      </c>
      <c r="I228" s="190"/>
      <c r="J228" s="192">
        <f t="shared" si="8"/>
        <v>0</v>
      </c>
      <c r="K228" s="139"/>
      <c r="L228" s="216"/>
      <c r="M228" s="258"/>
      <c r="N228" s="258"/>
      <c r="O228" s="139"/>
      <c r="P228" s="139"/>
      <c r="Q228" s="192"/>
      <c r="R228" s="141"/>
      <c r="S228" s="195">
        <f t="shared" si="9"/>
        <v>0</v>
      </c>
      <c r="T228" s="196" t="str">
        <f t="shared" si="10"/>
        <v/>
      </c>
      <c r="U228" s="196">
        <f t="shared" si="11"/>
        <v>0</v>
      </c>
      <c r="V228" s="197"/>
      <c r="W228" s="195">
        <f t="shared" ref="W228:X228" si="218">C228/100</f>
        <v>0</v>
      </c>
      <c r="X228" s="195">
        <f t="shared" si="218"/>
        <v>0</v>
      </c>
      <c r="Y228" s="195">
        <f t="shared" si="14"/>
        <v>0</v>
      </c>
      <c r="Z228" s="198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7.0" hidden="1" customHeight="1">
      <c r="A229" s="160">
        <v>217.0</v>
      </c>
      <c r="B229" s="190"/>
      <c r="C229" s="190"/>
      <c r="D229" s="190"/>
      <c r="E229" s="190"/>
      <c r="F229" s="190">
        <f t="shared" si="5"/>
        <v>0</v>
      </c>
      <c r="G229" s="190">
        <f t="shared" si="6"/>
        <v>0</v>
      </c>
      <c r="H229" s="191">
        <f t="shared" si="7"/>
        <v>0</v>
      </c>
      <c r="I229" s="190"/>
      <c r="J229" s="192">
        <f t="shared" si="8"/>
        <v>0</v>
      </c>
      <c r="K229" s="139"/>
      <c r="L229" s="216"/>
      <c r="M229" s="258"/>
      <c r="N229" s="258"/>
      <c r="O229" s="139"/>
      <c r="P229" s="139"/>
      <c r="Q229" s="192"/>
      <c r="R229" s="141"/>
      <c r="S229" s="195">
        <f t="shared" si="9"/>
        <v>0</v>
      </c>
      <c r="T229" s="196" t="str">
        <f t="shared" si="10"/>
        <v/>
      </c>
      <c r="U229" s="196">
        <f t="shared" si="11"/>
        <v>0</v>
      </c>
      <c r="V229" s="197"/>
      <c r="W229" s="195">
        <f t="shared" ref="W229:X229" si="219">C229/100</f>
        <v>0</v>
      </c>
      <c r="X229" s="195">
        <f t="shared" si="219"/>
        <v>0</v>
      </c>
      <c r="Y229" s="195">
        <f t="shared" si="14"/>
        <v>0</v>
      </c>
      <c r="Z229" s="198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7.0" customHeight="1">
      <c r="A230" s="160"/>
      <c r="B230" s="175"/>
      <c r="C230" s="175"/>
      <c r="D230" s="175"/>
      <c r="E230" s="175"/>
      <c r="F230" s="175"/>
      <c r="G230" s="175"/>
      <c r="H230" s="178"/>
      <c r="I230" s="160"/>
      <c r="J230" s="193">
        <f>+Q272</f>
        <v>138.8</v>
      </c>
      <c r="K230" s="139"/>
      <c r="L230" s="139"/>
      <c r="M230" s="139"/>
      <c r="N230" s="139"/>
      <c r="O230" s="139"/>
      <c r="P230" s="139"/>
      <c r="Q230" s="139"/>
      <c r="R230" s="194"/>
      <c r="S230" s="195">
        <f t="shared" si="9"/>
        <v>0</v>
      </c>
      <c r="T230" s="196" t="str">
        <f t="shared" si="10"/>
        <v/>
      </c>
      <c r="U230" s="196">
        <f t="shared" si="11"/>
        <v>0</v>
      </c>
      <c r="V230" s="197"/>
      <c r="W230" s="195">
        <f t="shared" ref="W230:X230" si="220">C230/100</f>
        <v>0</v>
      </c>
      <c r="X230" s="195">
        <f t="shared" si="220"/>
        <v>0</v>
      </c>
      <c r="Y230" s="195">
        <f t="shared" si="14"/>
        <v>0</v>
      </c>
      <c r="Z230" s="198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7.0" customHeight="1">
      <c r="A231" s="160"/>
      <c r="B231" s="199"/>
      <c r="C231" s="199"/>
      <c r="D231" s="199"/>
      <c r="E231" s="199"/>
      <c r="F231" s="199"/>
      <c r="G231" s="199"/>
      <c r="H231" s="200"/>
      <c r="I231" s="201">
        <f>SUM(I33:I229)</f>
        <v>30</v>
      </c>
      <c r="J231" s="202">
        <f>SUM(J33:J230)</f>
        <v>21694.13918</v>
      </c>
      <c r="K231" s="203"/>
      <c r="L231" s="203"/>
      <c r="M231" s="203"/>
      <c r="N231" s="203"/>
      <c r="O231" s="203"/>
      <c r="P231" s="203"/>
      <c r="Q231" s="203"/>
      <c r="R231" s="141"/>
      <c r="S231" s="203">
        <f>SUMIFS($T$33:$T$229,$S$33:$S$229,"&gt;=3")</f>
        <v>15</v>
      </c>
      <c r="T231" s="203">
        <f t="shared" ref="T231:U231" si="221">SUM(T33:T229)</f>
        <v>30</v>
      </c>
      <c r="U231" s="203">
        <f t="shared" si="221"/>
        <v>448.6</v>
      </c>
      <c r="V231" s="203"/>
      <c r="W231" s="203"/>
      <c r="X231" s="203"/>
      <c r="Y231" s="203"/>
      <c r="Z231" s="204">
        <f>SUM(Z33:Z230)</f>
        <v>919.341263</v>
      </c>
      <c r="AA231" s="203"/>
      <c r="AB231" s="203"/>
      <c r="AC231" s="203"/>
      <c r="AD231" s="203"/>
      <c r="AE231" s="203"/>
      <c r="AF231" s="203"/>
      <c r="AG231" s="203"/>
      <c r="AH231" s="203"/>
      <c r="AI231" s="203"/>
      <c r="AJ231" s="203"/>
      <c r="AK231" s="203"/>
    </row>
    <row r="232" ht="29.25" customHeight="1">
      <c r="A232" s="139"/>
      <c r="B232" s="139"/>
      <c r="C232" s="139"/>
      <c r="D232" s="139"/>
      <c r="E232" s="139"/>
      <c r="F232" s="139"/>
      <c r="G232" s="139"/>
      <c r="H232" s="140"/>
      <c r="I232" s="139"/>
      <c r="J232" s="139"/>
      <c r="K232" s="139"/>
      <c r="L232" s="139"/>
      <c r="M232" s="139"/>
      <c r="N232" s="139"/>
      <c r="O232" s="139"/>
      <c r="P232" s="139"/>
      <c r="Q232" s="139"/>
      <c r="R232" s="141"/>
      <c r="S232" s="197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9.25" customHeight="1">
      <c r="A233" s="139"/>
      <c r="B233" s="139"/>
      <c r="C233" s="139"/>
      <c r="D233" s="139"/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39"/>
      <c r="R233" s="194"/>
      <c r="S233" s="139"/>
      <c r="T233" s="139" t="s">
        <v>48</v>
      </c>
      <c r="U233" s="139" t="s">
        <v>60</v>
      </c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9.25" customHeight="1">
      <c r="A234" s="139"/>
      <c r="B234" s="139"/>
      <c r="C234" s="139"/>
      <c r="D234" s="139"/>
      <c r="E234" s="139"/>
      <c r="F234" s="139"/>
      <c r="G234" s="139"/>
      <c r="H234" s="140"/>
      <c r="I234" s="139"/>
      <c r="J234" s="139"/>
      <c r="K234" s="139"/>
      <c r="L234" s="139"/>
      <c r="M234" s="139"/>
      <c r="N234" s="139"/>
      <c r="O234" s="139"/>
      <c r="P234" s="139"/>
      <c r="Q234" s="139"/>
      <c r="R234" s="141"/>
      <c r="S234" s="139" t="s">
        <v>31</v>
      </c>
      <c r="T234" s="205">
        <f>SUMIFS($J$33:$J$229,$S$33:$S$229,"&gt;=3")</f>
        <v>20630.28967</v>
      </c>
      <c r="U234" s="206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9.25" customHeight="1">
      <c r="A235" s="139" t="s">
        <v>32</v>
      </c>
      <c r="B235" s="139"/>
      <c r="C235" s="139"/>
      <c r="D235" s="139" t="s">
        <v>33</v>
      </c>
      <c r="E235" s="139"/>
      <c r="F235" s="139"/>
      <c r="G235" s="139"/>
      <c r="H235" s="140"/>
      <c r="I235" s="139"/>
      <c r="J235" s="139"/>
      <c r="K235" s="139"/>
      <c r="L235" s="139"/>
      <c r="M235" s="139"/>
      <c r="N235" s="139"/>
      <c r="O235" s="139"/>
      <c r="P235" s="139"/>
      <c r="Q235" s="139"/>
      <c r="R235" s="141"/>
      <c r="S235" s="139" t="s">
        <v>34</v>
      </c>
      <c r="T235" s="207">
        <f>J231-T234</f>
        <v>1063.849504</v>
      </c>
      <c r="U235" s="206">
        <f>+SUMIFS($U$33:$U$229,$S$33:$S$229,"&gt;=3")</f>
        <v>426.95</v>
      </c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9.25" customHeight="1">
      <c r="A236" s="139"/>
      <c r="B236" s="139"/>
      <c r="C236" s="139"/>
      <c r="D236" s="139"/>
      <c r="E236" s="139"/>
      <c r="F236" s="139"/>
      <c r="G236" s="139"/>
      <c r="H236" s="140"/>
      <c r="I236" s="139"/>
      <c r="J236" s="139"/>
      <c r="K236" s="139"/>
      <c r="L236" s="139"/>
      <c r="M236" s="139"/>
      <c r="N236" s="139"/>
      <c r="O236" s="139"/>
      <c r="P236" s="139"/>
      <c r="Q236" s="139"/>
      <c r="R236" s="194"/>
      <c r="S236" s="139"/>
      <c r="T236" s="208">
        <f>+I231</f>
        <v>30</v>
      </c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39.0" customHeight="1">
      <c r="A237" s="175"/>
      <c r="B237" s="160" t="s">
        <v>12</v>
      </c>
      <c r="C237" s="176" t="s">
        <v>61</v>
      </c>
      <c r="D237" s="52"/>
      <c r="E237" s="53"/>
      <c r="F237" s="177"/>
      <c r="G237" s="177"/>
      <c r="H237" s="178" t="s">
        <v>14</v>
      </c>
      <c r="I237" s="160" t="s">
        <v>15</v>
      </c>
      <c r="J237" s="160" t="s">
        <v>16</v>
      </c>
      <c r="K237" s="139"/>
      <c r="L237" s="139"/>
      <c r="M237" s="139"/>
      <c r="N237" s="139"/>
      <c r="O237" s="139"/>
      <c r="P237" s="139"/>
      <c r="Q237" s="139"/>
      <c r="R237" s="141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7.0" customHeight="1">
      <c r="A238" s="154">
        <v>1.0</v>
      </c>
      <c r="B238" s="209"/>
      <c r="C238" s="209"/>
      <c r="D238" s="209"/>
      <c r="E238" s="209"/>
      <c r="F238" s="209">
        <f t="shared" ref="F238:F251" si="222">1-VALUE(IF(RIGHT(B238, 1)="%", RIGHT(B238, 3), 0))</f>
        <v>1</v>
      </c>
      <c r="G238" s="209">
        <f t="shared" ref="G238:G251" si="223">+Q238*C238/100*D238/100*E238/100</f>
        <v>0</v>
      </c>
      <c r="H238" s="210">
        <f t="shared" ref="H238:H251" si="224">IF(F238=0, G238, F238*G238)</f>
        <v>0</v>
      </c>
      <c r="I238" s="209"/>
      <c r="J238" s="211"/>
      <c r="K238" s="139"/>
      <c r="L238" s="175">
        <f t="shared" ref="L238:L246" si="225">D238*25.4/1000</f>
        <v>0</v>
      </c>
      <c r="M238" s="160" t="str">
        <f t="shared" ref="M238:M242" si="226">+I238</f>
        <v/>
      </c>
      <c r="N238" s="160">
        <f t="shared" ref="N238:N242" si="227">M238*L238</f>
        <v>0</v>
      </c>
      <c r="O238" s="139"/>
      <c r="P238" s="139"/>
      <c r="Q238" s="139"/>
      <c r="R238" s="141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7.0" customHeight="1">
      <c r="A239" s="154">
        <v>2.0</v>
      </c>
      <c r="B239" s="209"/>
      <c r="C239" s="209"/>
      <c r="D239" s="209"/>
      <c r="E239" s="209"/>
      <c r="F239" s="209">
        <f t="shared" si="222"/>
        <v>1</v>
      </c>
      <c r="G239" s="209">
        <f t="shared" si="223"/>
        <v>0</v>
      </c>
      <c r="H239" s="210">
        <f t="shared" si="224"/>
        <v>0</v>
      </c>
      <c r="I239" s="209"/>
      <c r="J239" s="211">
        <f t="shared" ref="J239:J251" si="228">+I239*H239</f>
        <v>0</v>
      </c>
      <c r="K239" s="139"/>
      <c r="L239" s="175">
        <f t="shared" si="225"/>
        <v>0</v>
      </c>
      <c r="M239" s="160" t="str">
        <f t="shared" si="226"/>
        <v/>
      </c>
      <c r="N239" s="160">
        <f t="shared" si="227"/>
        <v>0</v>
      </c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7.0" customHeight="1">
      <c r="A240" s="154">
        <v>3.0</v>
      </c>
      <c r="B240" s="212"/>
      <c r="C240" s="212"/>
      <c r="D240" s="212"/>
      <c r="E240" s="212"/>
      <c r="F240" s="212">
        <f t="shared" si="222"/>
        <v>1</v>
      </c>
      <c r="G240" s="212">
        <f t="shared" si="223"/>
        <v>0</v>
      </c>
      <c r="H240" s="213">
        <f t="shared" si="224"/>
        <v>0</v>
      </c>
      <c r="I240" s="212"/>
      <c r="J240" s="192">
        <f t="shared" si="228"/>
        <v>0</v>
      </c>
      <c r="K240" s="139"/>
      <c r="L240" s="175">
        <f t="shared" si="225"/>
        <v>0</v>
      </c>
      <c r="M240" s="160" t="str">
        <f t="shared" si="226"/>
        <v/>
      </c>
      <c r="N240" s="160">
        <f t="shared" si="227"/>
        <v>0</v>
      </c>
      <c r="O240" s="139"/>
      <c r="P240" s="139"/>
      <c r="Q240" s="139"/>
      <c r="R240" s="139"/>
      <c r="S240" s="214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7.0" customHeight="1">
      <c r="A241" s="154">
        <v>4.0</v>
      </c>
      <c r="B241" s="212"/>
      <c r="C241" s="212"/>
      <c r="D241" s="212"/>
      <c r="E241" s="212"/>
      <c r="F241" s="212">
        <f t="shared" si="222"/>
        <v>1</v>
      </c>
      <c r="G241" s="212">
        <f t="shared" si="223"/>
        <v>0</v>
      </c>
      <c r="H241" s="213">
        <f t="shared" si="224"/>
        <v>0</v>
      </c>
      <c r="I241" s="212"/>
      <c r="J241" s="192">
        <f t="shared" si="228"/>
        <v>0</v>
      </c>
      <c r="K241" s="139"/>
      <c r="L241" s="175">
        <f t="shared" si="225"/>
        <v>0</v>
      </c>
      <c r="M241" s="160" t="str">
        <f t="shared" si="226"/>
        <v/>
      </c>
      <c r="N241" s="160">
        <f t="shared" si="227"/>
        <v>0</v>
      </c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7.0" customHeight="1">
      <c r="A242" s="154">
        <v>5.0</v>
      </c>
      <c r="B242" s="212"/>
      <c r="C242" s="212"/>
      <c r="D242" s="212"/>
      <c r="E242" s="212"/>
      <c r="F242" s="212">
        <f t="shared" si="222"/>
        <v>1</v>
      </c>
      <c r="G242" s="212">
        <f t="shared" si="223"/>
        <v>0</v>
      </c>
      <c r="H242" s="213">
        <f t="shared" si="224"/>
        <v>0</v>
      </c>
      <c r="I242" s="212"/>
      <c r="J242" s="192">
        <f t="shared" si="228"/>
        <v>0</v>
      </c>
      <c r="K242" s="139"/>
      <c r="L242" s="175">
        <f t="shared" si="225"/>
        <v>0</v>
      </c>
      <c r="M242" s="160" t="str">
        <f t="shared" si="226"/>
        <v/>
      </c>
      <c r="N242" s="160">
        <f t="shared" si="227"/>
        <v>0</v>
      </c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27.0" hidden="1" customHeight="1">
      <c r="A243" s="154">
        <v>6.0</v>
      </c>
      <c r="B243" s="212"/>
      <c r="C243" s="212"/>
      <c r="D243" s="212"/>
      <c r="E243" s="212"/>
      <c r="F243" s="212">
        <f t="shared" si="222"/>
        <v>1</v>
      </c>
      <c r="G243" s="212">
        <f t="shared" si="223"/>
        <v>0</v>
      </c>
      <c r="H243" s="213">
        <f t="shared" si="224"/>
        <v>0</v>
      </c>
      <c r="I243" s="212"/>
      <c r="J243" s="192">
        <f t="shared" si="228"/>
        <v>0</v>
      </c>
      <c r="K243" s="139"/>
      <c r="L243" s="139">
        <f t="shared" si="225"/>
        <v>0</v>
      </c>
      <c r="M243" s="215"/>
      <c r="N243" s="215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hidden="1" customHeight="1">
      <c r="A244" s="154">
        <v>7.0</v>
      </c>
      <c r="B244" s="212"/>
      <c r="C244" s="212"/>
      <c r="D244" s="212"/>
      <c r="E244" s="212"/>
      <c r="F244" s="212">
        <f t="shared" si="222"/>
        <v>1</v>
      </c>
      <c r="G244" s="212">
        <f t="shared" si="223"/>
        <v>0</v>
      </c>
      <c r="H244" s="213">
        <f t="shared" si="224"/>
        <v>0</v>
      </c>
      <c r="I244" s="212"/>
      <c r="J244" s="192">
        <f t="shared" si="228"/>
        <v>0</v>
      </c>
      <c r="K244" s="139"/>
      <c r="L244" s="139">
        <f t="shared" si="225"/>
        <v>0</v>
      </c>
      <c r="M244" s="215"/>
      <c r="N244" s="215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hidden="1" customHeight="1">
      <c r="A245" s="154">
        <v>8.0</v>
      </c>
      <c r="B245" s="212"/>
      <c r="C245" s="212"/>
      <c r="D245" s="212"/>
      <c r="E245" s="212"/>
      <c r="F245" s="212">
        <f t="shared" si="222"/>
        <v>1</v>
      </c>
      <c r="G245" s="212">
        <f t="shared" si="223"/>
        <v>0</v>
      </c>
      <c r="H245" s="213">
        <f t="shared" si="224"/>
        <v>0</v>
      </c>
      <c r="I245" s="212"/>
      <c r="J245" s="192">
        <f t="shared" si="228"/>
        <v>0</v>
      </c>
      <c r="K245" s="139"/>
      <c r="L245" s="139">
        <f t="shared" si="225"/>
        <v>0</v>
      </c>
      <c r="M245" s="215"/>
      <c r="N245" s="215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7.0" hidden="1" customHeight="1">
      <c r="A246" s="154">
        <v>9.0</v>
      </c>
      <c r="B246" s="212"/>
      <c r="C246" s="212"/>
      <c r="D246" s="212"/>
      <c r="E246" s="212"/>
      <c r="F246" s="212">
        <f t="shared" si="222"/>
        <v>1</v>
      </c>
      <c r="G246" s="212">
        <f t="shared" si="223"/>
        <v>0</v>
      </c>
      <c r="H246" s="213">
        <f t="shared" si="224"/>
        <v>0</v>
      </c>
      <c r="I246" s="212"/>
      <c r="J246" s="192">
        <f t="shared" si="228"/>
        <v>0</v>
      </c>
      <c r="K246" s="139"/>
      <c r="L246" s="139">
        <f t="shared" si="225"/>
        <v>0</v>
      </c>
      <c r="M246" s="215"/>
      <c r="N246" s="215"/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27.0" hidden="1" customHeight="1">
      <c r="A247" s="154">
        <v>10.0</v>
      </c>
      <c r="B247" s="190"/>
      <c r="C247" s="190"/>
      <c r="D247" s="190"/>
      <c r="E247" s="190"/>
      <c r="F247" s="190">
        <f t="shared" si="222"/>
        <v>1</v>
      </c>
      <c r="G247" s="190">
        <f t="shared" si="223"/>
        <v>0</v>
      </c>
      <c r="H247" s="191">
        <f t="shared" si="224"/>
        <v>0</v>
      </c>
      <c r="I247" s="190"/>
      <c r="J247" s="192">
        <f t="shared" si="228"/>
        <v>0</v>
      </c>
      <c r="K247" s="139"/>
      <c r="L247" s="139"/>
      <c r="M247" s="215"/>
      <c r="N247" s="215"/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7.0" hidden="1" customHeight="1">
      <c r="A248" s="154">
        <v>11.0</v>
      </c>
      <c r="B248" s="190"/>
      <c r="C248" s="190"/>
      <c r="D248" s="190"/>
      <c r="E248" s="190"/>
      <c r="F248" s="190">
        <f t="shared" si="222"/>
        <v>1</v>
      </c>
      <c r="G248" s="190">
        <f t="shared" si="223"/>
        <v>0</v>
      </c>
      <c r="H248" s="191">
        <f t="shared" si="224"/>
        <v>0</v>
      </c>
      <c r="I248" s="190"/>
      <c r="J248" s="192">
        <f t="shared" si="228"/>
        <v>0</v>
      </c>
      <c r="K248" s="139"/>
      <c r="L248" s="139"/>
      <c r="M248" s="215"/>
      <c r="N248" s="215"/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27.0" hidden="1" customHeight="1">
      <c r="A249" s="154">
        <v>12.0</v>
      </c>
      <c r="B249" s="190"/>
      <c r="C249" s="190"/>
      <c r="D249" s="190"/>
      <c r="E249" s="190"/>
      <c r="F249" s="190">
        <f t="shared" si="222"/>
        <v>1</v>
      </c>
      <c r="G249" s="190">
        <f t="shared" si="223"/>
        <v>0</v>
      </c>
      <c r="H249" s="191">
        <f t="shared" si="224"/>
        <v>0</v>
      </c>
      <c r="I249" s="190"/>
      <c r="J249" s="192">
        <f t="shared" si="228"/>
        <v>0</v>
      </c>
      <c r="K249" s="139"/>
      <c r="L249" s="139"/>
      <c r="M249" s="215"/>
      <c r="N249" s="215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27.0" hidden="1" customHeight="1">
      <c r="A250" s="154">
        <v>13.0</v>
      </c>
      <c r="B250" s="190"/>
      <c r="C250" s="190"/>
      <c r="D250" s="190"/>
      <c r="E250" s="190"/>
      <c r="F250" s="190">
        <f t="shared" si="222"/>
        <v>1</v>
      </c>
      <c r="G250" s="190">
        <f t="shared" si="223"/>
        <v>0</v>
      </c>
      <c r="H250" s="191">
        <f t="shared" si="224"/>
        <v>0</v>
      </c>
      <c r="I250" s="190"/>
      <c r="J250" s="192">
        <f t="shared" si="228"/>
        <v>0</v>
      </c>
      <c r="K250" s="139"/>
      <c r="L250" s="139"/>
      <c r="M250" s="215"/>
      <c r="N250" s="215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27.0" hidden="1" customHeight="1">
      <c r="A251" s="154">
        <v>14.0</v>
      </c>
      <c r="B251" s="190"/>
      <c r="C251" s="190"/>
      <c r="D251" s="190"/>
      <c r="E251" s="190"/>
      <c r="F251" s="190">
        <f t="shared" si="222"/>
        <v>1</v>
      </c>
      <c r="G251" s="190">
        <f t="shared" si="223"/>
        <v>0</v>
      </c>
      <c r="H251" s="191">
        <f t="shared" si="224"/>
        <v>0</v>
      </c>
      <c r="I251" s="190"/>
      <c r="J251" s="192">
        <f t="shared" si="228"/>
        <v>0</v>
      </c>
      <c r="K251" s="139"/>
      <c r="L251" s="139"/>
      <c r="M251" s="215"/>
      <c r="N251" s="215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24.75" customHeight="1">
      <c r="A252" s="160"/>
      <c r="B252" s="216"/>
      <c r="C252" s="216"/>
      <c r="D252" s="216"/>
      <c r="E252" s="216"/>
      <c r="F252" s="216"/>
      <c r="G252" s="216"/>
      <c r="H252" s="217" t="s">
        <v>38</v>
      </c>
      <c r="I252" s="216"/>
      <c r="J252" s="218">
        <f>SUM(J238:J251)</f>
        <v>0</v>
      </c>
      <c r="K252" s="139"/>
      <c r="L252" s="139"/>
      <c r="M252" s="139"/>
      <c r="N252" s="139"/>
      <c r="O252" s="139"/>
      <c r="P252" s="139"/>
      <c r="Q252" s="139"/>
      <c r="R252" s="141"/>
      <c r="S252" s="21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18.75" customHeight="1">
      <c r="A253" s="173"/>
      <c r="B253" s="144"/>
      <c r="C253" s="144"/>
      <c r="D253" s="144"/>
      <c r="E253" s="144"/>
      <c r="F253" s="144"/>
      <c r="G253" s="144"/>
      <c r="H253" s="145"/>
      <c r="I253" s="144"/>
      <c r="J253" s="174"/>
      <c r="K253" s="139"/>
      <c r="L253" s="139"/>
      <c r="M253" s="139"/>
      <c r="N253" s="139"/>
      <c r="O253" s="139"/>
      <c r="P253" s="139"/>
      <c r="Q253" s="139"/>
      <c r="R253" s="141"/>
      <c r="S253" s="21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18.75" customHeight="1">
      <c r="A254" s="139"/>
      <c r="B254" s="139"/>
      <c r="C254" s="139"/>
      <c r="D254" s="139"/>
      <c r="E254" s="139"/>
      <c r="F254" s="139"/>
      <c r="G254" s="139"/>
      <c r="H254" s="140"/>
      <c r="I254" s="139"/>
      <c r="J254" s="139"/>
      <c r="K254" s="139"/>
      <c r="L254" s="139"/>
      <c r="M254" s="139"/>
      <c r="N254" s="139"/>
      <c r="O254" s="139"/>
      <c r="P254" s="139"/>
      <c r="Q254" s="139"/>
      <c r="R254" s="141"/>
      <c r="S254" s="21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18.75" customHeight="1">
      <c r="A255" s="139"/>
      <c r="B255" s="139"/>
      <c r="C255" s="139"/>
      <c r="D255" s="139"/>
      <c r="E255" s="139"/>
      <c r="F255" s="139"/>
      <c r="G255" s="139"/>
      <c r="H255" s="140"/>
      <c r="I255" s="139"/>
      <c r="J255" s="139"/>
      <c r="K255" s="139"/>
      <c r="L255" s="139"/>
      <c r="M255" s="139"/>
      <c r="N255" s="139"/>
      <c r="O255" s="139"/>
      <c r="P255" s="139"/>
      <c r="Q255" s="139"/>
      <c r="R255" s="219"/>
      <c r="S255" s="21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18.75" customHeight="1">
      <c r="A256" s="139" t="s">
        <v>39</v>
      </c>
      <c r="B256" s="139"/>
      <c r="C256" s="139"/>
      <c r="D256" s="139"/>
      <c r="E256" s="139"/>
      <c r="F256" s="139"/>
      <c r="G256" s="139"/>
      <c r="H256" s="140"/>
      <c r="I256" s="139"/>
      <c r="J256" s="139"/>
      <c r="K256" s="139"/>
      <c r="L256" s="139"/>
      <c r="M256" s="139"/>
      <c r="N256" s="139"/>
      <c r="O256" s="139"/>
      <c r="P256" s="139"/>
      <c r="Q256" s="139"/>
      <c r="R256" s="219"/>
      <c r="S256" s="21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18.75" customHeight="1">
      <c r="A257" s="139"/>
      <c r="B257" s="139"/>
      <c r="C257" s="139"/>
      <c r="D257" s="139"/>
      <c r="E257" s="139"/>
      <c r="F257" s="139"/>
      <c r="G257" s="139"/>
      <c r="H257" s="140"/>
      <c r="I257" s="139"/>
      <c r="J257" s="139"/>
      <c r="K257" s="139"/>
      <c r="L257" s="139"/>
      <c r="M257" s="139"/>
      <c r="N257" s="139"/>
      <c r="O257" s="139"/>
      <c r="P257" s="139"/>
      <c r="Q257" s="139"/>
      <c r="R257" s="219"/>
      <c r="S257" s="21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42.0" customHeight="1">
      <c r="A258" s="175"/>
      <c r="B258" s="160" t="s">
        <v>12</v>
      </c>
      <c r="C258" s="176" t="s">
        <v>62</v>
      </c>
      <c r="D258" s="52"/>
      <c r="E258" s="53"/>
      <c r="F258" s="220"/>
      <c r="G258" s="220"/>
      <c r="H258" s="178" t="s">
        <v>14</v>
      </c>
      <c r="I258" s="221" t="s">
        <v>15</v>
      </c>
      <c r="J258" s="160" t="s">
        <v>16</v>
      </c>
      <c r="K258" s="139"/>
      <c r="L258" s="139"/>
      <c r="M258" s="139"/>
      <c r="N258" s="139"/>
      <c r="O258" s="139"/>
      <c r="P258" s="139"/>
      <c r="Q258" s="139"/>
      <c r="R258" s="219"/>
      <c r="S258" s="21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</row>
    <row r="259" ht="24.75" customHeight="1">
      <c r="A259" s="160">
        <v>1.0</v>
      </c>
      <c r="B259" s="180" t="s">
        <v>65</v>
      </c>
      <c r="C259" s="196"/>
      <c r="D259" s="196"/>
      <c r="E259" s="196"/>
      <c r="F259" s="196"/>
      <c r="G259" s="196"/>
      <c r="H259" s="222">
        <v>40.0</v>
      </c>
      <c r="I259" s="196">
        <v>1.0</v>
      </c>
      <c r="J259" s="192">
        <f t="shared" ref="J259:J270" si="229">+I259*H259</f>
        <v>40</v>
      </c>
      <c r="K259" s="175"/>
      <c r="L259" s="175"/>
      <c r="M259" s="175"/>
      <c r="N259" s="175"/>
      <c r="O259" s="175"/>
      <c r="P259" s="175"/>
      <c r="Q259" s="223"/>
      <c r="R259" s="219"/>
      <c r="S259" s="21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</row>
    <row r="260" ht="24.75" customHeight="1">
      <c r="A260" s="160">
        <v>2.0</v>
      </c>
      <c r="B260" s="190" t="s">
        <v>65</v>
      </c>
      <c r="C260" s="196"/>
      <c r="D260" s="196"/>
      <c r="E260" s="196"/>
      <c r="F260" s="196"/>
      <c r="G260" s="196"/>
      <c r="H260" s="222">
        <v>29.0</v>
      </c>
      <c r="I260" s="196">
        <v>1.0</v>
      </c>
      <c r="J260" s="192">
        <f t="shared" si="229"/>
        <v>29</v>
      </c>
      <c r="K260" s="175"/>
      <c r="L260" s="175"/>
      <c r="M260" s="175"/>
      <c r="N260" s="175"/>
      <c r="O260" s="175"/>
      <c r="P260" s="175"/>
      <c r="Q260" s="223"/>
      <c r="R260" s="21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</row>
    <row r="261" ht="24.75" customHeight="1">
      <c r="A261" s="160">
        <v>3.0</v>
      </c>
      <c r="B261" s="180" t="s">
        <v>71</v>
      </c>
      <c r="C261" s="196"/>
      <c r="D261" s="196"/>
      <c r="E261" s="196"/>
      <c r="F261" s="196"/>
      <c r="G261" s="196"/>
      <c r="H261" s="222">
        <v>31.0</v>
      </c>
      <c r="I261" s="196">
        <v>1.0</v>
      </c>
      <c r="J261" s="192">
        <f t="shared" si="229"/>
        <v>31</v>
      </c>
      <c r="K261" s="175"/>
      <c r="L261" s="175"/>
      <c r="M261" s="175"/>
      <c r="N261" s="175"/>
      <c r="O261" s="175"/>
      <c r="P261" s="175"/>
      <c r="Q261" s="223"/>
      <c r="R261" s="21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</row>
    <row r="262" ht="24.75" customHeight="1">
      <c r="A262" s="160">
        <v>4.0</v>
      </c>
      <c r="B262" s="190" t="s">
        <v>71</v>
      </c>
      <c r="C262" s="196"/>
      <c r="D262" s="196"/>
      <c r="E262" s="196"/>
      <c r="F262" s="196"/>
      <c r="G262" s="196"/>
      <c r="H262" s="222">
        <v>29.0</v>
      </c>
      <c r="I262" s="196">
        <v>1.0</v>
      </c>
      <c r="J262" s="192">
        <f t="shared" si="229"/>
        <v>29</v>
      </c>
      <c r="K262" s="175"/>
      <c r="L262" s="175"/>
      <c r="M262" s="175"/>
      <c r="N262" s="175"/>
      <c r="O262" s="175"/>
      <c r="P262" s="175"/>
      <c r="Q262" s="223"/>
      <c r="R262" s="21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</row>
    <row r="263" ht="24.75" customHeight="1">
      <c r="A263" s="160">
        <v>5.0</v>
      </c>
      <c r="B263" s="180" t="s">
        <v>99</v>
      </c>
      <c r="C263" s="196"/>
      <c r="D263" s="196"/>
      <c r="E263" s="196"/>
      <c r="F263" s="196"/>
      <c r="G263" s="196"/>
      <c r="H263" s="222">
        <v>35.0</v>
      </c>
      <c r="I263" s="196">
        <v>1.0</v>
      </c>
      <c r="J263" s="192">
        <f t="shared" si="229"/>
        <v>35</v>
      </c>
      <c r="K263" s="175"/>
      <c r="L263" s="175"/>
      <c r="M263" s="175"/>
      <c r="N263" s="175"/>
      <c r="O263" s="175"/>
      <c r="P263" s="175"/>
      <c r="Q263" s="223"/>
      <c r="R263" s="21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</row>
    <row r="264" ht="24.75" customHeight="1">
      <c r="A264" s="160">
        <v>6.0</v>
      </c>
      <c r="B264" s="190" t="s">
        <v>99</v>
      </c>
      <c r="C264" s="196"/>
      <c r="D264" s="196"/>
      <c r="E264" s="196"/>
      <c r="F264" s="196"/>
      <c r="G264" s="196"/>
      <c r="H264" s="222">
        <v>27.0</v>
      </c>
      <c r="I264" s="196">
        <v>1.0</v>
      </c>
      <c r="J264" s="192">
        <f t="shared" si="229"/>
        <v>27</v>
      </c>
      <c r="K264" s="175"/>
      <c r="L264" s="175"/>
      <c r="M264" s="175"/>
      <c r="N264" s="175"/>
      <c r="O264" s="175"/>
      <c r="P264" s="175"/>
      <c r="Q264" s="223"/>
      <c r="R264" s="21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</row>
    <row r="265" ht="24.75" customHeight="1">
      <c r="A265" s="160">
        <v>7.0</v>
      </c>
      <c r="B265" s="180" t="s">
        <v>100</v>
      </c>
      <c r="C265" s="196"/>
      <c r="D265" s="196"/>
      <c r="E265" s="196"/>
      <c r="F265" s="196"/>
      <c r="G265" s="196"/>
      <c r="H265" s="222">
        <v>31.0</v>
      </c>
      <c r="I265" s="196">
        <v>1.0</v>
      </c>
      <c r="J265" s="192">
        <f t="shared" si="229"/>
        <v>31</v>
      </c>
      <c r="K265" s="175"/>
      <c r="L265" s="175"/>
      <c r="M265" s="175"/>
      <c r="N265" s="175"/>
      <c r="O265" s="175"/>
      <c r="P265" s="175"/>
      <c r="Q265" s="223"/>
      <c r="R265" s="21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</row>
    <row r="266" ht="24.75" customHeight="1">
      <c r="A266" s="160">
        <v>8.0</v>
      </c>
      <c r="B266" s="190" t="s">
        <v>100</v>
      </c>
      <c r="C266" s="196"/>
      <c r="D266" s="196"/>
      <c r="E266" s="196"/>
      <c r="F266" s="196"/>
      <c r="G266" s="196"/>
      <c r="H266" s="222">
        <v>14.0</v>
      </c>
      <c r="I266" s="196">
        <v>1.0</v>
      </c>
      <c r="J266" s="192">
        <f t="shared" si="229"/>
        <v>14</v>
      </c>
      <c r="K266" s="175"/>
      <c r="L266" s="175"/>
      <c r="M266" s="175"/>
      <c r="N266" s="175"/>
      <c r="O266" s="175"/>
      <c r="P266" s="175"/>
      <c r="Q266" s="223"/>
      <c r="R266" s="21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</row>
    <row r="267" ht="24.75" customHeight="1">
      <c r="A267" s="160">
        <v>9.0</v>
      </c>
      <c r="B267" s="180" t="s">
        <v>24</v>
      </c>
      <c r="C267" s="196"/>
      <c r="D267" s="196"/>
      <c r="E267" s="196"/>
      <c r="F267" s="196"/>
      <c r="G267" s="196"/>
      <c r="H267" s="222">
        <v>33.0</v>
      </c>
      <c r="I267" s="196">
        <v>1.0</v>
      </c>
      <c r="J267" s="192">
        <f t="shared" si="229"/>
        <v>33</v>
      </c>
      <c r="K267" s="175"/>
      <c r="L267" s="175"/>
      <c r="M267" s="175"/>
      <c r="N267" s="175"/>
      <c r="O267" s="175"/>
      <c r="P267" s="175"/>
      <c r="Q267" s="223"/>
      <c r="R267" s="21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</row>
    <row r="268" ht="24.75" customHeight="1">
      <c r="A268" s="160">
        <v>10.0</v>
      </c>
      <c r="B268" s="190" t="s">
        <v>24</v>
      </c>
      <c r="C268" s="196"/>
      <c r="D268" s="196"/>
      <c r="E268" s="196"/>
      <c r="F268" s="196"/>
      <c r="G268" s="196"/>
      <c r="H268" s="222">
        <v>21.0</v>
      </c>
      <c r="I268" s="196">
        <v>1.0</v>
      </c>
      <c r="J268" s="192">
        <f t="shared" si="229"/>
        <v>21</v>
      </c>
      <c r="K268" s="175"/>
      <c r="L268" s="175"/>
      <c r="M268" s="175"/>
      <c r="N268" s="175"/>
      <c r="O268" s="175"/>
      <c r="P268" s="175"/>
      <c r="Q268" s="223"/>
      <c r="R268" s="21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</row>
    <row r="269" ht="24.75" customHeight="1">
      <c r="A269" s="160">
        <v>11.0</v>
      </c>
      <c r="B269" s="180" t="s">
        <v>74</v>
      </c>
      <c r="C269" s="196"/>
      <c r="D269" s="196"/>
      <c r="E269" s="196"/>
      <c r="F269" s="196"/>
      <c r="G269" s="196"/>
      <c r="H269" s="222">
        <v>35.0</v>
      </c>
      <c r="I269" s="196">
        <v>1.0</v>
      </c>
      <c r="J269" s="192">
        <f t="shared" si="229"/>
        <v>35</v>
      </c>
      <c r="K269" s="175"/>
      <c r="L269" s="175"/>
      <c r="M269" s="175"/>
      <c r="N269" s="175"/>
      <c r="O269" s="175"/>
      <c r="P269" s="175"/>
      <c r="Q269" s="223"/>
      <c r="R269" s="21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</row>
    <row r="270" ht="24.75" customHeight="1">
      <c r="A270" s="160">
        <v>12.0</v>
      </c>
      <c r="B270" s="190" t="s">
        <v>74</v>
      </c>
      <c r="C270" s="196"/>
      <c r="D270" s="196"/>
      <c r="E270" s="196"/>
      <c r="F270" s="196"/>
      <c r="G270" s="196"/>
      <c r="H270" s="222">
        <v>22.0</v>
      </c>
      <c r="I270" s="196">
        <v>1.0</v>
      </c>
      <c r="J270" s="192">
        <f t="shared" si="229"/>
        <v>22</v>
      </c>
      <c r="K270" s="175"/>
      <c r="L270" s="175"/>
      <c r="M270" s="175"/>
      <c r="N270" s="175"/>
      <c r="O270" s="175"/>
      <c r="P270" s="175"/>
      <c r="Q270" s="223"/>
      <c r="R270" s="21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</row>
    <row r="271" ht="18.75" customHeight="1">
      <c r="A271" s="139"/>
      <c r="B271" s="139"/>
      <c r="C271" s="139"/>
      <c r="D271" s="139"/>
      <c r="E271" s="139"/>
      <c r="F271" s="139"/>
      <c r="G271" s="139"/>
      <c r="H271" s="140" t="s">
        <v>38</v>
      </c>
      <c r="I271" s="139"/>
      <c r="J271" s="224">
        <f>SUM(J259:J270)</f>
        <v>347</v>
      </c>
      <c r="K271" s="225"/>
      <c r="L271" s="225"/>
      <c r="M271" s="225"/>
      <c r="N271" s="225"/>
      <c r="O271" s="225"/>
      <c r="P271" s="225"/>
      <c r="Q271" s="225"/>
      <c r="R271" s="139"/>
      <c r="S271" s="21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</row>
    <row r="272" ht="18.75" customHeight="1">
      <c r="A272" s="144"/>
      <c r="B272" s="144"/>
      <c r="C272" s="144"/>
      <c r="D272" s="144"/>
      <c r="E272" s="144"/>
      <c r="F272" s="144"/>
      <c r="G272" s="144"/>
      <c r="H272" s="145"/>
      <c r="I272" s="172"/>
      <c r="J272" s="199">
        <f>+J271*60%</f>
        <v>208.2</v>
      </c>
      <c r="K272" s="199"/>
      <c r="L272" s="199"/>
      <c r="M272" s="199"/>
      <c r="N272" s="199"/>
      <c r="O272" s="199"/>
      <c r="P272" s="199"/>
      <c r="Q272" s="199">
        <f>+J271*40%</f>
        <v>138.8</v>
      </c>
      <c r="R272" s="139"/>
      <c r="S272" s="21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</row>
    <row r="273" ht="18.75" customHeight="1">
      <c r="A273" s="139"/>
      <c r="B273" s="139"/>
      <c r="C273" s="139"/>
      <c r="D273" s="139"/>
      <c r="E273" s="139"/>
      <c r="F273" s="139"/>
      <c r="G273" s="139"/>
      <c r="H273" s="140"/>
      <c r="I273" s="139"/>
      <c r="J273" s="139"/>
      <c r="K273" s="139"/>
      <c r="L273" s="139"/>
      <c r="M273" s="139"/>
      <c r="N273" s="139"/>
      <c r="O273" s="139"/>
      <c r="P273" s="139"/>
      <c r="Q273" s="139"/>
      <c r="R273" s="139"/>
      <c r="S273" s="21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</row>
    <row r="274" ht="18.75" customHeight="1">
      <c r="A274" s="139"/>
      <c r="B274" s="139"/>
      <c r="C274" s="139"/>
      <c r="D274" s="139"/>
      <c r="E274" s="139"/>
      <c r="F274" s="139"/>
      <c r="G274" s="139"/>
      <c r="H274" s="140"/>
      <c r="I274" s="139"/>
      <c r="J274" s="139"/>
      <c r="K274" s="139"/>
      <c r="L274" s="139"/>
      <c r="M274" s="139"/>
      <c r="N274" s="139"/>
      <c r="O274" s="139"/>
      <c r="P274" s="139"/>
      <c r="Q274" s="139"/>
      <c r="R274" s="139"/>
      <c r="S274" s="21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</row>
    <row r="275" ht="19.5" customHeight="1">
      <c r="A275" s="226" t="s">
        <v>41</v>
      </c>
      <c r="B275" s="139"/>
      <c r="C275" s="139"/>
      <c r="D275" s="139"/>
      <c r="E275" s="139"/>
      <c r="F275" s="139"/>
      <c r="G275" s="139"/>
      <c r="H275" s="140"/>
      <c r="I275" s="139"/>
      <c r="J275" s="139"/>
      <c r="K275" s="139"/>
      <c r="L275" s="139"/>
      <c r="M275" s="139"/>
      <c r="N275" s="139"/>
      <c r="O275" s="139"/>
      <c r="P275" s="139"/>
      <c r="Q275" s="139"/>
      <c r="R275" s="139"/>
      <c r="S275" s="21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</row>
    <row r="276" ht="57.0" customHeight="1">
      <c r="A276" s="227"/>
      <c r="B276" s="228" t="s">
        <v>42</v>
      </c>
      <c r="C276" s="228" t="s">
        <v>43</v>
      </c>
      <c r="D276" s="228" t="s">
        <v>44</v>
      </c>
      <c r="E276" s="228" t="s">
        <v>45</v>
      </c>
      <c r="F276" s="228"/>
      <c r="G276" s="228"/>
      <c r="H276" s="229" t="s">
        <v>46</v>
      </c>
      <c r="I276" s="230" t="s">
        <v>47</v>
      </c>
      <c r="J276" s="139"/>
      <c r="K276" s="139"/>
      <c r="L276" s="139"/>
      <c r="M276" s="139"/>
      <c r="N276" s="139"/>
      <c r="O276" s="139"/>
      <c r="P276" s="139"/>
      <c r="Q276" s="139"/>
      <c r="R276" s="141"/>
      <c r="S276" s="21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</row>
    <row r="277" ht="18.75" customHeight="1">
      <c r="A277" s="231" t="s">
        <v>48</v>
      </c>
      <c r="B277" s="232">
        <f>+E26</f>
        <v>25446.9434</v>
      </c>
      <c r="C277" s="233">
        <f>+J231</f>
        <v>21694.13918</v>
      </c>
      <c r="D277" s="233">
        <f>+J252</f>
        <v>0</v>
      </c>
      <c r="E277" s="234">
        <f>J272</f>
        <v>208.2</v>
      </c>
      <c r="F277" s="234"/>
      <c r="G277" s="234"/>
      <c r="H277" s="235">
        <f>+I26</f>
        <v>2131.62537</v>
      </c>
      <c r="I277" s="236">
        <f>+B277-C277-D277-E277-H277</f>
        <v>1412.978854</v>
      </c>
      <c r="J277" s="139"/>
      <c r="K277" s="139"/>
      <c r="L277" s="139"/>
      <c r="M277" s="139"/>
      <c r="N277" s="139"/>
      <c r="O277" s="139"/>
      <c r="P277" s="139"/>
      <c r="Q277" s="139"/>
      <c r="R277" s="141"/>
      <c r="S277" s="21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</row>
    <row r="278" ht="19.5" customHeight="1">
      <c r="A278" s="237" t="s">
        <v>49</v>
      </c>
      <c r="B278" s="238"/>
      <c r="C278" s="239">
        <f>+C277/B277</f>
        <v>0.8525243616</v>
      </c>
      <c r="D278" s="239">
        <f>+D277/B277</f>
        <v>0</v>
      </c>
      <c r="E278" s="239">
        <f>+E277/B277</f>
        <v>0.008181729205</v>
      </c>
      <c r="F278" s="239"/>
      <c r="G278" s="239"/>
      <c r="H278" s="240">
        <f>+H277/B277</f>
        <v>0.08376744256</v>
      </c>
      <c r="I278" s="241">
        <f>+I277/B277</f>
        <v>0.05552646666</v>
      </c>
      <c r="J278" s="139"/>
      <c r="K278" s="139"/>
      <c r="L278" s="139"/>
      <c r="M278" s="139"/>
      <c r="N278" s="139"/>
      <c r="O278" s="139"/>
      <c r="P278" s="139"/>
      <c r="Q278" s="139"/>
      <c r="R278" s="141"/>
      <c r="S278" s="21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</row>
    <row r="279" ht="19.5" customHeight="1">
      <c r="A279" s="162"/>
      <c r="B279" s="215"/>
      <c r="C279" s="242"/>
      <c r="D279" s="242"/>
      <c r="E279" s="242"/>
      <c r="F279" s="242"/>
      <c r="G279" s="242"/>
      <c r="H279" s="243"/>
      <c r="I279" s="244"/>
      <c r="J279" s="139"/>
      <c r="K279" s="139"/>
      <c r="L279" s="139"/>
      <c r="M279" s="139"/>
      <c r="N279" s="139"/>
      <c r="O279" s="139"/>
      <c r="P279" s="139"/>
      <c r="Q279" s="139"/>
      <c r="R279" s="141"/>
      <c r="S279" s="21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</row>
    <row r="280" ht="18.75" customHeight="1">
      <c r="A280" s="245"/>
      <c r="B280" s="246"/>
      <c r="C280" s="246"/>
      <c r="D280" s="246" t="s">
        <v>50</v>
      </c>
      <c r="E280" s="246" t="s">
        <v>48</v>
      </c>
      <c r="F280" s="246"/>
      <c r="G280" s="246"/>
      <c r="H280" s="247">
        <f>+D277+E277+H277+I277</f>
        <v>3752.804224</v>
      </c>
      <c r="I280" s="248"/>
      <c r="J280" s="139"/>
      <c r="K280" s="139"/>
      <c r="L280" s="139"/>
      <c r="M280" s="139"/>
      <c r="N280" s="139"/>
      <c r="O280" s="139"/>
      <c r="P280" s="139"/>
      <c r="Q280" s="139"/>
      <c r="R280" s="141"/>
      <c r="S280" s="140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</row>
    <row r="281" ht="18.75" customHeight="1">
      <c r="A281" s="249"/>
      <c r="B281" s="139"/>
      <c r="C281" s="139"/>
      <c r="D281" s="139"/>
      <c r="E281" s="139" t="s">
        <v>49</v>
      </c>
      <c r="F281" s="139"/>
      <c r="G281" s="139"/>
      <c r="H281" s="243">
        <f>+H280/B277</f>
        <v>0.1474756384</v>
      </c>
      <c r="I281" s="250"/>
      <c r="J281" s="139"/>
      <c r="K281" s="139"/>
      <c r="L281" s="139"/>
      <c r="M281" s="139"/>
      <c r="N281" s="139"/>
      <c r="O281" s="139"/>
      <c r="P281" s="139"/>
      <c r="Q281" s="139"/>
      <c r="R281" s="141"/>
      <c r="S281" s="140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</row>
    <row r="282" ht="18.75" customHeight="1">
      <c r="A282" s="249"/>
      <c r="B282" s="139"/>
      <c r="C282" s="139" t="s">
        <v>51</v>
      </c>
      <c r="D282" s="139"/>
      <c r="E282" s="139"/>
      <c r="F282" s="139"/>
      <c r="G282" s="139"/>
      <c r="H282" s="140"/>
      <c r="I282" s="250"/>
      <c r="J282" s="139"/>
      <c r="K282" s="139"/>
      <c r="L282" s="139"/>
      <c r="M282" s="139"/>
      <c r="N282" s="139"/>
      <c r="O282" s="139"/>
      <c r="P282" s="139"/>
      <c r="Q282" s="139"/>
      <c r="R282" s="141"/>
      <c r="S282" s="140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</row>
    <row r="283" ht="18.75" customHeight="1">
      <c r="A283" s="249"/>
      <c r="B283" s="139"/>
      <c r="C283" s="139"/>
      <c r="D283" s="139" t="s">
        <v>52</v>
      </c>
      <c r="E283" s="139"/>
      <c r="F283" s="139"/>
      <c r="G283" s="139"/>
      <c r="H283" s="140">
        <f>+H282*(H280-H277)</f>
        <v>0</v>
      </c>
      <c r="I283" s="250"/>
      <c r="J283" s="139"/>
      <c r="K283" s="139"/>
      <c r="L283" s="139"/>
      <c r="M283" s="139"/>
      <c r="N283" s="139"/>
      <c r="O283" s="139"/>
      <c r="P283" s="139"/>
      <c r="Q283" s="139"/>
      <c r="R283" s="141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</row>
    <row r="284" ht="19.5" customHeight="1">
      <c r="A284" s="251"/>
      <c r="B284" s="252"/>
      <c r="C284" s="252"/>
      <c r="D284" s="252"/>
      <c r="E284" s="252"/>
      <c r="F284" s="252"/>
      <c r="G284" s="252"/>
      <c r="H284" s="253"/>
      <c r="I284" s="254"/>
      <c r="J284" s="139"/>
      <c r="K284" s="139"/>
      <c r="L284" s="139"/>
      <c r="M284" s="139"/>
      <c r="N284" s="139"/>
      <c r="O284" s="139"/>
      <c r="P284" s="139"/>
      <c r="Q284" s="139"/>
      <c r="R284" s="141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18.75" customHeight="1">
      <c r="A285" s="139"/>
      <c r="B285" s="139"/>
      <c r="C285" s="139"/>
      <c r="D285" s="139"/>
      <c r="E285" s="139"/>
      <c r="F285" s="139"/>
      <c r="G285" s="139"/>
      <c r="H285" s="140"/>
      <c r="I285" s="139"/>
      <c r="J285" s="139"/>
      <c r="K285" s="139"/>
      <c r="L285" s="139"/>
      <c r="M285" s="139"/>
      <c r="N285" s="139"/>
      <c r="O285" s="139"/>
      <c r="P285" s="139"/>
      <c r="Q285" s="139"/>
      <c r="R285" s="141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18.75" customHeight="1">
      <c r="A286" s="139"/>
      <c r="B286" s="139"/>
      <c r="C286" s="139"/>
      <c r="D286" s="139"/>
      <c r="E286" s="139"/>
      <c r="F286" s="139"/>
      <c r="G286" s="139"/>
      <c r="H286" s="140"/>
      <c r="I286" s="139"/>
      <c r="J286" s="139"/>
      <c r="K286" s="139"/>
      <c r="L286" s="139"/>
      <c r="M286" s="139"/>
      <c r="N286" s="139"/>
      <c r="O286" s="139"/>
      <c r="P286" s="139"/>
      <c r="Q286" s="139"/>
      <c r="R286" s="141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18.75" customHeight="1">
      <c r="A287" s="139"/>
      <c r="B287" s="139"/>
      <c r="C287" s="139"/>
      <c r="D287" s="139"/>
      <c r="E287" s="139"/>
      <c r="F287" s="139"/>
      <c r="G287" s="139"/>
      <c r="H287" s="140"/>
      <c r="I287" s="139"/>
      <c r="J287" s="139"/>
      <c r="K287" s="139"/>
      <c r="L287" s="139"/>
      <c r="M287" s="139"/>
      <c r="N287" s="139"/>
      <c r="O287" s="139"/>
      <c r="P287" s="139"/>
      <c r="Q287" s="139"/>
      <c r="R287" s="141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18.0" customHeight="1">
      <c r="A288" s="7"/>
      <c r="B288" s="7"/>
      <c r="C288" s="7"/>
      <c r="D288" s="7"/>
      <c r="E288" s="7"/>
      <c r="F288" s="7"/>
      <c r="G288" s="7"/>
      <c r="H288" s="255"/>
      <c r="I288" s="7"/>
      <c r="J288" s="7"/>
      <c r="K288" s="7"/>
      <c r="L288" s="7"/>
      <c r="M288" s="7"/>
      <c r="N288" s="7"/>
      <c r="O288" s="7"/>
      <c r="P288" s="7"/>
      <c r="Q288" s="7"/>
      <c r="R288" s="25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55"/>
      <c r="I289" s="7"/>
      <c r="J289" s="7"/>
      <c r="K289" s="7"/>
      <c r="L289" s="7"/>
      <c r="M289" s="7"/>
      <c r="N289" s="7"/>
      <c r="O289" s="7"/>
      <c r="P289" s="7"/>
      <c r="Q289" s="7"/>
      <c r="R289" s="25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55"/>
      <c r="I290" s="7"/>
      <c r="J290" s="7"/>
      <c r="K290" s="7"/>
      <c r="L290" s="7"/>
      <c r="M290" s="7"/>
      <c r="N290" s="7"/>
      <c r="O290" s="7"/>
      <c r="P290" s="7"/>
      <c r="Q290" s="7"/>
      <c r="R290" s="25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55"/>
      <c r="I291" s="7"/>
      <c r="J291" s="7"/>
      <c r="K291" s="7"/>
      <c r="L291" s="7"/>
      <c r="M291" s="7"/>
      <c r="N291" s="7"/>
      <c r="O291" s="7"/>
      <c r="P291" s="7"/>
      <c r="Q291" s="7"/>
      <c r="R291" s="25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55"/>
      <c r="I292" s="7"/>
      <c r="J292" s="7"/>
      <c r="K292" s="7"/>
      <c r="L292" s="7"/>
      <c r="M292" s="7"/>
      <c r="N292" s="7"/>
      <c r="O292" s="7"/>
      <c r="P292" s="7"/>
      <c r="Q292" s="7"/>
      <c r="R292" s="25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55"/>
      <c r="I293" s="7"/>
      <c r="J293" s="7"/>
      <c r="K293" s="7"/>
      <c r="L293" s="7"/>
      <c r="M293" s="7"/>
      <c r="N293" s="7"/>
      <c r="O293" s="7"/>
      <c r="P293" s="7"/>
      <c r="Q293" s="7"/>
      <c r="R293" s="25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55"/>
      <c r="I294" s="7"/>
      <c r="J294" s="7"/>
      <c r="K294" s="7"/>
      <c r="L294" s="7"/>
      <c r="M294" s="7"/>
      <c r="N294" s="7"/>
      <c r="O294" s="7"/>
      <c r="P294" s="7"/>
      <c r="Q294" s="7"/>
      <c r="R294" s="25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55"/>
      <c r="I295" s="7"/>
      <c r="J295" s="7"/>
      <c r="K295" s="7"/>
      <c r="L295" s="7"/>
      <c r="M295" s="7"/>
      <c r="N295" s="7"/>
      <c r="O295" s="7"/>
      <c r="P295" s="7"/>
      <c r="Q295" s="7"/>
      <c r="R295" s="25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55"/>
      <c r="I296" s="7"/>
      <c r="J296" s="7"/>
      <c r="K296" s="7"/>
      <c r="L296" s="7"/>
      <c r="M296" s="7"/>
      <c r="N296" s="7"/>
      <c r="O296" s="7"/>
      <c r="P296" s="7"/>
      <c r="Q296" s="7"/>
      <c r="R296" s="25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55"/>
      <c r="I297" s="7"/>
      <c r="J297" s="7"/>
      <c r="K297" s="7"/>
      <c r="L297" s="7"/>
      <c r="M297" s="7"/>
      <c r="N297" s="7"/>
      <c r="O297" s="7"/>
      <c r="P297" s="7"/>
      <c r="Q297" s="7"/>
      <c r="R297" s="25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55"/>
      <c r="I298" s="7"/>
      <c r="J298" s="7"/>
      <c r="K298" s="7"/>
      <c r="L298" s="7"/>
      <c r="M298" s="7"/>
      <c r="N298" s="7"/>
      <c r="O298" s="7"/>
      <c r="P298" s="7"/>
      <c r="Q298" s="7"/>
      <c r="R298" s="25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55"/>
      <c r="I299" s="7"/>
      <c r="J299" s="7"/>
      <c r="K299" s="7"/>
      <c r="L299" s="7"/>
      <c r="M299" s="7"/>
      <c r="N299" s="7"/>
      <c r="O299" s="7"/>
      <c r="P299" s="7"/>
      <c r="Q299" s="7"/>
      <c r="R299" s="25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55"/>
      <c r="I300" s="7"/>
      <c r="J300" s="7"/>
      <c r="K300" s="7"/>
      <c r="L300" s="7"/>
      <c r="M300" s="7"/>
      <c r="N300" s="7"/>
      <c r="O300" s="7"/>
      <c r="P300" s="7"/>
      <c r="Q300" s="7"/>
      <c r="R300" s="25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55"/>
      <c r="I301" s="7"/>
      <c r="J301" s="7"/>
      <c r="K301" s="7"/>
      <c r="L301" s="7"/>
      <c r="M301" s="7"/>
      <c r="N301" s="7"/>
      <c r="O301" s="7"/>
      <c r="P301" s="7"/>
      <c r="Q301" s="7"/>
      <c r="R301" s="25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55"/>
      <c r="I302" s="7"/>
      <c r="J302" s="7"/>
      <c r="K302" s="7"/>
      <c r="L302" s="7"/>
      <c r="M302" s="7"/>
      <c r="N302" s="7"/>
      <c r="O302" s="7"/>
      <c r="P302" s="7"/>
      <c r="Q302" s="7"/>
      <c r="R302" s="25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55"/>
      <c r="I303" s="7"/>
      <c r="J303" s="7"/>
      <c r="K303" s="7"/>
      <c r="L303" s="7"/>
      <c r="M303" s="7"/>
      <c r="N303" s="7"/>
      <c r="O303" s="7"/>
      <c r="P303" s="7"/>
      <c r="Q303" s="7"/>
      <c r="R303" s="25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55"/>
      <c r="I304" s="7"/>
      <c r="J304" s="7"/>
      <c r="K304" s="7"/>
      <c r="L304" s="7"/>
      <c r="M304" s="7"/>
      <c r="N304" s="7"/>
      <c r="O304" s="7"/>
      <c r="P304" s="7"/>
      <c r="Q304" s="7"/>
      <c r="R304" s="25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55"/>
      <c r="I305" s="7"/>
      <c r="J305" s="7"/>
      <c r="K305" s="7"/>
      <c r="L305" s="7"/>
      <c r="M305" s="7"/>
      <c r="N305" s="7"/>
      <c r="O305" s="7"/>
      <c r="P305" s="7"/>
      <c r="Q305" s="7"/>
      <c r="R305" s="25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55"/>
      <c r="I306" s="7"/>
      <c r="J306" s="7"/>
      <c r="K306" s="7"/>
      <c r="L306" s="7"/>
      <c r="M306" s="7"/>
      <c r="N306" s="7"/>
      <c r="O306" s="7"/>
      <c r="P306" s="7"/>
      <c r="Q306" s="7"/>
      <c r="R306" s="25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55"/>
      <c r="I307" s="7"/>
      <c r="J307" s="7"/>
      <c r="K307" s="7"/>
      <c r="L307" s="7"/>
      <c r="M307" s="7"/>
      <c r="N307" s="7"/>
      <c r="O307" s="7"/>
      <c r="P307" s="7"/>
      <c r="Q307" s="7"/>
      <c r="R307" s="25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55"/>
      <c r="I308" s="7"/>
      <c r="J308" s="7"/>
      <c r="K308" s="7"/>
      <c r="L308" s="7"/>
      <c r="M308" s="7"/>
      <c r="N308" s="7"/>
      <c r="O308" s="7"/>
      <c r="P308" s="7"/>
      <c r="Q308" s="7"/>
      <c r="R308" s="25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55"/>
      <c r="I309" s="7"/>
      <c r="J309" s="7"/>
      <c r="K309" s="7"/>
      <c r="L309" s="7"/>
      <c r="M309" s="7"/>
      <c r="N309" s="7"/>
      <c r="O309" s="7"/>
      <c r="P309" s="7"/>
      <c r="Q309" s="7"/>
      <c r="R309" s="25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55"/>
      <c r="I310" s="7"/>
      <c r="J310" s="7"/>
      <c r="K310" s="7"/>
      <c r="L310" s="7"/>
      <c r="M310" s="7"/>
      <c r="N310" s="7"/>
      <c r="O310" s="7"/>
      <c r="P310" s="7"/>
      <c r="Q310" s="7"/>
      <c r="R310" s="25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55"/>
      <c r="I311" s="7"/>
      <c r="J311" s="7"/>
      <c r="K311" s="7"/>
      <c r="L311" s="7"/>
      <c r="M311" s="7"/>
      <c r="N311" s="7"/>
      <c r="O311" s="7"/>
      <c r="P311" s="7"/>
      <c r="Q311" s="7"/>
      <c r="R311" s="25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55"/>
      <c r="I312" s="7"/>
      <c r="J312" s="7"/>
      <c r="K312" s="7"/>
      <c r="L312" s="7"/>
      <c r="M312" s="7"/>
      <c r="N312" s="7"/>
      <c r="O312" s="7"/>
      <c r="P312" s="7"/>
      <c r="Q312" s="7"/>
      <c r="R312" s="25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55"/>
      <c r="I313" s="7"/>
      <c r="J313" s="7"/>
      <c r="K313" s="7"/>
      <c r="L313" s="7"/>
      <c r="M313" s="7"/>
      <c r="N313" s="7"/>
      <c r="O313" s="7"/>
      <c r="P313" s="7"/>
      <c r="Q313" s="7"/>
      <c r="R313" s="25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55"/>
      <c r="I314" s="7"/>
      <c r="J314" s="7"/>
      <c r="K314" s="7"/>
      <c r="L314" s="7"/>
      <c r="M314" s="7"/>
      <c r="N314" s="7"/>
      <c r="O314" s="7"/>
      <c r="P314" s="7"/>
      <c r="Q314" s="7"/>
      <c r="R314" s="25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55"/>
      <c r="I315" s="7"/>
      <c r="J315" s="7"/>
      <c r="K315" s="7"/>
      <c r="L315" s="7"/>
      <c r="M315" s="7"/>
      <c r="N315" s="7"/>
      <c r="O315" s="7"/>
      <c r="P315" s="7"/>
      <c r="Q315" s="7"/>
      <c r="R315" s="25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55"/>
      <c r="I316" s="7"/>
      <c r="J316" s="7"/>
      <c r="K316" s="7"/>
      <c r="L316" s="7"/>
      <c r="M316" s="7"/>
      <c r="N316" s="7"/>
      <c r="O316" s="7"/>
      <c r="P316" s="7"/>
      <c r="Q316" s="7"/>
      <c r="R316" s="25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55"/>
      <c r="I317" s="7"/>
      <c r="J317" s="7"/>
      <c r="K317" s="7"/>
      <c r="L317" s="7"/>
      <c r="M317" s="7"/>
      <c r="N317" s="7"/>
      <c r="O317" s="7"/>
      <c r="P317" s="7"/>
      <c r="Q317" s="7"/>
      <c r="R317" s="25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55"/>
      <c r="I318" s="7"/>
      <c r="J318" s="7"/>
      <c r="K318" s="7"/>
      <c r="L318" s="7"/>
      <c r="M318" s="7"/>
      <c r="N318" s="7"/>
      <c r="O318" s="7"/>
      <c r="P318" s="7"/>
      <c r="Q318" s="7"/>
      <c r="R318" s="25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55"/>
      <c r="I319" s="7"/>
      <c r="J319" s="7"/>
      <c r="K319" s="7"/>
      <c r="L319" s="7"/>
      <c r="M319" s="7"/>
      <c r="N319" s="7"/>
      <c r="O319" s="7"/>
      <c r="P319" s="7"/>
      <c r="Q319" s="7"/>
      <c r="R319" s="25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55"/>
      <c r="I320" s="7"/>
      <c r="J320" s="7"/>
      <c r="K320" s="7"/>
      <c r="L320" s="7"/>
      <c r="M320" s="7"/>
      <c r="N320" s="7"/>
      <c r="O320" s="7"/>
      <c r="P320" s="7"/>
      <c r="Q320" s="7"/>
      <c r="R320" s="25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55"/>
      <c r="I321" s="7"/>
      <c r="J321" s="7"/>
      <c r="K321" s="7"/>
      <c r="L321" s="7"/>
      <c r="M321" s="7"/>
      <c r="N321" s="7"/>
      <c r="O321" s="7"/>
      <c r="P321" s="7"/>
      <c r="Q321" s="7"/>
      <c r="R321" s="25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55"/>
      <c r="I322" s="7"/>
      <c r="J322" s="7"/>
      <c r="K322" s="7"/>
      <c r="L322" s="7"/>
      <c r="M322" s="7"/>
      <c r="N322" s="7"/>
      <c r="O322" s="7"/>
      <c r="P322" s="7"/>
      <c r="Q322" s="7"/>
      <c r="R322" s="25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55"/>
      <c r="I323" s="7"/>
      <c r="J323" s="7"/>
      <c r="K323" s="7"/>
      <c r="L323" s="7"/>
      <c r="M323" s="7"/>
      <c r="N323" s="7"/>
      <c r="O323" s="7"/>
      <c r="P323" s="7"/>
      <c r="Q323" s="7"/>
      <c r="R323" s="25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55"/>
      <c r="I324" s="7"/>
      <c r="J324" s="7"/>
      <c r="K324" s="7"/>
      <c r="L324" s="7"/>
      <c r="M324" s="7"/>
      <c r="N324" s="7"/>
      <c r="O324" s="7"/>
      <c r="P324" s="7"/>
      <c r="Q324" s="7"/>
      <c r="R324" s="25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55"/>
      <c r="I325" s="7"/>
      <c r="J325" s="7"/>
      <c r="K325" s="7"/>
      <c r="L325" s="7"/>
      <c r="M325" s="7"/>
      <c r="N325" s="7"/>
      <c r="O325" s="7"/>
      <c r="P325" s="7"/>
      <c r="Q325" s="7"/>
      <c r="R325" s="25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55"/>
      <c r="I326" s="7"/>
      <c r="J326" s="7"/>
      <c r="K326" s="7"/>
      <c r="L326" s="7"/>
      <c r="M326" s="7"/>
      <c r="N326" s="7"/>
      <c r="O326" s="7"/>
      <c r="P326" s="7"/>
      <c r="Q326" s="7"/>
      <c r="R326" s="25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55"/>
      <c r="I327" s="7"/>
      <c r="J327" s="7"/>
      <c r="K327" s="7"/>
      <c r="L327" s="7"/>
      <c r="M327" s="7"/>
      <c r="N327" s="7"/>
      <c r="O327" s="7"/>
      <c r="P327" s="7"/>
      <c r="Q327" s="7"/>
      <c r="R327" s="25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55"/>
      <c r="I328" s="7"/>
      <c r="J328" s="7"/>
      <c r="K328" s="7"/>
      <c r="L328" s="7"/>
      <c r="M328" s="7"/>
      <c r="N328" s="7"/>
      <c r="O328" s="7"/>
      <c r="P328" s="7"/>
      <c r="Q328" s="7"/>
      <c r="R328" s="25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55"/>
      <c r="I329" s="7"/>
      <c r="J329" s="7"/>
      <c r="K329" s="7"/>
      <c r="L329" s="7"/>
      <c r="M329" s="7"/>
      <c r="N329" s="7"/>
      <c r="O329" s="7"/>
      <c r="P329" s="7"/>
      <c r="Q329" s="7"/>
      <c r="R329" s="25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55"/>
      <c r="I477" s="7"/>
      <c r="J477" s="7"/>
      <c r="K477" s="7"/>
      <c r="L477" s="7"/>
      <c r="M477" s="7"/>
      <c r="N477" s="7"/>
      <c r="O477" s="7"/>
      <c r="P477" s="7"/>
      <c r="Q477" s="7"/>
      <c r="R477" s="25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55"/>
      <c r="I478" s="7"/>
      <c r="J478" s="7"/>
      <c r="K478" s="7"/>
      <c r="L478" s="7"/>
      <c r="M478" s="7"/>
      <c r="N478" s="7"/>
      <c r="O478" s="7"/>
      <c r="P478" s="7"/>
      <c r="Q478" s="7"/>
      <c r="R478" s="25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55"/>
      <c r="I479" s="7"/>
      <c r="J479" s="7"/>
      <c r="K479" s="7"/>
      <c r="L479" s="7"/>
      <c r="M479" s="7"/>
      <c r="N479" s="7"/>
      <c r="O479" s="7"/>
      <c r="P479" s="7"/>
      <c r="Q479" s="7"/>
      <c r="R479" s="25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55"/>
      <c r="I480" s="7"/>
      <c r="J480" s="7"/>
      <c r="K480" s="7"/>
      <c r="L480" s="7"/>
      <c r="M480" s="7"/>
      <c r="N480" s="7"/>
      <c r="O480" s="7"/>
      <c r="P480" s="7"/>
      <c r="Q480" s="7"/>
      <c r="R480" s="25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55"/>
      <c r="I481" s="7"/>
      <c r="J481" s="7"/>
      <c r="K481" s="7"/>
      <c r="L481" s="7"/>
      <c r="M481" s="7"/>
      <c r="N481" s="7"/>
      <c r="O481" s="7"/>
      <c r="P481" s="7"/>
      <c r="Q481" s="7"/>
      <c r="R481" s="25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55"/>
      <c r="I482" s="7"/>
      <c r="J482" s="7"/>
      <c r="K482" s="7"/>
      <c r="L482" s="7"/>
      <c r="M482" s="7"/>
      <c r="N482" s="7"/>
      <c r="O482" s="7"/>
      <c r="P482" s="7"/>
      <c r="Q482" s="7"/>
      <c r="R482" s="25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55"/>
      <c r="I483" s="7"/>
      <c r="J483" s="7"/>
      <c r="K483" s="7"/>
      <c r="L483" s="7"/>
      <c r="M483" s="7"/>
      <c r="N483" s="7"/>
      <c r="O483" s="7"/>
      <c r="P483" s="7"/>
      <c r="Q483" s="7"/>
      <c r="R483" s="25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6:D26"/>
    <mergeCell ref="E27:H27"/>
    <mergeCell ref="C32:E32"/>
    <mergeCell ref="C237:E237"/>
    <mergeCell ref="C258:E258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44425.0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102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103</v>
      </c>
      <c r="C8" s="154">
        <v>29.5</v>
      </c>
      <c r="D8" s="155">
        <v>0.068</v>
      </c>
      <c r="E8" s="156">
        <f>234.205*2.3</f>
        <v>538.6715</v>
      </c>
      <c r="F8" s="156"/>
      <c r="G8" s="156"/>
      <c r="H8" s="157">
        <v>2.3</v>
      </c>
      <c r="I8" s="158">
        <f t="shared" ref="I8:I24" si="1">+D8*E8</f>
        <v>36.629662</v>
      </c>
      <c r="J8" s="159">
        <f t="shared" ref="J8:J24" si="2">E8-I8</f>
        <v>502.041838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104</v>
      </c>
      <c r="C9" s="154">
        <v>35.5</v>
      </c>
      <c r="D9" s="155">
        <v>0.0441</v>
      </c>
      <c r="E9" s="156">
        <f>245.959*15.2</f>
        <v>3738.5768</v>
      </c>
      <c r="F9" s="156"/>
      <c r="G9" s="156"/>
      <c r="H9" s="157">
        <v>15.2</v>
      </c>
      <c r="I9" s="158">
        <f t="shared" si="1"/>
        <v>164.8712369</v>
      </c>
      <c r="J9" s="159">
        <f t="shared" si="2"/>
        <v>3573.705563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103</v>
      </c>
      <c r="C10" s="154">
        <v>29.5</v>
      </c>
      <c r="D10" s="155">
        <v>0.068</v>
      </c>
      <c r="E10" s="156">
        <f>234.205*15</f>
        <v>3513.075</v>
      </c>
      <c r="F10" s="156"/>
      <c r="G10" s="156"/>
      <c r="H10" s="157">
        <v>15.0</v>
      </c>
      <c r="I10" s="158">
        <f t="shared" si="1"/>
        <v>238.8891</v>
      </c>
      <c r="J10" s="159">
        <f t="shared" si="2"/>
        <v>3274.1859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55</v>
      </c>
      <c r="C11" s="154">
        <v>18.5</v>
      </c>
      <c r="D11" s="161">
        <v>0.1172</v>
      </c>
      <c r="E11" s="259">
        <f>188.316*13</f>
        <v>2448.108</v>
      </c>
      <c r="F11" s="259"/>
      <c r="G11" s="259"/>
      <c r="H11" s="157">
        <v>13.0</v>
      </c>
      <c r="I11" s="158">
        <f t="shared" si="1"/>
        <v>286.9182576</v>
      </c>
      <c r="J11" s="159">
        <f t="shared" si="2"/>
        <v>2161.189742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86</v>
      </c>
      <c r="C12" s="160">
        <v>28.5</v>
      </c>
      <c r="D12" s="161">
        <v>0.0607</v>
      </c>
      <c r="E12" s="259">
        <f>252.732*17</f>
        <v>4296.444</v>
      </c>
      <c r="F12" s="259"/>
      <c r="G12" s="259"/>
      <c r="H12" s="157">
        <v>17.0</v>
      </c>
      <c r="I12" s="158">
        <f t="shared" si="1"/>
        <v>260.7941508</v>
      </c>
      <c r="J12" s="159">
        <f t="shared" si="2"/>
        <v>4035.649849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customHeight="1">
      <c r="A13" s="153">
        <v>6.0</v>
      </c>
      <c r="B13" s="160" t="s">
        <v>74</v>
      </c>
      <c r="C13" s="160">
        <v>30.5</v>
      </c>
      <c r="D13" s="161">
        <v>0.0477</v>
      </c>
      <c r="E13" s="259">
        <f>264.882*24.6</f>
        <v>6516.0972</v>
      </c>
      <c r="F13" s="259"/>
      <c r="G13" s="259"/>
      <c r="H13" s="157">
        <v>24.6</v>
      </c>
      <c r="I13" s="158">
        <f t="shared" si="1"/>
        <v>310.8178364</v>
      </c>
      <c r="J13" s="159">
        <f t="shared" si="2"/>
        <v>6205.279364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259"/>
      <c r="F14" s="259"/>
      <c r="G14" s="259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259"/>
      <c r="F22" s="259"/>
      <c r="G22" s="259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259"/>
      <c r="F23" s="259"/>
      <c r="G23" s="259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6.25" hidden="1" customHeight="1">
      <c r="A24" s="153">
        <v>17.0</v>
      </c>
      <c r="B24" s="160"/>
      <c r="C24" s="160"/>
      <c r="D24" s="161"/>
      <c r="E24" s="259"/>
      <c r="F24" s="259"/>
      <c r="G24" s="259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62"/>
      <c r="B25" s="163"/>
      <c r="C25" s="164"/>
      <c r="D25" s="165"/>
      <c r="E25" s="166">
        <f>SUM(E8:E24)</f>
        <v>21050.9725</v>
      </c>
      <c r="F25" s="167"/>
      <c r="G25" s="167"/>
      <c r="H25" s="168"/>
      <c r="I25" s="169">
        <f t="shared" ref="I25:J25" si="3">SUM(I8:I24)</f>
        <v>1298.920244</v>
      </c>
      <c r="J25" s="170">
        <f t="shared" si="3"/>
        <v>19752.05226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71"/>
      <c r="B26" s="144"/>
      <c r="C26" s="144"/>
      <c r="D26" s="172"/>
      <c r="E26" s="173"/>
      <c r="F26" s="151"/>
      <c r="G26" s="151"/>
      <c r="H26" s="147"/>
      <c r="I26" s="174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40.5" customHeight="1">
      <c r="A31" s="175"/>
      <c r="B31" s="160" t="s">
        <v>12</v>
      </c>
      <c r="C31" s="176" t="s">
        <v>57</v>
      </c>
      <c r="D31" s="52"/>
      <c r="E31" s="53"/>
      <c r="F31" s="177"/>
      <c r="G31" s="177"/>
      <c r="H31" s="178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5" t="s">
        <v>18</v>
      </c>
      <c r="O31" s="139"/>
      <c r="P31" s="139"/>
      <c r="Q31" s="175" t="s">
        <v>58</v>
      </c>
      <c r="R31" s="179"/>
      <c r="S31" s="160" t="s">
        <v>17</v>
      </c>
      <c r="T31" s="160" t="s">
        <v>15</v>
      </c>
      <c r="U31" s="175" t="s">
        <v>18</v>
      </c>
      <c r="V31" s="139"/>
      <c r="W31" s="175" t="s">
        <v>19</v>
      </c>
      <c r="X31" s="175" t="s">
        <v>20</v>
      </c>
      <c r="Y31" s="175" t="s">
        <v>21</v>
      </c>
      <c r="Z31" s="175" t="s">
        <v>105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1.0</v>
      </c>
      <c r="B32" s="180" t="s">
        <v>103</v>
      </c>
      <c r="C32" s="181">
        <v>52.0</v>
      </c>
      <c r="D32" s="181">
        <v>184.0</v>
      </c>
      <c r="E32" s="181">
        <v>101.0</v>
      </c>
      <c r="F32" s="181">
        <f t="shared" ref="F32:F35" si="5">VALUE(IF(RIGHT(B32, 1)="%", RIGHT(B32, 3), 0))</f>
        <v>0</v>
      </c>
      <c r="G32" s="181">
        <f t="shared" ref="G32:G35" si="6">+R32*C32/100*D32/100*E32/100</f>
        <v>28.507856</v>
      </c>
      <c r="H32" s="182">
        <f t="shared" ref="H32:H237" si="7">IF(F32=0, G32, F32*G32)</f>
        <v>28.507856</v>
      </c>
      <c r="I32" s="181">
        <v>1.0</v>
      </c>
      <c r="J32" s="183">
        <f t="shared" ref="J32:J237" si="8">+I32*H32</f>
        <v>28.507856</v>
      </c>
      <c r="K32" s="184"/>
      <c r="L32" s="185">
        <f>D32*25.4/1000</f>
        <v>4.6736</v>
      </c>
      <c r="M32" s="186">
        <f>+I32</f>
        <v>1</v>
      </c>
      <c r="N32" s="186">
        <f>M32*L32</f>
        <v>4.6736</v>
      </c>
      <c r="O32" s="184"/>
      <c r="P32" s="184"/>
      <c r="Q32" s="185"/>
      <c r="R32" s="187">
        <v>29.5</v>
      </c>
      <c r="S32" s="175">
        <f t="shared" ref="S32:S36" si="9">E32/100</f>
        <v>1.01</v>
      </c>
      <c r="T32" s="160">
        <f t="shared" ref="T32:T36" si="10">I32</f>
        <v>1</v>
      </c>
      <c r="U32" s="160">
        <f t="shared" ref="U32:U36" si="11">T32*S32</f>
        <v>1.01</v>
      </c>
      <c r="V32" s="188">
        <f t="shared" ref="V32:V95" si="12">R32*C32/100*D32/100*E32/100</f>
        <v>28.507856</v>
      </c>
      <c r="W32" s="175">
        <f t="shared" ref="W32:X32" si="4">C32/100</f>
        <v>0.52</v>
      </c>
      <c r="X32" s="175">
        <f t="shared" si="4"/>
        <v>1.84</v>
      </c>
      <c r="Y32" s="175">
        <f t="shared" ref="Y32:Y238" si="14">U32</f>
        <v>1.01</v>
      </c>
      <c r="Z32" s="189">
        <f t="shared" ref="Z32:Z238" si="15">W32*X32*Y32</f>
        <v>0.966368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2.0</v>
      </c>
      <c r="B33" s="190" t="s">
        <v>103</v>
      </c>
      <c r="C33" s="190">
        <v>68.0</v>
      </c>
      <c r="D33" s="190">
        <v>184.0</v>
      </c>
      <c r="E33" s="190">
        <v>196.0</v>
      </c>
      <c r="F33" s="190">
        <f t="shared" si="5"/>
        <v>0</v>
      </c>
      <c r="G33" s="190">
        <f t="shared" si="6"/>
        <v>72.344384</v>
      </c>
      <c r="H33" s="191">
        <f t="shared" si="7"/>
        <v>72.344384</v>
      </c>
      <c r="I33" s="190">
        <v>1.0</v>
      </c>
      <c r="J33" s="192">
        <f t="shared" si="8"/>
        <v>72.344384</v>
      </c>
      <c r="K33" s="139"/>
      <c r="L33" s="175"/>
      <c r="M33" s="160"/>
      <c r="N33" s="160"/>
      <c r="O33" s="139"/>
      <c r="P33" s="139"/>
      <c r="Q33" s="175"/>
      <c r="R33" s="187">
        <v>29.5</v>
      </c>
      <c r="S33" s="175">
        <f t="shared" si="9"/>
        <v>1.96</v>
      </c>
      <c r="T33" s="160">
        <f t="shared" si="10"/>
        <v>1</v>
      </c>
      <c r="U33" s="160">
        <f t="shared" si="11"/>
        <v>1.96</v>
      </c>
      <c r="V33" s="188">
        <f t="shared" si="12"/>
        <v>72.344384</v>
      </c>
      <c r="W33" s="175">
        <f t="shared" ref="W33:X33" si="13">C33/100</f>
        <v>0.68</v>
      </c>
      <c r="X33" s="175">
        <f t="shared" si="13"/>
        <v>1.84</v>
      </c>
      <c r="Y33" s="175">
        <f t="shared" si="14"/>
        <v>1.96</v>
      </c>
      <c r="Z33" s="189">
        <f t="shared" si="15"/>
        <v>2.452352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3.0</v>
      </c>
      <c r="B34" s="190" t="s">
        <v>103</v>
      </c>
      <c r="C34" s="190">
        <v>83.0</v>
      </c>
      <c r="D34" s="190">
        <v>184.0</v>
      </c>
      <c r="E34" s="190">
        <v>202.0</v>
      </c>
      <c r="F34" s="190">
        <f t="shared" si="5"/>
        <v>0</v>
      </c>
      <c r="G34" s="190">
        <f t="shared" si="6"/>
        <v>91.005848</v>
      </c>
      <c r="H34" s="191">
        <f t="shared" si="7"/>
        <v>91.005848</v>
      </c>
      <c r="I34" s="190">
        <v>1.0</v>
      </c>
      <c r="J34" s="192">
        <f t="shared" si="8"/>
        <v>91.005848</v>
      </c>
      <c r="K34" s="139"/>
      <c r="L34" s="175">
        <f t="shared" ref="L34:L35" si="17">D34*25.4/1000</f>
        <v>4.6736</v>
      </c>
      <c r="M34" s="160">
        <f t="shared" ref="M34:M35" si="18">+I34</f>
        <v>1</v>
      </c>
      <c r="N34" s="160">
        <f t="shared" ref="N34:N35" si="19">M34*L34</f>
        <v>4.6736</v>
      </c>
      <c r="O34" s="139"/>
      <c r="P34" s="139"/>
      <c r="Q34" s="175"/>
      <c r="R34" s="187">
        <v>29.5</v>
      </c>
      <c r="S34" s="175">
        <f t="shared" si="9"/>
        <v>2.02</v>
      </c>
      <c r="T34" s="160">
        <f t="shared" si="10"/>
        <v>1</v>
      </c>
      <c r="U34" s="160">
        <f t="shared" si="11"/>
        <v>2.02</v>
      </c>
      <c r="V34" s="188">
        <f t="shared" si="12"/>
        <v>91.005848</v>
      </c>
      <c r="W34" s="175">
        <f t="shared" ref="W34:X34" si="16">C34/100</f>
        <v>0.83</v>
      </c>
      <c r="X34" s="175">
        <f t="shared" si="16"/>
        <v>1.84</v>
      </c>
      <c r="Y34" s="175">
        <f t="shared" si="14"/>
        <v>2.02</v>
      </c>
      <c r="Z34" s="189">
        <f t="shared" si="15"/>
        <v>3.084944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4.0</v>
      </c>
      <c r="B35" s="190" t="s">
        <v>103</v>
      </c>
      <c r="C35" s="190">
        <v>84.0</v>
      </c>
      <c r="D35" s="190">
        <v>184.0</v>
      </c>
      <c r="E35" s="190">
        <v>202.0</v>
      </c>
      <c r="F35" s="190">
        <f t="shared" si="5"/>
        <v>0</v>
      </c>
      <c r="G35" s="190">
        <f t="shared" si="6"/>
        <v>92.102304</v>
      </c>
      <c r="H35" s="191">
        <f t="shared" si="7"/>
        <v>92.102304</v>
      </c>
      <c r="I35" s="190">
        <v>1.0</v>
      </c>
      <c r="J35" s="192">
        <f t="shared" si="8"/>
        <v>92.102304</v>
      </c>
      <c r="K35" s="139"/>
      <c r="L35" s="175">
        <f t="shared" si="17"/>
        <v>4.6736</v>
      </c>
      <c r="M35" s="160">
        <f t="shared" si="18"/>
        <v>1</v>
      </c>
      <c r="N35" s="160">
        <f t="shared" si="19"/>
        <v>4.6736</v>
      </c>
      <c r="O35" s="139"/>
      <c r="P35" s="139"/>
      <c r="Q35" s="175"/>
      <c r="R35" s="187">
        <v>29.5</v>
      </c>
      <c r="S35" s="175">
        <f t="shared" si="9"/>
        <v>2.02</v>
      </c>
      <c r="T35" s="160">
        <f t="shared" si="10"/>
        <v>1</v>
      </c>
      <c r="U35" s="160">
        <f t="shared" si="11"/>
        <v>2.02</v>
      </c>
      <c r="V35" s="188">
        <f t="shared" si="12"/>
        <v>92.102304</v>
      </c>
      <c r="W35" s="175">
        <f t="shared" ref="W35:X35" si="20">C35/100</f>
        <v>0.84</v>
      </c>
      <c r="X35" s="175">
        <f t="shared" si="20"/>
        <v>1.84</v>
      </c>
      <c r="Y35" s="175">
        <f t="shared" si="14"/>
        <v>2.02</v>
      </c>
      <c r="Z35" s="189">
        <f t="shared" si="15"/>
        <v>3.122112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/>
      <c r="B36" s="190" t="s">
        <v>103</v>
      </c>
      <c r="C36" s="190">
        <v>89.0</v>
      </c>
      <c r="D36" s="190">
        <v>184.0</v>
      </c>
      <c r="E36" s="190">
        <v>140.0</v>
      </c>
      <c r="F36" s="190"/>
      <c r="G36" s="190"/>
      <c r="H36" s="191" t="str">
        <f t="shared" si="7"/>
        <v/>
      </c>
      <c r="I36" s="190">
        <v>1.0</v>
      </c>
      <c r="J36" s="192">
        <f t="shared" si="8"/>
        <v>0</v>
      </c>
      <c r="K36" s="139"/>
      <c r="L36" s="175"/>
      <c r="M36" s="160"/>
      <c r="N36" s="160"/>
      <c r="O36" s="139"/>
      <c r="P36" s="139"/>
      <c r="Q36" s="175"/>
      <c r="R36" s="187">
        <v>29.5</v>
      </c>
      <c r="S36" s="175">
        <f t="shared" si="9"/>
        <v>1.4</v>
      </c>
      <c r="T36" s="160">
        <f t="shared" si="10"/>
        <v>1</v>
      </c>
      <c r="U36" s="160">
        <f t="shared" si="11"/>
        <v>1.4</v>
      </c>
      <c r="V36" s="188">
        <f t="shared" si="12"/>
        <v>67.63288</v>
      </c>
      <c r="W36" s="175">
        <f t="shared" ref="W36:X36" si="21">C36/100</f>
        <v>0.89</v>
      </c>
      <c r="X36" s="175">
        <f t="shared" si="21"/>
        <v>1.84</v>
      </c>
      <c r="Y36" s="175">
        <f t="shared" si="14"/>
        <v>1.4</v>
      </c>
      <c r="Z36" s="189">
        <f t="shared" si="15"/>
        <v>2.29264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5.0</v>
      </c>
      <c r="B37" s="180" t="s">
        <v>104</v>
      </c>
      <c r="C37" s="181">
        <v>64.0</v>
      </c>
      <c r="D37" s="181">
        <v>203.0</v>
      </c>
      <c r="E37" s="181">
        <v>202.0</v>
      </c>
      <c r="F37" s="181"/>
      <c r="G37" s="181"/>
      <c r="H37" s="182" t="str">
        <f t="shared" si="7"/>
        <v/>
      </c>
      <c r="I37" s="181">
        <v>1.0</v>
      </c>
      <c r="J37" s="183">
        <f t="shared" si="8"/>
        <v>0</v>
      </c>
      <c r="K37" s="184"/>
      <c r="L37" s="185"/>
      <c r="M37" s="186"/>
      <c r="N37" s="186"/>
      <c r="O37" s="184"/>
      <c r="P37" s="184"/>
      <c r="Q37" s="185"/>
      <c r="R37" s="187">
        <v>35.5</v>
      </c>
      <c r="S37" s="175">
        <f>SUMIFS($T$32:$T$35,$S$32:$S$35,"&gt;=3")</f>
        <v>0</v>
      </c>
      <c r="T37" s="160">
        <f t="shared" ref="T37:U37" si="22">SUM(T32:T35)</f>
        <v>4</v>
      </c>
      <c r="U37" s="160">
        <f t="shared" si="22"/>
        <v>7.01</v>
      </c>
      <c r="V37" s="188">
        <f t="shared" si="12"/>
        <v>93.165632</v>
      </c>
      <c r="W37" s="175">
        <f t="shared" ref="W37:X37" si="23">C37/100</f>
        <v>0.64</v>
      </c>
      <c r="X37" s="175">
        <f t="shared" si="23"/>
        <v>2.03</v>
      </c>
      <c r="Y37" s="175">
        <f t="shared" si="14"/>
        <v>7.01</v>
      </c>
      <c r="Z37" s="189">
        <f t="shared" si="15"/>
        <v>9.107392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6.0</v>
      </c>
      <c r="B38" s="190" t="s">
        <v>104</v>
      </c>
      <c r="C38" s="190">
        <v>90.0</v>
      </c>
      <c r="D38" s="190">
        <v>203.0</v>
      </c>
      <c r="E38" s="190">
        <v>150.0</v>
      </c>
      <c r="F38" s="190"/>
      <c r="G38" s="190"/>
      <c r="H38" s="191" t="str">
        <f t="shared" si="7"/>
        <v/>
      </c>
      <c r="I38" s="190">
        <v>1.0</v>
      </c>
      <c r="J38" s="192">
        <f t="shared" si="8"/>
        <v>0</v>
      </c>
      <c r="K38" s="139"/>
      <c r="L38" s="175"/>
      <c r="M38" s="160"/>
      <c r="N38" s="160"/>
      <c r="O38" s="139"/>
      <c r="P38" s="139"/>
      <c r="Q38" s="175"/>
      <c r="R38" s="187">
        <v>35.5</v>
      </c>
      <c r="S38" s="175">
        <f t="shared" ref="S38:S39" si="25">E38/100</f>
        <v>1.5</v>
      </c>
      <c r="T38" s="160">
        <f>I38</f>
        <v>1</v>
      </c>
      <c r="U38" s="160">
        <f>T38*S38</f>
        <v>1.5</v>
      </c>
      <c r="V38" s="188">
        <f t="shared" si="12"/>
        <v>97.28775</v>
      </c>
      <c r="W38" s="175">
        <f t="shared" ref="W38:X38" si="24">C38/100</f>
        <v>0.9</v>
      </c>
      <c r="X38" s="175">
        <f t="shared" si="24"/>
        <v>2.03</v>
      </c>
      <c r="Y38" s="175">
        <f t="shared" si="14"/>
        <v>1.5</v>
      </c>
      <c r="Z38" s="189">
        <f t="shared" si="15"/>
        <v>2.7405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7.0</v>
      </c>
      <c r="B39" s="190" t="s">
        <v>104</v>
      </c>
      <c r="C39" s="190">
        <v>90.0</v>
      </c>
      <c r="D39" s="190">
        <v>203.0</v>
      </c>
      <c r="E39" s="190">
        <v>197.0</v>
      </c>
      <c r="F39" s="190"/>
      <c r="G39" s="190"/>
      <c r="H39" s="191" t="str">
        <f t="shared" si="7"/>
        <v/>
      </c>
      <c r="I39" s="190">
        <v>1.0</v>
      </c>
      <c r="J39" s="192">
        <f t="shared" si="8"/>
        <v>0</v>
      </c>
      <c r="K39" s="139"/>
      <c r="L39" s="175"/>
      <c r="M39" s="160"/>
      <c r="N39" s="160"/>
      <c r="O39" s="139"/>
      <c r="P39" s="139"/>
      <c r="Q39" s="175"/>
      <c r="R39" s="187">
        <v>35.5</v>
      </c>
      <c r="S39" s="175">
        <f t="shared" si="25"/>
        <v>1.97</v>
      </c>
      <c r="T39" s="160" t="s">
        <v>48</v>
      </c>
      <c r="U39" s="160" t="s">
        <v>60</v>
      </c>
      <c r="V39" s="188">
        <f t="shared" si="12"/>
        <v>127.771245</v>
      </c>
      <c r="W39" s="175">
        <f t="shared" ref="W39:X39" si="26">C39/100</f>
        <v>0.9</v>
      </c>
      <c r="X39" s="175">
        <f t="shared" si="26"/>
        <v>2.03</v>
      </c>
      <c r="Y39" s="175" t="str">
        <f t="shared" si="14"/>
        <v>MRT</v>
      </c>
      <c r="Z39" s="189" t="str">
        <f t="shared" si="15"/>
        <v>#VALUE!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8.0</v>
      </c>
      <c r="B40" s="190" t="s">
        <v>104</v>
      </c>
      <c r="C40" s="190">
        <v>84.0</v>
      </c>
      <c r="D40" s="190">
        <v>203.0</v>
      </c>
      <c r="E40" s="190">
        <v>205.0</v>
      </c>
      <c r="F40" s="190"/>
      <c r="G40" s="190"/>
      <c r="H40" s="191" t="str">
        <f t="shared" si="7"/>
        <v/>
      </c>
      <c r="I40" s="190">
        <v>1.0</v>
      </c>
      <c r="J40" s="192">
        <f t="shared" si="8"/>
        <v>0</v>
      </c>
      <c r="K40" s="139"/>
      <c r="L40" s="175"/>
      <c r="M40" s="160"/>
      <c r="N40" s="160"/>
      <c r="O40" s="139"/>
      <c r="P40" s="139"/>
      <c r="Q40" s="175"/>
      <c r="R40" s="187">
        <v>35.5</v>
      </c>
      <c r="S40" s="175" t="s">
        <v>31</v>
      </c>
      <c r="T40" s="160">
        <f>SUMIFS($J$32:$J$35,$S$32:$S$35,"&gt;=3")</f>
        <v>0</v>
      </c>
      <c r="U40" s="160" t="str">
        <f>T40*S40</f>
        <v>#VALUE!</v>
      </c>
      <c r="V40" s="188">
        <f t="shared" si="12"/>
        <v>124.09593</v>
      </c>
      <c r="W40" s="175">
        <f t="shared" ref="W40:X40" si="27">C40/100</f>
        <v>0.84</v>
      </c>
      <c r="X40" s="175">
        <f t="shared" si="27"/>
        <v>2.03</v>
      </c>
      <c r="Y40" s="175" t="str">
        <f t="shared" si="14"/>
        <v>#VALUE!</v>
      </c>
      <c r="Z40" s="189" t="str">
        <f t="shared" si="15"/>
        <v>#VALUE!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9.0</v>
      </c>
      <c r="B41" s="190" t="s">
        <v>104</v>
      </c>
      <c r="C41" s="190">
        <v>85.0</v>
      </c>
      <c r="D41" s="190">
        <v>203.0</v>
      </c>
      <c r="E41" s="190">
        <v>180.0</v>
      </c>
      <c r="F41" s="190"/>
      <c r="G41" s="190"/>
      <c r="H41" s="191" t="str">
        <f t="shared" si="7"/>
        <v/>
      </c>
      <c r="I41" s="190">
        <v>1.0</v>
      </c>
      <c r="J41" s="192">
        <f t="shared" si="8"/>
        <v>0</v>
      </c>
      <c r="K41" s="139"/>
      <c r="L41" s="175"/>
      <c r="M41" s="160"/>
      <c r="N41" s="160"/>
      <c r="O41" s="139"/>
      <c r="P41" s="139"/>
      <c r="Q41" s="175"/>
      <c r="R41" s="187">
        <v>35.5</v>
      </c>
      <c r="S41" s="175" t="s">
        <v>34</v>
      </c>
      <c r="T41" s="192">
        <f>J37-T40</f>
        <v>0</v>
      </c>
      <c r="U41" s="160">
        <f>+SUMIFS($U$32:$U$35,$S$32:$S$35,"&gt;=3")</f>
        <v>0</v>
      </c>
      <c r="V41" s="188">
        <f t="shared" si="12"/>
        <v>110.25945</v>
      </c>
      <c r="W41" s="175">
        <f t="shared" ref="W41:X41" si="28">C41/100</f>
        <v>0.85</v>
      </c>
      <c r="X41" s="175">
        <f t="shared" si="28"/>
        <v>2.03</v>
      </c>
      <c r="Y41" s="175">
        <f t="shared" si="14"/>
        <v>0</v>
      </c>
      <c r="Z41" s="189">
        <f t="shared" si="15"/>
        <v>0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11.0</v>
      </c>
      <c r="B42" s="190" t="s">
        <v>104</v>
      </c>
      <c r="C42" s="190">
        <v>90.0</v>
      </c>
      <c r="D42" s="190">
        <v>203.0</v>
      </c>
      <c r="E42" s="190">
        <v>180.0</v>
      </c>
      <c r="F42" s="190"/>
      <c r="G42" s="190"/>
      <c r="H42" s="191" t="str">
        <f t="shared" si="7"/>
        <v/>
      </c>
      <c r="I42" s="190">
        <v>1.0</v>
      </c>
      <c r="J42" s="192">
        <f t="shared" si="8"/>
        <v>0</v>
      </c>
      <c r="K42" s="139"/>
      <c r="L42" s="175"/>
      <c r="M42" s="160"/>
      <c r="N42" s="160"/>
      <c r="O42" s="139"/>
      <c r="P42" s="139"/>
      <c r="Q42" s="175"/>
      <c r="R42" s="187">
        <v>35.5</v>
      </c>
      <c r="S42" s="175">
        <f t="shared" ref="S42:S238" si="30">E42/100</f>
        <v>1.8</v>
      </c>
      <c r="T42" s="160">
        <f>+I37</f>
        <v>1</v>
      </c>
      <c r="U42" s="160">
        <f t="shared" ref="U42:U238" si="31">T42*S42</f>
        <v>1.8</v>
      </c>
      <c r="V42" s="188">
        <f t="shared" si="12"/>
        <v>116.7453</v>
      </c>
      <c r="W42" s="175">
        <f t="shared" ref="W42:X42" si="29">C42/100</f>
        <v>0.9</v>
      </c>
      <c r="X42" s="175">
        <f t="shared" si="29"/>
        <v>2.03</v>
      </c>
      <c r="Y42" s="175">
        <f t="shared" si="14"/>
        <v>1.8</v>
      </c>
      <c r="Z42" s="189">
        <f t="shared" si="15"/>
        <v>3.2886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12.0</v>
      </c>
      <c r="B43" s="190" t="s">
        <v>104</v>
      </c>
      <c r="C43" s="190">
        <v>90.0</v>
      </c>
      <c r="D43" s="190">
        <v>203.0</v>
      </c>
      <c r="E43" s="190">
        <v>1642.0</v>
      </c>
      <c r="F43" s="190"/>
      <c r="G43" s="190"/>
      <c r="H43" s="191" t="str">
        <f t="shared" si="7"/>
        <v/>
      </c>
      <c r="I43" s="190">
        <v>1.0</v>
      </c>
      <c r="J43" s="192">
        <f t="shared" si="8"/>
        <v>0</v>
      </c>
      <c r="K43" s="139"/>
      <c r="L43" s="175"/>
      <c r="M43" s="160"/>
      <c r="N43" s="160"/>
      <c r="O43" s="139"/>
      <c r="P43" s="139"/>
      <c r="Q43" s="175">
        <v>1040.0</v>
      </c>
      <c r="R43" s="187">
        <v>35.5</v>
      </c>
      <c r="S43" s="175">
        <f t="shared" si="30"/>
        <v>16.42</v>
      </c>
      <c r="T43" s="160">
        <f t="shared" ref="T43:T238" si="33">I43</f>
        <v>1</v>
      </c>
      <c r="U43" s="160">
        <f t="shared" si="31"/>
        <v>16.42</v>
      </c>
      <c r="V43" s="188">
        <f t="shared" si="12"/>
        <v>1064.97657</v>
      </c>
      <c r="W43" s="175">
        <f t="shared" ref="W43:X43" si="32">C43/100</f>
        <v>0.9</v>
      </c>
      <c r="X43" s="175">
        <f t="shared" si="32"/>
        <v>2.03</v>
      </c>
      <c r="Y43" s="175">
        <f t="shared" si="14"/>
        <v>16.42</v>
      </c>
      <c r="Z43" s="189">
        <f t="shared" si="15"/>
        <v>29.99934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13.0</v>
      </c>
      <c r="B44" s="190" t="s">
        <v>104</v>
      </c>
      <c r="C44" s="190">
        <v>91.0</v>
      </c>
      <c r="D44" s="190">
        <v>203.0</v>
      </c>
      <c r="E44" s="190">
        <v>2830.0</v>
      </c>
      <c r="F44" s="190"/>
      <c r="G44" s="190"/>
      <c r="H44" s="191" t="str">
        <f t="shared" si="7"/>
        <v/>
      </c>
      <c r="I44" s="190">
        <v>1.0</v>
      </c>
      <c r="J44" s="192">
        <f t="shared" si="8"/>
        <v>0</v>
      </c>
      <c r="K44" s="139"/>
      <c r="L44" s="175"/>
      <c r="M44" s="160"/>
      <c r="N44" s="160"/>
      <c r="O44" s="139"/>
      <c r="P44" s="139"/>
      <c r="Q44" s="175">
        <v>1810.0</v>
      </c>
      <c r="R44" s="187">
        <v>35.5</v>
      </c>
      <c r="S44" s="175">
        <f t="shared" si="30"/>
        <v>28.3</v>
      </c>
      <c r="T44" s="160">
        <f t="shared" si="33"/>
        <v>1</v>
      </c>
      <c r="U44" s="160">
        <f t="shared" si="31"/>
        <v>28.3</v>
      </c>
      <c r="V44" s="188">
        <f t="shared" si="12"/>
        <v>1855.889945</v>
      </c>
      <c r="W44" s="175">
        <f t="shared" ref="W44:X44" si="34">C44/100</f>
        <v>0.91</v>
      </c>
      <c r="X44" s="175">
        <f t="shared" si="34"/>
        <v>2.03</v>
      </c>
      <c r="Y44" s="175">
        <f t="shared" si="14"/>
        <v>28.3</v>
      </c>
      <c r="Z44" s="189">
        <f t="shared" si="15"/>
        <v>52.27859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14.0</v>
      </c>
      <c r="B45" s="180" t="s">
        <v>103</v>
      </c>
      <c r="C45" s="181">
        <v>56.0</v>
      </c>
      <c r="D45" s="181">
        <v>184.0</v>
      </c>
      <c r="E45" s="181">
        <v>169.0</v>
      </c>
      <c r="F45" s="181"/>
      <c r="G45" s="181"/>
      <c r="H45" s="182" t="str">
        <f t="shared" si="7"/>
        <v/>
      </c>
      <c r="I45" s="181">
        <v>1.0</v>
      </c>
      <c r="J45" s="183">
        <f t="shared" si="8"/>
        <v>0</v>
      </c>
      <c r="K45" s="184"/>
      <c r="L45" s="185">
        <f t="shared" ref="L45:L54" si="36">D45*25.4/1000</f>
        <v>4.6736</v>
      </c>
      <c r="M45" s="186">
        <f t="shared" ref="M45:M63" si="37">+I45</f>
        <v>1</v>
      </c>
      <c r="N45" s="186">
        <f t="shared" ref="N45:N54" si="38">M45*L45</f>
        <v>4.6736</v>
      </c>
      <c r="O45" s="184"/>
      <c r="P45" s="184"/>
      <c r="Q45" s="185"/>
      <c r="R45" s="187">
        <v>29.5</v>
      </c>
      <c r="S45" s="175">
        <f t="shared" si="30"/>
        <v>1.69</v>
      </c>
      <c r="T45" s="160">
        <f t="shared" si="33"/>
        <v>1</v>
      </c>
      <c r="U45" s="160">
        <f t="shared" si="31"/>
        <v>1.69</v>
      </c>
      <c r="V45" s="188">
        <f t="shared" si="12"/>
        <v>51.370592</v>
      </c>
      <c r="W45" s="175">
        <f t="shared" ref="W45:X45" si="35">C45/100</f>
        <v>0.56</v>
      </c>
      <c r="X45" s="175">
        <f t="shared" si="35"/>
        <v>1.84</v>
      </c>
      <c r="Y45" s="175">
        <f t="shared" si="14"/>
        <v>1.69</v>
      </c>
      <c r="Z45" s="189">
        <f t="shared" si="15"/>
        <v>1.741376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15.0</v>
      </c>
      <c r="B46" s="190" t="s">
        <v>103</v>
      </c>
      <c r="C46" s="190">
        <v>70.0</v>
      </c>
      <c r="D46" s="190">
        <v>184.0</v>
      </c>
      <c r="E46" s="190">
        <v>177.0</v>
      </c>
      <c r="F46" s="190"/>
      <c r="G46" s="190"/>
      <c r="H46" s="191" t="str">
        <f t="shared" si="7"/>
        <v/>
      </c>
      <c r="I46" s="190">
        <v>1.0</v>
      </c>
      <c r="J46" s="192">
        <f t="shared" si="8"/>
        <v>0</v>
      </c>
      <c r="K46" s="139"/>
      <c r="L46" s="175">
        <f t="shared" si="36"/>
        <v>4.6736</v>
      </c>
      <c r="M46" s="160">
        <f t="shared" si="37"/>
        <v>1</v>
      </c>
      <c r="N46" s="160">
        <f t="shared" si="38"/>
        <v>4.6736</v>
      </c>
      <c r="O46" s="139"/>
      <c r="P46" s="139"/>
      <c r="Q46" s="175"/>
      <c r="R46" s="187">
        <v>29.5</v>
      </c>
      <c r="S46" s="175">
        <f t="shared" si="30"/>
        <v>1.77</v>
      </c>
      <c r="T46" s="160">
        <f t="shared" si="33"/>
        <v>1</v>
      </c>
      <c r="U46" s="160">
        <f t="shared" si="31"/>
        <v>1.77</v>
      </c>
      <c r="V46" s="188">
        <f t="shared" si="12"/>
        <v>67.25292</v>
      </c>
      <c r="W46" s="175">
        <f t="shared" ref="W46:X46" si="39">C46/100</f>
        <v>0.7</v>
      </c>
      <c r="X46" s="175">
        <f t="shared" si="39"/>
        <v>1.84</v>
      </c>
      <c r="Y46" s="175">
        <f t="shared" si="14"/>
        <v>1.77</v>
      </c>
      <c r="Z46" s="189">
        <f t="shared" si="15"/>
        <v>2.27976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16.0</v>
      </c>
      <c r="B47" s="190" t="s">
        <v>103</v>
      </c>
      <c r="C47" s="190">
        <v>96.0</v>
      </c>
      <c r="D47" s="190">
        <v>184.0</v>
      </c>
      <c r="E47" s="190">
        <v>2555.0</v>
      </c>
      <c r="F47" s="190"/>
      <c r="G47" s="190"/>
      <c r="H47" s="191" t="str">
        <f t="shared" si="7"/>
        <v/>
      </c>
      <c r="I47" s="190">
        <v>1.0</v>
      </c>
      <c r="J47" s="192">
        <f t="shared" si="8"/>
        <v>0</v>
      </c>
      <c r="K47" s="139"/>
      <c r="L47" s="175">
        <f t="shared" si="36"/>
        <v>4.6736</v>
      </c>
      <c r="M47" s="160">
        <f t="shared" si="37"/>
        <v>1</v>
      </c>
      <c r="N47" s="160">
        <f t="shared" si="38"/>
        <v>4.6736</v>
      </c>
      <c r="O47" s="139"/>
      <c r="P47" s="139"/>
      <c r="Q47" s="175">
        <v>1405.0</v>
      </c>
      <c r="R47" s="187">
        <v>29.5</v>
      </c>
      <c r="S47" s="175">
        <f t="shared" si="30"/>
        <v>25.55</v>
      </c>
      <c r="T47" s="160">
        <f t="shared" si="33"/>
        <v>1</v>
      </c>
      <c r="U47" s="160">
        <f t="shared" si="31"/>
        <v>25.55</v>
      </c>
      <c r="V47" s="188">
        <f t="shared" si="12"/>
        <v>1331.37984</v>
      </c>
      <c r="W47" s="175">
        <f t="shared" ref="W47:X47" si="40">C47/100</f>
        <v>0.96</v>
      </c>
      <c r="X47" s="175">
        <f t="shared" si="40"/>
        <v>1.84</v>
      </c>
      <c r="Y47" s="175">
        <f t="shared" si="14"/>
        <v>25.55</v>
      </c>
      <c r="Z47" s="189">
        <f t="shared" si="15"/>
        <v>45.13152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17.0</v>
      </c>
      <c r="B48" s="190" t="s">
        <v>103</v>
      </c>
      <c r="C48" s="190">
        <v>98.0</v>
      </c>
      <c r="D48" s="190">
        <v>184.0</v>
      </c>
      <c r="E48" s="190">
        <v>2815.0</v>
      </c>
      <c r="F48" s="190"/>
      <c r="G48" s="190"/>
      <c r="H48" s="191" t="str">
        <f t="shared" si="7"/>
        <v/>
      </c>
      <c r="I48" s="190">
        <v>1.0</v>
      </c>
      <c r="J48" s="192">
        <f t="shared" si="8"/>
        <v>0</v>
      </c>
      <c r="K48" s="139"/>
      <c r="L48" s="175">
        <f t="shared" si="36"/>
        <v>4.6736</v>
      </c>
      <c r="M48" s="160">
        <f t="shared" si="37"/>
        <v>1</v>
      </c>
      <c r="N48" s="160">
        <f t="shared" si="38"/>
        <v>4.6736</v>
      </c>
      <c r="O48" s="139"/>
      <c r="P48" s="139"/>
      <c r="Q48" s="175">
        <v>1510.0</v>
      </c>
      <c r="R48" s="187">
        <v>29.5</v>
      </c>
      <c r="S48" s="175">
        <f t="shared" si="30"/>
        <v>28.15</v>
      </c>
      <c r="T48" s="160">
        <f t="shared" si="33"/>
        <v>1</v>
      </c>
      <c r="U48" s="160">
        <f t="shared" si="31"/>
        <v>28.15</v>
      </c>
      <c r="V48" s="188">
        <f t="shared" si="12"/>
        <v>1497.42236</v>
      </c>
      <c r="W48" s="175">
        <f t="shared" ref="W48:X48" si="41">C48/100</f>
        <v>0.98</v>
      </c>
      <c r="X48" s="175">
        <f t="shared" si="41"/>
        <v>1.84</v>
      </c>
      <c r="Y48" s="175">
        <f t="shared" si="14"/>
        <v>28.15</v>
      </c>
      <c r="Z48" s="189">
        <f t="shared" si="15"/>
        <v>50.76008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19.0</v>
      </c>
      <c r="B49" s="180" t="s">
        <v>55</v>
      </c>
      <c r="C49" s="181">
        <v>85.0</v>
      </c>
      <c r="D49" s="181">
        <v>203.0</v>
      </c>
      <c r="E49" s="181">
        <v>229.0</v>
      </c>
      <c r="F49" s="181"/>
      <c r="G49" s="181"/>
      <c r="H49" s="182" t="str">
        <f t="shared" si="7"/>
        <v/>
      </c>
      <c r="I49" s="181">
        <v>1.0</v>
      </c>
      <c r="J49" s="183">
        <f t="shared" si="8"/>
        <v>0</v>
      </c>
      <c r="K49" s="184"/>
      <c r="L49" s="185">
        <f t="shared" si="36"/>
        <v>5.1562</v>
      </c>
      <c r="M49" s="186">
        <f t="shared" si="37"/>
        <v>1</v>
      </c>
      <c r="N49" s="186">
        <f t="shared" si="38"/>
        <v>5.1562</v>
      </c>
      <c r="O49" s="184"/>
      <c r="P49" s="184"/>
      <c r="Q49" s="185"/>
      <c r="R49" s="187">
        <v>18.5</v>
      </c>
      <c r="S49" s="175">
        <f t="shared" si="30"/>
        <v>2.29</v>
      </c>
      <c r="T49" s="160">
        <f t="shared" si="33"/>
        <v>1</v>
      </c>
      <c r="U49" s="160">
        <f t="shared" si="31"/>
        <v>2.29</v>
      </c>
      <c r="V49" s="188">
        <f t="shared" si="12"/>
        <v>73.1008075</v>
      </c>
      <c r="W49" s="175">
        <f t="shared" ref="W49:X49" si="42">C49/100</f>
        <v>0.85</v>
      </c>
      <c r="X49" s="175">
        <f t="shared" si="42"/>
        <v>2.03</v>
      </c>
      <c r="Y49" s="175">
        <f t="shared" si="14"/>
        <v>2.29</v>
      </c>
      <c r="Z49" s="189">
        <f t="shared" si="15"/>
        <v>3.951395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20.0</v>
      </c>
      <c r="B50" s="190" t="s">
        <v>55</v>
      </c>
      <c r="C50" s="190">
        <v>80.0</v>
      </c>
      <c r="D50" s="190">
        <v>204.0</v>
      </c>
      <c r="E50" s="190">
        <v>211.0</v>
      </c>
      <c r="F50" s="190"/>
      <c r="G50" s="190"/>
      <c r="H50" s="191" t="str">
        <f t="shared" si="7"/>
        <v/>
      </c>
      <c r="I50" s="190">
        <v>1.0</v>
      </c>
      <c r="J50" s="192">
        <f t="shared" si="8"/>
        <v>0</v>
      </c>
      <c r="K50" s="139"/>
      <c r="L50" s="175">
        <f t="shared" si="36"/>
        <v>5.1816</v>
      </c>
      <c r="M50" s="160">
        <f t="shared" si="37"/>
        <v>1</v>
      </c>
      <c r="N50" s="160">
        <f t="shared" si="38"/>
        <v>5.1816</v>
      </c>
      <c r="O50" s="139"/>
      <c r="P50" s="139"/>
      <c r="Q50" s="175"/>
      <c r="R50" s="187">
        <v>18.5</v>
      </c>
      <c r="S50" s="175">
        <f t="shared" si="30"/>
        <v>2.11</v>
      </c>
      <c r="T50" s="160">
        <f t="shared" si="33"/>
        <v>1</v>
      </c>
      <c r="U50" s="160">
        <f t="shared" si="31"/>
        <v>2.11</v>
      </c>
      <c r="V50" s="188">
        <f t="shared" si="12"/>
        <v>63.70512</v>
      </c>
      <c r="W50" s="175">
        <f t="shared" ref="W50:X50" si="43">C50/100</f>
        <v>0.8</v>
      </c>
      <c r="X50" s="175">
        <f t="shared" si="43"/>
        <v>2.04</v>
      </c>
      <c r="Y50" s="175">
        <f t="shared" si="14"/>
        <v>2.11</v>
      </c>
      <c r="Z50" s="189">
        <f t="shared" si="15"/>
        <v>3.44352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21.0</v>
      </c>
      <c r="B51" s="190" t="s">
        <v>55</v>
      </c>
      <c r="C51" s="190">
        <v>99.0</v>
      </c>
      <c r="D51" s="190">
        <v>204.0</v>
      </c>
      <c r="E51" s="190">
        <v>2840.0</v>
      </c>
      <c r="F51" s="190"/>
      <c r="G51" s="190"/>
      <c r="H51" s="191" t="str">
        <f t="shared" si="7"/>
        <v/>
      </c>
      <c r="I51" s="190">
        <v>1.0</v>
      </c>
      <c r="J51" s="192">
        <f t="shared" si="8"/>
        <v>0</v>
      </c>
      <c r="K51" s="139"/>
      <c r="L51" s="175">
        <f t="shared" si="36"/>
        <v>5.1816</v>
      </c>
      <c r="M51" s="160">
        <f t="shared" si="37"/>
        <v>1</v>
      </c>
      <c r="N51" s="160">
        <f t="shared" si="38"/>
        <v>5.1816</v>
      </c>
      <c r="O51" s="139"/>
      <c r="P51" s="139"/>
      <c r="Q51" s="175">
        <v>960.0</v>
      </c>
      <c r="R51" s="187">
        <v>18.5</v>
      </c>
      <c r="S51" s="175">
        <f t="shared" si="30"/>
        <v>28.4</v>
      </c>
      <c r="T51" s="160">
        <f t="shared" si="33"/>
        <v>1</v>
      </c>
      <c r="U51" s="160">
        <f t="shared" si="31"/>
        <v>28.4</v>
      </c>
      <c r="V51" s="188">
        <f t="shared" si="12"/>
        <v>1061.09784</v>
      </c>
      <c r="W51" s="175">
        <f t="shared" ref="W51:X51" si="44">C51/100</f>
        <v>0.99</v>
      </c>
      <c r="X51" s="175">
        <f t="shared" si="44"/>
        <v>2.04</v>
      </c>
      <c r="Y51" s="175">
        <f t="shared" si="14"/>
        <v>28.4</v>
      </c>
      <c r="Z51" s="189">
        <f t="shared" si="15"/>
        <v>57.35664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22.0</v>
      </c>
      <c r="B52" s="190" t="s">
        <v>55</v>
      </c>
      <c r="C52" s="190">
        <v>100.0</v>
      </c>
      <c r="D52" s="190">
        <v>204.0</v>
      </c>
      <c r="E52" s="190">
        <v>2830.0</v>
      </c>
      <c r="F52" s="190"/>
      <c r="G52" s="190"/>
      <c r="H52" s="191" t="str">
        <f t="shared" si="7"/>
        <v/>
      </c>
      <c r="I52" s="190">
        <v>1.0</v>
      </c>
      <c r="J52" s="192">
        <f t="shared" si="8"/>
        <v>0</v>
      </c>
      <c r="K52" s="139"/>
      <c r="L52" s="175">
        <f t="shared" si="36"/>
        <v>5.1816</v>
      </c>
      <c r="M52" s="160">
        <f t="shared" si="37"/>
        <v>1</v>
      </c>
      <c r="N52" s="160">
        <f t="shared" si="38"/>
        <v>5.1816</v>
      </c>
      <c r="O52" s="139"/>
      <c r="P52" s="139"/>
      <c r="Q52" s="175">
        <v>975.0</v>
      </c>
      <c r="R52" s="187">
        <v>18.5</v>
      </c>
      <c r="S52" s="175">
        <f t="shared" si="30"/>
        <v>28.3</v>
      </c>
      <c r="T52" s="160">
        <f t="shared" si="33"/>
        <v>1</v>
      </c>
      <c r="U52" s="160">
        <f t="shared" si="31"/>
        <v>28.3</v>
      </c>
      <c r="V52" s="188">
        <f t="shared" si="12"/>
        <v>1068.042</v>
      </c>
      <c r="W52" s="175">
        <f t="shared" ref="W52:X52" si="45">C52/100</f>
        <v>1</v>
      </c>
      <c r="X52" s="175">
        <f t="shared" si="45"/>
        <v>2.04</v>
      </c>
      <c r="Y52" s="175">
        <f t="shared" si="14"/>
        <v>28.3</v>
      </c>
      <c r="Z52" s="189">
        <f t="shared" si="15"/>
        <v>57.732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23.0</v>
      </c>
      <c r="B53" s="180" t="s">
        <v>86</v>
      </c>
      <c r="C53" s="181">
        <v>70.0</v>
      </c>
      <c r="D53" s="181">
        <v>212.0</v>
      </c>
      <c r="E53" s="181">
        <v>242.0</v>
      </c>
      <c r="F53" s="181"/>
      <c r="G53" s="181"/>
      <c r="H53" s="182" t="str">
        <f t="shared" si="7"/>
        <v/>
      </c>
      <c r="I53" s="181">
        <v>1.0</v>
      </c>
      <c r="J53" s="183">
        <f t="shared" si="8"/>
        <v>0</v>
      </c>
      <c r="K53" s="184"/>
      <c r="L53" s="185">
        <f t="shared" si="36"/>
        <v>5.3848</v>
      </c>
      <c r="M53" s="186">
        <f t="shared" si="37"/>
        <v>1</v>
      </c>
      <c r="N53" s="186">
        <f t="shared" si="38"/>
        <v>5.3848</v>
      </c>
      <c r="O53" s="184"/>
      <c r="P53" s="184"/>
      <c r="Q53" s="185"/>
      <c r="R53" s="187">
        <v>28.75</v>
      </c>
      <c r="S53" s="175">
        <f t="shared" si="30"/>
        <v>2.42</v>
      </c>
      <c r="T53" s="160">
        <f t="shared" si="33"/>
        <v>1</v>
      </c>
      <c r="U53" s="160">
        <f t="shared" si="31"/>
        <v>2.42</v>
      </c>
      <c r="V53" s="188">
        <f t="shared" si="12"/>
        <v>103.2493</v>
      </c>
      <c r="W53" s="175">
        <f t="shared" ref="W53:X53" si="46">C53/100</f>
        <v>0.7</v>
      </c>
      <c r="X53" s="175">
        <f t="shared" si="46"/>
        <v>2.12</v>
      </c>
      <c r="Y53" s="175">
        <f t="shared" si="14"/>
        <v>2.42</v>
      </c>
      <c r="Z53" s="189">
        <f t="shared" si="15"/>
        <v>3.59128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29.0</v>
      </c>
      <c r="B54" s="190" t="s">
        <v>86</v>
      </c>
      <c r="C54" s="190">
        <v>96.0</v>
      </c>
      <c r="D54" s="190">
        <v>212.0</v>
      </c>
      <c r="E54" s="190">
        <v>135.0</v>
      </c>
      <c r="F54" s="190"/>
      <c r="G54" s="190"/>
      <c r="H54" s="191" t="str">
        <f t="shared" si="7"/>
        <v/>
      </c>
      <c r="I54" s="190">
        <v>1.0</v>
      </c>
      <c r="J54" s="192">
        <f t="shared" si="8"/>
        <v>0</v>
      </c>
      <c r="K54" s="139"/>
      <c r="L54" s="216">
        <f t="shared" si="36"/>
        <v>5.3848</v>
      </c>
      <c r="M54" s="258">
        <f t="shared" si="37"/>
        <v>1</v>
      </c>
      <c r="N54" s="258">
        <f t="shared" si="38"/>
        <v>5.3848</v>
      </c>
      <c r="O54" s="139"/>
      <c r="P54" s="139"/>
      <c r="Q54" s="175"/>
      <c r="R54" s="187">
        <v>28.75</v>
      </c>
      <c r="S54" s="175">
        <f t="shared" si="30"/>
        <v>1.35</v>
      </c>
      <c r="T54" s="160">
        <f t="shared" si="33"/>
        <v>1</v>
      </c>
      <c r="U54" s="160">
        <f t="shared" si="31"/>
        <v>1.35</v>
      </c>
      <c r="V54" s="188">
        <f t="shared" si="12"/>
        <v>78.9912</v>
      </c>
      <c r="W54" s="175">
        <f t="shared" ref="W54:X54" si="47">C54/100</f>
        <v>0.96</v>
      </c>
      <c r="X54" s="175">
        <f t="shared" si="47"/>
        <v>2.12</v>
      </c>
      <c r="Y54" s="175">
        <f t="shared" si="14"/>
        <v>1.35</v>
      </c>
      <c r="Z54" s="189">
        <f t="shared" si="15"/>
        <v>2.74752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30.0</v>
      </c>
      <c r="B55" s="190" t="s">
        <v>86</v>
      </c>
      <c r="C55" s="190">
        <v>87.0</v>
      </c>
      <c r="D55" s="190">
        <v>212.0</v>
      </c>
      <c r="E55" s="190">
        <v>167.0</v>
      </c>
      <c r="F55" s="190"/>
      <c r="G55" s="190"/>
      <c r="H55" s="191" t="str">
        <f t="shared" si="7"/>
        <v/>
      </c>
      <c r="I55" s="190">
        <v>1.0</v>
      </c>
      <c r="J55" s="192">
        <f t="shared" si="8"/>
        <v>0</v>
      </c>
      <c r="K55" s="139"/>
      <c r="L55" s="216"/>
      <c r="M55" s="258">
        <f t="shared" si="37"/>
        <v>1</v>
      </c>
      <c r="N55" s="258"/>
      <c r="O55" s="139"/>
      <c r="P55" s="139"/>
      <c r="Q55" s="175"/>
      <c r="R55" s="187">
        <v>28.75</v>
      </c>
      <c r="S55" s="175">
        <f t="shared" si="30"/>
        <v>1.67</v>
      </c>
      <c r="T55" s="160">
        <f t="shared" si="33"/>
        <v>1</v>
      </c>
      <c r="U55" s="160">
        <f t="shared" si="31"/>
        <v>1.67</v>
      </c>
      <c r="V55" s="188">
        <f t="shared" si="12"/>
        <v>88.554255</v>
      </c>
      <c r="W55" s="175">
        <f t="shared" ref="W55:X55" si="48">C55/100</f>
        <v>0.87</v>
      </c>
      <c r="X55" s="175">
        <f t="shared" si="48"/>
        <v>2.12</v>
      </c>
      <c r="Y55" s="175">
        <f t="shared" si="14"/>
        <v>1.67</v>
      </c>
      <c r="Z55" s="189">
        <f t="shared" si="15"/>
        <v>3.080148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31.0</v>
      </c>
      <c r="B56" s="190" t="s">
        <v>86</v>
      </c>
      <c r="C56" s="190">
        <v>97.5</v>
      </c>
      <c r="D56" s="190">
        <v>212.0</v>
      </c>
      <c r="E56" s="190">
        <v>2805.0</v>
      </c>
      <c r="F56" s="190"/>
      <c r="G56" s="190"/>
      <c r="H56" s="191" t="str">
        <f t="shared" si="7"/>
        <v/>
      </c>
      <c r="I56" s="190">
        <v>1.0</v>
      </c>
      <c r="J56" s="192">
        <f t="shared" si="8"/>
        <v>0</v>
      </c>
      <c r="K56" s="139"/>
      <c r="L56" s="216"/>
      <c r="M56" s="258">
        <f t="shared" si="37"/>
        <v>1</v>
      </c>
      <c r="N56" s="258"/>
      <c r="O56" s="139"/>
      <c r="P56" s="139"/>
      <c r="Q56" s="175">
        <v>1755.0</v>
      </c>
      <c r="R56" s="187">
        <v>28.75</v>
      </c>
      <c r="S56" s="175">
        <f t="shared" si="30"/>
        <v>28.05</v>
      </c>
      <c r="T56" s="160">
        <f t="shared" si="33"/>
        <v>1</v>
      </c>
      <c r="U56" s="160">
        <f t="shared" si="31"/>
        <v>28.05</v>
      </c>
      <c r="V56" s="188">
        <f t="shared" si="12"/>
        <v>1666.906313</v>
      </c>
      <c r="W56" s="175">
        <f t="shared" ref="W56:X56" si="49">C56/100</f>
        <v>0.975</v>
      </c>
      <c r="X56" s="175">
        <f t="shared" si="49"/>
        <v>2.12</v>
      </c>
      <c r="Y56" s="175">
        <f t="shared" si="14"/>
        <v>28.05</v>
      </c>
      <c r="Z56" s="189">
        <f t="shared" si="15"/>
        <v>57.97935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32.0</v>
      </c>
      <c r="B57" s="190" t="s">
        <v>86</v>
      </c>
      <c r="C57" s="190">
        <v>97.0</v>
      </c>
      <c r="D57" s="190">
        <v>212.0</v>
      </c>
      <c r="E57" s="190">
        <v>2824.0</v>
      </c>
      <c r="F57" s="190"/>
      <c r="G57" s="190"/>
      <c r="H57" s="191" t="str">
        <f t="shared" si="7"/>
        <v/>
      </c>
      <c r="I57" s="190">
        <v>1.0</v>
      </c>
      <c r="J57" s="192">
        <f t="shared" si="8"/>
        <v>0</v>
      </c>
      <c r="K57" s="139"/>
      <c r="L57" s="216"/>
      <c r="M57" s="258">
        <f t="shared" si="37"/>
        <v>1</v>
      </c>
      <c r="N57" s="258"/>
      <c r="O57" s="139"/>
      <c r="P57" s="139"/>
      <c r="Q57" s="175">
        <v>1710.0</v>
      </c>
      <c r="R57" s="187">
        <v>28.75</v>
      </c>
      <c r="S57" s="175">
        <f t="shared" si="30"/>
        <v>28.24</v>
      </c>
      <c r="T57" s="160">
        <f t="shared" si="33"/>
        <v>1</v>
      </c>
      <c r="U57" s="160">
        <f t="shared" si="31"/>
        <v>28.24</v>
      </c>
      <c r="V57" s="188">
        <f t="shared" si="12"/>
        <v>1669.59116</v>
      </c>
      <c r="W57" s="175">
        <f t="shared" ref="W57:X57" si="50">C57/100</f>
        <v>0.97</v>
      </c>
      <c r="X57" s="175">
        <f t="shared" si="50"/>
        <v>2.12</v>
      </c>
      <c r="Y57" s="175">
        <f t="shared" si="14"/>
        <v>28.24</v>
      </c>
      <c r="Z57" s="189">
        <f t="shared" si="15"/>
        <v>58.072736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33.0</v>
      </c>
      <c r="B58" s="180" t="s">
        <v>74</v>
      </c>
      <c r="C58" s="181">
        <v>65.0</v>
      </c>
      <c r="D58" s="181">
        <v>220.0</v>
      </c>
      <c r="E58" s="181">
        <v>176.0</v>
      </c>
      <c r="F58" s="181"/>
      <c r="G58" s="181"/>
      <c r="H58" s="182" t="str">
        <f t="shared" si="7"/>
        <v/>
      </c>
      <c r="I58" s="181">
        <v>1.0</v>
      </c>
      <c r="J58" s="183">
        <f t="shared" si="8"/>
        <v>0</v>
      </c>
      <c r="K58" s="184"/>
      <c r="L58" s="185"/>
      <c r="M58" s="186">
        <f t="shared" si="37"/>
        <v>1</v>
      </c>
      <c r="N58" s="186"/>
      <c r="O58" s="184"/>
      <c r="P58" s="184"/>
      <c r="Q58" s="185"/>
      <c r="R58" s="187">
        <v>31.75</v>
      </c>
      <c r="S58" s="175">
        <f t="shared" si="30"/>
        <v>1.76</v>
      </c>
      <c r="T58" s="160">
        <f t="shared" si="33"/>
        <v>1</v>
      </c>
      <c r="U58" s="160">
        <f t="shared" si="31"/>
        <v>1.76</v>
      </c>
      <c r="V58" s="188">
        <f t="shared" si="12"/>
        <v>79.9084</v>
      </c>
      <c r="W58" s="175">
        <f t="shared" ref="W58:X58" si="51">C58/100</f>
        <v>0.65</v>
      </c>
      <c r="X58" s="175">
        <f t="shared" si="51"/>
        <v>2.2</v>
      </c>
      <c r="Y58" s="175">
        <f t="shared" si="14"/>
        <v>1.76</v>
      </c>
      <c r="Z58" s="189">
        <f t="shared" si="15"/>
        <v>2.5168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34.0</v>
      </c>
      <c r="B59" s="190" t="s">
        <v>74</v>
      </c>
      <c r="C59" s="190">
        <v>95.0</v>
      </c>
      <c r="D59" s="190">
        <v>220.0</v>
      </c>
      <c r="E59" s="190">
        <v>92.0</v>
      </c>
      <c r="F59" s="190"/>
      <c r="G59" s="190"/>
      <c r="H59" s="191" t="str">
        <f t="shared" si="7"/>
        <v/>
      </c>
      <c r="I59" s="190">
        <v>1.0</v>
      </c>
      <c r="J59" s="192">
        <f t="shared" si="8"/>
        <v>0</v>
      </c>
      <c r="K59" s="139"/>
      <c r="L59" s="216"/>
      <c r="M59" s="258">
        <f t="shared" si="37"/>
        <v>1</v>
      </c>
      <c r="N59" s="258"/>
      <c r="O59" s="139"/>
      <c r="P59" s="139"/>
      <c r="Q59" s="175"/>
      <c r="R59" s="187">
        <v>31.75</v>
      </c>
      <c r="S59" s="175">
        <f t="shared" si="30"/>
        <v>0.92</v>
      </c>
      <c r="T59" s="160">
        <f t="shared" si="33"/>
        <v>1</v>
      </c>
      <c r="U59" s="160">
        <f t="shared" si="31"/>
        <v>0.92</v>
      </c>
      <c r="V59" s="188">
        <f t="shared" si="12"/>
        <v>61.0489</v>
      </c>
      <c r="W59" s="175">
        <f t="shared" ref="W59:X59" si="52">C59/100</f>
        <v>0.95</v>
      </c>
      <c r="X59" s="175">
        <f t="shared" si="52"/>
        <v>2.2</v>
      </c>
      <c r="Y59" s="175">
        <f t="shared" si="14"/>
        <v>0.92</v>
      </c>
      <c r="Z59" s="189">
        <f t="shared" si="15"/>
        <v>1.9228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35.0</v>
      </c>
      <c r="B60" s="190" t="s">
        <v>74</v>
      </c>
      <c r="C60" s="190">
        <v>86.0</v>
      </c>
      <c r="D60" s="190">
        <v>220.0</v>
      </c>
      <c r="E60" s="190">
        <v>203.0</v>
      </c>
      <c r="F60" s="190"/>
      <c r="G60" s="190"/>
      <c r="H60" s="191" t="str">
        <f t="shared" si="7"/>
        <v/>
      </c>
      <c r="I60" s="190">
        <v>1.0</v>
      </c>
      <c r="J60" s="192">
        <f t="shared" si="8"/>
        <v>0</v>
      </c>
      <c r="K60" s="139"/>
      <c r="L60" s="216"/>
      <c r="M60" s="258">
        <f t="shared" si="37"/>
        <v>1</v>
      </c>
      <c r="N60" s="258"/>
      <c r="O60" s="139"/>
      <c r="P60" s="139"/>
      <c r="Q60" s="175"/>
      <c r="R60" s="187">
        <v>31.75</v>
      </c>
      <c r="S60" s="175">
        <f t="shared" si="30"/>
        <v>2.03</v>
      </c>
      <c r="T60" s="160">
        <f t="shared" si="33"/>
        <v>1</v>
      </c>
      <c r="U60" s="160">
        <f t="shared" si="31"/>
        <v>2.03</v>
      </c>
      <c r="V60" s="188">
        <f t="shared" si="12"/>
        <v>121.94413</v>
      </c>
      <c r="W60" s="175">
        <f t="shared" ref="W60:X60" si="53">C60/100</f>
        <v>0.86</v>
      </c>
      <c r="X60" s="175">
        <f t="shared" si="53"/>
        <v>2.2</v>
      </c>
      <c r="Y60" s="175">
        <f t="shared" si="14"/>
        <v>2.03</v>
      </c>
      <c r="Z60" s="189">
        <f t="shared" si="15"/>
        <v>3.84076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36.0</v>
      </c>
      <c r="B61" s="190" t="s">
        <v>74</v>
      </c>
      <c r="C61" s="190">
        <v>94.0</v>
      </c>
      <c r="D61" s="190">
        <v>220.0</v>
      </c>
      <c r="E61" s="190">
        <v>204.0</v>
      </c>
      <c r="F61" s="190"/>
      <c r="G61" s="190"/>
      <c r="H61" s="191" t="str">
        <f t="shared" si="7"/>
        <v/>
      </c>
      <c r="I61" s="190">
        <v>1.0</v>
      </c>
      <c r="J61" s="192">
        <f t="shared" si="8"/>
        <v>0</v>
      </c>
      <c r="K61" s="139"/>
      <c r="L61" s="216"/>
      <c r="M61" s="258">
        <f t="shared" si="37"/>
        <v>1</v>
      </c>
      <c r="N61" s="258"/>
      <c r="O61" s="139"/>
      <c r="P61" s="139"/>
      <c r="Q61" s="175"/>
      <c r="R61" s="187">
        <v>31.75</v>
      </c>
      <c r="S61" s="175">
        <f t="shared" si="30"/>
        <v>2.04</v>
      </c>
      <c r="T61" s="160">
        <f t="shared" si="33"/>
        <v>1</v>
      </c>
      <c r="U61" s="160">
        <f t="shared" si="31"/>
        <v>2.04</v>
      </c>
      <c r="V61" s="188">
        <f t="shared" si="12"/>
        <v>133.94436</v>
      </c>
      <c r="W61" s="175">
        <f t="shared" ref="W61:X61" si="54">C61/100</f>
        <v>0.94</v>
      </c>
      <c r="X61" s="175">
        <f t="shared" si="54"/>
        <v>2.2</v>
      </c>
      <c r="Y61" s="175">
        <f t="shared" si="14"/>
        <v>2.04</v>
      </c>
      <c r="Z61" s="189">
        <f t="shared" si="15"/>
        <v>4.21872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37.0</v>
      </c>
      <c r="B62" s="190" t="s">
        <v>74</v>
      </c>
      <c r="C62" s="190">
        <v>94.0</v>
      </c>
      <c r="D62" s="190">
        <v>220.0</v>
      </c>
      <c r="E62" s="190">
        <v>200.0</v>
      </c>
      <c r="F62" s="190"/>
      <c r="G62" s="190"/>
      <c r="H62" s="191" t="str">
        <f t="shared" si="7"/>
        <v/>
      </c>
      <c r="I62" s="190">
        <v>1.0</v>
      </c>
      <c r="J62" s="192">
        <f t="shared" si="8"/>
        <v>0</v>
      </c>
      <c r="K62" s="139"/>
      <c r="L62" s="216"/>
      <c r="M62" s="258">
        <f t="shared" si="37"/>
        <v>1</v>
      </c>
      <c r="N62" s="258"/>
      <c r="O62" s="139"/>
      <c r="P62" s="139"/>
      <c r="Q62" s="175"/>
      <c r="R62" s="187">
        <v>31.75</v>
      </c>
      <c r="S62" s="175">
        <f t="shared" si="30"/>
        <v>2</v>
      </c>
      <c r="T62" s="160">
        <f t="shared" si="33"/>
        <v>1</v>
      </c>
      <c r="U62" s="160">
        <f t="shared" si="31"/>
        <v>2</v>
      </c>
      <c r="V62" s="188">
        <f t="shared" si="12"/>
        <v>131.318</v>
      </c>
      <c r="W62" s="175">
        <f t="shared" ref="W62:X62" si="55">C62/100</f>
        <v>0.94</v>
      </c>
      <c r="X62" s="175">
        <f t="shared" si="55"/>
        <v>2.2</v>
      </c>
      <c r="Y62" s="175">
        <f t="shared" si="14"/>
        <v>2</v>
      </c>
      <c r="Z62" s="189">
        <f t="shared" si="15"/>
        <v>4.136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38.0</v>
      </c>
      <c r="B63" s="190" t="s">
        <v>74</v>
      </c>
      <c r="C63" s="190">
        <v>94.0</v>
      </c>
      <c r="D63" s="190">
        <v>220.0</v>
      </c>
      <c r="E63" s="190">
        <v>203.0</v>
      </c>
      <c r="F63" s="190"/>
      <c r="G63" s="190"/>
      <c r="H63" s="191" t="str">
        <f t="shared" si="7"/>
        <v/>
      </c>
      <c r="I63" s="190">
        <v>1.0</v>
      </c>
      <c r="J63" s="192">
        <f t="shared" si="8"/>
        <v>0</v>
      </c>
      <c r="K63" s="139"/>
      <c r="L63" s="216"/>
      <c r="M63" s="258">
        <f t="shared" si="37"/>
        <v>1</v>
      </c>
      <c r="N63" s="258"/>
      <c r="O63" s="139"/>
      <c r="P63" s="139"/>
      <c r="Q63" s="175"/>
      <c r="R63" s="187">
        <v>31.75</v>
      </c>
      <c r="S63" s="175">
        <f t="shared" si="30"/>
        <v>2.03</v>
      </c>
      <c r="T63" s="160">
        <f t="shared" si="33"/>
        <v>1</v>
      </c>
      <c r="U63" s="160">
        <f t="shared" si="31"/>
        <v>2.03</v>
      </c>
      <c r="V63" s="188">
        <f t="shared" si="12"/>
        <v>133.28777</v>
      </c>
      <c r="W63" s="175">
        <f t="shared" ref="W63:X63" si="56">C63/100</f>
        <v>0.94</v>
      </c>
      <c r="X63" s="175">
        <f t="shared" si="56"/>
        <v>2.2</v>
      </c>
      <c r="Y63" s="175">
        <f t="shared" si="14"/>
        <v>2.03</v>
      </c>
      <c r="Z63" s="189">
        <f t="shared" si="15"/>
        <v>4.19804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39.0</v>
      </c>
      <c r="B64" s="190" t="s">
        <v>74</v>
      </c>
      <c r="C64" s="190">
        <v>94.0</v>
      </c>
      <c r="D64" s="190">
        <v>220.0</v>
      </c>
      <c r="E64" s="190">
        <v>206.0</v>
      </c>
      <c r="F64" s="190"/>
      <c r="G64" s="190"/>
      <c r="H64" s="191" t="str">
        <f t="shared" si="7"/>
        <v/>
      </c>
      <c r="I64" s="190">
        <v>1.0</v>
      </c>
      <c r="J64" s="192">
        <f t="shared" si="8"/>
        <v>0</v>
      </c>
      <c r="K64" s="139"/>
      <c r="L64" s="216"/>
      <c r="M64" s="258"/>
      <c r="N64" s="258"/>
      <c r="O64" s="139"/>
      <c r="P64" s="139"/>
      <c r="Q64" s="175"/>
      <c r="R64" s="187">
        <v>31.75</v>
      </c>
      <c r="S64" s="175">
        <f t="shared" si="30"/>
        <v>2.06</v>
      </c>
      <c r="T64" s="160">
        <f t="shared" si="33"/>
        <v>1</v>
      </c>
      <c r="U64" s="160">
        <f t="shared" si="31"/>
        <v>2.06</v>
      </c>
      <c r="V64" s="188">
        <f t="shared" si="12"/>
        <v>135.25754</v>
      </c>
      <c r="W64" s="175">
        <f t="shared" ref="W64:X64" si="57">C64/100</f>
        <v>0.94</v>
      </c>
      <c r="X64" s="175">
        <f t="shared" si="57"/>
        <v>2.2</v>
      </c>
      <c r="Y64" s="175">
        <f t="shared" si="14"/>
        <v>2.06</v>
      </c>
      <c r="Z64" s="189">
        <f t="shared" si="15"/>
        <v>4.26008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40.0</v>
      </c>
      <c r="B65" s="190" t="s">
        <v>74</v>
      </c>
      <c r="C65" s="190">
        <v>94.0</v>
      </c>
      <c r="D65" s="190">
        <v>220.0</v>
      </c>
      <c r="E65" s="190">
        <v>207.0</v>
      </c>
      <c r="F65" s="190"/>
      <c r="G65" s="190"/>
      <c r="H65" s="191" t="str">
        <f t="shared" si="7"/>
        <v/>
      </c>
      <c r="I65" s="190">
        <v>1.0</v>
      </c>
      <c r="J65" s="192">
        <f t="shared" si="8"/>
        <v>0</v>
      </c>
      <c r="K65" s="139"/>
      <c r="L65" s="216"/>
      <c r="M65" s="258"/>
      <c r="N65" s="258"/>
      <c r="O65" s="139"/>
      <c r="P65" s="139"/>
      <c r="Q65" s="175"/>
      <c r="R65" s="187">
        <v>31.75</v>
      </c>
      <c r="S65" s="175">
        <f t="shared" si="30"/>
        <v>2.07</v>
      </c>
      <c r="T65" s="160">
        <f t="shared" si="33"/>
        <v>1</v>
      </c>
      <c r="U65" s="160">
        <f t="shared" si="31"/>
        <v>2.07</v>
      </c>
      <c r="V65" s="188">
        <f t="shared" si="12"/>
        <v>135.91413</v>
      </c>
      <c r="W65" s="175">
        <f t="shared" ref="W65:X65" si="58">C65/100</f>
        <v>0.94</v>
      </c>
      <c r="X65" s="175">
        <f t="shared" si="58"/>
        <v>2.2</v>
      </c>
      <c r="Y65" s="175">
        <f t="shared" si="14"/>
        <v>2.07</v>
      </c>
      <c r="Z65" s="189">
        <f t="shared" si="15"/>
        <v>4.28076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41.0</v>
      </c>
      <c r="B66" s="190" t="s">
        <v>74</v>
      </c>
      <c r="C66" s="190">
        <v>86.0</v>
      </c>
      <c r="D66" s="190">
        <v>220.0</v>
      </c>
      <c r="E66" s="190">
        <v>165.0</v>
      </c>
      <c r="F66" s="190"/>
      <c r="G66" s="190"/>
      <c r="H66" s="191" t="str">
        <f t="shared" si="7"/>
        <v/>
      </c>
      <c r="I66" s="190">
        <v>1.0</v>
      </c>
      <c r="J66" s="192">
        <f t="shared" si="8"/>
        <v>0</v>
      </c>
      <c r="K66" s="139"/>
      <c r="L66" s="216"/>
      <c r="M66" s="258"/>
      <c r="N66" s="258"/>
      <c r="O66" s="139"/>
      <c r="P66" s="139"/>
      <c r="Q66" s="175"/>
      <c r="R66" s="187">
        <v>31.75</v>
      </c>
      <c r="S66" s="175">
        <f t="shared" si="30"/>
        <v>1.65</v>
      </c>
      <c r="T66" s="160">
        <f t="shared" si="33"/>
        <v>1</v>
      </c>
      <c r="U66" s="160">
        <f t="shared" si="31"/>
        <v>1.65</v>
      </c>
      <c r="V66" s="188">
        <f t="shared" si="12"/>
        <v>99.11715</v>
      </c>
      <c r="W66" s="175">
        <f t="shared" ref="W66:X66" si="59">C66/100</f>
        <v>0.86</v>
      </c>
      <c r="X66" s="175">
        <f t="shared" si="59"/>
        <v>2.2</v>
      </c>
      <c r="Y66" s="175">
        <f t="shared" si="14"/>
        <v>1.65</v>
      </c>
      <c r="Z66" s="189">
        <f t="shared" si="15"/>
        <v>3.1218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42.0</v>
      </c>
      <c r="B67" s="190" t="s">
        <v>74</v>
      </c>
      <c r="C67" s="190">
        <v>80.0</v>
      </c>
      <c r="D67" s="190">
        <v>220.0</v>
      </c>
      <c r="E67" s="190">
        <v>158.0</v>
      </c>
      <c r="F67" s="190"/>
      <c r="G67" s="190"/>
      <c r="H67" s="191" t="str">
        <f t="shared" si="7"/>
        <v/>
      </c>
      <c r="I67" s="190">
        <v>1.0</v>
      </c>
      <c r="J67" s="192">
        <f t="shared" si="8"/>
        <v>0</v>
      </c>
      <c r="K67" s="139"/>
      <c r="L67" s="216"/>
      <c r="M67" s="258"/>
      <c r="N67" s="258"/>
      <c r="O67" s="139"/>
      <c r="P67" s="139"/>
      <c r="Q67" s="175"/>
      <c r="R67" s="187">
        <v>31.75</v>
      </c>
      <c r="S67" s="175">
        <f t="shared" si="30"/>
        <v>1.58</v>
      </c>
      <c r="T67" s="160">
        <f t="shared" si="33"/>
        <v>1</v>
      </c>
      <c r="U67" s="160">
        <f t="shared" si="31"/>
        <v>1.58</v>
      </c>
      <c r="V67" s="188">
        <f t="shared" si="12"/>
        <v>88.2904</v>
      </c>
      <c r="W67" s="175">
        <f t="shared" ref="W67:X67" si="60">C67/100</f>
        <v>0.8</v>
      </c>
      <c r="X67" s="175">
        <f t="shared" si="60"/>
        <v>2.2</v>
      </c>
      <c r="Y67" s="175">
        <f t="shared" si="14"/>
        <v>1.58</v>
      </c>
      <c r="Z67" s="189">
        <f t="shared" si="15"/>
        <v>2.7808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43.0</v>
      </c>
      <c r="B68" s="190" t="s">
        <v>74</v>
      </c>
      <c r="C68" s="190">
        <v>92.0</v>
      </c>
      <c r="D68" s="190">
        <v>220.0</v>
      </c>
      <c r="E68" s="190">
        <v>2835.0</v>
      </c>
      <c r="F68" s="190"/>
      <c r="G68" s="190"/>
      <c r="H68" s="191" t="str">
        <f t="shared" si="7"/>
        <v/>
      </c>
      <c r="I68" s="190">
        <v>1.0</v>
      </c>
      <c r="J68" s="192">
        <f t="shared" si="8"/>
        <v>0</v>
      </c>
      <c r="K68" s="139"/>
      <c r="L68" s="216"/>
      <c r="M68" s="258"/>
      <c r="N68" s="258"/>
      <c r="O68" s="139"/>
      <c r="P68" s="139"/>
      <c r="Q68" s="175">
        <v>1905.0</v>
      </c>
      <c r="R68" s="187">
        <v>31.75</v>
      </c>
      <c r="S68" s="175">
        <f t="shared" si="30"/>
        <v>28.35</v>
      </c>
      <c r="T68" s="160">
        <f t="shared" si="33"/>
        <v>1</v>
      </c>
      <c r="U68" s="160">
        <f t="shared" si="31"/>
        <v>28.35</v>
      </c>
      <c r="V68" s="188">
        <f t="shared" si="12"/>
        <v>1821.8277</v>
      </c>
      <c r="W68" s="175">
        <f t="shared" ref="W68:X68" si="61">C68/100</f>
        <v>0.92</v>
      </c>
      <c r="X68" s="175">
        <f t="shared" si="61"/>
        <v>2.2</v>
      </c>
      <c r="Y68" s="175">
        <f t="shared" si="14"/>
        <v>28.35</v>
      </c>
      <c r="Z68" s="189">
        <f t="shared" si="15"/>
        <v>57.3804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44.0</v>
      </c>
      <c r="B69" s="190" t="s">
        <v>74</v>
      </c>
      <c r="C69" s="190">
        <v>93.0</v>
      </c>
      <c r="D69" s="190">
        <v>220.0</v>
      </c>
      <c r="E69" s="190">
        <v>2845.0</v>
      </c>
      <c r="F69" s="190"/>
      <c r="G69" s="190"/>
      <c r="H69" s="191" t="str">
        <f t="shared" si="7"/>
        <v/>
      </c>
      <c r="I69" s="190">
        <v>1.0</v>
      </c>
      <c r="J69" s="192">
        <f t="shared" si="8"/>
        <v>0</v>
      </c>
      <c r="K69" s="139"/>
      <c r="L69" s="216"/>
      <c r="M69" s="258"/>
      <c r="N69" s="258"/>
      <c r="O69" s="139"/>
      <c r="P69" s="139"/>
      <c r="Q69" s="175">
        <v>1845.0</v>
      </c>
      <c r="R69" s="187">
        <v>31.75</v>
      </c>
      <c r="S69" s="175">
        <f t="shared" si="30"/>
        <v>28.45</v>
      </c>
      <c r="T69" s="160">
        <f t="shared" si="33"/>
        <v>1</v>
      </c>
      <c r="U69" s="160">
        <f t="shared" si="31"/>
        <v>28.45</v>
      </c>
      <c r="V69" s="188">
        <f t="shared" si="12"/>
        <v>1848.126225</v>
      </c>
      <c r="W69" s="175">
        <f t="shared" ref="W69:X69" si="62">C69/100</f>
        <v>0.93</v>
      </c>
      <c r="X69" s="175">
        <f t="shared" si="62"/>
        <v>2.2</v>
      </c>
      <c r="Y69" s="175">
        <f t="shared" si="14"/>
        <v>28.45</v>
      </c>
      <c r="Z69" s="189">
        <f t="shared" si="15"/>
        <v>58.2087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45.0</v>
      </c>
      <c r="B70" s="190" t="s">
        <v>74</v>
      </c>
      <c r="C70" s="190">
        <v>92.0</v>
      </c>
      <c r="D70" s="190">
        <v>220.0</v>
      </c>
      <c r="E70" s="190">
        <v>2828.0</v>
      </c>
      <c r="F70" s="190"/>
      <c r="G70" s="190"/>
      <c r="H70" s="191" t="str">
        <f t="shared" si="7"/>
        <v/>
      </c>
      <c r="I70" s="190">
        <v>1.0</v>
      </c>
      <c r="J70" s="192">
        <f t="shared" si="8"/>
        <v>0</v>
      </c>
      <c r="K70" s="139"/>
      <c r="L70" s="216"/>
      <c r="M70" s="258"/>
      <c r="N70" s="258"/>
      <c r="O70" s="139"/>
      <c r="P70" s="139"/>
      <c r="Q70" s="175">
        <v>1930.0</v>
      </c>
      <c r="R70" s="187">
        <v>31.75</v>
      </c>
      <c r="S70" s="175">
        <f t="shared" si="30"/>
        <v>28.28</v>
      </c>
      <c r="T70" s="160">
        <f t="shared" si="33"/>
        <v>1</v>
      </c>
      <c r="U70" s="160">
        <f t="shared" si="31"/>
        <v>28.28</v>
      </c>
      <c r="V70" s="188">
        <f t="shared" si="12"/>
        <v>1817.32936</v>
      </c>
      <c r="W70" s="175">
        <f t="shared" ref="W70:X70" si="63">C70/100</f>
        <v>0.92</v>
      </c>
      <c r="X70" s="175">
        <f t="shared" si="63"/>
        <v>2.2</v>
      </c>
      <c r="Y70" s="175">
        <f t="shared" si="14"/>
        <v>28.28</v>
      </c>
      <c r="Z70" s="189">
        <f t="shared" si="15"/>
        <v>57.23872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51.0</v>
      </c>
      <c r="B71" s="190"/>
      <c r="C71" s="190"/>
      <c r="D71" s="190"/>
      <c r="E71" s="190"/>
      <c r="F71" s="190"/>
      <c r="G71" s="190"/>
      <c r="H71" s="191" t="str">
        <f t="shared" si="7"/>
        <v/>
      </c>
      <c r="I71" s="190"/>
      <c r="J71" s="192">
        <f t="shared" si="8"/>
        <v>0</v>
      </c>
      <c r="K71" s="139"/>
      <c r="L71" s="216"/>
      <c r="M71" s="258"/>
      <c r="N71" s="258"/>
      <c r="O71" s="139"/>
      <c r="P71" s="139"/>
      <c r="Q71" s="175"/>
      <c r="R71" s="141"/>
      <c r="S71" s="175">
        <f t="shared" si="30"/>
        <v>0</v>
      </c>
      <c r="T71" s="160" t="str">
        <f t="shared" si="33"/>
        <v/>
      </c>
      <c r="U71" s="160">
        <f t="shared" si="31"/>
        <v>0</v>
      </c>
      <c r="V71" s="188">
        <f t="shared" si="12"/>
        <v>0</v>
      </c>
      <c r="W71" s="175">
        <f t="shared" ref="W71:X71" si="64">C71/100</f>
        <v>0</v>
      </c>
      <c r="X71" s="175">
        <f t="shared" si="64"/>
        <v>0</v>
      </c>
      <c r="Y71" s="175">
        <f t="shared" si="14"/>
        <v>0</v>
      </c>
      <c r="Z71" s="189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52.0</v>
      </c>
      <c r="B72" s="190"/>
      <c r="C72" s="190"/>
      <c r="D72" s="190"/>
      <c r="E72" s="190"/>
      <c r="F72" s="190"/>
      <c r="G72" s="190"/>
      <c r="H72" s="191" t="str">
        <f t="shared" si="7"/>
        <v/>
      </c>
      <c r="I72" s="190"/>
      <c r="J72" s="192">
        <f t="shared" si="8"/>
        <v>0</v>
      </c>
      <c r="K72" s="139"/>
      <c r="L72" s="216"/>
      <c r="M72" s="258"/>
      <c r="N72" s="258"/>
      <c r="O72" s="139"/>
      <c r="P72" s="139"/>
      <c r="Q72" s="175"/>
      <c r="R72" s="141"/>
      <c r="S72" s="175">
        <f t="shared" si="30"/>
        <v>0</v>
      </c>
      <c r="T72" s="160" t="str">
        <f t="shared" si="33"/>
        <v/>
      </c>
      <c r="U72" s="160">
        <f t="shared" si="31"/>
        <v>0</v>
      </c>
      <c r="V72" s="188">
        <f t="shared" si="12"/>
        <v>0</v>
      </c>
      <c r="W72" s="175">
        <f t="shared" ref="W72:X72" si="65">C72/100</f>
        <v>0</v>
      </c>
      <c r="X72" s="175">
        <f t="shared" si="65"/>
        <v>0</v>
      </c>
      <c r="Y72" s="175">
        <f t="shared" si="14"/>
        <v>0</v>
      </c>
      <c r="Z72" s="18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53.0</v>
      </c>
      <c r="B73" s="190"/>
      <c r="C73" s="190"/>
      <c r="D73" s="190"/>
      <c r="E73" s="190"/>
      <c r="F73" s="190"/>
      <c r="G73" s="190"/>
      <c r="H73" s="191" t="str">
        <f t="shared" si="7"/>
        <v/>
      </c>
      <c r="I73" s="190"/>
      <c r="J73" s="192">
        <f t="shared" si="8"/>
        <v>0</v>
      </c>
      <c r="K73" s="139"/>
      <c r="L73" s="216"/>
      <c r="M73" s="258"/>
      <c r="N73" s="258"/>
      <c r="O73" s="139"/>
      <c r="P73" s="139"/>
      <c r="Q73" s="175"/>
      <c r="R73" s="141"/>
      <c r="S73" s="175">
        <f t="shared" si="30"/>
        <v>0</v>
      </c>
      <c r="T73" s="160" t="str">
        <f t="shared" si="33"/>
        <v/>
      </c>
      <c r="U73" s="160">
        <f t="shared" si="31"/>
        <v>0</v>
      </c>
      <c r="V73" s="188">
        <f t="shared" si="12"/>
        <v>0</v>
      </c>
      <c r="W73" s="175">
        <f t="shared" ref="W73:X73" si="66">C73/100</f>
        <v>0</v>
      </c>
      <c r="X73" s="175">
        <f t="shared" si="66"/>
        <v>0</v>
      </c>
      <c r="Y73" s="175">
        <f t="shared" si="14"/>
        <v>0</v>
      </c>
      <c r="Z73" s="18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54.0</v>
      </c>
      <c r="B74" s="190"/>
      <c r="C74" s="190"/>
      <c r="D74" s="190"/>
      <c r="E74" s="190"/>
      <c r="F74" s="190"/>
      <c r="G74" s="190"/>
      <c r="H74" s="191" t="str">
        <f t="shared" si="7"/>
        <v/>
      </c>
      <c r="I74" s="190"/>
      <c r="J74" s="192">
        <f t="shared" si="8"/>
        <v>0</v>
      </c>
      <c r="K74" s="139"/>
      <c r="L74" s="216"/>
      <c r="M74" s="258"/>
      <c r="N74" s="258"/>
      <c r="O74" s="139"/>
      <c r="P74" s="139"/>
      <c r="Q74" s="175"/>
      <c r="R74" s="141"/>
      <c r="S74" s="175">
        <f t="shared" si="30"/>
        <v>0</v>
      </c>
      <c r="T74" s="160" t="str">
        <f t="shared" si="33"/>
        <v/>
      </c>
      <c r="U74" s="160">
        <f t="shared" si="31"/>
        <v>0</v>
      </c>
      <c r="V74" s="188">
        <f t="shared" si="12"/>
        <v>0</v>
      </c>
      <c r="W74" s="175">
        <f t="shared" ref="W74:X74" si="67">C74/100</f>
        <v>0</v>
      </c>
      <c r="X74" s="175">
        <f t="shared" si="67"/>
        <v>0</v>
      </c>
      <c r="Y74" s="175">
        <f t="shared" si="14"/>
        <v>0</v>
      </c>
      <c r="Z74" s="18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55.0</v>
      </c>
      <c r="B75" s="190"/>
      <c r="C75" s="190"/>
      <c r="D75" s="190"/>
      <c r="E75" s="190"/>
      <c r="F75" s="190"/>
      <c r="G75" s="190"/>
      <c r="H75" s="191" t="str">
        <f t="shared" si="7"/>
        <v/>
      </c>
      <c r="I75" s="190"/>
      <c r="J75" s="192">
        <f t="shared" si="8"/>
        <v>0</v>
      </c>
      <c r="K75" s="139"/>
      <c r="L75" s="216"/>
      <c r="M75" s="258"/>
      <c r="N75" s="258"/>
      <c r="O75" s="139"/>
      <c r="P75" s="139"/>
      <c r="Q75" s="175"/>
      <c r="R75" s="141"/>
      <c r="S75" s="175">
        <f t="shared" si="30"/>
        <v>0</v>
      </c>
      <c r="T75" s="160" t="str">
        <f t="shared" si="33"/>
        <v/>
      </c>
      <c r="U75" s="160">
        <f t="shared" si="31"/>
        <v>0</v>
      </c>
      <c r="V75" s="188">
        <f t="shared" si="12"/>
        <v>0</v>
      </c>
      <c r="W75" s="175">
        <f t="shared" ref="W75:X75" si="68">C75/100</f>
        <v>0</v>
      </c>
      <c r="X75" s="175">
        <f t="shared" si="68"/>
        <v>0</v>
      </c>
      <c r="Y75" s="175">
        <f t="shared" si="14"/>
        <v>0</v>
      </c>
      <c r="Z75" s="18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56.0</v>
      </c>
      <c r="B76" s="190"/>
      <c r="C76" s="190"/>
      <c r="D76" s="190"/>
      <c r="E76" s="190"/>
      <c r="F76" s="190"/>
      <c r="G76" s="190"/>
      <c r="H76" s="191" t="str">
        <f t="shared" si="7"/>
        <v/>
      </c>
      <c r="I76" s="190"/>
      <c r="J76" s="192">
        <f t="shared" si="8"/>
        <v>0</v>
      </c>
      <c r="K76" s="139"/>
      <c r="L76" s="216"/>
      <c r="M76" s="258"/>
      <c r="N76" s="258"/>
      <c r="O76" s="139"/>
      <c r="P76" s="139"/>
      <c r="Q76" s="175"/>
      <c r="R76" s="141"/>
      <c r="S76" s="175">
        <f t="shared" si="30"/>
        <v>0</v>
      </c>
      <c r="T76" s="160" t="str">
        <f t="shared" si="33"/>
        <v/>
      </c>
      <c r="U76" s="160">
        <f t="shared" si="31"/>
        <v>0</v>
      </c>
      <c r="V76" s="188">
        <f t="shared" si="12"/>
        <v>0</v>
      </c>
      <c r="W76" s="175">
        <f t="shared" ref="W76:X76" si="69">C76/100</f>
        <v>0</v>
      </c>
      <c r="X76" s="175">
        <f t="shared" si="69"/>
        <v>0</v>
      </c>
      <c r="Y76" s="175">
        <f t="shared" si="14"/>
        <v>0</v>
      </c>
      <c r="Z76" s="18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57.0</v>
      </c>
      <c r="B77" s="190"/>
      <c r="C77" s="190"/>
      <c r="D77" s="190"/>
      <c r="E77" s="190"/>
      <c r="F77" s="190"/>
      <c r="G77" s="190"/>
      <c r="H77" s="191" t="str">
        <f t="shared" si="7"/>
        <v/>
      </c>
      <c r="I77" s="190"/>
      <c r="J77" s="192">
        <f t="shared" si="8"/>
        <v>0</v>
      </c>
      <c r="K77" s="139"/>
      <c r="L77" s="216"/>
      <c r="M77" s="258"/>
      <c r="N77" s="258"/>
      <c r="O77" s="139"/>
      <c r="P77" s="139"/>
      <c r="Q77" s="175"/>
      <c r="R77" s="141"/>
      <c r="S77" s="175">
        <f t="shared" si="30"/>
        <v>0</v>
      </c>
      <c r="T77" s="160" t="str">
        <f t="shared" si="33"/>
        <v/>
      </c>
      <c r="U77" s="160">
        <f t="shared" si="31"/>
        <v>0</v>
      </c>
      <c r="V77" s="188">
        <f t="shared" si="12"/>
        <v>0</v>
      </c>
      <c r="W77" s="175">
        <f t="shared" ref="W77:X77" si="70">C77/100</f>
        <v>0</v>
      </c>
      <c r="X77" s="175">
        <f t="shared" si="70"/>
        <v>0</v>
      </c>
      <c r="Y77" s="175">
        <f t="shared" si="14"/>
        <v>0</v>
      </c>
      <c r="Z77" s="18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58.0</v>
      </c>
      <c r="B78" s="190"/>
      <c r="C78" s="190"/>
      <c r="D78" s="190"/>
      <c r="E78" s="190"/>
      <c r="F78" s="190"/>
      <c r="G78" s="190"/>
      <c r="H78" s="191" t="str">
        <f t="shared" si="7"/>
        <v/>
      </c>
      <c r="I78" s="190"/>
      <c r="J78" s="192">
        <f t="shared" si="8"/>
        <v>0</v>
      </c>
      <c r="K78" s="139"/>
      <c r="L78" s="216"/>
      <c r="M78" s="258"/>
      <c r="N78" s="258"/>
      <c r="O78" s="139"/>
      <c r="P78" s="139"/>
      <c r="Q78" s="175"/>
      <c r="R78" s="141"/>
      <c r="S78" s="175">
        <f t="shared" si="30"/>
        <v>0</v>
      </c>
      <c r="T78" s="160" t="str">
        <f t="shared" si="33"/>
        <v/>
      </c>
      <c r="U78" s="160">
        <f t="shared" si="31"/>
        <v>0</v>
      </c>
      <c r="V78" s="188">
        <f t="shared" si="12"/>
        <v>0</v>
      </c>
      <c r="W78" s="175">
        <f t="shared" ref="W78:X78" si="71">C78/100</f>
        <v>0</v>
      </c>
      <c r="X78" s="175">
        <f t="shared" si="71"/>
        <v>0</v>
      </c>
      <c r="Y78" s="175">
        <f t="shared" si="14"/>
        <v>0</v>
      </c>
      <c r="Z78" s="18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59.0</v>
      </c>
      <c r="B79" s="190"/>
      <c r="C79" s="190"/>
      <c r="D79" s="190"/>
      <c r="E79" s="190"/>
      <c r="F79" s="190"/>
      <c r="G79" s="190"/>
      <c r="H79" s="191" t="str">
        <f t="shared" si="7"/>
        <v/>
      </c>
      <c r="I79" s="190"/>
      <c r="J79" s="192">
        <f t="shared" si="8"/>
        <v>0</v>
      </c>
      <c r="K79" s="139"/>
      <c r="L79" s="216"/>
      <c r="M79" s="258"/>
      <c r="N79" s="258"/>
      <c r="O79" s="139"/>
      <c r="P79" s="139"/>
      <c r="Q79" s="175"/>
      <c r="R79" s="141"/>
      <c r="S79" s="175">
        <f t="shared" si="30"/>
        <v>0</v>
      </c>
      <c r="T79" s="160" t="str">
        <f t="shared" si="33"/>
        <v/>
      </c>
      <c r="U79" s="160">
        <f t="shared" si="31"/>
        <v>0</v>
      </c>
      <c r="V79" s="188">
        <f t="shared" si="12"/>
        <v>0</v>
      </c>
      <c r="W79" s="175">
        <f t="shared" ref="W79:X79" si="72">C79/100</f>
        <v>0</v>
      </c>
      <c r="X79" s="175">
        <f t="shared" si="72"/>
        <v>0</v>
      </c>
      <c r="Y79" s="175">
        <f t="shared" si="14"/>
        <v>0</v>
      </c>
      <c r="Z79" s="18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60.0</v>
      </c>
      <c r="B80" s="190"/>
      <c r="C80" s="190"/>
      <c r="D80" s="190"/>
      <c r="E80" s="190"/>
      <c r="F80" s="190"/>
      <c r="G80" s="190"/>
      <c r="H80" s="191" t="str">
        <f t="shared" si="7"/>
        <v/>
      </c>
      <c r="I80" s="190"/>
      <c r="J80" s="192">
        <f t="shared" si="8"/>
        <v>0</v>
      </c>
      <c r="K80" s="139"/>
      <c r="L80" s="175">
        <f t="shared" ref="L80:L81" si="74">D80*25.4/1000</f>
        <v>0</v>
      </c>
      <c r="M80" s="160" t="str">
        <f t="shared" ref="M80:M95" si="75">+I80</f>
        <v/>
      </c>
      <c r="N80" s="160">
        <f t="shared" ref="N80:N81" si="76">M80*L80</f>
        <v>0</v>
      </c>
      <c r="O80" s="139"/>
      <c r="P80" s="139"/>
      <c r="Q80" s="175"/>
      <c r="R80" s="141"/>
      <c r="S80" s="175">
        <f t="shared" si="30"/>
        <v>0</v>
      </c>
      <c r="T80" s="160" t="str">
        <f t="shared" si="33"/>
        <v/>
      </c>
      <c r="U80" s="160">
        <f t="shared" si="31"/>
        <v>0</v>
      </c>
      <c r="V80" s="188">
        <f t="shared" si="12"/>
        <v>0</v>
      </c>
      <c r="W80" s="175">
        <f t="shared" ref="W80:X80" si="73">C80/100</f>
        <v>0</v>
      </c>
      <c r="X80" s="175">
        <f t="shared" si="73"/>
        <v>0</v>
      </c>
      <c r="Y80" s="175">
        <f t="shared" si="14"/>
        <v>0</v>
      </c>
      <c r="Z80" s="18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61.0</v>
      </c>
      <c r="B81" s="190"/>
      <c r="C81" s="190"/>
      <c r="D81" s="190"/>
      <c r="E81" s="190"/>
      <c r="F81" s="190"/>
      <c r="G81" s="190"/>
      <c r="H81" s="191" t="str">
        <f t="shared" si="7"/>
        <v/>
      </c>
      <c r="I81" s="190"/>
      <c r="J81" s="192">
        <f t="shared" si="8"/>
        <v>0</v>
      </c>
      <c r="K81" s="139"/>
      <c r="L81" s="216">
        <f t="shared" si="74"/>
        <v>0</v>
      </c>
      <c r="M81" s="258" t="str">
        <f t="shared" si="75"/>
        <v/>
      </c>
      <c r="N81" s="258">
        <f t="shared" si="76"/>
        <v>0</v>
      </c>
      <c r="O81" s="139"/>
      <c r="P81" s="139"/>
      <c r="Q81" s="175"/>
      <c r="R81" s="141"/>
      <c r="S81" s="175">
        <f t="shared" si="30"/>
        <v>0</v>
      </c>
      <c r="T81" s="160" t="str">
        <f t="shared" si="33"/>
        <v/>
      </c>
      <c r="U81" s="160">
        <f t="shared" si="31"/>
        <v>0</v>
      </c>
      <c r="V81" s="188">
        <f t="shared" si="12"/>
        <v>0</v>
      </c>
      <c r="W81" s="175">
        <f t="shared" ref="W81:X81" si="77">C81/100</f>
        <v>0</v>
      </c>
      <c r="X81" s="175">
        <f t="shared" si="77"/>
        <v>0</v>
      </c>
      <c r="Y81" s="175">
        <f t="shared" si="14"/>
        <v>0</v>
      </c>
      <c r="Z81" s="18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62.0</v>
      </c>
      <c r="B82" s="190"/>
      <c r="C82" s="190"/>
      <c r="D82" s="190"/>
      <c r="E82" s="190"/>
      <c r="F82" s="190"/>
      <c r="G82" s="190"/>
      <c r="H82" s="191" t="str">
        <f t="shared" si="7"/>
        <v/>
      </c>
      <c r="I82" s="190"/>
      <c r="J82" s="192">
        <f t="shared" si="8"/>
        <v>0</v>
      </c>
      <c r="K82" s="139"/>
      <c r="L82" s="216"/>
      <c r="M82" s="258" t="str">
        <f t="shared" si="75"/>
        <v/>
      </c>
      <c r="N82" s="258"/>
      <c r="O82" s="139"/>
      <c r="P82" s="139"/>
      <c r="Q82" s="175"/>
      <c r="R82" s="141"/>
      <c r="S82" s="175">
        <f t="shared" si="30"/>
        <v>0</v>
      </c>
      <c r="T82" s="160" t="str">
        <f t="shared" si="33"/>
        <v/>
      </c>
      <c r="U82" s="160">
        <f t="shared" si="31"/>
        <v>0</v>
      </c>
      <c r="V82" s="188">
        <f t="shared" si="12"/>
        <v>0</v>
      </c>
      <c r="W82" s="175">
        <f t="shared" ref="W82:X82" si="78">C82/100</f>
        <v>0</v>
      </c>
      <c r="X82" s="175">
        <f t="shared" si="78"/>
        <v>0</v>
      </c>
      <c r="Y82" s="175">
        <f t="shared" si="14"/>
        <v>0</v>
      </c>
      <c r="Z82" s="18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63.0</v>
      </c>
      <c r="B83" s="190"/>
      <c r="C83" s="190"/>
      <c r="D83" s="190"/>
      <c r="E83" s="190"/>
      <c r="F83" s="190"/>
      <c r="G83" s="190"/>
      <c r="H83" s="191" t="str">
        <f t="shared" si="7"/>
        <v/>
      </c>
      <c r="I83" s="190"/>
      <c r="J83" s="192">
        <f t="shared" si="8"/>
        <v>0</v>
      </c>
      <c r="K83" s="139"/>
      <c r="L83" s="216"/>
      <c r="M83" s="258" t="str">
        <f t="shared" si="75"/>
        <v/>
      </c>
      <c r="N83" s="258"/>
      <c r="O83" s="139"/>
      <c r="P83" s="139"/>
      <c r="Q83" s="175"/>
      <c r="R83" s="141"/>
      <c r="S83" s="175">
        <f t="shared" si="30"/>
        <v>0</v>
      </c>
      <c r="T83" s="160" t="str">
        <f t="shared" si="33"/>
        <v/>
      </c>
      <c r="U83" s="160">
        <f t="shared" si="31"/>
        <v>0</v>
      </c>
      <c r="V83" s="188">
        <f t="shared" si="12"/>
        <v>0</v>
      </c>
      <c r="W83" s="175">
        <f t="shared" ref="W83:X83" si="79">C83/100</f>
        <v>0</v>
      </c>
      <c r="X83" s="175">
        <f t="shared" si="79"/>
        <v>0</v>
      </c>
      <c r="Y83" s="175">
        <f t="shared" si="14"/>
        <v>0</v>
      </c>
      <c r="Z83" s="18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64.0</v>
      </c>
      <c r="B84" s="190"/>
      <c r="C84" s="190"/>
      <c r="D84" s="190"/>
      <c r="E84" s="190"/>
      <c r="F84" s="190"/>
      <c r="G84" s="190"/>
      <c r="H84" s="191" t="str">
        <f t="shared" si="7"/>
        <v/>
      </c>
      <c r="I84" s="190"/>
      <c r="J84" s="192">
        <f t="shared" si="8"/>
        <v>0</v>
      </c>
      <c r="K84" s="139"/>
      <c r="L84" s="216"/>
      <c r="M84" s="258" t="str">
        <f t="shared" si="75"/>
        <v/>
      </c>
      <c r="N84" s="258"/>
      <c r="O84" s="139"/>
      <c r="P84" s="139"/>
      <c r="Q84" s="175"/>
      <c r="R84" s="141"/>
      <c r="S84" s="175">
        <f t="shared" si="30"/>
        <v>0</v>
      </c>
      <c r="T84" s="160" t="str">
        <f t="shared" si="33"/>
        <v/>
      </c>
      <c r="U84" s="160">
        <f t="shared" si="31"/>
        <v>0</v>
      </c>
      <c r="V84" s="188">
        <f t="shared" si="12"/>
        <v>0</v>
      </c>
      <c r="W84" s="175">
        <f t="shared" ref="W84:X84" si="80">C84/100</f>
        <v>0</v>
      </c>
      <c r="X84" s="175">
        <f t="shared" si="80"/>
        <v>0</v>
      </c>
      <c r="Y84" s="175">
        <f t="shared" si="14"/>
        <v>0</v>
      </c>
      <c r="Z84" s="18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65.0</v>
      </c>
      <c r="B85" s="190"/>
      <c r="C85" s="190"/>
      <c r="D85" s="190"/>
      <c r="E85" s="190"/>
      <c r="F85" s="190"/>
      <c r="G85" s="190"/>
      <c r="H85" s="191" t="str">
        <f t="shared" si="7"/>
        <v/>
      </c>
      <c r="I85" s="190"/>
      <c r="J85" s="192">
        <f t="shared" si="8"/>
        <v>0</v>
      </c>
      <c r="K85" s="139"/>
      <c r="L85" s="216"/>
      <c r="M85" s="258" t="str">
        <f t="shared" si="75"/>
        <v/>
      </c>
      <c r="N85" s="258"/>
      <c r="O85" s="139"/>
      <c r="P85" s="139"/>
      <c r="Q85" s="175"/>
      <c r="R85" s="141"/>
      <c r="S85" s="175">
        <f t="shared" si="30"/>
        <v>0</v>
      </c>
      <c r="T85" s="160" t="str">
        <f t="shared" si="33"/>
        <v/>
      </c>
      <c r="U85" s="160">
        <f t="shared" si="31"/>
        <v>0</v>
      </c>
      <c r="V85" s="188">
        <f t="shared" si="12"/>
        <v>0</v>
      </c>
      <c r="W85" s="175">
        <f t="shared" ref="W85:X85" si="81">C85/100</f>
        <v>0</v>
      </c>
      <c r="X85" s="175">
        <f t="shared" si="81"/>
        <v>0</v>
      </c>
      <c r="Y85" s="175">
        <f t="shared" si="14"/>
        <v>0</v>
      </c>
      <c r="Z85" s="18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66.0</v>
      </c>
      <c r="B86" s="190"/>
      <c r="C86" s="190"/>
      <c r="D86" s="190"/>
      <c r="E86" s="190"/>
      <c r="F86" s="190"/>
      <c r="G86" s="190"/>
      <c r="H86" s="191" t="str">
        <f t="shared" si="7"/>
        <v/>
      </c>
      <c r="I86" s="190"/>
      <c r="J86" s="192">
        <f t="shared" si="8"/>
        <v>0</v>
      </c>
      <c r="K86" s="139"/>
      <c r="L86" s="216"/>
      <c r="M86" s="258" t="str">
        <f t="shared" si="75"/>
        <v/>
      </c>
      <c r="N86" s="258"/>
      <c r="O86" s="139"/>
      <c r="P86" s="139"/>
      <c r="Q86" s="175"/>
      <c r="R86" s="141"/>
      <c r="S86" s="175">
        <f t="shared" si="30"/>
        <v>0</v>
      </c>
      <c r="T86" s="160" t="str">
        <f t="shared" si="33"/>
        <v/>
      </c>
      <c r="U86" s="160">
        <f t="shared" si="31"/>
        <v>0</v>
      </c>
      <c r="V86" s="188">
        <f t="shared" si="12"/>
        <v>0</v>
      </c>
      <c r="W86" s="175">
        <f t="shared" ref="W86:X86" si="82">C86/100</f>
        <v>0</v>
      </c>
      <c r="X86" s="175">
        <f t="shared" si="82"/>
        <v>0</v>
      </c>
      <c r="Y86" s="175">
        <f t="shared" si="14"/>
        <v>0</v>
      </c>
      <c r="Z86" s="18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67.0</v>
      </c>
      <c r="B87" s="190"/>
      <c r="C87" s="190"/>
      <c r="D87" s="190"/>
      <c r="E87" s="190"/>
      <c r="F87" s="190"/>
      <c r="G87" s="190"/>
      <c r="H87" s="191" t="str">
        <f t="shared" si="7"/>
        <v/>
      </c>
      <c r="I87" s="190"/>
      <c r="J87" s="192">
        <f t="shared" si="8"/>
        <v>0</v>
      </c>
      <c r="K87" s="139"/>
      <c r="L87" s="216"/>
      <c r="M87" s="258" t="str">
        <f t="shared" si="75"/>
        <v/>
      </c>
      <c r="N87" s="258"/>
      <c r="O87" s="139"/>
      <c r="P87" s="139"/>
      <c r="Q87" s="175"/>
      <c r="R87" s="141"/>
      <c r="S87" s="175">
        <f t="shared" si="30"/>
        <v>0</v>
      </c>
      <c r="T87" s="160" t="str">
        <f t="shared" si="33"/>
        <v/>
      </c>
      <c r="U87" s="160">
        <f t="shared" si="31"/>
        <v>0</v>
      </c>
      <c r="V87" s="188">
        <f t="shared" si="12"/>
        <v>0</v>
      </c>
      <c r="W87" s="175">
        <f t="shared" ref="W87:X87" si="83">C87/100</f>
        <v>0</v>
      </c>
      <c r="X87" s="175">
        <f t="shared" si="83"/>
        <v>0</v>
      </c>
      <c r="Y87" s="175">
        <f t="shared" si="14"/>
        <v>0</v>
      </c>
      <c r="Z87" s="18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68.0</v>
      </c>
      <c r="B88" s="190"/>
      <c r="C88" s="190"/>
      <c r="D88" s="190"/>
      <c r="E88" s="190"/>
      <c r="F88" s="190"/>
      <c r="G88" s="190"/>
      <c r="H88" s="191" t="str">
        <f t="shared" si="7"/>
        <v/>
      </c>
      <c r="I88" s="190"/>
      <c r="J88" s="192">
        <f t="shared" si="8"/>
        <v>0</v>
      </c>
      <c r="K88" s="139"/>
      <c r="L88" s="216"/>
      <c r="M88" s="258" t="str">
        <f t="shared" si="75"/>
        <v/>
      </c>
      <c r="N88" s="258"/>
      <c r="O88" s="139"/>
      <c r="P88" s="139"/>
      <c r="Q88" s="175"/>
      <c r="R88" s="141"/>
      <c r="S88" s="175">
        <f t="shared" si="30"/>
        <v>0</v>
      </c>
      <c r="T88" s="160" t="str">
        <f t="shared" si="33"/>
        <v/>
      </c>
      <c r="U88" s="160">
        <f t="shared" si="31"/>
        <v>0</v>
      </c>
      <c r="V88" s="188">
        <f t="shared" si="12"/>
        <v>0</v>
      </c>
      <c r="W88" s="175">
        <f t="shared" ref="W88:X88" si="84">C88/100</f>
        <v>0</v>
      </c>
      <c r="X88" s="175">
        <f t="shared" si="84"/>
        <v>0</v>
      </c>
      <c r="Y88" s="175">
        <f t="shared" si="14"/>
        <v>0</v>
      </c>
      <c r="Z88" s="18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69.0</v>
      </c>
      <c r="B89" s="190"/>
      <c r="C89" s="190"/>
      <c r="D89" s="190"/>
      <c r="E89" s="190"/>
      <c r="F89" s="190"/>
      <c r="G89" s="190"/>
      <c r="H89" s="191" t="str">
        <f t="shared" si="7"/>
        <v/>
      </c>
      <c r="I89" s="190"/>
      <c r="J89" s="192">
        <f t="shared" si="8"/>
        <v>0</v>
      </c>
      <c r="K89" s="139"/>
      <c r="L89" s="216"/>
      <c r="M89" s="258" t="str">
        <f t="shared" si="75"/>
        <v/>
      </c>
      <c r="N89" s="258"/>
      <c r="O89" s="139"/>
      <c r="P89" s="139"/>
      <c r="Q89" s="175"/>
      <c r="R89" s="141"/>
      <c r="S89" s="175">
        <f t="shared" si="30"/>
        <v>0</v>
      </c>
      <c r="T89" s="160" t="str">
        <f t="shared" si="33"/>
        <v/>
      </c>
      <c r="U89" s="160">
        <f t="shared" si="31"/>
        <v>0</v>
      </c>
      <c r="V89" s="188">
        <f t="shared" si="12"/>
        <v>0</v>
      </c>
      <c r="W89" s="175">
        <f t="shared" ref="W89:X89" si="85">C89/100</f>
        <v>0</v>
      </c>
      <c r="X89" s="175">
        <f t="shared" si="85"/>
        <v>0</v>
      </c>
      <c r="Y89" s="175">
        <f t="shared" si="14"/>
        <v>0</v>
      </c>
      <c r="Z89" s="18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70.0</v>
      </c>
      <c r="B90" s="190"/>
      <c r="C90" s="190"/>
      <c r="D90" s="190"/>
      <c r="E90" s="190"/>
      <c r="F90" s="190"/>
      <c r="G90" s="190"/>
      <c r="H90" s="191" t="str">
        <f t="shared" si="7"/>
        <v/>
      </c>
      <c r="I90" s="190"/>
      <c r="J90" s="192">
        <f t="shared" si="8"/>
        <v>0</v>
      </c>
      <c r="K90" s="139"/>
      <c r="L90" s="216"/>
      <c r="M90" s="258" t="str">
        <f t="shared" si="75"/>
        <v/>
      </c>
      <c r="N90" s="258"/>
      <c r="O90" s="139"/>
      <c r="P90" s="139"/>
      <c r="Q90" s="175"/>
      <c r="R90" s="141"/>
      <c r="S90" s="175">
        <f t="shared" si="30"/>
        <v>0</v>
      </c>
      <c r="T90" s="160" t="str">
        <f t="shared" si="33"/>
        <v/>
      </c>
      <c r="U90" s="160">
        <f t="shared" si="31"/>
        <v>0</v>
      </c>
      <c r="V90" s="188">
        <f t="shared" si="12"/>
        <v>0</v>
      </c>
      <c r="W90" s="175">
        <f t="shared" ref="W90:X90" si="86">C90/100</f>
        <v>0</v>
      </c>
      <c r="X90" s="175">
        <f t="shared" si="86"/>
        <v>0</v>
      </c>
      <c r="Y90" s="175">
        <f t="shared" si="14"/>
        <v>0</v>
      </c>
      <c r="Z90" s="18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71.0</v>
      </c>
      <c r="B91" s="190"/>
      <c r="C91" s="190"/>
      <c r="D91" s="190"/>
      <c r="E91" s="190"/>
      <c r="F91" s="190"/>
      <c r="G91" s="190"/>
      <c r="H91" s="191" t="str">
        <f t="shared" si="7"/>
        <v/>
      </c>
      <c r="I91" s="190"/>
      <c r="J91" s="192">
        <f t="shared" si="8"/>
        <v>0</v>
      </c>
      <c r="K91" s="139"/>
      <c r="L91" s="216"/>
      <c r="M91" s="258" t="str">
        <f t="shared" si="75"/>
        <v/>
      </c>
      <c r="N91" s="258"/>
      <c r="O91" s="139"/>
      <c r="P91" s="139"/>
      <c r="Q91" s="175"/>
      <c r="R91" s="141"/>
      <c r="S91" s="175">
        <f t="shared" si="30"/>
        <v>0</v>
      </c>
      <c r="T91" s="160" t="str">
        <f t="shared" si="33"/>
        <v/>
      </c>
      <c r="U91" s="160">
        <f t="shared" si="31"/>
        <v>0</v>
      </c>
      <c r="V91" s="188">
        <f t="shared" si="12"/>
        <v>0</v>
      </c>
      <c r="W91" s="175">
        <f t="shared" ref="W91:X91" si="87">C91/100</f>
        <v>0</v>
      </c>
      <c r="X91" s="175">
        <f t="shared" si="87"/>
        <v>0</v>
      </c>
      <c r="Y91" s="175">
        <f t="shared" si="14"/>
        <v>0</v>
      </c>
      <c r="Z91" s="18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72.0</v>
      </c>
      <c r="B92" s="190"/>
      <c r="C92" s="190"/>
      <c r="D92" s="190"/>
      <c r="E92" s="190"/>
      <c r="F92" s="190"/>
      <c r="G92" s="190"/>
      <c r="H92" s="191" t="str">
        <f t="shared" si="7"/>
        <v/>
      </c>
      <c r="I92" s="190"/>
      <c r="J92" s="192">
        <f t="shared" si="8"/>
        <v>0</v>
      </c>
      <c r="K92" s="139"/>
      <c r="L92" s="216"/>
      <c r="M92" s="258" t="str">
        <f t="shared" si="75"/>
        <v/>
      </c>
      <c r="N92" s="258"/>
      <c r="O92" s="139"/>
      <c r="P92" s="139"/>
      <c r="Q92" s="175"/>
      <c r="R92" s="141"/>
      <c r="S92" s="195">
        <f t="shared" si="30"/>
        <v>0</v>
      </c>
      <c r="T92" s="196" t="str">
        <f t="shared" si="33"/>
        <v/>
      </c>
      <c r="U92" s="196">
        <f t="shared" si="31"/>
        <v>0</v>
      </c>
      <c r="V92" s="260">
        <f t="shared" si="12"/>
        <v>0</v>
      </c>
      <c r="W92" s="195">
        <f t="shared" ref="W92:X92" si="88">C92/100</f>
        <v>0</v>
      </c>
      <c r="X92" s="195">
        <f t="shared" si="88"/>
        <v>0</v>
      </c>
      <c r="Y92" s="195">
        <f t="shared" si="14"/>
        <v>0</v>
      </c>
      <c r="Z92" s="198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73.0</v>
      </c>
      <c r="B93" s="190"/>
      <c r="C93" s="190"/>
      <c r="D93" s="190"/>
      <c r="E93" s="190"/>
      <c r="F93" s="190"/>
      <c r="G93" s="190"/>
      <c r="H93" s="191" t="str">
        <f t="shared" si="7"/>
        <v/>
      </c>
      <c r="I93" s="190"/>
      <c r="J93" s="192">
        <f t="shared" si="8"/>
        <v>0</v>
      </c>
      <c r="K93" s="139"/>
      <c r="L93" s="216"/>
      <c r="M93" s="258" t="str">
        <f t="shared" si="75"/>
        <v/>
      </c>
      <c r="N93" s="258"/>
      <c r="O93" s="139"/>
      <c r="P93" s="139"/>
      <c r="Q93" s="175"/>
      <c r="R93" s="141"/>
      <c r="S93" s="195">
        <f t="shared" si="30"/>
        <v>0</v>
      </c>
      <c r="T93" s="196" t="str">
        <f t="shared" si="33"/>
        <v/>
      </c>
      <c r="U93" s="196">
        <f t="shared" si="31"/>
        <v>0</v>
      </c>
      <c r="V93" s="260">
        <f t="shared" si="12"/>
        <v>0</v>
      </c>
      <c r="W93" s="195">
        <f t="shared" ref="W93:X93" si="89">C93/100</f>
        <v>0</v>
      </c>
      <c r="X93" s="195">
        <f t="shared" si="89"/>
        <v>0</v>
      </c>
      <c r="Y93" s="195">
        <f t="shared" si="14"/>
        <v>0</v>
      </c>
      <c r="Z93" s="198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74.0</v>
      </c>
      <c r="B94" s="190"/>
      <c r="C94" s="190"/>
      <c r="D94" s="190"/>
      <c r="E94" s="190"/>
      <c r="F94" s="190"/>
      <c r="G94" s="190"/>
      <c r="H94" s="191" t="str">
        <f t="shared" si="7"/>
        <v/>
      </c>
      <c r="I94" s="190"/>
      <c r="J94" s="192">
        <f t="shared" si="8"/>
        <v>0</v>
      </c>
      <c r="K94" s="139"/>
      <c r="L94" s="216"/>
      <c r="M94" s="258" t="str">
        <f t="shared" si="75"/>
        <v/>
      </c>
      <c r="N94" s="258"/>
      <c r="O94" s="139"/>
      <c r="P94" s="139"/>
      <c r="Q94" s="175"/>
      <c r="R94" s="141"/>
      <c r="S94" s="195">
        <f t="shared" si="30"/>
        <v>0</v>
      </c>
      <c r="T94" s="196" t="str">
        <f t="shared" si="33"/>
        <v/>
      </c>
      <c r="U94" s="196">
        <f t="shared" si="31"/>
        <v>0</v>
      </c>
      <c r="V94" s="260">
        <f t="shared" si="12"/>
        <v>0</v>
      </c>
      <c r="W94" s="195">
        <f t="shared" ref="W94:X94" si="90">C94/100</f>
        <v>0</v>
      </c>
      <c r="X94" s="195">
        <f t="shared" si="90"/>
        <v>0</v>
      </c>
      <c r="Y94" s="195">
        <f t="shared" si="14"/>
        <v>0</v>
      </c>
      <c r="Z94" s="198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75.0</v>
      </c>
      <c r="B95" s="190"/>
      <c r="C95" s="190"/>
      <c r="D95" s="190"/>
      <c r="E95" s="190"/>
      <c r="F95" s="190"/>
      <c r="G95" s="190"/>
      <c r="H95" s="191" t="str">
        <f t="shared" si="7"/>
        <v/>
      </c>
      <c r="I95" s="190"/>
      <c r="J95" s="192">
        <f t="shared" si="8"/>
        <v>0</v>
      </c>
      <c r="K95" s="139"/>
      <c r="L95" s="216"/>
      <c r="M95" s="258" t="str">
        <f t="shared" si="75"/>
        <v/>
      </c>
      <c r="N95" s="258"/>
      <c r="O95" s="139"/>
      <c r="P95" s="139"/>
      <c r="Q95" s="175"/>
      <c r="R95" s="141"/>
      <c r="S95" s="195">
        <f t="shared" si="30"/>
        <v>0</v>
      </c>
      <c r="T95" s="196" t="str">
        <f t="shared" si="33"/>
        <v/>
      </c>
      <c r="U95" s="196">
        <f t="shared" si="31"/>
        <v>0</v>
      </c>
      <c r="V95" s="260">
        <f t="shared" si="12"/>
        <v>0</v>
      </c>
      <c r="W95" s="195">
        <f t="shared" ref="W95:X95" si="91">C95/100</f>
        <v>0</v>
      </c>
      <c r="X95" s="195">
        <f t="shared" si="91"/>
        <v>0</v>
      </c>
      <c r="Y95" s="195">
        <f t="shared" si="14"/>
        <v>0</v>
      </c>
      <c r="Z95" s="198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76.0</v>
      </c>
      <c r="B96" s="190"/>
      <c r="C96" s="190"/>
      <c r="D96" s="190"/>
      <c r="E96" s="190"/>
      <c r="F96" s="190"/>
      <c r="G96" s="190"/>
      <c r="H96" s="191" t="str">
        <f t="shared" si="7"/>
        <v/>
      </c>
      <c r="I96" s="190"/>
      <c r="J96" s="192">
        <f t="shared" si="8"/>
        <v>0</v>
      </c>
      <c r="K96" s="139"/>
      <c r="L96" s="216"/>
      <c r="M96" s="258"/>
      <c r="N96" s="258"/>
      <c r="O96" s="139"/>
      <c r="P96" s="139"/>
      <c r="Q96" s="192"/>
      <c r="R96" s="141"/>
      <c r="S96" s="195">
        <f t="shared" si="30"/>
        <v>0</v>
      </c>
      <c r="T96" s="196" t="str">
        <f t="shared" si="33"/>
        <v/>
      </c>
      <c r="U96" s="196">
        <f t="shared" si="31"/>
        <v>0</v>
      </c>
      <c r="V96" s="197"/>
      <c r="W96" s="195">
        <f t="shared" ref="W96:X96" si="92">C96/100</f>
        <v>0</v>
      </c>
      <c r="X96" s="195">
        <f t="shared" si="92"/>
        <v>0</v>
      </c>
      <c r="Y96" s="195">
        <f t="shared" si="14"/>
        <v>0</v>
      </c>
      <c r="Z96" s="198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77.0</v>
      </c>
      <c r="B97" s="190"/>
      <c r="C97" s="190"/>
      <c r="D97" s="190"/>
      <c r="E97" s="190"/>
      <c r="F97" s="190"/>
      <c r="G97" s="190"/>
      <c r="H97" s="191" t="str">
        <f t="shared" si="7"/>
        <v/>
      </c>
      <c r="I97" s="190"/>
      <c r="J97" s="192">
        <f t="shared" si="8"/>
        <v>0</v>
      </c>
      <c r="K97" s="139"/>
      <c r="L97" s="216"/>
      <c r="M97" s="258"/>
      <c r="N97" s="258"/>
      <c r="O97" s="139"/>
      <c r="P97" s="139"/>
      <c r="Q97" s="192"/>
      <c r="R97" s="141"/>
      <c r="S97" s="195">
        <f t="shared" si="30"/>
        <v>0</v>
      </c>
      <c r="T97" s="196" t="str">
        <f t="shared" si="33"/>
        <v/>
      </c>
      <c r="U97" s="196">
        <f t="shared" si="31"/>
        <v>0</v>
      </c>
      <c r="V97" s="197"/>
      <c r="W97" s="195">
        <f t="shared" ref="W97:X97" si="93">C97/100</f>
        <v>0</v>
      </c>
      <c r="X97" s="195">
        <f t="shared" si="93"/>
        <v>0</v>
      </c>
      <c r="Y97" s="195">
        <f t="shared" si="14"/>
        <v>0</v>
      </c>
      <c r="Z97" s="198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78.0</v>
      </c>
      <c r="B98" s="190"/>
      <c r="C98" s="190"/>
      <c r="D98" s="190"/>
      <c r="E98" s="190"/>
      <c r="F98" s="190"/>
      <c r="G98" s="190"/>
      <c r="H98" s="191" t="str">
        <f t="shared" si="7"/>
        <v/>
      </c>
      <c r="I98" s="190"/>
      <c r="J98" s="192">
        <f t="shared" si="8"/>
        <v>0</v>
      </c>
      <c r="K98" s="139"/>
      <c r="L98" s="216"/>
      <c r="M98" s="258"/>
      <c r="N98" s="258"/>
      <c r="O98" s="139"/>
      <c r="P98" s="139"/>
      <c r="Q98" s="192"/>
      <c r="R98" s="141"/>
      <c r="S98" s="195">
        <f t="shared" si="30"/>
        <v>0</v>
      </c>
      <c r="T98" s="196" t="str">
        <f t="shared" si="33"/>
        <v/>
      </c>
      <c r="U98" s="196">
        <f t="shared" si="31"/>
        <v>0</v>
      </c>
      <c r="V98" s="197"/>
      <c r="W98" s="195">
        <f t="shared" ref="W98:X98" si="94">C98/100</f>
        <v>0</v>
      </c>
      <c r="X98" s="195">
        <f t="shared" si="94"/>
        <v>0</v>
      </c>
      <c r="Y98" s="195">
        <f t="shared" si="14"/>
        <v>0</v>
      </c>
      <c r="Z98" s="198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79.0</v>
      </c>
      <c r="B99" s="190"/>
      <c r="C99" s="190"/>
      <c r="D99" s="190"/>
      <c r="E99" s="190"/>
      <c r="F99" s="190"/>
      <c r="G99" s="190"/>
      <c r="H99" s="191" t="str">
        <f t="shared" si="7"/>
        <v/>
      </c>
      <c r="I99" s="190"/>
      <c r="J99" s="192">
        <f t="shared" si="8"/>
        <v>0</v>
      </c>
      <c r="K99" s="139"/>
      <c r="L99" s="216"/>
      <c r="M99" s="258"/>
      <c r="N99" s="258"/>
      <c r="O99" s="139"/>
      <c r="P99" s="139"/>
      <c r="Q99" s="192"/>
      <c r="R99" s="141"/>
      <c r="S99" s="195">
        <f t="shared" si="30"/>
        <v>0</v>
      </c>
      <c r="T99" s="196" t="str">
        <f t="shared" si="33"/>
        <v/>
      </c>
      <c r="U99" s="196">
        <f t="shared" si="31"/>
        <v>0</v>
      </c>
      <c r="V99" s="197"/>
      <c r="W99" s="195">
        <f t="shared" ref="W99:X99" si="95">C99/100</f>
        <v>0</v>
      </c>
      <c r="X99" s="195">
        <f t="shared" si="95"/>
        <v>0</v>
      </c>
      <c r="Y99" s="195">
        <f t="shared" si="14"/>
        <v>0</v>
      </c>
      <c r="Z99" s="198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80.0</v>
      </c>
      <c r="B100" s="190"/>
      <c r="C100" s="190"/>
      <c r="D100" s="190"/>
      <c r="E100" s="190"/>
      <c r="F100" s="190"/>
      <c r="G100" s="190"/>
      <c r="H100" s="191" t="str">
        <f t="shared" si="7"/>
        <v/>
      </c>
      <c r="I100" s="190"/>
      <c r="J100" s="192">
        <f t="shared" si="8"/>
        <v>0</v>
      </c>
      <c r="K100" s="139"/>
      <c r="L100" s="216"/>
      <c r="M100" s="258"/>
      <c r="N100" s="258"/>
      <c r="O100" s="139"/>
      <c r="P100" s="139"/>
      <c r="Q100" s="192"/>
      <c r="R100" s="141"/>
      <c r="S100" s="195">
        <f t="shared" si="30"/>
        <v>0</v>
      </c>
      <c r="T100" s="196" t="str">
        <f t="shared" si="33"/>
        <v/>
      </c>
      <c r="U100" s="196">
        <f t="shared" si="31"/>
        <v>0</v>
      </c>
      <c r="V100" s="197"/>
      <c r="W100" s="195">
        <f t="shared" ref="W100:X100" si="96">C100/100</f>
        <v>0</v>
      </c>
      <c r="X100" s="195">
        <f t="shared" si="96"/>
        <v>0</v>
      </c>
      <c r="Y100" s="195">
        <f t="shared" si="14"/>
        <v>0</v>
      </c>
      <c r="Z100" s="198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81.0</v>
      </c>
      <c r="B101" s="190"/>
      <c r="C101" s="190"/>
      <c r="D101" s="190"/>
      <c r="E101" s="190"/>
      <c r="F101" s="190"/>
      <c r="G101" s="190"/>
      <c r="H101" s="191" t="str">
        <f t="shared" si="7"/>
        <v/>
      </c>
      <c r="I101" s="190"/>
      <c r="J101" s="192">
        <f t="shared" si="8"/>
        <v>0</v>
      </c>
      <c r="K101" s="139"/>
      <c r="L101" s="216"/>
      <c r="M101" s="258"/>
      <c r="N101" s="258"/>
      <c r="O101" s="139"/>
      <c r="P101" s="139"/>
      <c r="Q101" s="192"/>
      <c r="R101" s="141"/>
      <c r="S101" s="195">
        <f t="shared" si="30"/>
        <v>0</v>
      </c>
      <c r="T101" s="196" t="str">
        <f t="shared" si="33"/>
        <v/>
      </c>
      <c r="U101" s="196">
        <f t="shared" si="31"/>
        <v>0</v>
      </c>
      <c r="V101" s="197"/>
      <c r="W101" s="195">
        <f t="shared" ref="W101:X101" si="97">C101/100</f>
        <v>0</v>
      </c>
      <c r="X101" s="195">
        <f t="shared" si="97"/>
        <v>0</v>
      </c>
      <c r="Y101" s="195">
        <f t="shared" si="14"/>
        <v>0</v>
      </c>
      <c r="Z101" s="198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82.0</v>
      </c>
      <c r="B102" s="190"/>
      <c r="C102" s="190"/>
      <c r="D102" s="190"/>
      <c r="E102" s="190"/>
      <c r="F102" s="190"/>
      <c r="G102" s="190"/>
      <c r="H102" s="191" t="str">
        <f t="shared" si="7"/>
        <v/>
      </c>
      <c r="I102" s="190"/>
      <c r="J102" s="192">
        <f t="shared" si="8"/>
        <v>0</v>
      </c>
      <c r="K102" s="139"/>
      <c r="L102" s="216"/>
      <c r="M102" s="258"/>
      <c r="N102" s="258"/>
      <c r="O102" s="139"/>
      <c r="P102" s="139"/>
      <c r="Q102" s="192"/>
      <c r="R102" s="141"/>
      <c r="S102" s="195">
        <f t="shared" si="30"/>
        <v>0</v>
      </c>
      <c r="T102" s="196" t="str">
        <f t="shared" si="33"/>
        <v/>
      </c>
      <c r="U102" s="196">
        <f t="shared" si="31"/>
        <v>0</v>
      </c>
      <c r="V102" s="197"/>
      <c r="W102" s="195">
        <f t="shared" ref="W102:X102" si="98">C102/100</f>
        <v>0</v>
      </c>
      <c r="X102" s="195">
        <f t="shared" si="98"/>
        <v>0</v>
      </c>
      <c r="Y102" s="195">
        <f t="shared" si="14"/>
        <v>0</v>
      </c>
      <c r="Z102" s="198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83.0</v>
      </c>
      <c r="B103" s="190"/>
      <c r="C103" s="190"/>
      <c r="D103" s="190"/>
      <c r="E103" s="190"/>
      <c r="F103" s="190"/>
      <c r="G103" s="190"/>
      <c r="H103" s="191" t="str">
        <f t="shared" si="7"/>
        <v/>
      </c>
      <c r="I103" s="190"/>
      <c r="J103" s="192">
        <f t="shared" si="8"/>
        <v>0</v>
      </c>
      <c r="K103" s="139"/>
      <c r="L103" s="216"/>
      <c r="M103" s="258"/>
      <c r="N103" s="258"/>
      <c r="O103" s="139"/>
      <c r="P103" s="139"/>
      <c r="Q103" s="192"/>
      <c r="R103" s="141"/>
      <c r="S103" s="195">
        <f t="shared" si="30"/>
        <v>0</v>
      </c>
      <c r="T103" s="196" t="str">
        <f t="shared" si="33"/>
        <v/>
      </c>
      <c r="U103" s="196">
        <f t="shared" si="31"/>
        <v>0</v>
      </c>
      <c r="V103" s="197"/>
      <c r="W103" s="195">
        <f t="shared" ref="W103:X103" si="99">C103/100</f>
        <v>0</v>
      </c>
      <c r="X103" s="195">
        <f t="shared" si="99"/>
        <v>0</v>
      </c>
      <c r="Y103" s="195">
        <f t="shared" si="14"/>
        <v>0</v>
      </c>
      <c r="Z103" s="198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84.0</v>
      </c>
      <c r="B104" s="190"/>
      <c r="C104" s="190"/>
      <c r="D104" s="190"/>
      <c r="E104" s="190"/>
      <c r="F104" s="190"/>
      <c r="G104" s="190"/>
      <c r="H104" s="191" t="str">
        <f t="shared" si="7"/>
        <v/>
      </c>
      <c r="I104" s="190"/>
      <c r="J104" s="192">
        <f t="shared" si="8"/>
        <v>0</v>
      </c>
      <c r="K104" s="139"/>
      <c r="L104" s="216"/>
      <c r="M104" s="258"/>
      <c r="N104" s="258"/>
      <c r="O104" s="139"/>
      <c r="P104" s="139"/>
      <c r="Q104" s="192"/>
      <c r="R104" s="141"/>
      <c r="S104" s="195">
        <f t="shared" si="30"/>
        <v>0</v>
      </c>
      <c r="T104" s="196" t="str">
        <f t="shared" si="33"/>
        <v/>
      </c>
      <c r="U104" s="196">
        <f t="shared" si="31"/>
        <v>0</v>
      </c>
      <c r="V104" s="197"/>
      <c r="W104" s="195">
        <f t="shared" ref="W104:X104" si="100">C104/100</f>
        <v>0</v>
      </c>
      <c r="X104" s="195">
        <f t="shared" si="100"/>
        <v>0</v>
      </c>
      <c r="Y104" s="195">
        <f t="shared" si="14"/>
        <v>0</v>
      </c>
      <c r="Z104" s="198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85.0</v>
      </c>
      <c r="B105" s="190"/>
      <c r="C105" s="190"/>
      <c r="D105" s="190"/>
      <c r="E105" s="190"/>
      <c r="F105" s="190"/>
      <c r="G105" s="190"/>
      <c r="H105" s="191" t="str">
        <f t="shared" si="7"/>
        <v/>
      </c>
      <c r="I105" s="190"/>
      <c r="J105" s="192">
        <f t="shared" si="8"/>
        <v>0</v>
      </c>
      <c r="K105" s="139"/>
      <c r="L105" s="216"/>
      <c r="M105" s="258"/>
      <c r="N105" s="258"/>
      <c r="O105" s="139"/>
      <c r="P105" s="139"/>
      <c r="Q105" s="192"/>
      <c r="R105" s="141"/>
      <c r="S105" s="195">
        <f t="shared" si="30"/>
        <v>0</v>
      </c>
      <c r="T105" s="196" t="str">
        <f t="shared" si="33"/>
        <v/>
      </c>
      <c r="U105" s="196">
        <f t="shared" si="31"/>
        <v>0</v>
      </c>
      <c r="V105" s="197"/>
      <c r="W105" s="195">
        <f t="shared" ref="W105:X105" si="101">C105/100</f>
        <v>0</v>
      </c>
      <c r="X105" s="195">
        <f t="shared" si="101"/>
        <v>0</v>
      </c>
      <c r="Y105" s="195">
        <f t="shared" si="14"/>
        <v>0</v>
      </c>
      <c r="Z105" s="198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86.0</v>
      </c>
      <c r="B106" s="190"/>
      <c r="C106" s="190"/>
      <c r="D106" s="190"/>
      <c r="E106" s="190"/>
      <c r="F106" s="190"/>
      <c r="G106" s="190"/>
      <c r="H106" s="191" t="str">
        <f t="shared" si="7"/>
        <v/>
      </c>
      <c r="I106" s="190"/>
      <c r="J106" s="192">
        <f t="shared" si="8"/>
        <v>0</v>
      </c>
      <c r="K106" s="139"/>
      <c r="L106" s="216"/>
      <c r="M106" s="258"/>
      <c r="N106" s="258"/>
      <c r="O106" s="139"/>
      <c r="P106" s="139"/>
      <c r="Q106" s="192"/>
      <c r="R106" s="141"/>
      <c r="S106" s="195">
        <f t="shared" si="30"/>
        <v>0</v>
      </c>
      <c r="T106" s="196" t="str">
        <f t="shared" si="33"/>
        <v/>
      </c>
      <c r="U106" s="196">
        <f t="shared" si="31"/>
        <v>0</v>
      </c>
      <c r="V106" s="197"/>
      <c r="W106" s="195">
        <f t="shared" ref="W106:X106" si="102">C106/100</f>
        <v>0</v>
      </c>
      <c r="X106" s="195">
        <f t="shared" si="102"/>
        <v>0</v>
      </c>
      <c r="Y106" s="195">
        <f t="shared" si="14"/>
        <v>0</v>
      </c>
      <c r="Z106" s="198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87.0</v>
      </c>
      <c r="B107" s="190"/>
      <c r="C107" s="190"/>
      <c r="D107" s="190"/>
      <c r="E107" s="190"/>
      <c r="F107" s="190"/>
      <c r="G107" s="190"/>
      <c r="H107" s="191" t="str">
        <f t="shared" si="7"/>
        <v/>
      </c>
      <c r="I107" s="190"/>
      <c r="J107" s="192">
        <f t="shared" si="8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30"/>
        <v>0</v>
      </c>
      <c r="T107" s="196" t="str">
        <f t="shared" si="33"/>
        <v/>
      </c>
      <c r="U107" s="196">
        <f t="shared" si="31"/>
        <v>0</v>
      </c>
      <c r="V107" s="197"/>
      <c r="W107" s="195">
        <f t="shared" ref="W107:X107" si="103">C107/100</f>
        <v>0</v>
      </c>
      <c r="X107" s="195">
        <f t="shared" si="103"/>
        <v>0</v>
      </c>
      <c r="Y107" s="195">
        <f t="shared" si="14"/>
        <v>0</v>
      </c>
      <c r="Z107" s="198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88.0</v>
      </c>
      <c r="B108" s="190"/>
      <c r="C108" s="190"/>
      <c r="D108" s="190"/>
      <c r="E108" s="190"/>
      <c r="F108" s="190"/>
      <c r="G108" s="190"/>
      <c r="H108" s="191" t="str">
        <f t="shared" si="7"/>
        <v/>
      </c>
      <c r="I108" s="190"/>
      <c r="J108" s="192">
        <f t="shared" si="8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30"/>
        <v>0</v>
      </c>
      <c r="T108" s="196" t="str">
        <f t="shared" si="33"/>
        <v/>
      </c>
      <c r="U108" s="196">
        <f t="shared" si="31"/>
        <v>0</v>
      </c>
      <c r="V108" s="197"/>
      <c r="W108" s="195">
        <f t="shared" ref="W108:X108" si="104">C108/100</f>
        <v>0</v>
      </c>
      <c r="X108" s="195">
        <f t="shared" si="104"/>
        <v>0</v>
      </c>
      <c r="Y108" s="195">
        <f t="shared" si="14"/>
        <v>0</v>
      </c>
      <c r="Z108" s="198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89.0</v>
      </c>
      <c r="B109" s="190"/>
      <c r="C109" s="190"/>
      <c r="D109" s="190"/>
      <c r="E109" s="190"/>
      <c r="F109" s="190"/>
      <c r="G109" s="190"/>
      <c r="H109" s="191" t="str">
        <f t="shared" si="7"/>
        <v/>
      </c>
      <c r="I109" s="190"/>
      <c r="J109" s="192">
        <f t="shared" si="8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30"/>
        <v>0</v>
      </c>
      <c r="T109" s="196" t="str">
        <f t="shared" si="33"/>
        <v/>
      </c>
      <c r="U109" s="196">
        <f t="shared" si="31"/>
        <v>0</v>
      </c>
      <c r="V109" s="197"/>
      <c r="W109" s="195">
        <f t="shared" ref="W109:X109" si="105">C109/100</f>
        <v>0</v>
      </c>
      <c r="X109" s="195">
        <f t="shared" si="105"/>
        <v>0</v>
      </c>
      <c r="Y109" s="195">
        <f t="shared" si="14"/>
        <v>0</v>
      </c>
      <c r="Z109" s="198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90.0</v>
      </c>
      <c r="B110" s="190"/>
      <c r="C110" s="190"/>
      <c r="D110" s="190"/>
      <c r="E110" s="190"/>
      <c r="F110" s="190"/>
      <c r="G110" s="190"/>
      <c r="H110" s="191" t="str">
        <f t="shared" si="7"/>
        <v/>
      </c>
      <c r="I110" s="190"/>
      <c r="J110" s="192">
        <f t="shared" si="8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30"/>
        <v>0</v>
      </c>
      <c r="T110" s="196" t="str">
        <f t="shared" si="33"/>
        <v/>
      </c>
      <c r="U110" s="196">
        <f t="shared" si="31"/>
        <v>0</v>
      </c>
      <c r="V110" s="197"/>
      <c r="W110" s="195">
        <f t="shared" ref="W110:X110" si="106">C110/100</f>
        <v>0</v>
      </c>
      <c r="X110" s="195">
        <f t="shared" si="106"/>
        <v>0</v>
      </c>
      <c r="Y110" s="195">
        <f t="shared" si="14"/>
        <v>0</v>
      </c>
      <c r="Z110" s="198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91.0</v>
      </c>
      <c r="B111" s="190"/>
      <c r="C111" s="190"/>
      <c r="D111" s="190"/>
      <c r="E111" s="190"/>
      <c r="F111" s="190"/>
      <c r="G111" s="190"/>
      <c r="H111" s="191" t="str">
        <f t="shared" si="7"/>
        <v/>
      </c>
      <c r="I111" s="190"/>
      <c r="J111" s="192">
        <f t="shared" si="8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30"/>
        <v>0</v>
      </c>
      <c r="T111" s="196" t="str">
        <f t="shared" si="33"/>
        <v/>
      </c>
      <c r="U111" s="196">
        <f t="shared" si="31"/>
        <v>0</v>
      </c>
      <c r="V111" s="197"/>
      <c r="W111" s="195">
        <f t="shared" ref="W111:X111" si="107">C111/100</f>
        <v>0</v>
      </c>
      <c r="X111" s="195">
        <f t="shared" si="107"/>
        <v>0</v>
      </c>
      <c r="Y111" s="195">
        <f t="shared" si="14"/>
        <v>0</v>
      </c>
      <c r="Z111" s="198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92.0</v>
      </c>
      <c r="B112" s="190"/>
      <c r="C112" s="190"/>
      <c r="D112" s="190"/>
      <c r="E112" s="190"/>
      <c r="F112" s="190"/>
      <c r="G112" s="190"/>
      <c r="H112" s="191" t="str">
        <f t="shared" si="7"/>
        <v/>
      </c>
      <c r="I112" s="190"/>
      <c r="J112" s="192">
        <f t="shared" si="8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30"/>
        <v>0</v>
      </c>
      <c r="T112" s="196" t="str">
        <f t="shared" si="33"/>
        <v/>
      </c>
      <c r="U112" s="196">
        <f t="shared" si="31"/>
        <v>0</v>
      </c>
      <c r="V112" s="197"/>
      <c r="W112" s="195">
        <f t="shared" ref="W112:X112" si="108">C112/100</f>
        <v>0</v>
      </c>
      <c r="X112" s="195">
        <f t="shared" si="108"/>
        <v>0</v>
      </c>
      <c r="Y112" s="195">
        <f t="shared" si="14"/>
        <v>0</v>
      </c>
      <c r="Z112" s="198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93.0</v>
      </c>
      <c r="B113" s="190"/>
      <c r="C113" s="190"/>
      <c r="D113" s="190"/>
      <c r="E113" s="190"/>
      <c r="F113" s="190"/>
      <c r="G113" s="190"/>
      <c r="H113" s="191" t="str">
        <f t="shared" si="7"/>
        <v/>
      </c>
      <c r="I113" s="190"/>
      <c r="J113" s="192">
        <f t="shared" si="8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30"/>
        <v>0</v>
      </c>
      <c r="T113" s="196" t="str">
        <f t="shared" si="33"/>
        <v/>
      </c>
      <c r="U113" s="196">
        <f t="shared" si="31"/>
        <v>0</v>
      </c>
      <c r="V113" s="197"/>
      <c r="W113" s="195">
        <f t="shared" ref="W113:X113" si="109">C113/100</f>
        <v>0</v>
      </c>
      <c r="X113" s="195">
        <f t="shared" si="109"/>
        <v>0</v>
      </c>
      <c r="Y113" s="195">
        <f t="shared" si="14"/>
        <v>0</v>
      </c>
      <c r="Z113" s="198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94.0</v>
      </c>
      <c r="B114" s="190"/>
      <c r="C114" s="190"/>
      <c r="D114" s="190"/>
      <c r="E114" s="190"/>
      <c r="F114" s="190"/>
      <c r="G114" s="190"/>
      <c r="H114" s="191" t="str">
        <f t="shared" si="7"/>
        <v/>
      </c>
      <c r="I114" s="190"/>
      <c r="J114" s="192">
        <f t="shared" si="8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30"/>
        <v>0</v>
      </c>
      <c r="T114" s="196" t="str">
        <f t="shared" si="33"/>
        <v/>
      </c>
      <c r="U114" s="196">
        <f t="shared" si="31"/>
        <v>0</v>
      </c>
      <c r="V114" s="197"/>
      <c r="W114" s="195">
        <f t="shared" ref="W114:X114" si="110">C114/100</f>
        <v>0</v>
      </c>
      <c r="X114" s="195">
        <f t="shared" si="110"/>
        <v>0</v>
      </c>
      <c r="Y114" s="195">
        <f t="shared" si="14"/>
        <v>0</v>
      </c>
      <c r="Z114" s="198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95.0</v>
      </c>
      <c r="B115" s="190"/>
      <c r="C115" s="190"/>
      <c r="D115" s="190"/>
      <c r="E115" s="190"/>
      <c r="F115" s="190"/>
      <c r="G115" s="190"/>
      <c r="H115" s="191" t="str">
        <f t="shared" si="7"/>
        <v/>
      </c>
      <c r="I115" s="190"/>
      <c r="J115" s="192">
        <f t="shared" si="8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30"/>
        <v>0</v>
      </c>
      <c r="T115" s="196" t="str">
        <f t="shared" si="33"/>
        <v/>
      </c>
      <c r="U115" s="196">
        <f t="shared" si="31"/>
        <v>0</v>
      </c>
      <c r="V115" s="197"/>
      <c r="W115" s="195">
        <f t="shared" ref="W115:X115" si="111">C115/100</f>
        <v>0</v>
      </c>
      <c r="X115" s="195">
        <f t="shared" si="111"/>
        <v>0</v>
      </c>
      <c r="Y115" s="195">
        <f t="shared" si="14"/>
        <v>0</v>
      </c>
      <c r="Z115" s="198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96.0</v>
      </c>
      <c r="B116" s="190"/>
      <c r="C116" s="190"/>
      <c r="D116" s="190"/>
      <c r="E116" s="190"/>
      <c r="F116" s="190"/>
      <c r="G116" s="190"/>
      <c r="H116" s="191" t="str">
        <f t="shared" si="7"/>
        <v/>
      </c>
      <c r="I116" s="190"/>
      <c r="J116" s="192">
        <f t="shared" si="8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30"/>
        <v>0</v>
      </c>
      <c r="T116" s="196" t="str">
        <f t="shared" si="33"/>
        <v/>
      </c>
      <c r="U116" s="196">
        <f t="shared" si="31"/>
        <v>0</v>
      </c>
      <c r="V116" s="197"/>
      <c r="W116" s="195">
        <f t="shared" ref="W116:X116" si="112">C116/100</f>
        <v>0</v>
      </c>
      <c r="X116" s="195">
        <f t="shared" si="112"/>
        <v>0</v>
      </c>
      <c r="Y116" s="195">
        <f t="shared" si="14"/>
        <v>0</v>
      </c>
      <c r="Z116" s="198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97.0</v>
      </c>
      <c r="B117" s="190"/>
      <c r="C117" s="190"/>
      <c r="D117" s="190"/>
      <c r="E117" s="190"/>
      <c r="F117" s="190"/>
      <c r="G117" s="190"/>
      <c r="H117" s="191" t="str">
        <f t="shared" si="7"/>
        <v/>
      </c>
      <c r="I117" s="190"/>
      <c r="J117" s="192">
        <f t="shared" si="8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30"/>
        <v>0</v>
      </c>
      <c r="T117" s="196" t="str">
        <f t="shared" si="33"/>
        <v/>
      </c>
      <c r="U117" s="196">
        <f t="shared" si="31"/>
        <v>0</v>
      </c>
      <c r="V117" s="197"/>
      <c r="W117" s="195">
        <f t="shared" ref="W117:X117" si="113">C117/100</f>
        <v>0</v>
      </c>
      <c r="X117" s="195">
        <f t="shared" si="113"/>
        <v>0</v>
      </c>
      <c r="Y117" s="195">
        <f t="shared" si="14"/>
        <v>0</v>
      </c>
      <c r="Z117" s="198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98.0</v>
      </c>
      <c r="B118" s="190"/>
      <c r="C118" s="190"/>
      <c r="D118" s="190"/>
      <c r="E118" s="190"/>
      <c r="F118" s="190"/>
      <c r="G118" s="190"/>
      <c r="H118" s="191" t="str">
        <f t="shared" si="7"/>
        <v/>
      </c>
      <c r="I118" s="190"/>
      <c r="J118" s="192">
        <f t="shared" si="8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30"/>
        <v>0</v>
      </c>
      <c r="T118" s="196" t="str">
        <f t="shared" si="33"/>
        <v/>
      </c>
      <c r="U118" s="196">
        <f t="shared" si="31"/>
        <v>0</v>
      </c>
      <c r="V118" s="197"/>
      <c r="W118" s="195">
        <f t="shared" ref="W118:X118" si="114">C118/100</f>
        <v>0</v>
      </c>
      <c r="X118" s="195">
        <f t="shared" si="114"/>
        <v>0</v>
      </c>
      <c r="Y118" s="195">
        <f t="shared" si="14"/>
        <v>0</v>
      </c>
      <c r="Z118" s="198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99.0</v>
      </c>
      <c r="B119" s="190"/>
      <c r="C119" s="190"/>
      <c r="D119" s="190"/>
      <c r="E119" s="190"/>
      <c r="F119" s="190"/>
      <c r="G119" s="190"/>
      <c r="H119" s="191" t="str">
        <f t="shared" si="7"/>
        <v/>
      </c>
      <c r="I119" s="190"/>
      <c r="J119" s="192">
        <f t="shared" si="8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30"/>
        <v>0</v>
      </c>
      <c r="T119" s="196" t="str">
        <f t="shared" si="33"/>
        <v/>
      </c>
      <c r="U119" s="196">
        <f t="shared" si="31"/>
        <v>0</v>
      </c>
      <c r="V119" s="197"/>
      <c r="W119" s="195">
        <f t="shared" ref="W119:X119" si="115">C119/100</f>
        <v>0</v>
      </c>
      <c r="X119" s="195">
        <f t="shared" si="115"/>
        <v>0</v>
      </c>
      <c r="Y119" s="195">
        <f t="shared" si="14"/>
        <v>0</v>
      </c>
      <c r="Z119" s="198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100.0</v>
      </c>
      <c r="B120" s="190"/>
      <c r="C120" s="190"/>
      <c r="D120" s="190"/>
      <c r="E120" s="190"/>
      <c r="F120" s="190"/>
      <c r="G120" s="190"/>
      <c r="H120" s="191" t="str">
        <f t="shared" si="7"/>
        <v/>
      </c>
      <c r="I120" s="190"/>
      <c r="J120" s="192">
        <f t="shared" si="8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30"/>
        <v>0</v>
      </c>
      <c r="T120" s="196" t="str">
        <f t="shared" si="33"/>
        <v/>
      </c>
      <c r="U120" s="196">
        <f t="shared" si="31"/>
        <v>0</v>
      </c>
      <c r="V120" s="197"/>
      <c r="W120" s="195">
        <f t="shared" ref="W120:X120" si="116">C120/100</f>
        <v>0</v>
      </c>
      <c r="X120" s="195">
        <f t="shared" si="116"/>
        <v>0</v>
      </c>
      <c r="Y120" s="195">
        <f t="shared" si="14"/>
        <v>0</v>
      </c>
      <c r="Z120" s="198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101.0</v>
      </c>
      <c r="B121" s="190"/>
      <c r="C121" s="190"/>
      <c r="D121" s="190"/>
      <c r="E121" s="190"/>
      <c r="F121" s="190"/>
      <c r="G121" s="190"/>
      <c r="H121" s="191" t="str">
        <f t="shared" si="7"/>
        <v/>
      </c>
      <c r="I121" s="190"/>
      <c r="J121" s="192">
        <f t="shared" si="8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30"/>
        <v>0</v>
      </c>
      <c r="T121" s="196" t="str">
        <f t="shared" si="33"/>
        <v/>
      </c>
      <c r="U121" s="196">
        <f t="shared" si="31"/>
        <v>0</v>
      </c>
      <c r="V121" s="197"/>
      <c r="W121" s="195">
        <f t="shared" ref="W121:X121" si="117">C121/100</f>
        <v>0</v>
      </c>
      <c r="X121" s="195">
        <f t="shared" si="117"/>
        <v>0</v>
      </c>
      <c r="Y121" s="195">
        <f t="shared" si="14"/>
        <v>0</v>
      </c>
      <c r="Z121" s="198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102.0</v>
      </c>
      <c r="B122" s="190"/>
      <c r="C122" s="190"/>
      <c r="D122" s="190"/>
      <c r="E122" s="190"/>
      <c r="F122" s="190"/>
      <c r="G122" s="190"/>
      <c r="H122" s="191" t="str">
        <f t="shared" si="7"/>
        <v/>
      </c>
      <c r="I122" s="190"/>
      <c r="J122" s="192">
        <f t="shared" si="8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30"/>
        <v>0</v>
      </c>
      <c r="T122" s="196" t="str">
        <f t="shared" si="33"/>
        <v/>
      </c>
      <c r="U122" s="196">
        <f t="shared" si="31"/>
        <v>0</v>
      </c>
      <c r="V122" s="197"/>
      <c r="W122" s="195">
        <f t="shared" ref="W122:X122" si="118">C122/100</f>
        <v>0</v>
      </c>
      <c r="X122" s="195">
        <f t="shared" si="118"/>
        <v>0</v>
      </c>
      <c r="Y122" s="195">
        <f t="shared" si="14"/>
        <v>0</v>
      </c>
      <c r="Z122" s="198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103.0</v>
      </c>
      <c r="B123" s="190"/>
      <c r="C123" s="190"/>
      <c r="D123" s="190"/>
      <c r="E123" s="190"/>
      <c r="F123" s="190"/>
      <c r="G123" s="190"/>
      <c r="H123" s="191" t="str">
        <f t="shared" si="7"/>
        <v/>
      </c>
      <c r="I123" s="190"/>
      <c r="J123" s="192">
        <f t="shared" si="8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30"/>
        <v>0</v>
      </c>
      <c r="T123" s="196" t="str">
        <f t="shared" si="33"/>
        <v/>
      </c>
      <c r="U123" s="196">
        <f t="shared" si="31"/>
        <v>0</v>
      </c>
      <c r="V123" s="197"/>
      <c r="W123" s="195">
        <f t="shared" ref="W123:X123" si="119">C123/100</f>
        <v>0</v>
      </c>
      <c r="X123" s="195">
        <f t="shared" si="119"/>
        <v>0</v>
      </c>
      <c r="Y123" s="195">
        <f t="shared" si="14"/>
        <v>0</v>
      </c>
      <c r="Z123" s="198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104.0</v>
      </c>
      <c r="B124" s="190"/>
      <c r="C124" s="190"/>
      <c r="D124" s="190"/>
      <c r="E124" s="190"/>
      <c r="F124" s="190"/>
      <c r="G124" s="190"/>
      <c r="H124" s="191" t="str">
        <f t="shared" si="7"/>
        <v/>
      </c>
      <c r="I124" s="190"/>
      <c r="J124" s="192">
        <f t="shared" si="8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30"/>
        <v>0</v>
      </c>
      <c r="T124" s="196" t="str">
        <f t="shared" si="33"/>
        <v/>
      </c>
      <c r="U124" s="196">
        <f t="shared" si="31"/>
        <v>0</v>
      </c>
      <c r="V124" s="197"/>
      <c r="W124" s="195">
        <f t="shared" ref="W124:X124" si="120">C124/100</f>
        <v>0</v>
      </c>
      <c r="X124" s="195">
        <f t="shared" si="120"/>
        <v>0</v>
      </c>
      <c r="Y124" s="195">
        <f t="shared" si="14"/>
        <v>0</v>
      </c>
      <c r="Z124" s="198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105.0</v>
      </c>
      <c r="B125" s="190"/>
      <c r="C125" s="190"/>
      <c r="D125" s="190"/>
      <c r="E125" s="190"/>
      <c r="F125" s="190"/>
      <c r="G125" s="190"/>
      <c r="H125" s="191" t="str">
        <f t="shared" si="7"/>
        <v/>
      </c>
      <c r="I125" s="190"/>
      <c r="J125" s="192">
        <f t="shared" si="8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30"/>
        <v>0</v>
      </c>
      <c r="T125" s="196" t="str">
        <f t="shared" si="33"/>
        <v/>
      </c>
      <c r="U125" s="196">
        <f t="shared" si="31"/>
        <v>0</v>
      </c>
      <c r="V125" s="197"/>
      <c r="W125" s="195">
        <f t="shared" ref="W125:X125" si="121">C125/100</f>
        <v>0</v>
      </c>
      <c r="X125" s="195">
        <f t="shared" si="121"/>
        <v>0</v>
      </c>
      <c r="Y125" s="195">
        <f t="shared" si="14"/>
        <v>0</v>
      </c>
      <c r="Z125" s="198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106.0</v>
      </c>
      <c r="B126" s="190"/>
      <c r="C126" s="190"/>
      <c r="D126" s="190"/>
      <c r="E126" s="190"/>
      <c r="F126" s="190"/>
      <c r="G126" s="190"/>
      <c r="H126" s="191" t="str">
        <f t="shared" si="7"/>
        <v/>
      </c>
      <c r="I126" s="190"/>
      <c r="J126" s="192">
        <f t="shared" si="8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30"/>
        <v>0</v>
      </c>
      <c r="T126" s="196" t="str">
        <f t="shared" si="33"/>
        <v/>
      </c>
      <c r="U126" s="196">
        <f t="shared" si="31"/>
        <v>0</v>
      </c>
      <c r="V126" s="197"/>
      <c r="W126" s="195">
        <f t="shared" ref="W126:X126" si="122">C126/100</f>
        <v>0</v>
      </c>
      <c r="X126" s="195">
        <f t="shared" si="122"/>
        <v>0</v>
      </c>
      <c r="Y126" s="195">
        <f t="shared" si="14"/>
        <v>0</v>
      </c>
      <c r="Z126" s="198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107.0</v>
      </c>
      <c r="B127" s="190"/>
      <c r="C127" s="190"/>
      <c r="D127" s="190"/>
      <c r="E127" s="190"/>
      <c r="F127" s="190"/>
      <c r="G127" s="190"/>
      <c r="H127" s="191" t="str">
        <f t="shared" si="7"/>
        <v/>
      </c>
      <c r="I127" s="190"/>
      <c r="J127" s="192">
        <f t="shared" si="8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30"/>
        <v>0</v>
      </c>
      <c r="T127" s="196" t="str">
        <f t="shared" si="33"/>
        <v/>
      </c>
      <c r="U127" s="196">
        <f t="shared" si="31"/>
        <v>0</v>
      </c>
      <c r="V127" s="197"/>
      <c r="W127" s="195">
        <f t="shared" ref="W127:X127" si="123">C127/100</f>
        <v>0</v>
      </c>
      <c r="X127" s="195">
        <f t="shared" si="123"/>
        <v>0</v>
      </c>
      <c r="Y127" s="195">
        <f t="shared" si="14"/>
        <v>0</v>
      </c>
      <c r="Z127" s="198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108.0</v>
      </c>
      <c r="B128" s="190"/>
      <c r="C128" s="190"/>
      <c r="D128" s="190"/>
      <c r="E128" s="190"/>
      <c r="F128" s="190"/>
      <c r="G128" s="190"/>
      <c r="H128" s="191" t="str">
        <f t="shared" si="7"/>
        <v/>
      </c>
      <c r="I128" s="190"/>
      <c r="J128" s="192">
        <f t="shared" si="8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30"/>
        <v>0</v>
      </c>
      <c r="T128" s="196" t="str">
        <f t="shared" si="33"/>
        <v/>
      </c>
      <c r="U128" s="196">
        <f t="shared" si="31"/>
        <v>0</v>
      </c>
      <c r="V128" s="197"/>
      <c r="W128" s="195">
        <f t="shared" ref="W128:X128" si="124">C128/100</f>
        <v>0</v>
      </c>
      <c r="X128" s="195">
        <f t="shared" si="124"/>
        <v>0</v>
      </c>
      <c r="Y128" s="195">
        <f t="shared" si="14"/>
        <v>0</v>
      </c>
      <c r="Z128" s="198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109.0</v>
      </c>
      <c r="B129" s="190"/>
      <c r="C129" s="190"/>
      <c r="D129" s="190"/>
      <c r="E129" s="190"/>
      <c r="F129" s="190"/>
      <c r="G129" s="190"/>
      <c r="H129" s="191" t="str">
        <f t="shared" si="7"/>
        <v/>
      </c>
      <c r="I129" s="190"/>
      <c r="J129" s="192">
        <f t="shared" si="8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30"/>
        <v>0</v>
      </c>
      <c r="T129" s="196" t="str">
        <f t="shared" si="33"/>
        <v/>
      </c>
      <c r="U129" s="196">
        <f t="shared" si="31"/>
        <v>0</v>
      </c>
      <c r="V129" s="197"/>
      <c r="W129" s="195">
        <f t="shared" ref="W129:X129" si="125">C129/100</f>
        <v>0</v>
      </c>
      <c r="X129" s="195">
        <f t="shared" si="125"/>
        <v>0</v>
      </c>
      <c r="Y129" s="195">
        <f t="shared" si="14"/>
        <v>0</v>
      </c>
      <c r="Z129" s="198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110.0</v>
      </c>
      <c r="B130" s="190"/>
      <c r="C130" s="190"/>
      <c r="D130" s="190"/>
      <c r="E130" s="190"/>
      <c r="F130" s="190"/>
      <c r="G130" s="190"/>
      <c r="H130" s="191" t="str">
        <f t="shared" si="7"/>
        <v/>
      </c>
      <c r="I130" s="190"/>
      <c r="J130" s="192">
        <f t="shared" si="8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30"/>
        <v>0</v>
      </c>
      <c r="T130" s="196" t="str">
        <f t="shared" si="33"/>
        <v/>
      </c>
      <c r="U130" s="196">
        <f t="shared" si="31"/>
        <v>0</v>
      </c>
      <c r="V130" s="197"/>
      <c r="W130" s="195">
        <f t="shared" ref="W130:X130" si="126">C130/100</f>
        <v>0</v>
      </c>
      <c r="X130" s="195">
        <f t="shared" si="126"/>
        <v>0</v>
      </c>
      <c r="Y130" s="195">
        <f t="shared" si="14"/>
        <v>0</v>
      </c>
      <c r="Z130" s="198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111.0</v>
      </c>
      <c r="B131" s="190"/>
      <c r="C131" s="190"/>
      <c r="D131" s="190"/>
      <c r="E131" s="190"/>
      <c r="F131" s="190"/>
      <c r="G131" s="190"/>
      <c r="H131" s="191" t="str">
        <f t="shared" si="7"/>
        <v/>
      </c>
      <c r="I131" s="190"/>
      <c r="J131" s="192">
        <f t="shared" si="8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30"/>
        <v>0</v>
      </c>
      <c r="T131" s="196" t="str">
        <f t="shared" si="33"/>
        <v/>
      </c>
      <c r="U131" s="196">
        <f t="shared" si="31"/>
        <v>0</v>
      </c>
      <c r="V131" s="197"/>
      <c r="W131" s="195">
        <f t="shared" ref="W131:X131" si="127">C131/100</f>
        <v>0</v>
      </c>
      <c r="X131" s="195">
        <f t="shared" si="127"/>
        <v>0</v>
      </c>
      <c r="Y131" s="195">
        <f t="shared" si="14"/>
        <v>0</v>
      </c>
      <c r="Z131" s="198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112.0</v>
      </c>
      <c r="B132" s="190"/>
      <c r="C132" s="190"/>
      <c r="D132" s="190"/>
      <c r="E132" s="190"/>
      <c r="F132" s="190"/>
      <c r="G132" s="190"/>
      <c r="H132" s="191" t="str">
        <f t="shared" si="7"/>
        <v/>
      </c>
      <c r="I132" s="190"/>
      <c r="J132" s="192">
        <f t="shared" si="8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30"/>
        <v>0</v>
      </c>
      <c r="T132" s="196" t="str">
        <f t="shared" si="33"/>
        <v/>
      </c>
      <c r="U132" s="196">
        <f t="shared" si="31"/>
        <v>0</v>
      </c>
      <c r="V132" s="197"/>
      <c r="W132" s="195">
        <f t="shared" ref="W132:X132" si="128">C132/100</f>
        <v>0</v>
      </c>
      <c r="X132" s="195">
        <f t="shared" si="128"/>
        <v>0</v>
      </c>
      <c r="Y132" s="195">
        <f t="shared" si="14"/>
        <v>0</v>
      </c>
      <c r="Z132" s="198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113.0</v>
      </c>
      <c r="B133" s="190"/>
      <c r="C133" s="190"/>
      <c r="D133" s="190"/>
      <c r="E133" s="190"/>
      <c r="F133" s="190"/>
      <c r="G133" s="190"/>
      <c r="H133" s="191" t="str">
        <f t="shared" si="7"/>
        <v/>
      </c>
      <c r="I133" s="190"/>
      <c r="J133" s="192">
        <f t="shared" si="8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30"/>
        <v>0</v>
      </c>
      <c r="T133" s="196" t="str">
        <f t="shared" si="33"/>
        <v/>
      </c>
      <c r="U133" s="196">
        <f t="shared" si="31"/>
        <v>0</v>
      </c>
      <c r="V133" s="197"/>
      <c r="W133" s="195">
        <f t="shared" ref="W133:X133" si="129">C133/100</f>
        <v>0</v>
      </c>
      <c r="X133" s="195">
        <f t="shared" si="129"/>
        <v>0</v>
      </c>
      <c r="Y133" s="195">
        <f t="shared" si="14"/>
        <v>0</v>
      </c>
      <c r="Z133" s="198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114.0</v>
      </c>
      <c r="B134" s="190"/>
      <c r="C134" s="190"/>
      <c r="D134" s="190"/>
      <c r="E134" s="190"/>
      <c r="F134" s="190"/>
      <c r="G134" s="190"/>
      <c r="H134" s="191" t="str">
        <f t="shared" si="7"/>
        <v/>
      </c>
      <c r="I134" s="190"/>
      <c r="J134" s="192">
        <f t="shared" si="8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30"/>
        <v>0</v>
      </c>
      <c r="T134" s="196" t="str">
        <f t="shared" si="33"/>
        <v/>
      </c>
      <c r="U134" s="196">
        <f t="shared" si="31"/>
        <v>0</v>
      </c>
      <c r="V134" s="197"/>
      <c r="W134" s="195">
        <f t="shared" ref="W134:X134" si="130">C134/100</f>
        <v>0</v>
      </c>
      <c r="X134" s="195">
        <f t="shared" si="130"/>
        <v>0</v>
      </c>
      <c r="Y134" s="195">
        <f t="shared" si="14"/>
        <v>0</v>
      </c>
      <c r="Z134" s="198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115.0</v>
      </c>
      <c r="B135" s="190"/>
      <c r="C135" s="190"/>
      <c r="D135" s="190"/>
      <c r="E135" s="190"/>
      <c r="F135" s="190"/>
      <c r="G135" s="190"/>
      <c r="H135" s="191" t="str">
        <f t="shared" si="7"/>
        <v/>
      </c>
      <c r="I135" s="190"/>
      <c r="J135" s="192">
        <f t="shared" si="8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30"/>
        <v>0</v>
      </c>
      <c r="T135" s="196" t="str">
        <f t="shared" si="33"/>
        <v/>
      </c>
      <c r="U135" s="196">
        <f t="shared" si="31"/>
        <v>0</v>
      </c>
      <c r="V135" s="197"/>
      <c r="W135" s="195">
        <f t="shared" ref="W135:X135" si="131">C135/100</f>
        <v>0</v>
      </c>
      <c r="X135" s="195">
        <f t="shared" si="131"/>
        <v>0</v>
      </c>
      <c r="Y135" s="195">
        <f t="shared" si="14"/>
        <v>0</v>
      </c>
      <c r="Z135" s="198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116.0</v>
      </c>
      <c r="B136" s="190"/>
      <c r="C136" s="190"/>
      <c r="D136" s="190"/>
      <c r="E136" s="190"/>
      <c r="F136" s="190"/>
      <c r="G136" s="190"/>
      <c r="H136" s="191" t="str">
        <f t="shared" si="7"/>
        <v/>
      </c>
      <c r="I136" s="190"/>
      <c r="J136" s="192">
        <f t="shared" si="8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30"/>
        <v>0</v>
      </c>
      <c r="T136" s="196" t="str">
        <f t="shared" si="33"/>
        <v/>
      </c>
      <c r="U136" s="196">
        <f t="shared" si="31"/>
        <v>0</v>
      </c>
      <c r="V136" s="197"/>
      <c r="W136" s="195">
        <f t="shared" ref="W136:X136" si="132">C136/100</f>
        <v>0</v>
      </c>
      <c r="X136" s="195">
        <f t="shared" si="132"/>
        <v>0</v>
      </c>
      <c r="Y136" s="195">
        <f t="shared" si="14"/>
        <v>0</v>
      </c>
      <c r="Z136" s="198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117.0</v>
      </c>
      <c r="B137" s="190"/>
      <c r="C137" s="190"/>
      <c r="D137" s="190"/>
      <c r="E137" s="190"/>
      <c r="F137" s="190"/>
      <c r="G137" s="190"/>
      <c r="H137" s="191" t="str">
        <f t="shared" si="7"/>
        <v/>
      </c>
      <c r="I137" s="190"/>
      <c r="J137" s="192">
        <f t="shared" si="8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30"/>
        <v>0</v>
      </c>
      <c r="T137" s="196" t="str">
        <f t="shared" si="33"/>
        <v/>
      </c>
      <c r="U137" s="196">
        <f t="shared" si="31"/>
        <v>0</v>
      </c>
      <c r="V137" s="197"/>
      <c r="W137" s="195">
        <f t="shared" ref="W137:X137" si="133">C137/100</f>
        <v>0</v>
      </c>
      <c r="X137" s="195">
        <f t="shared" si="133"/>
        <v>0</v>
      </c>
      <c r="Y137" s="195">
        <f t="shared" si="14"/>
        <v>0</v>
      </c>
      <c r="Z137" s="198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118.0</v>
      </c>
      <c r="B138" s="190"/>
      <c r="C138" s="190"/>
      <c r="D138" s="190"/>
      <c r="E138" s="190"/>
      <c r="F138" s="190"/>
      <c r="G138" s="190"/>
      <c r="H138" s="191" t="str">
        <f t="shared" si="7"/>
        <v/>
      </c>
      <c r="I138" s="190"/>
      <c r="J138" s="192">
        <f t="shared" si="8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30"/>
        <v>0</v>
      </c>
      <c r="T138" s="196" t="str">
        <f t="shared" si="33"/>
        <v/>
      </c>
      <c r="U138" s="196">
        <f t="shared" si="31"/>
        <v>0</v>
      </c>
      <c r="V138" s="197"/>
      <c r="W138" s="195">
        <f t="shared" ref="W138:X138" si="134">C138/100</f>
        <v>0</v>
      </c>
      <c r="X138" s="195">
        <f t="shared" si="134"/>
        <v>0</v>
      </c>
      <c r="Y138" s="195">
        <f t="shared" si="14"/>
        <v>0</v>
      </c>
      <c r="Z138" s="198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119.0</v>
      </c>
      <c r="B139" s="190"/>
      <c r="C139" s="190"/>
      <c r="D139" s="190"/>
      <c r="E139" s="190"/>
      <c r="F139" s="190"/>
      <c r="G139" s="190"/>
      <c r="H139" s="191" t="str">
        <f t="shared" si="7"/>
        <v/>
      </c>
      <c r="I139" s="190"/>
      <c r="J139" s="192">
        <f t="shared" si="8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30"/>
        <v>0</v>
      </c>
      <c r="T139" s="196" t="str">
        <f t="shared" si="33"/>
        <v/>
      </c>
      <c r="U139" s="196">
        <f t="shared" si="31"/>
        <v>0</v>
      </c>
      <c r="V139" s="197"/>
      <c r="W139" s="195">
        <f t="shared" ref="W139:X139" si="135">C139/100</f>
        <v>0</v>
      </c>
      <c r="X139" s="195">
        <f t="shared" si="135"/>
        <v>0</v>
      </c>
      <c r="Y139" s="195">
        <f t="shared" si="14"/>
        <v>0</v>
      </c>
      <c r="Z139" s="198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120.0</v>
      </c>
      <c r="B140" s="190"/>
      <c r="C140" s="190"/>
      <c r="D140" s="190"/>
      <c r="E140" s="190"/>
      <c r="F140" s="190"/>
      <c r="G140" s="190"/>
      <c r="H140" s="191" t="str">
        <f t="shared" si="7"/>
        <v/>
      </c>
      <c r="I140" s="190"/>
      <c r="J140" s="192">
        <f t="shared" si="8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30"/>
        <v>0</v>
      </c>
      <c r="T140" s="196" t="str">
        <f t="shared" si="33"/>
        <v/>
      </c>
      <c r="U140" s="196">
        <f t="shared" si="31"/>
        <v>0</v>
      </c>
      <c r="V140" s="197"/>
      <c r="W140" s="195">
        <f t="shared" ref="W140:X140" si="136">C140/100</f>
        <v>0</v>
      </c>
      <c r="X140" s="195">
        <f t="shared" si="136"/>
        <v>0</v>
      </c>
      <c r="Y140" s="195">
        <f t="shared" si="14"/>
        <v>0</v>
      </c>
      <c r="Z140" s="198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121.0</v>
      </c>
      <c r="B141" s="190"/>
      <c r="C141" s="190"/>
      <c r="D141" s="190"/>
      <c r="E141" s="190"/>
      <c r="F141" s="190"/>
      <c r="G141" s="190"/>
      <c r="H141" s="191" t="str">
        <f t="shared" si="7"/>
        <v/>
      </c>
      <c r="I141" s="190"/>
      <c r="J141" s="192">
        <f t="shared" si="8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30"/>
        <v>0</v>
      </c>
      <c r="T141" s="196" t="str">
        <f t="shared" si="33"/>
        <v/>
      </c>
      <c r="U141" s="196">
        <f t="shared" si="31"/>
        <v>0</v>
      </c>
      <c r="V141" s="197"/>
      <c r="W141" s="195">
        <f t="shared" ref="W141:X141" si="137">C141/100</f>
        <v>0</v>
      </c>
      <c r="X141" s="195">
        <f t="shared" si="137"/>
        <v>0</v>
      </c>
      <c r="Y141" s="195">
        <f t="shared" si="14"/>
        <v>0</v>
      </c>
      <c r="Z141" s="198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122.0</v>
      </c>
      <c r="B142" s="190"/>
      <c r="C142" s="190"/>
      <c r="D142" s="190"/>
      <c r="E142" s="190"/>
      <c r="F142" s="190"/>
      <c r="G142" s="190"/>
      <c r="H142" s="191" t="str">
        <f t="shared" si="7"/>
        <v/>
      </c>
      <c r="I142" s="190"/>
      <c r="J142" s="192">
        <f t="shared" si="8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30"/>
        <v>0</v>
      </c>
      <c r="T142" s="196" t="str">
        <f t="shared" si="33"/>
        <v/>
      </c>
      <c r="U142" s="196">
        <f t="shared" si="31"/>
        <v>0</v>
      </c>
      <c r="V142" s="197"/>
      <c r="W142" s="195">
        <f t="shared" ref="W142:X142" si="138">C142/100</f>
        <v>0</v>
      </c>
      <c r="X142" s="195">
        <f t="shared" si="138"/>
        <v>0</v>
      </c>
      <c r="Y142" s="195">
        <f t="shared" si="14"/>
        <v>0</v>
      </c>
      <c r="Z142" s="198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123.0</v>
      </c>
      <c r="B143" s="190"/>
      <c r="C143" s="190"/>
      <c r="D143" s="190"/>
      <c r="E143" s="190"/>
      <c r="F143" s="190"/>
      <c r="G143" s="190"/>
      <c r="H143" s="191" t="str">
        <f t="shared" si="7"/>
        <v/>
      </c>
      <c r="I143" s="190"/>
      <c r="J143" s="192">
        <f t="shared" si="8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30"/>
        <v>0</v>
      </c>
      <c r="T143" s="196" t="str">
        <f t="shared" si="33"/>
        <v/>
      </c>
      <c r="U143" s="196">
        <f t="shared" si="31"/>
        <v>0</v>
      </c>
      <c r="V143" s="197"/>
      <c r="W143" s="195">
        <f t="shared" ref="W143:X143" si="139">C143/100</f>
        <v>0</v>
      </c>
      <c r="X143" s="195">
        <f t="shared" si="139"/>
        <v>0</v>
      </c>
      <c r="Y143" s="195">
        <f t="shared" si="14"/>
        <v>0</v>
      </c>
      <c r="Z143" s="198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124.0</v>
      </c>
      <c r="B144" s="190"/>
      <c r="C144" s="190"/>
      <c r="D144" s="190"/>
      <c r="E144" s="190"/>
      <c r="F144" s="190"/>
      <c r="G144" s="190"/>
      <c r="H144" s="191" t="str">
        <f t="shared" si="7"/>
        <v/>
      </c>
      <c r="I144" s="190"/>
      <c r="J144" s="192">
        <f t="shared" si="8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30"/>
        <v>0</v>
      </c>
      <c r="T144" s="196" t="str">
        <f t="shared" si="33"/>
        <v/>
      </c>
      <c r="U144" s="196">
        <f t="shared" si="31"/>
        <v>0</v>
      </c>
      <c r="V144" s="197"/>
      <c r="W144" s="195">
        <f t="shared" ref="W144:X144" si="140">C144/100</f>
        <v>0</v>
      </c>
      <c r="X144" s="195">
        <f t="shared" si="140"/>
        <v>0</v>
      </c>
      <c r="Y144" s="195">
        <f t="shared" si="14"/>
        <v>0</v>
      </c>
      <c r="Z144" s="198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125.0</v>
      </c>
      <c r="B145" s="190"/>
      <c r="C145" s="190"/>
      <c r="D145" s="190"/>
      <c r="E145" s="190"/>
      <c r="F145" s="190"/>
      <c r="G145" s="190"/>
      <c r="H145" s="191" t="str">
        <f t="shared" si="7"/>
        <v/>
      </c>
      <c r="I145" s="190"/>
      <c r="J145" s="192">
        <f t="shared" si="8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30"/>
        <v>0</v>
      </c>
      <c r="T145" s="196" t="str">
        <f t="shared" si="33"/>
        <v/>
      </c>
      <c r="U145" s="196">
        <f t="shared" si="31"/>
        <v>0</v>
      </c>
      <c r="V145" s="197"/>
      <c r="W145" s="195">
        <f t="shared" ref="W145:X145" si="141">C145/100</f>
        <v>0</v>
      </c>
      <c r="X145" s="195">
        <f t="shared" si="141"/>
        <v>0</v>
      </c>
      <c r="Y145" s="195">
        <f t="shared" si="14"/>
        <v>0</v>
      </c>
      <c r="Z145" s="198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126.0</v>
      </c>
      <c r="B146" s="190"/>
      <c r="C146" s="190"/>
      <c r="D146" s="190"/>
      <c r="E146" s="190"/>
      <c r="F146" s="190"/>
      <c r="G146" s="190"/>
      <c r="H146" s="191" t="str">
        <f t="shared" si="7"/>
        <v/>
      </c>
      <c r="I146" s="190"/>
      <c r="J146" s="192">
        <f t="shared" si="8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30"/>
        <v>0</v>
      </c>
      <c r="T146" s="196" t="str">
        <f t="shared" si="33"/>
        <v/>
      </c>
      <c r="U146" s="196">
        <f t="shared" si="31"/>
        <v>0</v>
      </c>
      <c r="V146" s="197"/>
      <c r="W146" s="195">
        <f t="shared" ref="W146:X146" si="142">C146/100</f>
        <v>0</v>
      </c>
      <c r="X146" s="195">
        <f t="shared" si="142"/>
        <v>0</v>
      </c>
      <c r="Y146" s="195">
        <f t="shared" si="14"/>
        <v>0</v>
      </c>
      <c r="Z146" s="198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127.0</v>
      </c>
      <c r="B147" s="190"/>
      <c r="C147" s="190"/>
      <c r="D147" s="190"/>
      <c r="E147" s="190"/>
      <c r="F147" s="190"/>
      <c r="G147" s="190"/>
      <c r="H147" s="191" t="str">
        <f t="shared" si="7"/>
        <v/>
      </c>
      <c r="I147" s="190"/>
      <c r="J147" s="192">
        <f t="shared" si="8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30"/>
        <v>0</v>
      </c>
      <c r="T147" s="196" t="str">
        <f t="shared" si="33"/>
        <v/>
      </c>
      <c r="U147" s="196">
        <f t="shared" si="31"/>
        <v>0</v>
      </c>
      <c r="V147" s="197"/>
      <c r="W147" s="195">
        <f t="shared" ref="W147:X147" si="143">C147/100</f>
        <v>0</v>
      </c>
      <c r="X147" s="195">
        <f t="shared" si="143"/>
        <v>0</v>
      </c>
      <c r="Y147" s="195">
        <f t="shared" si="14"/>
        <v>0</v>
      </c>
      <c r="Z147" s="198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128.0</v>
      </c>
      <c r="B148" s="190"/>
      <c r="C148" s="190"/>
      <c r="D148" s="190"/>
      <c r="E148" s="190"/>
      <c r="F148" s="190"/>
      <c r="G148" s="190"/>
      <c r="H148" s="191" t="str">
        <f t="shared" si="7"/>
        <v/>
      </c>
      <c r="I148" s="190"/>
      <c r="J148" s="192">
        <f t="shared" si="8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30"/>
        <v>0</v>
      </c>
      <c r="T148" s="196" t="str">
        <f t="shared" si="33"/>
        <v/>
      </c>
      <c r="U148" s="196">
        <f t="shared" si="31"/>
        <v>0</v>
      </c>
      <c r="V148" s="197"/>
      <c r="W148" s="195">
        <f t="shared" ref="W148:X148" si="144">C148/100</f>
        <v>0</v>
      </c>
      <c r="X148" s="195">
        <f t="shared" si="144"/>
        <v>0</v>
      </c>
      <c r="Y148" s="195">
        <f t="shared" si="14"/>
        <v>0</v>
      </c>
      <c r="Z148" s="198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129.0</v>
      </c>
      <c r="B149" s="190"/>
      <c r="C149" s="190"/>
      <c r="D149" s="190"/>
      <c r="E149" s="190"/>
      <c r="F149" s="190"/>
      <c r="G149" s="190"/>
      <c r="H149" s="191" t="str">
        <f t="shared" si="7"/>
        <v/>
      </c>
      <c r="I149" s="190"/>
      <c r="J149" s="192">
        <f t="shared" si="8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30"/>
        <v>0</v>
      </c>
      <c r="T149" s="196" t="str">
        <f t="shared" si="33"/>
        <v/>
      </c>
      <c r="U149" s="196">
        <f t="shared" si="31"/>
        <v>0</v>
      </c>
      <c r="V149" s="197"/>
      <c r="W149" s="195">
        <f t="shared" ref="W149:X149" si="145">C149/100</f>
        <v>0</v>
      </c>
      <c r="X149" s="195">
        <f t="shared" si="145"/>
        <v>0</v>
      </c>
      <c r="Y149" s="195">
        <f t="shared" si="14"/>
        <v>0</v>
      </c>
      <c r="Z149" s="198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130.0</v>
      </c>
      <c r="B150" s="190"/>
      <c r="C150" s="190"/>
      <c r="D150" s="190"/>
      <c r="E150" s="190"/>
      <c r="F150" s="190"/>
      <c r="G150" s="190"/>
      <c r="H150" s="191" t="str">
        <f t="shared" si="7"/>
        <v/>
      </c>
      <c r="I150" s="190"/>
      <c r="J150" s="192">
        <f t="shared" si="8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30"/>
        <v>0</v>
      </c>
      <c r="T150" s="196" t="str">
        <f t="shared" si="33"/>
        <v/>
      </c>
      <c r="U150" s="196">
        <f t="shared" si="31"/>
        <v>0</v>
      </c>
      <c r="V150" s="197"/>
      <c r="W150" s="195">
        <f t="shared" ref="W150:X150" si="146">C150/100</f>
        <v>0</v>
      </c>
      <c r="X150" s="195">
        <f t="shared" si="146"/>
        <v>0</v>
      </c>
      <c r="Y150" s="195">
        <f t="shared" si="14"/>
        <v>0</v>
      </c>
      <c r="Z150" s="198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131.0</v>
      </c>
      <c r="B151" s="190"/>
      <c r="C151" s="190"/>
      <c r="D151" s="190"/>
      <c r="E151" s="190"/>
      <c r="F151" s="190"/>
      <c r="G151" s="190"/>
      <c r="H151" s="191" t="str">
        <f t="shared" si="7"/>
        <v/>
      </c>
      <c r="I151" s="190"/>
      <c r="J151" s="192">
        <f t="shared" si="8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30"/>
        <v>0</v>
      </c>
      <c r="T151" s="196" t="str">
        <f t="shared" si="33"/>
        <v/>
      </c>
      <c r="U151" s="196">
        <f t="shared" si="31"/>
        <v>0</v>
      </c>
      <c r="V151" s="197"/>
      <c r="W151" s="195">
        <f t="shared" ref="W151:X151" si="147">C151/100</f>
        <v>0</v>
      </c>
      <c r="X151" s="195">
        <f t="shared" si="147"/>
        <v>0</v>
      </c>
      <c r="Y151" s="195">
        <f t="shared" si="14"/>
        <v>0</v>
      </c>
      <c r="Z151" s="198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132.0</v>
      </c>
      <c r="B152" s="190"/>
      <c r="C152" s="190"/>
      <c r="D152" s="190"/>
      <c r="E152" s="190"/>
      <c r="F152" s="190"/>
      <c r="G152" s="190"/>
      <c r="H152" s="191" t="str">
        <f t="shared" si="7"/>
        <v/>
      </c>
      <c r="I152" s="190"/>
      <c r="J152" s="192">
        <f t="shared" si="8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30"/>
        <v>0</v>
      </c>
      <c r="T152" s="196" t="str">
        <f t="shared" si="33"/>
        <v/>
      </c>
      <c r="U152" s="196">
        <f t="shared" si="31"/>
        <v>0</v>
      </c>
      <c r="V152" s="197"/>
      <c r="W152" s="195">
        <f t="shared" ref="W152:X152" si="148">C152/100</f>
        <v>0</v>
      </c>
      <c r="X152" s="195">
        <f t="shared" si="148"/>
        <v>0</v>
      </c>
      <c r="Y152" s="195">
        <f t="shared" si="14"/>
        <v>0</v>
      </c>
      <c r="Z152" s="198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133.0</v>
      </c>
      <c r="B153" s="190"/>
      <c r="C153" s="190"/>
      <c r="D153" s="190"/>
      <c r="E153" s="190"/>
      <c r="F153" s="190"/>
      <c r="G153" s="190"/>
      <c r="H153" s="191" t="str">
        <f t="shared" si="7"/>
        <v/>
      </c>
      <c r="I153" s="190"/>
      <c r="J153" s="192">
        <f t="shared" si="8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30"/>
        <v>0</v>
      </c>
      <c r="T153" s="196" t="str">
        <f t="shared" si="33"/>
        <v/>
      </c>
      <c r="U153" s="196">
        <f t="shared" si="31"/>
        <v>0</v>
      </c>
      <c r="V153" s="197"/>
      <c r="W153" s="195">
        <f t="shared" ref="W153:X153" si="149">C153/100</f>
        <v>0</v>
      </c>
      <c r="X153" s="195">
        <f t="shared" si="149"/>
        <v>0</v>
      </c>
      <c r="Y153" s="195">
        <f t="shared" si="14"/>
        <v>0</v>
      </c>
      <c r="Z153" s="198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134.0</v>
      </c>
      <c r="B154" s="190"/>
      <c r="C154" s="190"/>
      <c r="D154" s="190"/>
      <c r="E154" s="190"/>
      <c r="F154" s="190"/>
      <c r="G154" s="190"/>
      <c r="H154" s="191" t="str">
        <f t="shared" si="7"/>
        <v/>
      </c>
      <c r="I154" s="190"/>
      <c r="J154" s="192">
        <f t="shared" si="8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30"/>
        <v>0</v>
      </c>
      <c r="T154" s="196" t="str">
        <f t="shared" si="33"/>
        <v/>
      </c>
      <c r="U154" s="196">
        <f t="shared" si="31"/>
        <v>0</v>
      </c>
      <c r="V154" s="197"/>
      <c r="W154" s="195">
        <f t="shared" ref="W154:X154" si="150">C154/100</f>
        <v>0</v>
      </c>
      <c r="X154" s="195">
        <f t="shared" si="150"/>
        <v>0</v>
      </c>
      <c r="Y154" s="195">
        <f t="shared" si="14"/>
        <v>0</v>
      </c>
      <c r="Z154" s="198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135.0</v>
      </c>
      <c r="B155" s="190"/>
      <c r="C155" s="190"/>
      <c r="D155" s="190"/>
      <c r="E155" s="190"/>
      <c r="F155" s="190"/>
      <c r="G155" s="190"/>
      <c r="H155" s="191" t="str">
        <f t="shared" si="7"/>
        <v/>
      </c>
      <c r="I155" s="190"/>
      <c r="J155" s="192">
        <f t="shared" si="8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30"/>
        <v>0</v>
      </c>
      <c r="T155" s="196" t="str">
        <f t="shared" si="33"/>
        <v/>
      </c>
      <c r="U155" s="196">
        <f t="shared" si="31"/>
        <v>0</v>
      </c>
      <c r="V155" s="197"/>
      <c r="W155" s="195">
        <f t="shared" ref="W155:X155" si="151">C155/100</f>
        <v>0</v>
      </c>
      <c r="X155" s="195">
        <f t="shared" si="151"/>
        <v>0</v>
      </c>
      <c r="Y155" s="195">
        <f t="shared" si="14"/>
        <v>0</v>
      </c>
      <c r="Z155" s="198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136.0</v>
      </c>
      <c r="B156" s="190"/>
      <c r="C156" s="190"/>
      <c r="D156" s="190"/>
      <c r="E156" s="190"/>
      <c r="F156" s="190"/>
      <c r="G156" s="190"/>
      <c r="H156" s="191" t="str">
        <f t="shared" si="7"/>
        <v/>
      </c>
      <c r="I156" s="190"/>
      <c r="J156" s="192">
        <f t="shared" si="8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30"/>
        <v>0</v>
      </c>
      <c r="T156" s="196" t="str">
        <f t="shared" si="33"/>
        <v/>
      </c>
      <c r="U156" s="196">
        <f t="shared" si="31"/>
        <v>0</v>
      </c>
      <c r="V156" s="197"/>
      <c r="W156" s="195">
        <f t="shared" ref="W156:X156" si="152">C156/100</f>
        <v>0</v>
      </c>
      <c r="X156" s="195">
        <f t="shared" si="152"/>
        <v>0</v>
      </c>
      <c r="Y156" s="195">
        <f t="shared" si="14"/>
        <v>0</v>
      </c>
      <c r="Z156" s="198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137.0</v>
      </c>
      <c r="B157" s="190"/>
      <c r="C157" s="190"/>
      <c r="D157" s="190"/>
      <c r="E157" s="190"/>
      <c r="F157" s="190"/>
      <c r="G157" s="190"/>
      <c r="H157" s="191" t="str">
        <f t="shared" si="7"/>
        <v/>
      </c>
      <c r="I157" s="190"/>
      <c r="J157" s="192">
        <f t="shared" si="8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30"/>
        <v>0</v>
      </c>
      <c r="T157" s="196" t="str">
        <f t="shared" si="33"/>
        <v/>
      </c>
      <c r="U157" s="196">
        <f t="shared" si="31"/>
        <v>0</v>
      </c>
      <c r="V157" s="197"/>
      <c r="W157" s="195">
        <f t="shared" ref="W157:X157" si="153">C157/100</f>
        <v>0</v>
      </c>
      <c r="X157" s="195">
        <f t="shared" si="153"/>
        <v>0</v>
      </c>
      <c r="Y157" s="195">
        <f t="shared" si="14"/>
        <v>0</v>
      </c>
      <c r="Z157" s="198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138.0</v>
      </c>
      <c r="B158" s="190"/>
      <c r="C158" s="190"/>
      <c r="D158" s="190"/>
      <c r="E158" s="190"/>
      <c r="F158" s="190"/>
      <c r="G158" s="190"/>
      <c r="H158" s="191" t="str">
        <f t="shared" si="7"/>
        <v/>
      </c>
      <c r="I158" s="190"/>
      <c r="J158" s="192">
        <f t="shared" si="8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30"/>
        <v>0</v>
      </c>
      <c r="T158" s="196" t="str">
        <f t="shared" si="33"/>
        <v/>
      </c>
      <c r="U158" s="196">
        <f t="shared" si="31"/>
        <v>0</v>
      </c>
      <c r="V158" s="197"/>
      <c r="W158" s="195">
        <f t="shared" ref="W158:X158" si="154">C158/100</f>
        <v>0</v>
      </c>
      <c r="X158" s="195">
        <f t="shared" si="154"/>
        <v>0</v>
      </c>
      <c r="Y158" s="195">
        <f t="shared" si="14"/>
        <v>0</v>
      </c>
      <c r="Z158" s="198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139.0</v>
      </c>
      <c r="B159" s="190"/>
      <c r="C159" s="190"/>
      <c r="D159" s="190"/>
      <c r="E159" s="190"/>
      <c r="F159" s="190"/>
      <c r="G159" s="190"/>
      <c r="H159" s="191" t="str">
        <f t="shared" si="7"/>
        <v/>
      </c>
      <c r="I159" s="190"/>
      <c r="J159" s="192">
        <f t="shared" si="8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30"/>
        <v>0</v>
      </c>
      <c r="T159" s="196" t="str">
        <f t="shared" si="33"/>
        <v/>
      </c>
      <c r="U159" s="196">
        <f t="shared" si="31"/>
        <v>0</v>
      </c>
      <c r="V159" s="197"/>
      <c r="W159" s="195">
        <f t="shared" ref="W159:X159" si="155">C159/100</f>
        <v>0</v>
      </c>
      <c r="X159" s="195">
        <f t="shared" si="155"/>
        <v>0</v>
      </c>
      <c r="Y159" s="195">
        <f t="shared" si="14"/>
        <v>0</v>
      </c>
      <c r="Z159" s="198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140.0</v>
      </c>
      <c r="B160" s="190"/>
      <c r="C160" s="190"/>
      <c r="D160" s="190"/>
      <c r="E160" s="190"/>
      <c r="F160" s="190"/>
      <c r="G160" s="190"/>
      <c r="H160" s="191" t="str">
        <f t="shared" si="7"/>
        <v/>
      </c>
      <c r="I160" s="190"/>
      <c r="J160" s="192">
        <f t="shared" si="8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30"/>
        <v>0</v>
      </c>
      <c r="T160" s="196" t="str">
        <f t="shared" si="33"/>
        <v/>
      </c>
      <c r="U160" s="196">
        <f t="shared" si="31"/>
        <v>0</v>
      </c>
      <c r="V160" s="197"/>
      <c r="W160" s="195">
        <f t="shared" ref="W160:X160" si="156">C160/100</f>
        <v>0</v>
      </c>
      <c r="X160" s="195">
        <f t="shared" si="156"/>
        <v>0</v>
      </c>
      <c r="Y160" s="195">
        <f t="shared" si="14"/>
        <v>0</v>
      </c>
      <c r="Z160" s="198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141.0</v>
      </c>
      <c r="B161" s="190"/>
      <c r="C161" s="190"/>
      <c r="D161" s="190"/>
      <c r="E161" s="190"/>
      <c r="F161" s="190"/>
      <c r="G161" s="190"/>
      <c r="H161" s="191" t="str">
        <f t="shared" si="7"/>
        <v/>
      </c>
      <c r="I161" s="190"/>
      <c r="J161" s="192">
        <f t="shared" si="8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30"/>
        <v>0</v>
      </c>
      <c r="T161" s="196" t="str">
        <f t="shared" si="33"/>
        <v/>
      </c>
      <c r="U161" s="196">
        <f t="shared" si="31"/>
        <v>0</v>
      </c>
      <c r="V161" s="197"/>
      <c r="W161" s="195">
        <f t="shared" ref="W161:X161" si="157">C161/100</f>
        <v>0</v>
      </c>
      <c r="X161" s="195">
        <f t="shared" si="157"/>
        <v>0</v>
      </c>
      <c r="Y161" s="195">
        <f t="shared" si="14"/>
        <v>0</v>
      </c>
      <c r="Z161" s="198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142.0</v>
      </c>
      <c r="B162" s="190"/>
      <c r="C162" s="190"/>
      <c r="D162" s="190"/>
      <c r="E162" s="190"/>
      <c r="F162" s="190"/>
      <c r="G162" s="190"/>
      <c r="H162" s="191" t="str">
        <f t="shared" si="7"/>
        <v/>
      </c>
      <c r="I162" s="190"/>
      <c r="J162" s="192">
        <f t="shared" si="8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30"/>
        <v>0</v>
      </c>
      <c r="T162" s="196" t="str">
        <f t="shared" si="33"/>
        <v/>
      </c>
      <c r="U162" s="196">
        <f t="shared" si="31"/>
        <v>0</v>
      </c>
      <c r="V162" s="197"/>
      <c r="W162" s="195">
        <f t="shared" ref="W162:X162" si="158">C162/100</f>
        <v>0</v>
      </c>
      <c r="X162" s="195">
        <f t="shared" si="158"/>
        <v>0</v>
      </c>
      <c r="Y162" s="195">
        <f t="shared" si="14"/>
        <v>0</v>
      </c>
      <c r="Z162" s="198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143.0</v>
      </c>
      <c r="B163" s="190"/>
      <c r="C163" s="190"/>
      <c r="D163" s="190"/>
      <c r="E163" s="190"/>
      <c r="F163" s="190"/>
      <c r="G163" s="190"/>
      <c r="H163" s="191" t="str">
        <f t="shared" si="7"/>
        <v/>
      </c>
      <c r="I163" s="190"/>
      <c r="J163" s="192">
        <f t="shared" si="8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30"/>
        <v>0</v>
      </c>
      <c r="T163" s="196" t="str">
        <f t="shared" si="33"/>
        <v/>
      </c>
      <c r="U163" s="196">
        <f t="shared" si="31"/>
        <v>0</v>
      </c>
      <c r="V163" s="197"/>
      <c r="W163" s="195">
        <f t="shared" ref="W163:X163" si="159">C163/100</f>
        <v>0</v>
      </c>
      <c r="X163" s="195">
        <f t="shared" si="159"/>
        <v>0</v>
      </c>
      <c r="Y163" s="195">
        <f t="shared" si="14"/>
        <v>0</v>
      </c>
      <c r="Z163" s="198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144.0</v>
      </c>
      <c r="B164" s="190"/>
      <c r="C164" s="190"/>
      <c r="D164" s="190"/>
      <c r="E164" s="190"/>
      <c r="F164" s="190"/>
      <c r="G164" s="190"/>
      <c r="H164" s="191" t="str">
        <f t="shared" si="7"/>
        <v/>
      </c>
      <c r="I164" s="190"/>
      <c r="J164" s="192">
        <f t="shared" si="8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30"/>
        <v>0</v>
      </c>
      <c r="T164" s="196" t="str">
        <f t="shared" si="33"/>
        <v/>
      </c>
      <c r="U164" s="196">
        <f t="shared" si="31"/>
        <v>0</v>
      </c>
      <c r="V164" s="197"/>
      <c r="W164" s="195">
        <f t="shared" ref="W164:X164" si="160">C164/100</f>
        <v>0</v>
      </c>
      <c r="X164" s="195">
        <f t="shared" si="160"/>
        <v>0</v>
      </c>
      <c r="Y164" s="195">
        <f t="shared" si="14"/>
        <v>0</v>
      </c>
      <c r="Z164" s="198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145.0</v>
      </c>
      <c r="B165" s="190"/>
      <c r="C165" s="190"/>
      <c r="D165" s="190"/>
      <c r="E165" s="190"/>
      <c r="F165" s="190"/>
      <c r="G165" s="190"/>
      <c r="H165" s="191" t="str">
        <f t="shared" si="7"/>
        <v/>
      </c>
      <c r="I165" s="190"/>
      <c r="J165" s="192">
        <f t="shared" si="8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30"/>
        <v>0</v>
      </c>
      <c r="T165" s="196" t="str">
        <f t="shared" si="33"/>
        <v/>
      </c>
      <c r="U165" s="196">
        <f t="shared" si="31"/>
        <v>0</v>
      </c>
      <c r="V165" s="197"/>
      <c r="W165" s="195">
        <f t="shared" ref="W165:X165" si="161">C165/100</f>
        <v>0</v>
      </c>
      <c r="X165" s="195">
        <f t="shared" si="161"/>
        <v>0</v>
      </c>
      <c r="Y165" s="195">
        <f t="shared" si="14"/>
        <v>0</v>
      </c>
      <c r="Z165" s="198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146.0</v>
      </c>
      <c r="B166" s="190"/>
      <c r="C166" s="190"/>
      <c r="D166" s="190"/>
      <c r="E166" s="190"/>
      <c r="F166" s="190"/>
      <c r="G166" s="190"/>
      <c r="H166" s="191" t="str">
        <f t="shared" si="7"/>
        <v/>
      </c>
      <c r="I166" s="190"/>
      <c r="J166" s="192">
        <f t="shared" si="8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30"/>
        <v>0</v>
      </c>
      <c r="T166" s="196" t="str">
        <f t="shared" si="33"/>
        <v/>
      </c>
      <c r="U166" s="196">
        <f t="shared" si="31"/>
        <v>0</v>
      </c>
      <c r="V166" s="197"/>
      <c r="W166" s="195">
        <f t="shared" ref="W166:X166" si="162">C166/100</f>
        <v>0</v>
      </c>
      <c r="X166" s="195">
        <f t="shared" si="162"/>
        <v>0</v>
      </c>
      <c r="Y166" s="195">
        <f t="shared" si="14"/>
        <v>0</v>
      </c>
      <c r="Z166" s="198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147.0</v>
      </c>
      <c r="B167" s="190"/>
      <c r="C167" s="190"/>
      <c r="D167" s="190"/>
      <c r="E167" s="190"/>
      <c r="F167" s="190"/>
      <c r="G167" s="190"/>
      <c r="H167" s="191" t="str">
        <f t="shared" si="7"/>
        <v/>
      </c>
      <c r="I167" s="190"/>
      <c r="J167" s="192">
        <f t="shared" si="8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30"/>
        <v>0</v>
      </c>
      <c r="T167" s="196" t="str">
        <f t="shared" si="33"/>
        <v/>
      </c>
      <c r="U167" s="196">
        <f t="shared" si="31"/>
        <v>0</v>
      </c>
      <c r="V167" s="197"/>
      <c r="W167" s="195">
        <f t="shared" ref="W167:X167" si="163">C167/100</f>
        <v>0</v>
      </c>
      <c r="X167" s="195">
        <f t="shared" si="163"/>
        <v>0</v>
      </c>
      <c r="Y167" s="195">
        <f t="shared" si="14"/>
        <v>0</v>
      </c>
      <c r="Z167" s="198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148.0</v>
      </c>
      <c r="B168" s="190"/>
      <c r="C168" s="190"/>
      <c r="D168" s="190"/>
      <c r="E168" s="190"/>
      <c r="F168" s="190"/>
      <c r="G168" s="190"/>
      <c r="H168" s="191" t="str">
        <f t="shared" si="7"/>
        <v/>
      </c>
      <c r="I168" s="190"/>
      <c r="J168" s="192">
        <f t="shared" si="8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30"/>
        <v>0</v>
      </c>
      <c r="T168" s="196" t="str">
        <f t="shared" si="33"/>
        <v/>
      </c>
      <c r="U168" s="196">
        <f t="shared" si="31"/>
        <v>0</v>
      </c>
      <c r="V168" s="197"/>
      <c r="W168" s="195">
        <f t="shared" ref="W168:X168" si="164">C168/100</f>
        <v>0</v>
      </c>
      <c r="X168" s="195">
        <f t="shared" si="164"/>
        <v>0</v>
      </c>
      <c r="Y168" s="195">
        <f t="shared" si="14"/>
        <v>0</v>
      </c>
      <c r="Z168" s="198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149.0</v>
      </c>
      <c r="B169" s="190"/>
      <c r="C169" s="190"/>
      <c r="D169" s="190"/>
      <c r="E169" s="190"/>
      <c r="F169" s="190"/>
      <c r="G169" s="190"/>
      <c r="H169" s="191" t="str">
        <f t="shared" si="7"/>
        <v/>
      </c>
      <c r="I169" s="190"/>
      <c r="J169" s="192">
        <f t="shared" si="8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30"/>
        <v>0</v>
      </c>
      <c r="T169" s="196" t="str">
        <f t="shared" si="33"/>
        <v/>
      </c>
      <c r="U169" s="196">
        <f t="shared" si="31"/>
        <v>0</v>
      </c>
      <c r="V169" s="197"/>
      <c r="W169" s="195">
        <f t="shared" ref="W169:X169" si="165">C169/100</f>
        <v>0</v>
      </c>
      <c r="X169" s="195">
        <f t="shared" si="165"/>
        <v>0</v>
      </c>
      <c r="Y169" s="195">
        <f t="shared" si="14"/>
        <v>0</v>
      </c>
      <c r="Z169" s="198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150.0</v>
      </c>
      <c r="B170" s="190"/>
      <c r="C170" s="190"/>
      <c r="D170" s="190"/>
      <c r="E170" s="190"/>
      <c r="F170" s="190"/>
      <c r="G170" s="190"/>
      <c r="H170" s="191" t="str">
        <f t="shared" si="7"/>
        <v/>
      </c>
      <c r="I170" s="190"/>
      <c r="J170" s="192">
        <f t="shared" si="8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30"/>
        <v>0</v>
      </c>
      <c r="T170" s="196" t="str">
        <f t="shared" si="33"/>
        <v/>
      </c>
      <c r="U170" s="196">
        <f t="shared" si="31"/>
        <v>0</v>
      </c>
      <c r="V170" s="197"/>
      <c r="W170" s="195">
        <f t="shared" ref="W170:X170" si="166">C170/100</f>
        <v>0</v>
      </c>
      <c r="X170" s="195">
        <f t="shared" si="166"/>
        <v>0</v>
      </c>
      <c r="Y170" s="195">
        <f t="shared" si="14"/>
        <v>0</v>
      </c>
      <c r="Z170" s="198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151.0</v>
      </c>
      <c r="B171" s="190"/>
      <c r="C171" s="190"/>
      <c r="D171" s="190"/>
      <c r="E171" s="190"/>
      <c r="F171" s="190"/>
      <c r="G171" s="190"/>
      <c r="H171" s="191" t="str">
        <f t="shared" si="7"/>
        <v/>
      </c>
      <c r="I171" s="190"/>
      <c r="J171" s="192">
        <f t="shared" si="8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30"/>
        <v>0</v>
      </c>
      <c r="T171" s="196" t="str">
        <f t="shared" si="33"/>
        <v/>
      </c>
      <c r="U171" s="196">
        <f t="shared" si="31"/>
        <v>0</v>
      </c>
      <c r="V171" s="197"/>
      <c r="W171" s="195">
        <f t="shared" ref="W171:X171" si="167">C171/100</f>
        <v>0</v>
      </c>
      <c r="X171" s="195">
        <f t="shared" si="167"/>
        <v>0</v>
      </c>
      <c r="Y171" s="195">
        <f t="shared" si="14"/>
        <v>0</v>
      </c>
      <c r="Z171" s="198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152.0</v>
      </c>
      <c r="B172" s="190"/>
      <c r="C172" s="190"/>
      <c r="D172" s="190"/>
      <c r="E172" s="190"/>
      <c r="F172" s="190"/>
      <c r="G172" s="190"/>
      <c r="H172" s="191" t="str">
        <f t="shared" si="7"/>
        <v/>
      </c>
      <c r="I172" s="190"/>
      <c r="J172" s="192">
        <f t="shared" si="8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30"/>
        <v>0</v>
      </c>
      <c r="T172" s="196" t="str">
        <f t="shared" si="33"/>
        <v/>
      </c>
      <c r="U172" s="196">
        <f t="shared" si="31"/>
        <v>0</v>
      </c>
      <c r="V172" s="197"/>
      <c r="W172" s="195">
        <f t="shared" ref="W172:X172" si="168">C172/100</f>
        <v>0</v>
      </c>
      <c r="X172" s="195">
        <f t="shared" si="168"/>
        <v>0</v>
      </c>
      <c r="Y172" s="195">
        <f t="shared" si="14"/>
        <v>0</v>
      </c>
      <c r="Z172" s="198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153.0</v>
      </c>
      <c r="B173" s="190"/>
      <c r="C173" s="190"/>
      <c r="D173" s="190"/>
      <c r="E173" s="190"/>
      <c r="F173" s="190"/>
      <c r="G173" s="190"/>
      <c r="H173" s="191" t="str">
        <f t="shared" si="7"/>
        <v/>
      </c>
      <c r="I173" s="190"/>
      <c r="J173" s="192">
        <f t="shared" si="8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30"/>
        <v>0</v>
      </c>
      <c r="T173" s="196" t="str">
        <f t="shared" si="33"/>
        <v/>
      </c>
      <c r="U173" s="196">
        <f t="shared" si="31"/>
        <v>0</v>
      </c>
      <c r="V173" s="197"/>
      <c r="W173" s="195">
        <f t="shared" ref="W173:X173" si="169">C173/100</f>
        <v>0</v>
      </c>
      <c r="X173" s="195">
        <f t="shared" si="169"/>
        <v>0</v>
      </c>
      <c r="Y173" s="195">
        <f t="shared" si="14"/>
        <v>0</v>
      </c>
      <c r="Z173" s="198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154.0</v>
      </c>
      <c r="B174" s="190"/>
      <c r="C174" s="190"/>
      <c r="D174" s="190"/>
      <c r="E174" s="190"/>
      <c r="F174" s="190"/>
      <c r="G174" s="190"/>
      <c r="H174" s="191" t="str">
        <f t="shared" si="7"/>
        <v/>
      </c>
      <c r="I174" s="190"/>
      <c r="J174" s="192">
        <f t="shared" si="8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30"/>
        <v>0</v>
      </c>
      <c r="T174" s="196" t="str">
        <f t="shared" si="33"/>
        <v/>
      </c>
      <c r="U174" s="196">
        <f t="shared" si="31"/>
        <v>0</v>
      </c>
      <c r="V174" s="197"/>
      <c r="W174" s="195">
        <f t="shared" ref="W174:X174" si="170">C174/100</f>
        <v>0</v>
      </c>
      <c r="X174" s="195">
        <f t="shared" si="170"/>
        <v>0</v>
      </c>
      <c r="Y174" s="195">
        <f t="shared" si="14"/>
        <v>0</v>
      </c>
      <c r="Z174" s="198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155.0</v>
      </c>
      <c r="B175" s="190"/>
      <c r="C175" s="190"/>
      <c r="D175" s="190"/>
      <c r="E175" s="190"/>
      <c r="F175" s="190"/>
      <c r="G175" s="190"/>
      <c r="H175" s="191" t="str">
        <f t="shared" si="7"/>
        <v/>
      </c>
      <c r="I175" s="190"/>
      <c r="J175" s="192">
        <f t="shared" si="8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30"/>
        <v>0</v>
      </c>
      <c r="T175" s="196" t="str">
        <f t="shared" si="33"/>
        <v/>
      </c>
      <c r="U175" s="196">
        <f t="shared" si="31"/>
        <v>0</v>
      </c>
      <c r="V175" s="197"/>
      <c r="W175" s="195">
        <f t="shared" ref="W175:X175" si="171">C175/100</f>
        <v>0</v>
      </c>
      <c r="X175" s="195">
        <f t="shared" si="171"/>
        <v>0</v>
      </c>
      <c r="Y175" s="195">
        <f t="shared" si="14"/>
        <v>0</v>
      </c>
      <c r="Z175" s="198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156.0</v>
      </c>
      <c r="B176" s="190"/>
      <c r="C176" s="190"/>
      <c r="D176" s="190"/>
      <c r="E176" s="190"/>
      <c r="F176" s="190"/>
      <c r="G176" s="190"/>
      <c r="H176" s="191" t="str">
        <f t="shared" si="7"/>
        <v/>
      </c>
      <c r="I176" s="190"/>
      <c r="J176" s="192">
        <f t="shared" si="8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30"/>
        <v>0</v>
      </c>
      <c r="T176" s="196" t="str">
        <f t="shared" si="33"/>
        <v/>
      </c>
      <c r="U176" s="196">
        <f t="shared" si="31"/>
        <v>0</v>
      </c>
      <c r="V176" s="197"/>
      <c r="W176" s="195">
        <f t="shared" ref="W176:X176" si="172">C176/100</f>
        <v>0</v>
      </c>
      <c r="X176" s="195">
        <f t="shared" si="172"/>
        <v>0</v>
      </c>
      <c r="Y176" s="195">
        <f t="shared" si="14"/>
        <v>0</v>
      </c>
      <c r="Z176" s="198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157.0</v>
      </c>
      <c r="B177" s="190"/>
      <c r="C177" s="190"/>
      <c r="D177" s="190"/>
      <c r="E177" s="190"/>
      <c r="F177" s="190"/>
      <c r="G177" s="190"/>
      <c r="H177" s="191" t="str">
        <f t="shared" si="7"/>
        <v/>
      </c>
      <c r="I177" s="190"/>
      <c r="J177" s="192">
        <f t="shared" si="8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30"/>
        <v>0</v>
      </c>
      <c r="T177" s="196" t="str">
        <f t="shared" si="33"/>
        <v/>
      </c>
      <c r="U177" s="196">
        <f t="shared" si="31"/>
        <v>0</v>
      </c>
      <c r="V177" s="197"/>
      <c r="W177" s="195">
        <f t="shared" ref="W177:X177" si="173">C177/100</f>
        <v>0</v>
      </c>
      <c r="X177" s="195">
        <f t="shared" si="173"/>
        <v>0</v>
      </c>
      <c r="Y177" s="195">
        <f t="shared" si="14"/>
        <v>0</v>
      </c>
      <c r="Z177" s="198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158.0</v>
      </c>
      <c r="B178" s="190"/>
      <c r="C178" s="190"/>
      <c r="D178" s="190"/>
      <c r="E178" s="190"/>
      <c r="F178" s="190"/>
      <c r="G178" s="190"/>
      <c r="H178" s="191" t="str">
        <f t="shared" si="7"/>
        <v/>
      </c>
      <c r="I178" s="190"/>
      <c r="J178" s="192">
        <f t="shared" si="8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30"/>
        <v>0</v>
      </c>
      <c r="T178" s="196" t="str">
        <f t="shared" si="33"/>
        <v/>
      </c>
      <c r="U178" s="196">
        <f t="shared" si="31"/>
        <v>0</v>
      </c>
      <c r="V178" s="197"/>
      <c r="W178" s="195">
        <f t="shared" ref="W178:X178" si="174">C178/100</f>
        <v>0</v>
      </c>
      <c r="X178" s="195">
        <f t="shared" si="174"/>
        <v>0</v>
      </c>
      <c r="Y178" s="195">
        <f t="shared" si="14"/>
        <v>0</v>
      </c>
      <c r="Z178" s="198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159.0</v>
      </c>
      <c r="B179" s="190"/>
      <c r="C179" s="190"/>
      <c r="D179" s="190"/>
      <c r="E179" s="190"/>
      <c r="F179" s="190"/>
      <c r="G179" s="190"/>
      <c r="H179" s="191" t="str">
        <f t="shared" si="7"/>
        <v/>
      </c>
      <c r="I179" s="190"/>
      <c r="J179" s="192">
        <f t="shared" si="8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30"/>
        <v>0</v>
      </c>
      <c r="T179" s="196" t="str">
        <f t="shared" si="33"/>
        <v/>
      </c>
      <c r="U179" s="196">
        <f t="shared" si="31"/>
        <v>0</v>
      </c>
      <c r="V179" s="197"/>
      <c r="W179" s="195">
        <f t="shared" ref="W179:X179" si="175">C179/100</f>
        <v>0</v>
      </c>
      <c r="X179" s="195">
        <f t="shared" si="175"/>
        <v>0</v>
      </c>
      <c r="Y179" s="195">
        <f t="shared" si="14"/>
        <v>0</v>
      </c>
      <c r="Z179" s="198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160.0</v>
      </c>
      <c r="B180" s="190"/>
      <c r="C180" s="190"/>
      <c r="D180" s="190"/>
      <c r="E180" s="190"/>
      <c r="F180" s="190"/>
      <c r="G180" s="190"/>
      <c r="H180" s="191" t="str">
        <f t="shared" si="7"/>
        <v/>
      </c>
      <c r="I180" s="190"/>
      <c r="J180" s="192">
        <f t="shared" si="8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30"/>
        <v>0</v>
      </c>
      <c r="T180" s="196" t="str">
        <f t="shared" si="33"/>
        <v/>
      </c>
      <c r="U180" s="196">
        <f t="shared" si="31"/>
        <v>0</v>
      </c>
      <c r="V180" s="197"/>
      <c r="W180" s="195">
        <f t="shared" ref="W180:X180" si="176">C180/100</f>
        <v>0</v>
      </c>
      <c r="X180" s="195">
        <f t="shared" si="176"/>
        <v>0</v>
      </c>
      <c r="Y180" s="195">
        <f t="shared" si="14"/>
        <v>0</v>
      </c>
      <c r="Z180" s="198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161.0</v>
      </c>
      <c r="B181" s="190"/>
      <c r="C181" s="190"/>
      <c r="D181" s="190"/>
      <c r="E181" s="190"/>
      <c r="F181" s="190"/>
      <c r="G181" s="190"/>
      <c r="H181" s="191" t="str">
        <f t="shared" si="7"/>
        <v/>
      </c>
      <c r="I181" s="190"/>
      <c r="J181" s="192">
        <f t="shared" si="8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30"/>
        <v>0</v>
      </c>
      <c r="T181" s="196" t="str">
        <f t="shared" si="33"/>
        <v/>
      </c>
      <c r="U181" s="196">
        <f t="shared" si="31"/>
        <v>0</v>
      </c>
      <c r="V181" s="197"/>
      <c r="W181" s="195">
        <f t="shared" ref="W181:X181" si="177">C181/100</f>
        <v>0</v>
      </c>
      <c r="X181" s="195">
        <f t="shared" si="177"/>
        <v>0</v>
      </c>
      <c r="Y181" s="195">
        <f t="shared" si="14"/>
        <v>0</v>
      </c>
      <c r="Z181" s="198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162.0</v>
      </c>
      <c r="B182" s="190"/>
      <c r="C182" s="190"/>
      <c r="D182" s="190"/>
      <c r="E182" s="190"/>
      <c r="F182" s="190"/>
      <c r="G182" s="190"/>
      <c r="H182" s="191" t="str">
        <f t="shared" si="7"/>
        <v/>
      </c>
      <c r="I182" s="190"/>
      <c r="J182" s="192">
        <f t="shared" si="8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30"/>
        <v>0</v>
      </c>
      <c r="T182" s="196" t="str">
        <f t="shared" si="33"/>
        <v/>
      </c>
      <c r="U182" s="196">
        <f t="shared" si="31"/>
        <v>0</v>
      </c>
      <c r="V182" s="197"/>
      <c r="W182" s="195">
        <f t="shared" ref="W182:X182" si="178">C182/100</f>
        <v>0</v>
      </c>
      <c r="X182" s="195">
        <f t="shared" si="178"/>
        <v>0</v>
      </c>
      <c r="Y182" s="195">
        <f t="shared" si="14"/>
        <v>0</v>
      </c>
      <c r="Z182" s="198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163.0</v>
      </c>
      <c r="B183" s="190"/>
      <c r="C183" s="190"/>
      <c r="D183" s="190"/>
      <c r="E183" s="190"/>
      <c r="F183" s="190"/>
      <c r="G183" s="190"/>
      <c r="H183" s="191" t="str">
        <f t="shared" si="7"/>
        <v/>
      </c>
      <c r="I183" s="190"/>
      <c r="J183" s="192">
        <f t="shared" si="8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30"/>
        <v>0</v>
      </c>
      <c r="T183" s="196" t="str">
        <f t="shared" si="33"/>
        <v/>
      </c>
      <c r="U183" s="196">
        <f t="shared" si="31"/>
        <v>0</v>
      </c>
      <c r="V183" s="197"/>
      <c r="W183" s="195">
        <f t="shared" ref="W183:X183" si="179">C183/100</f>
        <v>0</v>
      </c>
      <c r="X183" s="195">
        <f t="shared" si="179"/>
        <v>0</v>
      </c>
      <c r="Y183" s="195">
        <f t="shared" si="14"/>
        <v>0</v>
      </c>
      <c r="Z183" s="198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164.0</v>
      </c>
      <c r="B184" s="190"/>
      <c r="C184" s="190"/>
      <c r="D184" s="190"/>
      <c r="E184" s="190"/>
      <c r="F184" s="190"/>
      <c r="G184" s="190"/>
      <c r="H184" s="191" t="str">
        <f t="shared" si="7"/>
        <v/>
      </c>
      <c r="I184" s="190"/>
      <c r="J184" s="192">
        <f t="shared" si="8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30"/>
        <v>0</v>
      </c>
      <c r="T184" s="196" t="str">
        <f t="shared" si="33"/>
        <v/>
      </c>
      <c r="U184" s="196">
        <f t="shared" si="31"/>
        <v>0</v>
      </c>
      <c r="V184" s="197"/>
      <c r="W184" s="195">
        <f t="shared" ref="W184:X184" si="180">C184/100</f>
        <v>0</v>
      </c>
      <c r="X184" s="195">
        <f t="shared" si="180"/>
        <v>0</v>
      </c>
      <c r="Y184" s="195">
        <f t="shared" si="14"/>
        <v>0</v>
      </c>
      <c r="Z184" s="198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165.0</v>
      </c>
      <c r="B185" s="190"/>
      <c r="C185" s="190"/>
      <c r="D185" s="190"/>
      <c r="E185" s="190"/>
      <c r="F185" s="190"/>
      <c r="G185" s="190"/>
      <c r="H185" s="191" t="str">
        <f t="shared" si="7"/>
        <v/>
      </c>
      <c r="I185" s="190"/>
      <c r="J185" s="192">
        <f t="shared" si="8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30"/>
        <v>0</v>
      </c>
      <c r="T185" s="196" t="str">
        <f t="shared" si="33"/>
        <v/>
      </c>
      <c r="U185" s="196">
        <f t="shared" si="31"/>
        <v>0</v>
      </c>
      <c r="V185" s="197"/>
      <c r="W185" s="195">
        <f t="shared" ref="W185:X185" si="181">C185/100</f>
        <v>0</v>
      </c>
      <c r="X185" s="195">
        <f t="shared" si="181"/>
        <v>0</v>
      </c>
      <c r="Y185" s="195">
        <f t="shared" si="14"/>
        <v>0</v>
      </c>
      <c r="Z185" s="198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166.0</v>
      </c>
      <c r="B186" s="190"/>
      <c r="C186" s="190"/>
      <c r="D186" s="190"/>
      <c r="E186" s="190"/>
      <c r="F186" s="190"/>
      <c r="G186" s="190"/>
      <c r="H186" s="191" t="str">
        <f t="shared" si="7"/>
        <v/>
      </c>
      <c r="I186" s="190"/>
      <c r="J186" s="192">
        <f t="shared" si="8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30"/>
        <v>0</v>
      </c>
      <c r="T186" s="196" t="str">
        <f t="shared" si="33"/>
        <v/>
      </c>
      <c r="U186" s="196">
        <f t="shared" si="31"/>
        <v>0</v>
      </c>
      <c r="V186" s="197"/>
      <c r="W186" s="195">
        <f t="shared" ref="W186:X186" si="182">C186/100</f>
        <v>0</v>
      </c>
      <c r="X186" s="195">
        <f t="shared" si="182"/>
        <v>0</v>
      </c>
      <c r="Y186" s="195">
        <f t="shared" si="14"/>
        <v>0</v>
      </c>
      <c r="Z186" s="198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167.0</v>
      </c>
      <c r="B187" s="190"/>
      <c r="C187" s="190"/>
      <c r="D187" s="190"/>
      <c r="E187" s="190"/>
      <c r="F187" s="190"/>
      <c r="G187" s="190"/>
      <c r="H187" s="191" t="str">
        <f t="shared" si="7"/>
        <v/>
      </c>
      <c r="I187" s="190"/>
      <c r="J187" s="192">
        <f t="shared" si="8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30"/>
        <v>0</v>
      </c>
      <c r="T187" s="196" t="str">
        <f t="shared" si="33"/>
        <v/>
      </c>
      <c r="U187" s="196">
        <f t="shared" si="31"/>
        <v>0</v>
      </c>
      <c r="V187" s="197"/>
      <c r="W187" s="195">
        <f t="shared" ref="W187:X187" si="183">C187/100</f>
        <v>0</v>
      </c>
      <c r="X187" s="195">
        <f t="shared" si="183"/>
        <v>0</v>
      </c>
      <c r="Y187" s="195">
        <f t="shared" si="14"/>
        <v>0</v>
      </c>
      <c r="Z187" s="198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168.0</v>
      </c>
      <c r="B188" s="190"/>
      <c r="C188" s="190"/>
      <c r="D188" s="190"/>
      <c r="E188" s="190"/>
      <c r="F188" s="190"/>
      <c r="G188" s="190"/>
      <c r="H188" s="191" t="str">
        <f t="shared" si="7"/>
        <v/>
      </c>
      <c r="I188" s="190"/>
      <c r="J188" s="192">
        <f t="shared" si="8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30"/>
        <v>0</v>
      </c>
      <c r="T188" s="196" t="str">
        <f t="shared" si="33"/>
        <v/>
      </c>
      <c r="U188" s="196">
        <f t="shared" si="31"/>
        <v>0</v>
      </c>
      <c r="V188" s="197"/>
      <c r="W188" s="195">
        <f t="shared" ref="W188:X188" si="184">C188/100</f>
        <v>0</v>
      </c>
      <c r="X188" s="195">
        <f t="shared" si="184"/>
        <v>0</v>
      </c>
      <c r="Y188" s="195">
        <f t="shared" si="14"/>
        <v>0</v>
      </c>
      <c r="Z188" s="198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169.0</v>
      </c>
      <c r="B189" s="190"/>
      <c r="C189" s="190"/>
      <c r="D189" s="190"/>
      <c r="E189" s="190"/>
      <c r="F189" s="190"/>
      <c r="G189" s="190"/>
      <c r="H189" s="191" t="str">
        <f t="shared" si="7"/>
        <v/>
      </c>
      <c r="I189" s="190"/>
      <c r="J189" s="192">
        <f t="shared" si="8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30"/>
        <v>0</v>
      </c>
      <c r="T189" s="196" t="str">
        <f t="shared" si="33"/>
        <v/>
      </c>
      <c r="U189" s="196">
        <f t="shared" si="31"/>
        <v>0</v>
      </c>
      <c r="V189" s="197"/>
      <c r="W189" s="195">
        <f t="shared" ref="W189:X189" si="185">C189/100</f>
        <v>0</v>
      </c>
      <c r="X189" s="195">
        <f t="shared" si="185"/>
        <v>0</v>
      </c>
      <c r="Y189" s="195">
        <f t="shared" si="14"/>
        <v>0</v>
      </c>
      <c r="Z189" s="198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170.0</v>
      </c>
      <c r="B190" s="190"/>
      <c r="C190" s="190"/>
      <c r="D190" s="190"/>
      <c r="E190" s="190"/>
      <c r="F190" s="190"/>
      <c r="G190" s="190"/>
      <c r="H190" s="191" t="str">
        <f t="shared" si="7"/>
        <v/>
      </c>
      <c r="I190" s="190"/>
      <c r="J190" s="192">
        <f t="shared" si="8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30"/>
        <v>0</v>
      </c>
      <c r="T190" s="196" t="str">
        <f t="shared" si="33"/>
        <v/>
      </c>
      <c r="U190" s="196">
        <f t="shared" si="31"/>
        <v>0</v>
      </c>
      <c r="V190" s="197"/>
      <c r="W190" s="195">
        <f t="shared" ref="W190:X190" si="186">C190/100</f>
        <v>0</v>
      </c>
      <c r="X190" s="195">
        <f t="shared" si="186"/>
        <v>0</v>
      </c>
      <c r="Y190" s="195">
        <f t="shared" si="14"/>
        <v>0</v>
      </c>
      <c r="Z190" s="198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171.0</v>
      </c>
      <c r="B191" s="190"/>
      <c r="C191" s="190"/>
      <c r="D191" s="190"/>
      <c r="E191" s="190"/>
      <c r="F191" s="190"/>
      <c r="G191" s="190"/>
      <c r="H191" s="191" t="str">
        <f t="shared" si="7"/>
        <v/>
      </c>
      <c r="I191" s="190"/>
      <c r="J191" s="192">
        <f t="shared" si="8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30"/>
        <v>0</v>
      </c>
      <c r="T191" s="196" t="str">
        <f t="shared" si="33"/>
        <v/>
      </c>
      <c r="U191" s="196">
        <f t="shared" si="31"/>
        <v>0</v>
      </c>
      <c r="V191" s="197"/>
      <c r="W191" s="195">
        <f t="shared" ref="W191:X191" si="187">C191/100</f>
        <v>0</v>
      </c>
      <c r="X191" s="195">
        <f t="shared" si="187"/>
        <v>0</v>
      </c>
      <c r="Y191" s="195">
        <f t="shared" si="14"/>
        <v>0</v>
      </c>
      <c r="Z191" s="198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172.0</v>
      </c>
      <c r="B192" s="190"/>
      <c r="C192" s="190"/>
      <c r="D192" s="190"/>
      <c r="E192" s="190"/>
      <c r="F192" s="190"/>
      <c r="G192" s="190"/>
      <c r="H192" s="191" t="str">
        <f t="shared" si="7"/>
        <v/>
      </c>
      <c r="I192" s="190"/>
      <c r="J192" s="192">
        <f t="shared" si="8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30"/>
        <v>0</v>
      </c>
      <c r="T192" s="196" t="str">
        <f t="shared" si="33"/>
        <v/>
      </c>
      <c r="U192" s="196">
        <f t="shared" si="31"/>
        <v>0</v>
      </c>
      <c r="V192" s="197"/>
      <c r="W192" s="195">
        <f t="shared" ref="W192:X192" si="188">C192/100</f>
        <v>0</v>
      </c>
      <c r="X192" s="195">
        <f t="shared" si="188"/>
        <v>0</v>
      </c>
      <c r="Y192" s="195">
        <f t="shared" si="14"/>
        <v>0</v>
      </c>
      <c r="Z192" s="198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173.0</v>
      </c>
      <c r="B193" s="190"/>
      <c r="C193" s="190"/>
      <c r="D193" s="190"/>
      <c r="E193" s="190"/>
      <c r="F193" s="190"/>
      <c r="G193" s="190"/>
      <c r="H193" s="191" t="str">
        <f t="shared" si="7"/>
        <v/>
      </c>
      <c r="I193" s="190"/>
      <c r="J193" s="192">
        <f t="shared" si="8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30"/>
        <v>0</v>
      </c>
      <c r="T193" s="196" t="str">
        <f t="shared" si="33"/>
        <v/>
      </c>
      <c r="U193" s="196">
        <f t="shared" si="31"/>
        <v>0</v>
      </c>
      <c r="V193" s="197"/>
      <c r="W193" s="195">
        <f t="shared" ref="W193:X193" si="189">C193/100</f>
        <v>0</v>
      </c>
      <c r="X193" s="195">
        <f t="shared" si="189"/>
        <v>0</v>
      </c>
      <c r="Y193" s="195">
        <f t="shared" si="14"/>
        <v>0</v>
      </c>
      <c r="Z193" s="198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174.0</v>
      </c>
      <c r="B194" s="190"/>
      <c r="C194" s="190"/>
      <c r="D194" s="190"/>
      <c r="E194" s="190"/>
      <c r="F194" s="190"/>
      <c r="G194" s="190"/>
      <c r="H194" s="191" t="str">
        <f t="shared" si="7"/>
        <v/>
      </c>
      <c r="I194" s="190"/>
      <c r="J194" s="192">
        <f t="shared" si="8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30"/>
        <v>0</v>
      </c>
      <c r="T194" s="196" t="str">
        <f t="shared" si="33"/>
        <v/>
      </c>
      <c r="U194" s="196">
        <f t="shared" si="31"/>
        <v>0</v>
      </c>
      <c r="V194" s="197"/>
      <c r="W194" s="195">
        <f t="shared" ref="W194:X194" si="190">C194/100</f>
        <v>0</v>
      </c>
      <c r="X194" s="195">
        <f t="shared" si="190"/>
        <v>0</v>
      </c>
      <c r="Y194" s="195">
        <f t="shared" si="14"/>
        <v>0</v>
      </c>
      <c r="Z194" s="198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175.0</v>
      </c>
      <c r="B195" s="190"/>
      <c r="C195" s="190"/>
      <c r="D195" s="190"/>
      <c r="E195" s="190"/>
      <c r="F195" s="190"/>
      <c r="G195" s="190"/>
      <c r="H195" s="191" t="str">
        <f t="shared" si="7"/>
        <v/>
      </c>
      <c r="I195" s="190"/>
      <c r="J195" s="192">
        <f t="shared" si="8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30"/>
        <v>0</v>
      </c>
      <c r="T195" s="196" t="str">
        <f t="shared" si="33"/>
        <v/>
      </c>
      <c r="U195" s="196">
        <f t="shared" si="31"/>
        <v>0</v>
      </c>
      <c r="V195" s="197"/>
      <c r="W195" s="195">
        <f t="shared" ref="W195:X195" si="191">C195/100</f>
        <v>0</v>
      </c>
      <c r="X195" s="195">
        <f t="shared" si="191"/>
        <v>0</v>
      </c>
      <c r="Y195" s="195">
        <f t="shared" si="14"/>
        <v>0</v>
      </c>
      <c r="Z195" s="198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176.0</v>
      </c>
      <c r="B196" s="190"/>
      <c r="C196" s="190"/>
      <c r="D196" s="190"/>
      <c r="E196" s="190"/>
      <c r="F196" s="190"/>
      <c r="G196" s="190"/>
      <c r="H196" s="191" t="str">
        <f t="shared" si="7"/>
        <v/>
      </c>
      <c r="I196" s="190"/>
      <c r="J196" s="192">
        <f t="shared" si="8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30"/>
        <v>0</v>
      </c>
      <c r="T196" s="196" t="str">
        <f t="shared" si="33"/>
        <v/>
      </c>
      <c r="U196" s="196">
        <f t="shared" si="31"/>
        <v>0</v>
      </c>
      <c r="V196" s="197"/>
      <c r="W196" s="195">
        <f t="shared" ref="W196:X196" si="192">C196/100</f>
        <v>0</v>
      </c>
      <c r="X196" s="195">
        <f t="shared" si="192"/>
        <v>0</v>
      </c>
      <c r="Y196" s="195">
        <f t="shared" si="14"/>
        <v>0</v>
      </c>
      <c r="Z196" s="198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177.0</v>
      </c>
      <c r="B197" s="190"/>
      <c r="C197" s="190"/>
      <c r="D197" s="190"/>
      <c r="E197" s="190"/>
      <c r="F197" s="190"/>
      <c r="G197" s="190"/>
      <c r="H197" s="191" t="str">
        <f t="shared" si="7"/>
        <v/>
      </c>
      <c r="I197" s="190"/>
      <c r="J197" s="192">
        <f t="shared" si="8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30"/>
        <v>0</v>
      </c>
      <c r="T197" s="196" t="str">
        <f t="shared" si="33"/>
        <v/>
      </c>
      <c r="U197" s="196">
        <f t="shared" si="31"/>
        <v>0</v>
      </c>
      <c r="V197" s="197"/>
      <c r="W197" s="195">
        <f t="shared" ref="W197:X197" si="193">C197/100</f>
        <v>0</v>
      </c>
      <c r="X197" s="195">
        <f t="shared" si="193"/>
        <v>0</v>
      </c>
      <c r="Y197" s="195">
        <f t="shared" si="14"/>
        <v>0</v>
      </c>
      <c r="Z197" s="198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178.0</v>
      </c>
      <c r="B198" s="190"/>
      <c r="C198" s="190"/>
      <c r="D198" s="190"/>
      <c r="E198" s="190"/>
      <c r="F198" s="190"/>
      <c r="G198" s="190"/>
      <c r="H198" s="191" t="str">
        <f t="shared" si="7"/>
        <v/>
      </c>
      <c r="I198" s="190"/>
      <c r="J198" s="192">
        <f t="shared" si="8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30"/>
        <v>0</v>
      </c>
      <c r="T198" s="196" t="str">
        <f t="shared" si="33"/>
        <v/>
      </c>
      <c r="U198" s="196">
        <f t="shared" si="31"/>
        <v>0</v>
      </c>
      <c r="V198" s="197"/>
      <c r="W198" s="195">
        <f t="shared" ref="W198:X198" si="194">C198/100</f>
        <v>0</v>
      </c>
      <c r="X198" s="195">
        <f t="shared" si="194"/>
        <v>0</v>
      </c>
      <c r="Y198" s="195">
        <f t="shared" si="14"/>
        <v>0</v>
      </c>
      <c r="Z198" s="198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179.0</v>
      </c>
      <c r="B199" s="190"/>
      <c r="C199" s="190"/>
      <c r="D199" s="190"/>
      <c r="E199" s="190"/>
      <c r="F199" s="190"/>
      <c r="G199" s="190"/>
      <c r="H199" s="191" t="str">
        <f t="shared" si="7"/>
        <v/>
      </c>
      <c r="I199" s="190"/>
      <c r="J199" s="192">
        <f t="shared" si="8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30"/>
        <v>0</v>
      </c>
      <c r="T199" s="196" t="str">
        <f t="shared" si="33"/>
        <v/>
      </c>
      <c r="U199" s="196">
        <f t="shared" si="31"/>
        <v>0</v>
      </c>
      <c r="V199" s="197"/>
      <c r="W199" s="195">
        <f t="shared" ref="W199:X199" si="195">C199/100</f>
        <v>0</v>
      </c>
      <c r="X199" s="195">
        <f t="shared" si="195"/>
        <v>0</v>
      </c>
      <c r="Y199" s="195">
        <f t="shared" si="14"/>
        <v>0</v>
      </c>
      <c r="Z199" s="198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180.0</v>
      </c>
      <c r="B200" s="190"/>
      <c r="C200" s="190"/>
      <c r="D200" s="190"/>
      <c r="E200" s="190"/>
      <c r="F200" s="190"/>
      <c r="G200" s="190"/>
      <c r="H200" s="191" t="str">
        <f t="shared" si="7"/>
        <v/>
      </c>
      <c r="I200" s="190"/>
      <c r="J200" s="192">
        <f t="shared" si="8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30"/>
        <v>0</v>
      </c>
      <c r="T200" s="196" t="str">
        <f t="shared" si="33"/>
        <v/>
      </c>
      <c r="U200" s="196">
        <f t="shared" si="31"/>
        <v>0</v>
      </c>
      <c r="V200" s="197"/>
      <c r="W200" s="195">
        <f t="shared" ref="W200:X200" si="196">C200/100</f>
        <v>0</v>
      </c>
      <c r="X200" s="195">
        <f t="shared" si="196"/>
        <v>0</v>
      </c>
      <c r="Y200" s="195">
        <f t="shared" si="14"/>
        <v>0</v>
      </c>
      <c r="Z200" s="198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181.0</v>
      </c>
      <c r="B201" s="190"/>
      <c r="C201" s="190"/>
      <c r="D201" s="190"/>
      <c r="E201" s="190"/>
      <c r="F201" s="190"/>
      <c r="G201" s="190"/>
      <c r="H201" s="191" t="str">
        <f t="shared" si="7"/>
        <v/>
      </c>
      <c r="I201" s="190"/>
      <c r="J201" s="192">
        <f t="shared" si="8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30"/>
        <v>0</v>
      </c>
      <c r="T201" s="196" t="str">
        <f t="shared" si="33"/>
        <v/>
      </c>
      <c r="U201" s="196">
        <f t="shared" si="31"/>
        <v>0</v>
      </c>
      <c r="V201" s="197"/>
      <c r="W201" s="195">
        <f t="shared" ref="W201:X201" si="197">C201/100</f>
        <v>0</v>
      </c>
      <c r="X201" s="195">
        <f t="shared" si="197"/>
        <v>0</v>
      </c>
      <c r="Y201" s="195">
        <f t="shared" si="14"/>
        <v>0</v>
      </c>
      <c r="Z201" s="198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182.0</v>
      </c>
      <c r="B202" s="190"/>
      <c r="C202" s="190"/>
      <c r="D202" s="190"/>
      <c r="E202" s="190"/>
      <c r="F202" s="190"/>
      <c r="G202" s="190"/>
      <c r="H202" s="191" t="str">
        <f t="shared" si="7"/>
        <v/>
      </c>
      <c r="I202" s="190"/>
      <c r="J202" s="192">
        <f t="shared" si="8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30"/>
        <v>0</v>
      </c>
      <c r="T202" s="196" t="str">
        <f t="shared" si="33"/>
        <v/>
      </c>
      <c r="U202" s="196">
        <f t="shared" si="31"/>
        <v>0</v>
      </c>
      <c r="V202" s="197"/>
      <c r="W202" s="195">
        <f t="shared" ref="W202:X202" si="198">C202/100</f>
        <v>0</v>
      </c>
      <c r="X202" s="195">
        <f t="shared" si="198"/>
        <v>0</v>
      </c>
      <c r="Y202" s="195">
        <f t="shared" si="14"/>
        <v>0</v>
      </c>
      <c r="Z202" s="198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183.0</v>
      </c>
      <c r="B203" s="190"/>
      <c r="C203" s="190"/>
      <c r="D203" s="190"/>
      <c r="E203" s="190"/>
      <c r="F203" s="190"/>
      <c r="G203" s="190"/>
      <c r="H203" s="191" t="str">
        <f t="shared" si="7"/>
        <v/>
      </c>
      <c r="I203" s="190"/>
      <c r="J203" s="192">
        <f t="shared" si="8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30"/>
        <v>0</v>
      </c>
      <c r="T203" s="196" t="str">
        <f t="shared" si="33"/>
        <v/>
      </c>
      <c r="U203" s="196">
        <f t="shared" si="31"/>
        <v>0</v>
      </c>
      <c r="V203" s="197"/>
      <c r="W203" s="195">
        <f t="shared" ref="W203:X203" si="199">C203/100</f>
        <v>0</v>
      </c>
      <c r="X203" s="195">
        <f t="shared" si="199"/>
        <v>0</v>
      </c>
      <c r="Y203" s="195">
        <f t="shared" si="14"/>
        <v>0</v>
      </c>
      <c r="Z203" s="198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184.0</v>
      </c>
      <c r="B204" s="190"/>
      <c r="C204" s="190"/>
      <c r="D204" s="190"/>
      <c r="E204" s="190"/>
      <c r="F204" s="190"/>
      <c r="G204" s="190"/>
      <c r="H204" s="191" t="str">
        <f t="shared" si="7"/>
        <v/>
      </c>
      <c r="I204" s="190"/>
      <c r="J204" s="192">
        <f t="shared" si="8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30"/>
        <v>0</v>
      </c>
      <c r="T204" s="196" t="str">
        <f t="shared" si="33"/>
        <v/>
      </c>
      <c r="U204" s="196">
        <f t="shared" si="31"/>
        <v>0</v>
      </c>
      <c r="V204" s="197"/>
      <c r="W204" s="195">
        <f t="shared" ref="W204:X204" si="200">C204/100</f>
        <v>0</v>
      </c>
      <c r="X204" s="195">
        <f t="shared" si="200"/>
        <v>0</v>
      </c>
      <c r="Y204" s="195">
        <f t="shared" si="14"/>
        <v>0</v>
      </c>
      <c r="Z204" s="198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185.0</v>
      </c>
      <c r="B205" s="190"/>
      <c r="C205" s="190"/>
      <c r="D205" s="190"/>
      <c r="E205" s="190"/>
      <c r="F205" s="190"/>
      <c r="G205" s="190"/>
      <c r="H205" s="191" t="str">
        <f t="shared" si="7"/>
        <v/>
      </c>
      <c r="I205" s="190"/>
      <c r="J205" s="192">
        <f t="shared" si="8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30"/>
        <v>0</v>
      </c>
      <c r="T205" s="196" t="str">
        <f t="shared" si="33"/>
        <v/>
      </c>
      <c r="U205" s="196">
        <f t="shared" si="31"/>
        <v>0</v>
      </c>
      <c r="V205" s="197"/>
      <c r="W205" s="195">
        <f t="shared" ref="W205:X205" si="201">C205/100</f>
        <v>0</v>
      </c>
      <c r="X205" s="195">
        <f t="shared" si="201"/>
        <v>0</v>
      </c>
      <c r="Y205" s="195">
        <f t="shared" si="14"/>
        <v>0</v>
      </c>
      <c r="Z205" s="198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186.0</v>
      </c>
      <c r="B206" s="190"/>
      <c r="C206" s="190"/>
      <c r="D206" s="190"/>
      <c r="E206" s="190"/>
      <c r="F206" s="190"/>
      <c r="G206" s="190"/>
      <c r="H206" s="191" t="str">
        <f t="shared" si="7"/>
        <v/>
      </c>
      <c r="I206" s="190"/>
      <c r="J206" s="192">
        <f t="shared" si="8"/>
        <v>0</v>
      </c>
      <c r="K206" s="139"/>
      <c r="L206" s="216"/>
      <c r="M206" s="258"/>
      <c r="N206" s="258"/>
      <c r="O206" s="139"/>
      <c r="P206" s="139"/>
      <c r="Q206" s="192"/>
      <c r="R206" s="141"/>
      <c r="S206" s="195">
        <f t="shared" si="30"/>
        <v>0</v>
      </c>
      <c r="T206" s="196" t="str">
        <f t="shared" si="33"/>
        <v/>
      </c>
      <c r="U206" s="196">
        <f t="shared" si="31"/>
        <v>0</v>
      </c>
      <c r="V206" s="197"/>
      <c r="W206" s="195">
        <f t="shared" ref="W206:X206" si="202">C206/100</f>
        <v>0</v>
      </c>
      <c r="X206" s="195">
        <f t="shared" si="202"/>
        <v>0</v>
      </c>
      <c r="Y206" s="195">
        <f t="shared" si="14"/>
        <v>0</v>
      </c>
      <c r="Z206" s="198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187.0</v>
      </c>
      <c r="B207" s="190"/>
      <c r="C207" s="190"/>
      <c r="D207" s="190"/>
      <c r="E207" s="190"/>
      <c r="F207" s="190"/>
      <c r="G207" s="190"/>
      <c r="H207" s="191" t="str">
        <f t="shared" si="7"/>
        <v/>
      </c>
      <c r="I207" s="190"/>
      <c r="J207" s="192">
        <f t="shared" si="8"/>
        <v>0</v>
      </c>
      <c r="K207" s="139"/>
      <c r="L207" s="216"/>
      <c r="M207" s="258"/>
      <c r="N207" s="258"/>
      <c r="O207" s="139"/>
      <c r="P207" s="139"/>
      <c r="Q207" s="192"/>
      <c r="R207" s="141"/>
      <c r="S207" s="195">
        <f t="shared" si="30"/>
        <v>0</v>
      </c>
      <c r="T207" s="196" t="str">
        <f t="shared" si="33"/>
        <v/>
      </c>
      <c r="U207" s="196">
        <f t="shared" si="31"/>
        <v>0</v>
      </c>
      <c r="V207" s="197"/>
      <c r="W207" s="195">
        <f t="shared" ref="W207:X207" si="203">C207/100</f>
        <v>0</v>
      </c>
      <c r="X207" s="195">
        <f t="shared" si="203"/>
        <v>0</v>
      </c>
      <c r="Y207" s="195">
        <f t="shared" si="14"/>
        <v>0</v>
      </c>
      <c r="Z207" s="198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188.0</v>
      </c>
      <c r="B208" s="190"/>
      <c r="C208" s="190"/>
      <c r="D208" s="190"/>
      <c r="E208" s="190"/>
      <c r="F208" s="190"/>
      <c r="G208" s="190"/>
      <c r="H208" s="191" t="str">
        <f t="shared" si="7"/>
        <v/>
      </c>
      <c r="I208" s="190"/>
      <c r="J208" s="192">
        <f t="shared" si="8"/>
        <v>0</v>
      </c>
      <c r="K208" s="139"/>
      <c r="L208" s="216"/>
      <c r="M208" s="258"/>
      <c r="N208" s="258"/>
      <c r="O208" s="139"/>
      <c r="P208" s="139"/>
      <c r="Q208" s="192"/>
      <c r="R208" s="141"/>
      <c r="S208" s="195">
        <f t="shared" si="30"/>
        <v>0</v>
      </c>
      <c r="T208" s="196" t="str">
        <f t="shared" si="33"/>
        <v/>
      </c>
      <c r="U208" s="196">
        <f t="shared" si="31"/>
        <v>0</v>
      </c>
      <c r="V208" s="197"/>
      <c r="W208" s="195">
        <f t="shared" ref="W208:X208" si="204">C208/100</f>
        <v>0</v>
      </c>
      <c r="X208" s="195">
        <f t="shared" si="204"/>
        <v>0</v>
      </c>
      <c r="Y208" s="195">
        <f t="shared" si="14"/>
        <v>0</v>
      </c>
      <c r="Z208" s="198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189.0</v>
      </c>
      <c r="B209" s="190"/>
      <c r="C209" s="190"/>
      <c r="D209" s="190"/>
      <c r="E209" s="190"/>
      <c r="F209" s="190"/>
      <c r="G209" s="190"/>
      <c r="H209" s="191" t="str">
        <f t="shared" si="7"/>
        <v/>
      </c>
      <c r="I209" s="190"/>
      <c r="J209" s="192">
        <f t="shared" si="8"/>
        <v>0</v>
      </c>
      <c r="K209" s="139"/>
      <c r="L209" s="216"/>
      <c r="M209" s="258"/>
      <c r="N209" s="258"/>
      <c r="O209" s="139"/>
      <c r="P209" s="139"/>
      <c r="Q209" s="192"/>
      <c r="R209" s="141"/>
      <c r="S209" s="195">
        <f t="shared" si="30"/>
        <v>0</v>
      </c>
      <c r="T209" s="196" t="str">
        <f t="shared" si="33"/>
        <v/>
      </c>
      <c r="U209" s="196">
        <f t="shared" si="31"/>
        <v>0</v>
      </c>
      <c r="V209" s="197"/>
      <c r="W209" s="195">
        <f t="shared" ref="W209:X209" si="205">C209/100</f>
        <v>0</v>
      </c>
      <c r="X209" s="195">
        <f t="shared" si="205"/>
        <v>0</v>
      </c>
      <c r="Y209" s="195">
        <f t="shared" si="14"/>
        <v>0</v>
      </c>
      <c r="Z209" s="198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190.0</v>
      </c>
      <c r="B210" s="190"/>
      <c r="C210" s="190"/>
      <c r="D210" s="190"/>
      <c r="E210" s="190"/>
      <c r="F210" s="190"/>
      <c r="G210" s="190"/>
      <c r="H210" s="191" t="str">
        <f t="shared" si="7"/>
        <v/>
      </c>
      <c r="I210" s="190"/>
      <c r="J210" s="192">
        <f t="shared" si="8"/>
        <v>0</v>
      </c>
      <c r="K210" s="139"/>
      <c r="L210" s="216"/>
      <c r="M210" s="258"/>
      <c r="N210" s="258"/>
      <c r="O210" s="139"/>
      <c r="P210" s="139"/>
      <c r="Q210" s="192"/>
      <c r="R210" s="141"/>
      <c r="S210" s="195">
        <f t="shared" si="30"/>
        <v>0</v>
      </c>
      <c r="T210" s="196" t="str">
        <f t="shared" si="33"/>
        <v/>
      </c>
      <c r="U210" s="196">
        <f t="shared" si="31"/>
        <v>0</v>
      </c>
      <c r="V210" s="197"/>
      <c r="W210" s="195">
        <f t="shared" ref="W210:X210" si="206">C210/100</f>
        <v>0</v>
      </c>
      <c r="X210" s="195">
        <f t="shared" si="206"/>
        <v>0</v>
      </c>
      <c r="Y210" s="195">
        <f t="shared" si="14"/>
        <v>0</v>
      </c>
      <c r="Z210" s="198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191.0</v>
      </c>
      <c r="B211" s="190"/>
      <c r="C211" s="190"/>
      <c r="D211" s="190"/>
      <c r="E211" s="190"/>
      <c r="F211" s="190"/>
      <c r="G211" s="190"/>
      <c r="H211" s="191" t="str">
        <f t="shared" si="7"/>
        <v/>
      </c>
      <c r="I211" s="190"/>
      <c r="J211" s="192">
        <f t="shared" si="8"/>
        <v>0</v>
      </c>
      <c r="K211" s="139"/>
      <c r="L211" s="216"/>
      <c r="M211" s="258"/>
      <c r="N211" s="258"/>
      <c r="O211" s="139"/>
      <c r="P211" s="139"/>
      <c r="Q211" s="192"/>
      <c r="R211" s="141"/>
      <c r="S211" s="195">
        <f t="shared" si="30"/>
        <v>0</v>
      </c>
      <c r="T211" s="196" t="str">
        <f t="shared" si="33"/>
        <v/>
      </c>
      <c r="U211" s="196">
        <f t="shared" si="31"/>
        <v>0</v>
      </c>
      <c r="V211" s="197"/>
      <c r="W211" s="195">
        <f t="shared" ref="W211:X211" si="207">C211/100</f>
        <v>0</v>
      </c>
      <c r="X211" s="195">
        <f t="shared" si="207"/>
        <v>0</v>
      </c>
      <c r="Y211" s="195">
        <f t="shared" si="14"/>
        <v>0</v>
      </c>
      <c r="Z211" s="198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192.0</v>
      </c>
      <c r="B212" s="190"/>
      <c r="C212" s="190"/>
      <c r="D212" s="190"/>
      <c r="E212" s="190"/>
      <c r="F212" s="190"/>
      <c r="G212" s="190"/>
      <c r="H212" s="191" t="str">
        <f t="shared" si="7"/>
        <v/>
      </c>
      <c r="I212" s="190"/>
      <c r="J212" s="192">
        <f t="shared" si="8"/>
        <v>0</v>
      </c>
      <c r="K212" s="139"/>
      <c r="L212" s="216"/>
      <c r="M212" s="258"/>
      <c r="N212" s="258"/>
      <c r="O212" s="139"/>
      <c r="P212" s="139"/>
      <c r="Q212" s="192"/>
      <c r="R212" s="141"/>
      <c r="S212" s="195">
        <f t="shared" si="30"/>
        <v>0</v>
      </c>
      <c r="T212" s="196" t="str">
        <f t="shared" si="33"/>
        <v/>
      </c>
      <c r="U212" s="196">
        <f t="shared" si="31"/>
        <v>0</v>
      </c>
      <c r="V212" s="197"/>
      <c r="W212" s="195">
        <f t="shared" ref="W212:X212" si="208">C212/100</f>
        <v>0</v>
      </c>
      <c r="X212" s="195">
        <f t="shared" si="208"/>
        <v>0</v>
      </c>
      <c r="Y212" s="195">
        <f t="shared" si="14"/>
        <v>0</v>
      </c>
      <c r="Z212" s="198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193.0</v>
      </c>
      <c r="B213" s="190"/>
      <c r="C213" s="190"/>
      <c r="D213" s="190"/>
      <c r="E213" s="190"/>
      <c r="F213" s="190"/>
      <c r="G213" s="190"/>
      <c r="H213" s="191" t="str">
        <f t="shared" si="7"/>
        <v/>
      </c>
      <c r="I213" s="190"/>
      <c r="J213" s="192">
        <f t="shared" si="8"/>
        <v>0</v>
      </c>
      <c r="K213" s="139"/>
      <c r="L213" s="216"/>
      <c r="M213" s="258"/>
      <c r="N213" s="258"/>
      <c r="O213" s="139"/>
      <c r="P213" s="139"/>
      <c r="Q213" s="192"/>
      <c r="R213" s="141"/>
      <c r="S213" s="195">
        <f t="shared" si="30"/>
        <v>0</v>
      </c>
      <c r="T213" s="196" t="str">
        <f t="shared" si="33"/>
        <v/>
      </c>
      <c r="U213" s="196">
        <f t="shared" si="31"/>
        <v>0</v>
      </c>
      <c r="V213" s="197"/>
      <c r="W213" s="195">
        <f t="shared" ref="W213:X213" si="209">C213/100</f>
        <v>0</v>
      </c>
      <c r="X213" s="195">
        <f t="shared" si="209"/>
        <v>0</v>
      </c>
      <c r="Y213" s="195">
        <f t="shared" si="14"/>
        <v>0</v>
      </c>
      <c r="Z213" s="198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194.0</v>
      </c>
      <c r="B214" s="190"/>
      <c r="C214" s="190"/>
      <c r="D214" s="190"/>
      <c r="E214" s="190"/>
      <c r="F214" s="190"/>
      <c r="G214" s="190"/>
      <c r="H214" s="191" t="str">
        <f t="shared" si="7"/>
        <v/>
      </c>
      <c r="I214" s="190"/>
      <c r="J214" s="192">
        <f t="shared" si="8"/>
        <v>0</v>
      </c>
      <c r="K214" s="139"/>
      <c r="L214" s="216"/>
      <c r="M214" s="258"/>
      <c r="N214" s="258"/>
      <c r="O214" s="139"/>
      <c r="P214" s="139"/>
      <c r="Q214" s="192"/>
      <c r="R214" s="141"/>
      <c r="S214" s="195">
        <f t="shared" si="30"/>
        <v>0</v>
      </c>
      <c r="T214" s="196" t="str">
        <f t="shared" si="33"/>
        <v/>
      </c>
      <c r="U214" s="196">
        <f t="shared" si="31"/>
        <v>0</v>
      </c>
      <c r="V214" s="197"/>
      <c r="W214" s="195">
        <f t="shared" ref="W214:X214" si="210">C214/100</f>
        <v>0</v>
      </c>
      <c r="X214" s="195">
        <f t="shared" si="210"/>
        <v>0</v>
      </c>
      <c r="Y214" s="195">
        <f t="shared" si="14"/>
        <v>0</v>
      </c>
      <c r="Z214" s="198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195.0</v>
      </c>
      <c r="B215" s="190"/>
      <c r="C215" s="190"/>
      <c r="D215" s="190"/>
      <c r="E215" s="190"/>
      <c r="F215" s="190"/>
      <c r="G215" s="190"/>
      <c r="H215" s="191" t="str">
        <f t="shared" si="7"/>
        <v/>
      </c>
      <c r="I215" s="190"/>
      <c r="J215" s="192">
        <f t="shared" si="8"/>
        <v>0</v>
      </c>
      <c r="K215" s="139"/>
      <c r="L215" s="216"/>
      <c r="M215" s="258"/>
      <c r="N215" s="258"/>
      <c r="O215" s="139"/>
      <c r="P215" s="139"/>
      <c r="Q215" s="192"/>
      <c r="R215" s="141"/>
      <c r="S215" s="195">
        <f t="shared" si="30"/>
        <v>0</v>
      </c>
      <c r="T215" s="196" t="str">
        <f t="shared" si="33"/>
        <v/>
      </c>
      <c r="U215" s="196">
        <f t="shared" si="31"/>
        <v>0</v>
      </c>
      <c r="V215" s="197"/>
      <c r="W215" s="195">
        <f t="shared" ref="W215:X215" si="211">C215/100</f>
        <v>0</v>
      </c>
      <c r="X215" s="195">
        <f t="shared" si="211"/>
        <v>0</v>
      </c>
      <c r="Y215" s="195">
        <f t="shared" si="14"/>
        <v>0</v>
      </c>
      <c r="Z215" s="198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196.0</v>
      </c>
      <c r="B216" s="190"/>
      <c r="C216" s="190"/>
      <c r="D216" s="190"/>
      <c r="E216" s="190"/>
      <c r="F216" s="190"/>
      <c r="G216" s="190"/>
      <c r="H216" s="191" t="str">
        <f t="shared" si="7"/>
        <v/>
      </c>
      <c r="I216" s="190"/>
      <c r="J216" s="192">
        <f t="shared" si="8"/>
        <v>0</v>
      </c>
      <c r="K216" s="139"/>
      <c r="L216" s="216"/>
      <c r="M216" s="258"/>
      <c r="N216" s="258"/>
      <c r="O216" s="139"/>
      <c r="P216" s="139"/>
      <c r="Q216" s="192"/>
      <c r="R216" s="141"/>
      <c r="S216" s="195">
        <f t="shared" si="30"/>
        <v>0</v>
      </c>
      <c r="T216" s="196" t="str">
        <f t="shared" si="33"/>
        <v/>
      </c>
      <c r="U216" s="196">
        <f t="shared" si="31"/>
        <v>0</v>
      </c>
      <c r="V216" s="197"/>
      <c r="W216" s="195">
        <f t="shared" ref="W216:X216" si="212">C216/100</f>
        <v>0</v>
      </c>
      <c r="X216" s="195">
        <f t="shared" si="212"/>
        <v>0</v>
      </c>
      <c r="Y216" s="195">
        <f t="shared" si="14"/>
        <v>0</v>
      </c>
      <c r="Z216" s="198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197.0</v>
      </c>
      <c r="B217" s="190"/>
      <c r="C217" s="190"/>
      <c r="D217" s="190"/>
      <c r="E217" s="190"/>
      <c r="F217" s="190"/>
      <c r="G217" s="190"/>
      <c r="H217" s="191" t="str">
        <f t="shared" si="7"/>
        <v/>
      </c>
      <c r="I217" s="190"/>
      <c r="J217" s="192">
        <f t="shared" si="8"/>
        <v>0</v>
      </c>
      <c r="K217" s="139"/>
      <c r="L217" s="216"/>
      <c r="M217" s="258"/>
      <c r="N217" s="258"/>
      <c r="O217" s="139"/>
      <c r="P217" s="139"/>
      <c r="Q217" s="192"/>
      <c r="R217" s="141"/>
      <c r="S217" s="195">
        <f t="shared" si="30"/>
        <v>0</v>
      </c>
      <c r="T217" s="196" t="str">
        <f t="shared" si="33"/>
        <v/>
      </c>
      <c r="U217" s="196">
        <f t="shared" si="31"/>
        <v>0</v>
      </c>
      <c r="V217" s="197"/>
      <c r="W217" s="195">
        <f t="shared" ref="W217:X217" si="213">C217/100</f>
        <v>0</v>
      </c>
      <c r="X217" s="195">
        <f t="shared" si="213"/>
        <v>0</v>
      </c>
      <c r="Y217" s="195">
        <f t="shared" si="14"/>
        <v>0</v>
      </c>
      <c r="Z217" s="198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198.0</v>
      </c>
      <c r="B218" s="190"/>
      <c r="C218" s="190"/>
      <c r="D218" s="190"/>
      <c r="E218" s="190"/>
      <c r="F218" s="190"/>
      <c r="G218" s="190"/>
      <c r="H218" s="191" t="str">
        <f t="shared" si="7"/>
        <v/>
      </c>
      <c r="I218" s="190"/>
      <c r="J218" s="192">
        <f t="shared" si="8"/>
        <v>0</v>
      </c>
      <c r="K218" s="139"/>
      <c r="L218" s="216"/>
      <c r="M218" s="258"/>
      <c r="N218" s="258"/>
      <c r="O218" s="139"/>
      <c r="P218" s="139"/>
      <c r="Q218" s="192"/>
      <c r="R218" s="141"/>
      <c r="S218" s="195">
        <f t="shared" si="30"/>
        <v>0</v>
      </c>
      <c r="T218" s="196" t="str">
        <f t="shared" si="33"/>
        <v/>
      </c>
      <c r="U218" s="196">
        <f t="shared" si="31"/>
        <v>0</v>
      </c>
      <c r="V218" s="197"/>
      <c r="W218" s="195">
        <f t="shared" ref="W218:X218" si="214">C218/100</f>
        <v>0</v>
      </c>
      <c r="X218" s="195">
        <f t="shared" si="214"/>
        <v>0</v>
      </c>
      <c r="Y218" s="195">
        <f t="shared" si="14"/>
        <v>0</v>
      </c>
      <c r="Z218" s="198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199.0</v>
      </c>
      <c r="B219" s="190"/>
      <c r="C219" s="190"/>
      <c r="D219" s="190"/>
      <c r="E219" s="190"/>
      <c r="F219" s="190"/>
      <c r="G219" s="190"/>
      <c r="H219" s="191" t="str">
        <f t="shared" si="7"/>
        <v/>
      </c>
      <c r="I219" s="190"/>
      <c r="J219" s="192">
        <f t="shared" si="8"/>
        <v>0</v>
      </c>
      <c r="K219" s="139"/>
      <c r="L219" s="216"/>
      <c r="M219" s="258"/>
      <c r="N219" s="258"/>
      <c r="O219" s="139"/>
      <c r="P219" s="139"/>
      <c r="Q219" s="192"/>
      <c r="R219" s="141"/>
      <c r="S219" s="195">
        <f t="shared" si="30"/>
        <v>0</v>
      </c>
      <c r="T219" s="196" t="str">
        <f t="shared" si="33"/>
        <v/>
      </c>
      <c r="U219" s="196">
        <f t="shared" si="31"/>
        <v>0</v>
      </c>
      <c r="V219" s="197"/>
      <c r="W219" s="195">
        <f t="shared" ref="W219:X219" si="215">C219/100</f>
        <v>0</v>
      </c>
      <c r="X219" s="195">
        <f t="shared" si="215"/>
        <v>0</v>
      </c>
      <c r="Y219" s="195">
        <f t="shared" si="14"/>
        <v>0</v>
      </c>
      <c r="Z219" s="198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200.0</v>
      </c>
      <c r="B220" s="190"/>
      <c r="C220" s="190"/>
      <c r="D220" s="190"/>
      <c r="E220" s="190"/>
      <c r="F220" s="190"/>
      <c r="G220" s="190"/>
      <c r="H220" s="191" t="str">
        <f t="shared" si="7"/>
        <v/>
      </c>
      <c r="I220" s="190"/>
      <c r="J220" s="192">
        <f t="shared" si="8"/>
        <v>0</v>
      </c>
      <c r="K220" s="139"/>
      <c r="L220" s="216"/>
      <c r="M220" s="258"/>
      <c r="N220" s="258"/>
      <c r="O220" s="139"/>
      <c r="P220" s="139"/>
      <c r="Q220" s="192"/>
      <c r="R220" s="141"/>
      <c r="S220" s="195">
        <f t="shared" si="30"/>
        <v>0</v>
      </c>
      <c r="T220" s="196" t="str">
        <f t="shared" si="33"/>
        <v/>
      </c>
      <c r="U220" s="196">
        <f t="shared" si="31"/>
        <v>0</v>
      </c>
      <c r="V220" s="197"/>
      <c r="W220" s="195">
        <f t="shared" ref="W220:X220" si="216">C220/100</f>
        <v>0</v>
      </c>
      <c r="X220" s="195">
        <f t="shared" si="216"/>
        <v>0</v>
      </c>
      <c r="Y220" s="195">
        <f t="shared" si="14"/>
        <v>0</v>
      </c>
      <c r="Z220" s="198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0">
        <v>201.0</v>
      </c>
      <c r="B221" s="190"/>
      <c r="C221" s="190"/>
      <c r="D221" s="190"/>
      <c r="E221" s="190"/>
      <c r="F221" s="190"/>
      <c r="G221" s="190"/>
      <c r="H221" s="191" t="str">
        <f t="shared" si="7"/>
        <v/>
      </c>
      <c r="I221" s="190"/>
      <c r="J221" s="192">
        <f t="shared" si="8"/>
        <v>0</v>
      </c>
      <c r="K221" s="139"/>
      <c r="L221" s="216"/>
      <c r="M221" s="258"/>
      <c r="N221" s="258"/>
      <c r="O221" s="139"/>
      <c r="P221" s="139"/>
      <c r="Q221" s="192"/>
      <c r="R221" s="141"/>
      <c r="S221" s="195">
        <f t="shared" si="30"/>
        <v>0</v>
      </c>
      <c r="T221" s="196" t="str">
        <f t="shared" si="33"/>
        <v/>
      </c>
      <c r="U221" s="196">
        <f t="shared" si="31"/>
        <v>0</v>
      </c>
      <c r="V221" s="197"/>
      <c r="W221" s="195">
        <f t="shared" ref="W221:X221" si="217">C221/100</f>
        <v>0</v>
      </c>
      <c r="X221" s="195">
        <f t="shared" si="217"/>
        <v>0</v>
      </c>
      <c r="Y221" s="195">
        <f t="shared" si="14"/>
        <v>0</v>
      </c>
      <c r="Z221" s="198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0">
        <v>202.0</v>
      </c>
      <c r="B222" s="190"/>
      <c r="C222" s="190"/>
      <c r="D222" s="190"/>
      <c r="E222" s="190"/>
      <c r="F222" s="190"/>
      <c r="G222" s="190"/>
      <c r="H222" s="191" t="str">
        <f t="shared" si="7"/>
        <v/>
      </c>
      <c r="I222" s="190"/>
      <c r="J222" s="192">
        <f t="shared" si="8"/>
        <v>0</v>
      </c>
      <c r="K222" s="139"/>
      <c r="L222" s="216"/>
      <c r="M222" s="258"/>
      <c r="N222" s="258"/>
      <c r="O222" s="139"/>
      <c r="P222" s="139"/>
      <c r="Q222" s="192"/>
      <c r="R222" s="141"/>
      <c r="S222" s="195">
        <f t="shared" si="30"/>
        <v>0</v>
      </c>
      <c r="T222" s="196" t="str">
        <f t="shared" si="33"/>
        <v/>
      </c>
      <c r="U222" s="196">
        <f t="shared" si="31"/>
        <v>0</v>
      </c>
      <c r="V222" s="197"/>
      <c r="W222" s="195">
        <f t="shared" ref="W222:X222" si="218">C222/100</f>
        <v>0</v>
      </c>
      <c r="X222" s="195">
        <f t="shared" si="218"/>
        <v>0</v>
      </c>
      <c r="Y222" s="195">
        <f t="shared" si="14"/>
        <v>0</v>
      </c>
      <c r="Z222" s="198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hidden="1" customHeight="1">
      <c r="A223" s="160">
        <v>203.0</v>
      </c>
      <c r="B223" s="190"/>
      <c r="C223" s="190"/>
      <c r="D223" s="190"/>
      <c r="E223" s="190"/>
      <c r="F223" s="190"/>
      <c r="G223" s="190"/>
      <c r="H223" s="191" t="str">
        <f t="shared" si="7"/>
        <v/>
      </c>
      <c r="I223" s="190"/>
      <c r="J223" s="192">
        <f t="shared" si="8"/>
        <v>0</v>
      </c>
      <c r="K223" s="139"/>
      <c r="L223" s="216"/>
      <c r="M223" s="258"/>
      <c r="N223" s="258"/>
      <c r="O223" s="139"/>
      <c r="P223" s="139"/>
      <c r="Q223" s="192"/>
      <c r="R223" s="141"/>
      <c r="S223" s="195">
        <f t="shared" si="30"/>
        <v>0</v>
      </c>
      <c r="T223" s="196" t="str">
        <f t="shared" si="33"/>
        <v/>
      </c>
      <c r="U223" s="196">
        <f t="shared" si="31"/>
        <v>0</v>
      </c>
      <c r="V223" s="197"/>
      <c r="W223" s="195">
        <f t="shared" ref="W223:X223" si="219">C223/100</f>
        <v>0</v>
      </c>
      <c r="X223" s="195">
        <f t="shared" si="219"/>
        <v>0</v>
      </c>
      <c r="Y223" s="195">
        <f t="shared" si="14"/>
        <v>0</v>
      </c>
      <c r="Z223" s="198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hidden="1" customHeight="1">
      <c r="A224" s="160">
        <v>204.0</v>
      </c>
      <c r="B224" s="190"/>
      <c r="C224" s="190"/>
      <c r="D224" s="190"/>
      <c r="E224" s="190"/>
      <c r="F224" s="190"/>
      <c r="G224" s="190"/>
      <c r="H224" s="191" t="str">
        <f t="shared" si="7"/>
        <v/>
      </c>
      <c r="I224" s="190"/>
      <c r="J224" s="192">
        <f t="shared" si="8"/>
        <v>0</v>
      </c>
      <c r="K224" s="139"/>
      <c r="L224" s="216"/>
      <c r="M224" s="258"/>
      <c r="N224" s="258"/>
      <c r="O224" s="139"/>
      <c r="P224" s="139"/>
      <c r="Q224" s="192"/>
      <c r="R224" s="141"/>
      <c r="S224" s="195">
        <f t="shared" si="30"/>
        <v>0</v>
      </c>
      <c r="T224" s="196" t="str">
        <f t="shared" si="33"/>
        <v/>
      </c>
      <c r="U224" s="196">
        <f t="shared" si="31"/>
        <v>0</v>
      </c>
      <c r="V224" s="197"/>
      <c r="W224" s="195">
        <f t="shared" ref="W224:X224" si="220">C224/100</f>
        <v>0</v>
      </c>
      <c r="X224" s="195">
        <f t="shared" si="220"/>
        <v>0</v>
      </c>
      <c r="Y224" s="195">
        <f t="shared" si="14"/>
        <v>0</v>
      </c>
      <c r="Z224" s="198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hidden="1" customHeight="1">
      <c r="A225" s="160">
        <v>205.0</v>
      </c>
      <c r="B225" s="190"/>
      <c r="C225" s="190"/>
      <c r="D225" s="190"/>
      <c r="E225" s="190"/>
      <c r="F225" s="190"/>
      <c r="G225" s="190"/>
      <c r="H225" s="191" t="str">
        <f t="shared" si="7"/>
        <v/>
      </c>
      <c r="I225" s="190"/>
      <c r="J225" s="192">
        <f t="shared" si="8"/>
        <v>0</v>
      </c>
      <c r="K225" s="139"/>
      <c r="L225" s="216"/>
      <c r="M225" s="258"/>
      <c r="N225" s="258"/>
      <c r="O225" s="139"/>
      <c r="P225" s="139"/>
      <c r="Q225" s="192"/>
      <c r="R225" s="141"/>
      <c r="S225" s="195">
        <f t="shared" si="30"/>
        <v>0</v>
      </c>
      <c r="T225" s="196" t="str">
        <f t="shared" si="33"/>
        <v/>
      </c>
      <c r="U225" s="196">
        <f t="shared" si="31"/>
        <v>0</v>
      </c>
      <c r="V225" s="197"/>
      <c r="W225" s="195">
        <f t="shared" ref="W225:X225" si="221">C225/100</f>
        <v>0</v>
      </c>
      <c r="X225" s="195">
        <f t="shared" si="221"/>
        <v>0</v>
      </c>
      <c r="Y225" s="195">
        <f t="shared" si="14"/>
        <v>0</v>
      </c>
      <c r="Z225" s="198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hidden="1" customHeight="1">
      <c r="A226" s="160">
        <v>206.0</v>
      </c>
      <c r="B226" s="190"/>
      <c r="C226" s="190"/>
      <c r="D226" s="190"/>
      <c r="E226" s="190"/>
      <c r="F226" s="190"/>
      <c r="G226" s="190"/>
      <c r="H226" s="191" t="str">
        <f t="shared" si="7"/>
        <v/>
      </c>
      <c r="I226" s="190"/>
      <c r="J226" s="192">
        <f t="shared" si="8"/>
        <v>0</v>
      </c>
      <c r="K226" s="139"/>
      <c r="L226" s="216"/>
      <c r="M226" s="258"/>
      <c r="N226" s="258"/>
      <c r="O226" s="139"/>
      <c r="P226" s="139"/>
      <c r="Q226" s="192"/>
      <c r="R226" s="141"/>
      <c r="S226" s="195">
        <f t="shared" si="30"/>
        <v>0</v>
      </c>
      <c r="T226" s="196" t="str">
        <f t="shared" si="33"/>
        <v/>
      </c>
      <c r="U226" s="196">
        <f t="shared" si="31"/>
        <v>0</v>
      </c>
      <c r="V226" s="197"/>
      <c r="W226" s="195">
        <f t="shared" ref="W226:X226" si="222">C226/100</f>
        <v>0</v>
      </c>
      <c r="X226" s="195">
        <f t="shared" si="222"/>
        <v>0</v>
      </c>
      <c r="Y226" s="195">
        <f t="shared" si="14"/>
        <v>0</v>
      </c>
      <c r="Z226" s="198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60">
        <v>207.0</v>
      </c>
      <c r="B227" s="190"/>
      <c r="C227" s="190"/>
      <c r="D227" s="190"/>
      <c r="E227" s="190"/>
      <c r="F227" s="190"/>
      <c r="G227" s="190"/>
      <c r="H227" s="191" t="str">
        <f t="shared" si="7"/>
        <v/>
      </c>
      <c r="I227" s="190"/>
      <c r="J227" s="192">
        <f t="shared" si="8"/>
        <v>0</v>
      </c>
      <c r="K227" s="139"/>
      <c r="L227" s="216"/>
      <c r="M227" s="258"/>
      <c r="N227" s="258"/>
      <c r="O227" s="139"/>
      <c r="P227" s="139"/>
      <c r="Q227" s="192"/>
      <c r="R227" s="141"/>
      <c r="S227" s="195">
        <f t="shared" si="30"/>
        <v>0</v>
      </c>
      <c r="T227" s="196" t="str">
        <f t="shared" si="33"/>
        <v/>
      </c>
      <c r="U227" s="196">
        <f t="shared" si="31"/>
        <v>0</v>
      </c>
      <c r="V227" s="197"/>
      <c r="W227" s="195">
        <f t="shared" ref="W227:X227" si="223">C227/100</f>
        <v>0</v>
      </c>
      <c r="X227" s="195">
        <f t="shared" si="223"/>
        <v>0</v>
      </c>
      <c r="Y227" s="195">
        <f t="shared" si="14"/>
        <v>0</v>
      </c>
      <c r="Z227" s="198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60">
        <v>208.0</v>
      </c>
      <c r="B228" s="190"/>
      <c r="C228" s="190"/>
      <c r="D228" s="190"/>
      <c r="E228" s="190"/>
      <c r="F228" s="190"/>
      <c r="G228" s="190"/>
      <c r="H228" s="191" t="str">
        <f t="shared" si="7"/>
        <v/>
      </c>
      <c r="I228" s="190"/>
      <c r="J228" s="192">
        <f t="shared" si="8"/>
        <v>0</v>
      </c>
      <c r="K228" s="139"/>
      <c r="L228" s="216"/>
      <c r="M228" s="258"/>
      <c r="N228" s="258"/>
      <c r="O228" s="139"/>
      <c r="P228" s="139"/>
      <c r="Q228" s="192"/>
      <c r="R228" s="141"/>
      <c r="S228" s="195">
        <f t="shared" si="30"/>
        <v>0</v>
      </c>
      <c r="T228" s="196" t="str">
        <f t="shared" si="33"/>
        <v/>
      </c>
      <c r="U228" s="196">
        <f t="shared" si="31"/>
        <v>0</v>
      </c>
      <c r="V228" s="197"/>
      <c r="W228" s="195">
        <f t="shared" ref="W228:X228" si="224">C228/100</f>
        <v>0</v>
      </c>
      <c r="X228" s="195">
        <f t="shared" si="224"/>
        <v>0</v>
      </c>
      <c r="Y228" s="195">
        <f t="shared" si="14"/>
        <v>0</v>
      </c>
      <c r="Z228" s="198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60">
        <v>209.0</v>
      </c>
      <c r="B229" s="190"/>
      <c r="C229" s="190"/>
      <c r="D229" s="190"/>
      <c r="E229" s="190"/>
      <c r="F229" s="190"/>
      <c r="G229" s="190"/>
      <c r="H229" s="191" t="str">
        <f t="shared" si="7"/>
        <v/>
      </c>
      <c r="I229" s="190"/>
      <c r="J229" s="192">
        <f t="shared" si="8"/>
        <v>0</v>
      </c>
      <c r="K229" s="139"/>
      <c r="L229" s="216"/>
      <c r="M229" s="258"/>
      <c r="N229" s="258"/>
      <c r="O229" s="139"/>
      <c r="P229" s="139"/>
      <c r="Q229" s="192"/>
      <c r="R229" s="141"/>
      <c r="S229" s="195">
        <f t="shared" si="30"/>
        <v>0</v>
      </c>
      <c r="T229" s="196" t="str">
        <f t="shared" si="33"/>
        <v/>
      </c>
      <c r="U229" s="196">
        <f t="shared" si="31"/>
        <v>0</v>
      </c>
      <c r="V229" s="197"/>
      <c r="W229" s="195">
        <f t="shared" ref="W229:X229" si="225">C229/100</f>
        <v>0</v>
      </c>
      <c r="X229" s="195">
        <f t="shared" si="225"/>
        <v>0</v>
      </c>
      <c r="Y229" s="195">
        <f t="shared" si="14"/>
        <v>0</v>
      </c>
      <c r="Z229" s="198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60">
        <v>210.0</v>
      </c>
      <c r="B230" s="190"/>
      <c r="C230" s="190"/>
      <c r="D230" s="190"/>
      <c r="E230" s="190"/>
      <c r="F230" s="190"/>
      <c r="G230" s="190"/>
      <c r="H230" s="191" t="str">
        <f t="shared" si="7"/>
        <v/>
      </c>
      <c r="I230" s="190"/>
      <c r="J230" s="192">
        <f t="shared" si="8"/>
        <v>0</v>
      </c>
      <c r="K230" s="139"/>
      <c r="L230" s="216"/>
      <c r="M230" s="258"/>
      <c r="N230" s="258"/>
      <c r="O230" s="139"/>
      <c r="P230" s="139"/>
      <c r="Q230" s="192"/>
      <c r="R230" s="141"/>
      <c r="S230" s="195">
        <f t="shared" si="30"/>
        <v>0</v>
      </c>
      <c r="T230" s="196" t="str">
        <f t="shared" si="33"/>
        <v/>
      </c>
      <c r="U230" s="196">
        <f t="shared" si="31"/>
        <v>0</v>
      </c>
      <c r="V230" s="197"/>
      <c r="W230" s="195">
        <f t="shared" ref="W230:X230" si="226">C230/100</f>
        <v>0</v>
      </c>
      <c r="X230" s="195">
        <f t="shared" si="226"/>
        <v>0</v>
      </c>
      <c r="Y230" s="195">
        <f t="shared" si="14"/>
        <v>0</v>
      </c>
      <c r="Z230" s="198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60">
        <v>211.0</v>
      </c>
      <c r="B231" s="190"/>
      <c r="C231" s="190"/>
      <c r="D231" s="190"/>
      <c r="E231" s="190"/>
      <c r="F231" s="190"/>
      <c r="G231" s="190"/>
      <c r="H231" s="191" t="str">
        <f t="shared" si="7"/>
        <v/>
      </c>
      <c r="I231" s="190"/>
      <c r="J231" s="192">
        <f t="shared" si="8"/>
        <v>0</v>
      </c>
      <c r="K231" s="139"/>
      <c r="L231" s="216"/>
      <c r="M231" s="258"/>
      <c r="N231" s="258"/>
      <c r="O231" s="139"/>
      <c r="P231" s="139"/>
      <c r="Q231" s="192"/>
      <c r="R231" s="141"/>
      <c r="S231" s="195">
        <f t="shared" si="30"/>
        <v>0</v>
      </c>
      <c r="T231" s="196" t="str">
        <f t="shared" si="33"/>
        <v/>
      </c>
      <c r="U231" s="196">
        <f t="shared" si="31"/>
        <v>0</v>
      </c>
      <c r="V231" s="197"/>
      <c r="W231" s="195">
        <f t="shared" ref="W231:X231" si="227">C231/100</f>
        <v>0</v>
      </c>
      <c r="X231" s="195">
        <f t="shared" si="227"/>
        <v>0</v>
      </c>
      <c r="Y231" s="195">
        <f t="shared" si="14"/>
        <v>0</v>
      </c>
      <c r="Z231" s="198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60">
        <v>212.0</v>
      </c>
      <c r="B232" s="190"/>
      <c r="C232" s="190"/>
      <c r="D232" s="190"/>
      <c r="E232" s="190"/>
      <c r="F232" s="190"/>
      <c r="G232" s="190"/>
      <c r="H232" s="191" t="str">
        <f t="shared" si="7"/>
        <v/>
      </c>
      <c r="I232" s="190"/>
      <c r="J232" s="192">
        <f t="shared" si="8"/>
        <v>0</v>
      </c>
      <c r="K232" s="139"/>
      <c r="L232" s="216"/>
      <c r="M232" s="258"/>
      <c r="N232" s="258"/>
      <c r="O232" s="139"/>
      <c r="P232" s="139"/>
      <c r="Q232" s="192"/>
      <c r="R232" s="141"/>
      <c r="S232" s="195">
        <f t="shared" si="30"/>
        <v>0</v>
      </c>
      <c r="T232" s="196" t="str">
        <f t="shared" si="33"/>
        <v/>
      </c>
      <c r="U232" s="196">
        <f t="shared" si="31"/>
        <v>0</v>
      </c>
      <c r="V232" s="197"/>
      <c r="W232" s="195">
        <f t="shared" ref="W232:X232" si="228">C232/100</f>
        <v>0</v>
      </c>
      <c r="X232" s="195">
        <f t="shared" si="228"/>
        <v>0</v>
      </c>
      <c r="Y232" s="195">
        <f t="shared" si="14"/>
        <v>0</v>
      </c>
      <c r="Z232" s="198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60">
        <v>213.0</v>
      </c>
      <c r="B233" s="190"/>
      <c r="C233" s="190"/>
      <c r="D233" s="190"/>
      <c r="E233" s="190"/>
      <c r="F233" s="190"/>
      <c r="G233" s="190"/>
      <c r="H233" s="191" t="str">
        <f t="shared" si="7"/>
        <v/>
      </c>
      <c r="I233" s="190"/>
      <c r="J233" s="192">
        <f t="shared" si="8"/>
        <v>0</v>
      </c>
      <c r="K233" s="139"/>
      <c r="L233" s="216"/>
      <c r="M233" s="258"/>
      <c r="N233" s="258"/>
      <c r="O233" s="139"/>
      <c r="P233" s="139"/>
      <c r="Q233" s="192"/>
      <c r="R233" s="141"/>
      <c r="S233" s="195">
        <f t="shared" si="30"/>
        <v>0</v>
      </c>
      <c r="T233" s="196" t="str">
        <f t="shared" si="33"/>
        <v/>
      </c>
      <c r="U233" s="196">
        <f t="shared" si="31"/>
        <v>0</v>
      </c>
      <c r="V233" s="197"/>
      <c r="W233" s="195">
        <f t="shared" ref="W233:X233" si="229">C233/100</f>
        <v>0</v>
      </c>
      <c r="X233" s="195">
        <f t="shared" si="229"/>
        <v>0</v>
      </c>
      <c r="Y233" s="195">
        <f t="shared" si="14"/>
        <v>0</v>
      </c>
      <c r="Z233" s="198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60">
        <v>214.0</v>
      </c>
      <c r="B234" s="190"/>
      <c r="C234" s="190"/>
      <c r="D234" s="190"/>
      <c r="E234" s="190"/>
      <c r="F234" s="190"/>
      <c r="G234" s="190"/>
      <c r="H234" s="191" t="str">
        <f t="shared" si="7"/>
        <v/>
      </c>
      <c r="I234" s="190"/>
      <c r="J234" s="192">
        <f t="shared" si="8"/>
        <v>0</v>
      </c>
      <c r="K234" s="139"/>
      <c r="L234" s="216"/>
      <c r="M234" s="258"/>
      <c r="N234" s="258"/>
      <c r="O234" s="139"/>
      <c r="P234" s="139"/>
      <c r="Q234" s="192"/>
      <c r="R234" s="141"/>
      <c r="S234" s="195">
        <f t="shared" si="30"/>
        <v>0</v>
      </c>
      <c r="T234" s="196" t="str">
        <f t="shared" si="33"/>
        <v/>
      </c>
      <c r="U234" s="196">
        <f t="shared" si="31"/>
        <v>0</v>
      </c>
      <c r="V234" s="197"/>
      <c r="W234" s="195">
        <f t="shared" ref="W234:X234" si="230">C234/100</f>
        <v>0</v>
      </c>
      <c r="X234" s="195">
        <f t="shared" si="230"/>
        <v>0</v>
      </c>
      <c r="Y234" s="195">
        <f t="shared" si="14"/>
        <v>0</v>
      </c>
      <c r="Z234" s="198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60">
        <v>215.0</v>
      </c>
      <c r="B235" s="190"/>
      <c r="C235" s="190"/>
      <c r="D235" s="190"/>
      <c r="E235" s="190"/>
      <c r="F235" s="190"/>
      <c r="G235" s="190"/>
      <c r="H235" s="191" t="str">
        <f t="shared" si="7"/>
        <v/>
      </c>
      <c r="I235" s="190"/>
      <c r="J235" s="192">
        <f t="shared" si="8"/>
        <v>0</v>
      </c>
      <c r="K235" s="139"/>
      <c r="L235" s="216"/>
      <c r="M235" s="258"/>
      <c r="N235" s="258"/>
      <c r="O235" s="139"/>
      <c r="P235" s="139"/>
      <c r="Q235" s="192"/>
      <c r="R235" s="141"/>
      <c r="S235" s="195">
        <f t="shared" si="30"/>
        <v>0</v>
      </c>
      <c r="T235" s="196" t="str">
        <f t="shared" si="33"/>
        <v/>
      </c>
      <c r="U235" s="196">
        <f t="shared" si="31"/>
        <v>0</v>
      </c>
      <c r="V235" s="197"/>
      <c r="W235" s="195">
        <f t="shared" ref="W235:X235" si="231">C235/100</f>
        <v>0</v>
      </c>
      <c r="X235" s="195">
        <f t="shared" si="231"/>
        <v>0</v>
      </c>
      <c r="Y235" s="195">
        <f t="shared" si="14"/>
        <v>0</v>
      </c>
      <c r="Z235" s="198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60">
        <v>216.0</v>
      </c>
      <c r="B236" s="190"/>
      <c r="C236" s="190"/>
      <c r="D236" s="190"/>
      <c r="E236" s="190"/>
      <c r="F236" s="190"/>
      <c r="G236" s="190"/>
      <c r="H236" s="191" t="str">
        <f t="shared" si="7"/>
        <v/>
      </c>
      <c r="I236" s="190"/>
      <c r="J236" s="192">
        <f t="shared" si="8"/>
        <v>0</v>
      </c>
      <c r="K236" s="139"/>
      <c r="L236" s="216"/>
      <c r="M236" s="258"/>
      <c r="N236" s="258"/>
      <c r="O236" s="139"/>
      <c r="P236" s="139"/>
      <c r="Q236" s="192"/>
      <c r="R236" s="141"/>
      <c r="S236" s="195">
        <f t="shared" si="30"/>
        <v>0</v>
      </c>
      <c r="T236" s="196" t="str">
        <f t="shared" si="33"/>
        <v/>
      </c>
      <c r="U236" s="196">
        <f t="shared" si="31"/>
        <v>0</v>
      </c>
      <c r="V236" s="197"/>
      <c r="W236" s="195">
        <f t="shared" ref="W236:X236" si="232">C236/100</f>
        <v>0</v>
      </c>
      <c r="X236" s="195">
        <f t="shared" si="232"/>
        <v>0</v>
      </c>
      <c r="Y236" s="195">
        <f t="shared" si="14"/>
        <v>0</v>
      </c>
      <c r="Z236" s="198">
        <f t="shared" si="15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60">
        <v>217.0</v>
      </c>
      <c r="B237" s="190"/>
      <c r="C237" s="190"/>
      <c r="D237" s="190"/>
      <c r="E237" s="190"/>
      <c r="F237" s="190"/>
      <c r="G237" s="190"/>
      <c r="H237" s="191" t="str">
        <f t="shared" si="7"/>
        <v/>
      </c>
      <c r="I237" s="190"/>
      <c r="J237" s="192">
        <f t="shared" si="8"/>
        <v>0</v>
      </c>
      <c r="K237" s="139"/>
      <c r="L237" s="216"/>
      <c r="M237" s="258"/>
      <c r="N237" s="258"/>
      <c r="O237" s="139"/>
      <c r="P237" s="139"/>
      <c r="Q237" s="192"/>
      <c r="R237" s="141"/>
      <c r="S237" s="195">
        <f t="shared" si="30"/>
        <v>0</v>
      </c>
      <c r="T237" s="196" t="str">
        <f t="shared" si="33"/>
        <v/>
      </c>
      <c r="U237" s="196">
        <f t="shared" si="31"/>
        <v>0</v>
      </c>
      <c r="V237" s="197"/>
      <c r="W237" s="195">
        <f t="shared" ref="W237:X237" si="233">C237/100</f>
        <v>0</v>
      </c>
      <c r="X237" s="195">
        <f t="shared" si="233"/>
        <v>0</v>
      </c>
      <c r="Y237" s="195">
        <f t="shared" si="14"/>
        <v>0</v>
      </c>
      <c r="Z237" s="198">
        <f t="shared" si="15"/>
        <v>0</v>
      </c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customHeight="1">
      <c r="A238" s="160"/>
      <c r="B238" s="175"/>
      <c r="C238" s="175"/>
      <c r="D238" s="175"/>
      <c r="E238" s="175"/>
      <c r="F238" s="175"/>
      <c r="G238" s="175"/>
      <c r="H238" s="178"/>
      <c r="I238" s="160"/>
      <c r="J238" s="193">
        <f>+Q280</f>
        <v>129.6</v>
      </c>
      <c r="K238" s="139"/>
      <c r="L238" s="139"/>
      <c r="M238" s="139"/>
      <c r="N238" s="139"/>
      <c r="O238" s="139"/>
      <c r="P238" s="139"/>
      <c r="Q238" s="139"/>
      <c r="R238" s="194"/>
      <c r="S238" s="195">
        <f t="shared" si="30"/>
        <v>0</v>
      </c>
      <c r="T238" s="196" t="str">
        <f t="shared" si="33"/>
        <v/>
      </c>
      <c r="U238" s="196">
        <f t="shared" si="31"/>
        <v>0</v>
      </c>
      <c r="V238" s="197"/>
      <c r="W238" s="195">
        <f t="shared" ref="W238:X238" si="234">C238/100</f>
        <v>0</v>
      </c>
      <c r="X238" s="195">
        <f t="shared" si="234"/>
        <v>0</v>
      </c>
      <c r="Y238" s="195">
        <f t="shared" si="14"/>
        <v>0</v>
      </c>
      <c r="Z238" s="198">
        <f t="shared" si="15"/>
        <v>0</v>
      </c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customHeight="1">
      <c r="A239" s="160"/>
      <c r="B239" s="199"/>
      <c r="C239" s="199"/>
      <c r="D239" s="199"/>
      <c r="E239" s="199"/>
      <c r="F239" s="199"/>
      <c r="G239" s="199"/>
      <c r="H239" s="200"/>
      <c r="I239" s="201">
        <f>SUM(I32:I237)</f>
        <v>39</v>
      </c>
      <c r="J239" s="202">
        <f>SUM(J32:J238)</f>
        <v>413.560392</v>
      </c>
      <c r="K239" s="203"/>
      <c r="L239" s="203"/>
      <c r="M239" s="203"/>
      <c r="N239" s="203"/>
      <c r="O239" s="203"/>
      <c r="P239" s="203"/>
      <c r="Q239" s="203"/>
      <c r="R239" s="141"/>
      <c r="S239" s="203">
        <f>+SUM(S32:S238)</f>
        <v>341.61</v>
      </c>
      <c r="T239" s="203">
        <f t="shared" ref="T239:U239" si="235">SUM(T32:T238)</f>
        <v>39</v>
      </c>
      <c r="U239" s="203" t="str">
        <f t="shared" si="235"/>
        <v>#VALUE!</v>
      </c>
      <c r="V239" s="203"/>
      <c r="W239" s="203"/>
      <c r="X239" s="203"/>
      <c r="Y239" s="203"/>
      <c r="Z239" s="204" t="str">
        <f>SUM(Z32:Z238)</f>
        <v>#VALUE!</v>
      </c>
      <c r="AA239" s="203"/>
      <c r="AB239" s="203"/>
      <c r="AC239" s="203"/>
      <c r="AD239" s="203"/>
      <c r="AE239" s="203"/>
      <c r="AF239" s="203"/>
      <c r="AG239" s="203"/>
      <c r="AH239" s="203"/>
      <c r="AI239" s="203"/>
      <c r="AJ239" s="203"/>
      <c r="AK239" s="203"/>
      <c r="AL239" s="203"/>
      <c r="AM239" s="203"/>
      <c r="AN239" s="203"/>
      <c r="AO239" s="203"/>
      <c r="AP239" s="203"/>
      <c r="AQ239" s="203"/>
      <c r="AR239" s="203"/>
      <c r="AS239" s="203"/>
      <c r="AT239" s="203"/>
    </row>
    <row r="240" ht="29.2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141"/>
      <c r="S240" s="197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9.25" customHeight="1">
      <c r="A241" s="139"/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194"/>
      <c r="S241" s="139"/>
      <c r="T241" s="139" t="s">
        <v>48</v>
      </c>
      <c r="U241" s="139" t="s">
        <v>60</v>
      </c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9.2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141"/>
      <c r="S242" s="139"/>
      <c r="T242" s="205"/>
      <c r="U242" s="206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9.25" customHeight="1">
      <c r="A243" s="139" t="s">
        <v>32</v>
      </c>
      <c r="B243" s="139"/>
      <c r="C243" s="139"/>
      <c r="D243" s="139" t="s">
        <v>33</v>
      </c>
      <c r="E243" s="139"/>
      <c r="F243" s="139"/>
      <c r="G243" s="139"/>
      <c r="H243" s="140"/>
      <c r="I243" s="139"/>
      <c r="J243" s="139"/>
      <c r="K243" s="139"/>
      <c r="L243" s="139"/>
      <c r="M243" s="139"/>
      <c r="N243" s="139"/>
      <c r="O243" s="139"/>
      <c r="P243" s="139"/>
      <c r="Q243" s="139"/>
      <c r="R243" s="141"/>
      <c r="S243" s="139" t="s">
        <v>34</v>
      </c>
      <c r="T243" s="207">
        <f>+J239</f>
        <v>413.560392</v>
      </c>
      <c r="U243" s="206" t="str">
        <f>+U239</f>
        <v>#VALUE!</v>
      </c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9.2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194"/>
      <c r="S244" s="139"/>
      <c r="T244" s="208">
        <f>+I239</f>
        <v>39</v>
      </c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39.0" customHeight="1">
      <c r="A245" s="175"/>
      <c r="B245" s="160" t="s">
        <v>12</v>
      </c>
      <c r="C245" s="176" t="s">
        <v>61</v>
      </c>
      <c r="D245" s="52"/>
      <c r="E245" s="53"/>
      <c r="F245" s="177"/>
      <c r="G245" s="177"/>
      <c r="H245" s="178" t="s">
        <v>14</v>
      </c>
      <c r="I245" s="160" t="s">
        <v>15</v>
      </c>
      <c r="J245" s="160" t="s">
        <v>16</v>
      </c>
      <c r="K245" s="139"/>
      <c r="L245" s="139"/>
      <c r="M245" s="139"/>
      <c r="N245" s="139"/>
      <c r="O245" s="139"/>
      <c r="P245" s="139"/>
      <c r="Q245" s="139"/>
      <c r="R245" s="141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7.0" customHeight="1">
      <c r="A246" s="154">
        <v>1.0</v>
      </c>
      <c r="B246" s="209"/>
      <c r="C246" s="209"/>
      <c r="D246" s="209"/>
      <c r="E246" s="209"/>
      <c r="F246" s="209">
        <f t="shared" ref="F246:F259" si="236">1-VALUE(IF(RIGHT(B246, 1)="%", RIGHT(B246, 3), 0))</f>
        <v>1</v>
      </c>
      <c r="G246" s="209">
        <f t="shared" ref="G246:G259" si="237">+Q246*C246/100*D246/100*E246/100</f>
        <v>0</v>
      </c>
      <c r="H246" s="210">
        <f t="shared" ref="H246:H259" si="238">IF(F246=0, G246, F246*G246)</f>
        <v>0</v>
      </c>
      <c r="I246" s="209"/>
      <c r="J246" s="211"/>
      <c r="K246" s="139"/>
      <c r="L246" s="175">
        <f t="shared" ref="L246:L254" si="239">D246*25.4/1000</f>
        <v>0</v>
      </c>
      <c r="M246" s="160" t="str">
        <f t="shared" ref="M246:M250" si="240">+I246</f>
        <v/>
      </c>
      <c r="N246" s="160">
        <f t="shared" ref="N246:N250" si="241">M246*L246</f>
        <v>0</v>
      </c>
      <c r="O246" s="139"/>
      <c r="P246" s="139"/>
      <c r="Q246" s="139"/>
      <c r="R246" s="141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7.0" customHeight="1">
      <c r="A247" s="154">
        <v>2.0</v>
      </c>
      <c r="B247" s="209"/>
      <c r="C247" s="209"/>
      <c r="D247" s="209"/>
      <c r="E247" s="209"/>
      <c r="F247" s="209">
        <f t="shared" si="236"/>
        <v>1</v>
      </c>
      <c r="G247" s="209">
        <f t="shared" si="237"/>
        <v>0</v>
      </c>
      <c r="H247" s="210">
        <f t="shared" si="238"/>
        <v>0</v>
      </c>
      <c r="I247" s="209"/>
      <c r="J247" s="211">
        <f t="shared" ref="J247:J259" si="242">+I247*H247</f>
        <v>0</v>
      </c>
      <c r="K247" s="139"/>
      <c r="L247" s="175">
        <f t="shared" si="239"/>
        <v>0</v>
      </c>
      <c r="M247" s="160" t="str">
        <f t="shared" si="240"/>
        <v/>
      </c>
      <c r="N247" s="160">
        <f t="shared" si="241"/>
        <v>0</v>
      </c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7.0" customHeight="1">
      <c r="A248" s="154">
        <v>3.0</v>
      </c>
      <c r="B248" s="212"/>
      <c r="C248" s="212"/>
      <c r="D248" s="212"/>
      <c r="E248" s="212"/>
      <c r="F248" s="212">
        <f t="shared" si="236"/>
        <v>1</v>
      </c>
      <c r="G248" s="212">
        <f t="shared" si="237"/>
        <v>0</v>
      </c>
      <c r="H248" s="213">
        <f t="shared" si="238"/>
        <v>0</v>
      </c>
      <c r="I248" s="212"/>
      <c r="J248" s="192">
        <f t="shared" si="242"/>
        <v>0</v>
      </c>
      <c r="K248" s="139"/>
      <c r="L248" s="175">
        <f t="shared" si="239"/>
        <v>0</v>
      </c>
      <c r="M248" s="160" t="str">
        <f t="shared" si="240"/>
        <v/>
      </c>
      <c r="N248" s="160">
        <f t="shared" si="241"/>
        <v>0</v>
      </c>
      <c r="O248" s="139"/>
      <c r="P248" s="139"/>
      <c r="Q248" s="139"/>
      <c r="R248" s="139"/>
      <c r="S248" s="214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7.0" customHeight="1">
      <c r="A249" s="154">
        <v>4.0</v>
      </c>
      <c r="B249" s="212"/>
      <c r="C249" s="212"/>
      <c r="D249" s="212"/>
      <c r="E249" s="212"/>
      <c r="F249" s="212">
        <f t="shared" si="236"/>
        <v>1</v>
      </c>
      <c r="G249" s="212">
        <f t="shared" si="237"/>
        <v>0</v>
      </c>
      <c r="H249" s="213">
        <f t="shared" si="238"/>
        <v>0</v>
      </c>
      <c r="I249" s="212"/>
      <c r="J249" s="192">
        <f t="shared" si="242"/>
        <v>0</v>
      </c>
      <c r="K249" s="139"/>
      <c r="L249" s="175">
        <f t="shared" si="239"/>
        <v>0</v>
      </c>
      <c r="M249" s="160" t="str">
        <f t="shared" si="240"/>
        <v/>
      </c>
      <c r="N249" s="160">
        <f t="shared" si="241"/>
        <v>0</v>
      </c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7.0" customHeight="1">
      <c r="A250" s="154">
        <v>5.0</v>
      </c>
      <c r="B250" s="212"/>
      <c r="C250" s="212"/>
      <c r="D250" s="212"/>
      <c r="E250" s="212"/>
      <c r="F250" s="212">
        <f t="shared" si="236"/>
        <v>1</v>
      </c>
      <c r="G250" s="212">
        <f t="shared" si="237"/>
        <v>0</v>
      </c>
      <c r="H250" s="213">
        <f t="shared" si="238"/>
        <v>0</v>
      </c>
      <c r="I250" s="212"/>
      <c r="J250" s="192">
        <f t="shared" si="242"/>
        <v>0</v>
      </c>
      <c r="K250" s="139"/>
      <c r="L250" s="175">
        <f t="shared" si="239"/>
        <v>0</v>
      </c>
      <c r="M250" s="160" t="str">
        <f t="shared" si="240"/>
        <v/>
      </c>
      <c r="N250" s="160">
        <f t="shared" si="241"/>
        <v>0</v>
      </c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7.0" hidden="1" customHeight="1">
      <c r="A251" s="154">
        <v>6.0</v>
      </c>
      <c r="B251" s="212"/>
      <c r="C251" s="212"/>
      <c r="D251" s="212"/>
      <c r="E251" s="212"/>
      <c r="F251" s="212">
        <f t="shared" si="236"/>
        <v>1</v>
      </c>
      <c r="G251" s="212">
        <f t="shared" si="237"/>
        <v>0</v>
      </c>
      <c r="H251" s="213">
        <f t="shared" si="238"/>
        <v>0</v>
      </c>
      <c r="I251" s="212"/>
      <c r="J251" s="192">
        <f t="shared" si="242"/>
        <v>0</v>
      </c>
      <c r="K251" s="139"/>
      <c r="L251" s="139">
        <f t="shared" si="239"/>
        <v>0</v>
      </c>
      <c r="M251" s="215"/>
      <c r="N251" s="215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7.0" hidden="1" customHeight="1">
      <c r="A252" s="154">
        <v>7.0</v>
      </c>
      <c r="B252" s="212"/>
      <c r="C252" s="212"/>
      <c r="D252" s="212"/>
      <c r="E252" s="212"/>
      <c r="F252" s="212">
        <f t="shared" si="236"/>
        <v>1</v>
      </c>
      <c r="G252" s="212">
        <f t="shared" si="237"/>
        <v>0</v>
      </c>
      <c r="H252" s="213">
        <f t="shared" si="238"/>
        <v>0</v>
      </c>
      <c r="I252" s="212"/>
      <c r="J252" s="192">
        <f t="shared" si="242"/>
        <v>0</v>
      </c>
      <c r="K252" s="139"/>
      <c r="L252" s="139">
        <f t="shared" si="239"/>
        <v>0</v>
      </c>
      <c r="M252" s="215"/>
      <c r="N252" s="215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7.0" hidden="1" customHeight="1">
      <c r="A253" s="154">
        <v>8.0</v>
      </c>
      <c r="B253" s="212"/>
      <c r="C253" s="212"/>
      <c r="D253" s="212"/>
      <c r="E253" s="212"/>
      <c r="F253" s="212">
        <f t="shared" si="236"/>
        <v>1</v>
      </c>
      <c r="G253" s="212">
        <f t="shared" si="237"/>
        <v>0</v>
      </c>
      <c r="H253" s="213">
        <f t="shared" si="238"/>
        <v>0</v>
      </c>
      <c r="I253" s="212"/>
      <c r="J253" s="192">
        <f t="shared" si="242"/>
        <v>0</v>
      </c>
      <c r="K253" s="139"/>
      <c r="L253" s="139">
        <f t="shared" si="239"/>
        <v>0</v>
      </c>
      <c r="M253" s="215"/>
      <c r="N253" s="215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7.0" hidden="1" customHeight="1">
      <c r="A254" s="154">
        <v>9.0</v>
      </c>
      <c r="B254" s="212"/>
      <c r="C254" s="212"/>
      <c r="D254" s="212"/>
      <c r="E254" s="212"/>
      <c r="F254" s="212">
        <f t="shared" si="236"/>
        <v>1</v>
      </c>
      <c r="G254" s="212">
        <f t="shared" si="237"/>
        <v>0</v>
      </c>
      <c r="H254" s="213">
        <f t="shared" si="238"/>
        <v>0</v>
      </c>
      <c r="I254" s="212"/>
      <c r="J254" s="192">
        <f t="shared" si="242"/>
        <v>0</v>
      </c>
      <c r="K254" s="139"/>
      <c r="L254" s="139">
        <f t="shared" si="239"/>
        <v>0</v>
      </c>
      <c r="M254" s="215"/>
      <c r="N254" s="215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7.0" hidden="1" customHeight="1">
      <c r="A255" s="154">
        <v>10.0</v>
      </c>
      <c r="B255" s="190"/>
      <c r="C255" s="190"/>
      <c r="D255" s="190"/>
      <c r="E255" s="190"/>
      <c r="F255" s="190">
        <f t="shared" si="236"/>
        <v>1</v>
      </c>
      <c r="G255" s="190">
        <f t="shared" si="237"/>
        <v>0</v>
      </c>
      <c r="H255" s="191">
        <f t="shared" si="238"/>
        <v>0</v>
      </c>
      <c r="I255" s="190"/>
      <c r="J255" s="192">
        <f t="shared" si="242"/>
        <v>0</v>
      </c>
      <c r="K255" s="139"/>
      <c r="L255" s="139"/>
      <c r="M255" s="215"/>
      <c r="N255" s="215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7.0" hidden="1" customHeight="1">
      <c r="A256" s="154">
        <v>11.0</v>
      </c>
      <c r="B256" s="190"/>
      <c r="C256" s="190"/>
      <c r="D256" s="190"/>
      <c r="E256" s="190"/>
      <c r="F256" s="190">
        <f t="shared" si="236"/>
        <v>1</v>
      </c>
      <c r="G256" s="190">
        <f t="shared" si="237"/>
        <v>0</v>
      </c>
      <c r="H256" s="191">
        <f t="shared" si="238"/>
        <v>0</v>
      </c>
      <c r="I256" s="190"/>
      <c r="J256" s="192">
        <f t="shared" si="242"/>
        <v>0</v>
      </c>
      <c r="K256" s="139"/>
      <c r="L256" s="139"/>
      <c r="M256" s="215"/>
      <c r="N256" s="215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7.0" hidden="1" customHeight="1">
      <c r="A257" s="154">
        <v>12.0</v>
      </c>
      <c r="B257" s="190"/>
      <c r="C257" s="190"/>
      <c r="D257" s="190"/>
      <c r="E257" s="190"/>
      <c r="F257" s="190">
        <f t="shared" si="236"/>
        <v>1</v>
      </c>
      <c r="G257" s="190">
        <f t="shared" si="237"/>
        <v>0</v>
      </c>
      <c r="H257" s="191">
        <f t="shared" si="238"/>
        <v>0</v>
      </c>
      <c r="I257" s="190"/>
      <c r="J257" s="192">
        <f t="shared" si="242"/>
        <v>0</v>
      </c>
      <c r="K257" s="139"/>
      <c r="L257" s="139"/>
      <c r="M257" s="215"/>
      <c r="N257" s="215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7.0" hidden="1" customHeight="1">
      <c r="A258" s="154">
        <v>13.0</v>
      </c>
      <c r="B258" s="190"/>
      <c r="C258" s="190"/>
      <c r="D258" s="190"/>
      <c r="E258" s="190"/>
      <c r="F258" s="190">
        <f t="shared" si="236"/>
        <v>1</v>
      </c>
      <c r="G258" s="190">
        <f t="shared" si="237"/>
        <v>0</v>
      </c>
      <c r="H258" s="191">
        <f t="shared" si="238"/>
        <v>0</v>
      </c>
      <c r="I258" s="190"/>
      <c r="J258" s="192">
        <f t="shared" si="242"/>
        <v>0</v>
      </c>
      <c r="K258" s="139"/>
      <c r="L258" s="139"/>
      <c r="M258" s="215"/>
      <c r="N258" s="215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7.0" hidden="1" customHeight="1">
      <c r="A259" s="154">
        <v>14.0</v>
      </c>
      <c r="B259" s="190"/>
      <c r="C259" s="190"/>
      <c r="D259" s="190"/>
      <c r="E259" s="190"/>
      <c r="F259" s="190">
        <f t="shared" si="236"/>
        <v>1</v>
      </c>
      <c r="G259" s="190">
        <f t="shared" si="237"/>
        <v>0</v>
      </c>
      <c r="H259" s="191">
        <f t="shared" si="238"/>
        <v>0</v>
      </c>
      <c r="I259" s="190"/>
      <c r="J259" s="192">
        <f t="shared" si="242"/>
        <v>0</v>
      </c>
      <c r="K259" s="139"/>
      <c r="L259" s="139"/>
      <c r="M259" s="215"/>
      <c r="N259" s="215"/>
      <c r="O259" s="139"/>
      <c r="P259" s="139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customHeight="1">
      <c r="A260" s="160"/>
      <c r="B260" s="216"/>
      <c r="C260" s="216"/>
      <c r="D260" s="216"/>
      <c r="E260" s="216"/>
      <c r="F260" s="216"/>
      <c r="G260" s="216"/>
      <c r="H260" s="217" t="s">
        <v>38</v>
      </c>
      <c r="I260" s="216"/>
      <c r="J260" s="218">
        <f>SUM(J246:J259)</f>
        <v>0</v>
      </c>
      <c r="K260" s="139"/>
      <c r="L260" s="139"/>
      <c r="M260" s="139"/>
      <c r="N260" s="139"/>
      <c r="O260" s="139"/>
      <c r="P260" s="139"/>
      <c r="Q260" s="139"/>
      <c r="R260" s="141"/>
      <c r="S260" s="21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18.75" customHeight="1">
      <c r="A261" s="173"/>
      <c r="B261" s="144"/>
      <c r="C261" s="144"/>
      <c r="D261" s="144"/>
      <c r="E261" s="144"/>
      <c r="F261" s="144"/>
      <c r="G261" s="144"/>
      <c r="H261" s="145"/>
      <c r="I261" s="144"/>
      <c r="J261" s="174"/>
      <c r="K261" s="139"/>
      <c r="L261" s="139"/>
      <c r="M261" s="139"/>
      <c r="N261" s="139"/>
      <c r="O261" s="139"/>
      <c r="P261" s="139"/>
      <c r="Q261" s="139"/>
      <c r="R261" s="141"/>
      <c r="S261" s="21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18.75" customHeight="1">
      <c r="A262" s="139"/>
      <c r="B262" s="139"/>
      <c r="C262" s="139"/>
      <c r="D262" s="139"/>
      <c r="E262" s="139"/>
      <c r="F262" s="139"/>
      <c r="G262" s="139"/>
      <c r="H262" s="140"/>
      <c r="I262" s="139"/>
      <c r="J262" s="139"/>
      <c r="K262" s="139"/>
      <c r="L262" s="139"/>
      <c r="M262" s="139"/>
      <c r="N262" s="139"/>
      <c r="O262" s="139"/>
      <c r="P262" s="139"/>
      <c r="Q262" s="139"/>
      <c r="R262" s="141"/>
      <c r="S262" s="21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18.75" customHeight="1">
      <c r="A263" s="139"/>
      <c r="B263" s="139"/>
      <c r="C263" s="139"/>
      <c r="D263" s="139"/>
      <c r="E263" s="139"/>
      <c r="F263" s="139"/>
      <c r="G263" s="139"/>
      <c r="H263" s="140"/>
      <c r="I263" s="139"/>
      <c r="J263" s="139"/>
      <c r="K263" s="139"/>
      <c r="L263" s="139"/>
      <c r="M263" s="139"/>
      <c r="N263" s="139"/>
      <c r="O263" s="139"/>
      <c r="P263" s="139"/>
      <c r="Q263" s="139"/>
      <c r="R263" s="219"/>
      <c r="S263" s="21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18.75" customHeight="1">
      <c r="A264" s="139" t="s">
        <v>39</v>
      </c>
      <c r="B264" s="139"/>
      <c r="C264" s="139"/>
      <c r="D264" s="139"/>
      <c r="E264" s="139"/>
      <c r="F264" s="139"/>
      <c r="G264" s="139"/>
      <c r="H264" s="140"/>
      <c r="I264" s="139"/>
      <c r="J264" s="139"/>
      <c r="K264" s="139"/>
      <c r="L264" s="139"/>
      <c r="M264" s="139"/>
      <c r="N264" s="139"/>
      <c r="O264" s="139"/>
      <c r="P264" s="139"/>
      <c r="Q264" s="139"/>
      <c r="R264" s="219"/>
      <c r="S264" s="21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18.75" customHeight="1">
      <c r="A265" s="139"/>
      <c r="B265" s="139"/>
      <c r="C265" s="139"/>
      <c r="D265" s="139"/>
      <c r="E265" s="139"/>
      <c r="F265" s="139"/>
      <c r="G265" s="139"/>
      <c r="H265" s="140"/>
      <c r="I265" s="139"/>
      <c r="J265" s="139"/>
      <c r="K265" s="139"/>
      <c r="L265" s="139"/>
      <c r="M265" s="139"/>
      <c r="N265" s="139"/>
      <c r="O265" s="139"/>
      <c r="P265" s="139"/>
      <c r="Q265" s="139"/>
      <c r="R265" s="219"/>
      <c r="S265" s="21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42.0" customHeight="1">
      <c r="A266" s="175"/>
      <c r="B266" s="160" t="s">
        <v>12</v>
      </c>
      <c r="C266" s="176" t="s">
        <v>62</v>
      </c>
      <c r="D266" s="52"/>
      <c r="E266" s="53"/>
      <c r="F266" s="220"/>
      <c r="G266" s="220"/>
      <c r="H266" s="178" t="s">
        <v>14</v>
      </c>
      <c r="I266" s="221" t="s">
        <v>15</v>
      </c>
      <c r="J266" s="160" t="s">
        <v>16</v>
      </c>
      <c r="K266" s="139"/>
      <c r="L266" s="139"/>
      <c r="M266" s="139"/>
      <c r="N266" s="139"/>
      <c r="O266" s="139"/>
      <c r="P266" s="139"/>
      <c r="Q266" s="139"/>
      <c r="R266" s="219"/>
      <c r="S266" s="21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customHeight="1">
      <c r="A267" s="160">
        <v>1.0</v>
      </c>
      <c r="B267" s="180" t="s">
        <v>103</v>
      </c>
      <c r="C267" s="196"/>
      <c r="D267" s="196"/>
      <c r="E267" s="196"/>
      <c r="F267" s="196"/>
      <c r="G267" s="196"/>
      <c r="H267" s="222">
        <v>32.0</v>
      </c>
      <c r="I267" s="196">
        <v>1.0</v>
      </c>
      <c r="J267" s="192">
        <f t="shared" ref="J267:J278" si="243">+I267*H267</f>
        <v>32</v>
      </c>
      <c r="K267" s="175"/>
      <c r="L267" s="175"/>
      <c r="M267" s="175"/>
      <c r="N267" s="175"/>
      <c r="O267" s="175"/>
      <c r="P267" s="175"/>
      <c r="Q267" s="223"/>
      <c r="R267" s="219"/>
      <c r="S267" s="21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customHeight="1">
      <c r="A268" s="160">
        <v>2.0</v>
      </c>
      <c r="B268" s="190" t="s">
        <v>103</v>
      </c>
      <c r="C268" s="196"/>
      <c r="D268" s="196"/>
      <c r="E268" s="196"/>
      <c r="F268" s="196"/>
      <c r="G268" s="196"/>
      <c r="H268" s="222">
        <v>22.0</v>
      </c>
      <c r="I268" s="196">
        <v>1.0</v>
      </c>
      <c r="J268" s="192">
        <f t="shared" si="243"/>
        <v>22</v>
      </c>
      <c r="K268" s="175"/>
      <c r="L268" s="175"/>
      <c r="M268" s="175"/>
      <c r="N268" s="175"/>
      <c r="O268" s="175"/>
      <c r="P268" s="175"/>
      <c r="Q268" s="223"/>
      <c r="R268" s="21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customHeight="1">
      <c r="A269" s="160">
        <v>3.0</v>
      </c>
      <c r="B269" s="180" t="s">
        <v>104</v>
      </c>
      <c r="C269" s="196"/>
      <c r="D269" s="196"/>
      <c r="E269" s="196"/>
      <c r="F269" s="196"/>
      <c r="G269" s="196"/>
      <c r="H269" s="222">
        <v>30.0</v>
      </c>
      <c r="I269" s="196">
        <v>1.0</v>
      </c>
      <c r="J269" s="192">
        <f t="shared" si="243"/>
        <v>30</v>
      </c>
      <c r="K269" s="175"/>
      <c r="L269" s="175"/>
      <c r="M269" s="175"/>
      <c r="N269" s="175"/>
      <c r="O269" s="175"/>
      <c r="P269" s="175"/>
      <c r="Q269" s="223"/>
      <c r="R269" s="21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customHeight="1">
      <c r="A270" s="160">
        <v>4.0</v>
      </c>
      <c r="B270" s="190" t="s">
        <v>104</v>
      </c>
      <c r="C270" s="196"/>
      <c r="D270" s="196"/>
      <c r="E270" s="196"/>
      <c r="F270" s="196"/>
      <c r="G270" s="196"/>
      <c r="H270" s="222">
        <v>10.0</v>
      </c>
      <c r="I270" s="196">
        <v>1.0</v>
      </c>
      <c r="J270" s="192">
        <f t="shared" si="243"/>
        <v>10</v>
      </c>
      <c r="K270" s="175"/>
      <c r="L270" s="175"/>
      <c r="M270" s="175"/>
      <c r="N270" s="175"/>
      <c r="O270" s="175"/>
      <c r="P270" s="175"/>
      <c r="Q270" s="223"/>
      <c r="R270" s="21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customHeight="1">
      <c r="A271" s="160">
        <v>5.0</v>
      </c>
      <c r="B271" s="180" t="s">
        <v>103</v>
      </c>
      <c r="C271" s="196"/>
      <c r="D271" s="196"/>
      <c r="E271" s="196"/>
      <c r="F271" s="196"/>
      <c r="G271" s="196"/>
      <c r="H271" s="222">
        <v>37.0</v>
      </c>
      <c r="I271" s="196">
        <v>1.0</v>
      </c>
      <c r="J271" s="192">
        <f t="shared" si="243"/>
        <v>37</v>
      </c>
      <c r="K271" s="175"/>
      <c r="L271" s="175"/>
      <c r="M271" s="175"/>
      <c r="N271" s="175"/>
      <c r="O271" s="175"/>
      <c r="P271" s="175"/>
      <c r="Q271" s="223"/>
      <c r="R271" s="21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customHeight="1">
      <c r="A272" s="160">
        <v>6.0</v>
      </c>
      <c r="B272" s="190" t="s">
        <v>103</v>
      </c>
      <c r="C272" s="196"/>
      <c r="D272" s="196"/>
      <c r="E272" s="196"/>
      <c r="F272" s="196"/>
      <c r="G272" s="196"/>
      <c r="H272" s="222">
        <v>15.0</v>
      </c>
      <c r="I272" s="196">
        <v>1.0</v>
      </c>
      <c r="J272" s="192">
        <f t="shared" si="243"/>
        <v>15</v>
      </c>
      <c r="K272" s="175"/>
      <c r="L272" s="175"/>
      <c r="M272" s="175"/>
      <c r="N272" s="175"/>
      <c r="O272" s="175"/>
      <c r="P272" s="175"/>
      <c r="Q272" s="223"/>
      <c r="R272" s="21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customHeight="1">
      <c r="A273" s="160">
        <v>7.0</v>
      </c>
      <c r="B273" s="180" t="s">
        <v>55</v>
      </c>
      <c r="C273" s="196"/>
      <c r="D273" s="196"/>
      <c r="E273" s="196"/>
      <c r="F273" s="196"/>
      <c r="G273" s="196"/>
      <c r="H273" s="222">
        <v>33.0</v>
      </c>
      <c r="I273" s="196">
        <v>1.0</v>
      </c>
      <c r="J273" s="192">
        <f t="shared" si="243"/>
        <v>33</v>
      </c>
      <c r="K273" s="175"/>
      <c r="L273" s="175"/>
      <c r="M273" s="175"/>
      <c r="N273" s="175"/>
      <c r="O273" s="175"/>
      <c r="P273" s="175"/>
      <c r="Q273" s="223"/>
      <c r="R273" s="21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customHeight="1">
      <c r="A274" s="160">
        <v>8.0</v>
      </c>
      <c r="B274" s="190" t="s">
        <v>55</v>
      </c>
      <c r="C274" s="196"/>
      <c r="D274" s="196"/>
      <c r="E274" s="196"/>
      <c r="F274" s="196"/>
      <c r="G274" s="196"/>
      <c r="H274" s="222">
        <v>18.0</v>
      </c>
      <c r="I274" s="196">
        <v>1.0</v>
      </c>
      <c r="J274" s="192">
        <f t="shared" si="243"/>
        <v>18</v>
      </c>
      <c r="K274" s="175"/>
      <c r="L274" s="175"/>
      <c r="M274" s="175"/>
      <c r="N274" s="175"/>
      <c r="O274" s="175"/>
      <c r="P274" s="175"/>
      <c r="Q274" s="223"/>
      <c r="R274" s="21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customHeight="1">
      <c r="A275" s="160">
        <v>9.0</v>
      </c>
      <c r="B275" s="180" t="s">
        <v>86</v>
      </c>
      <c r="C275" s="196"/>
      <c r="D275" s="196"/>
      <c r="E275" s="196"/>
      <c r="F275" s="196"/>
      <c r="G275" s="196"/>
      <c r="H275" s="222">
        <v>36.0</v>
      </c>
      <c r="I275" s="196">
        <v>1.0</v>
      </c>
      <c r="J275" s="192">
        <f t="shared" si="243"/>
        <v>36</v>
      </c>
      <c r="K275" s="175"/>
      <c r="L275" s="175"/>
      <c r="M275" s="175"/>
      <c r="N275" s="175"/>
      <c r="O275" s="175"/>
      <c r="P275" s="175"/>
      <c r="Q275" s="223"/>
      <c r="R275" s="21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customHeight="1">
      <c r="A276" s="160">
        <v>10.0</v>
      </c>
      <c r="B276" s="190" t="s">
        <v>86</v>
      </c>
      <c r="C276" s="196"/>
      <c r="D276" s="196"/>
      <c r="E276" s="196"/>
      <c r="F276" s="196"/>
      <c r="G276" s="196"/>
      <c r="H276" s="222">
        <v>21.0</v>
      </c>
      <c r="I276" s="196">
        <v>1.0</v>
      </c>
      <c r="J276" s="192">
        <f t="shared" si="243"/>
        <v>21</v>
      </c>
      <c r="K276" s="175"/>
      <c r="L276" s="175"/>
      <c r="M276" s="175"/>
      <c r="N276" s="175"/>
      <c r="O276" s="175"/>
      <c r="P276" s="175"/>
      <c r="Q276" s="223"/>
      <c r="R276" s="21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customHeight="1">
      <c r="A277" s="160">
        <v>11.0</v>
      </c>
      <c r="B277" s="180" t="s">
        <v>74</v>
      </c>
      <c r="C277" s="196"/>
      <c r="D277" s="196"/>
      <c r="E277" s="196"/>
      <c r="F277" s="196"/>
      <c r="G277" s="196"/>
      <c r="H277" s="222">
        <v>47.0</v>
      </c>
      <c r="I277" s="196">
        <v>1.0</v>
      </c>
      <c r="J277" s="192">
        <f t="shared" si="243"/>
        <v>47</v>
      </c>
      <c r="K277" s="175"/>
      <c r="L277" s="175"/>
      <c r="M277" s="175"/>
      <c r="N277" s="175"/>
      <c r="O277" s="175"/>
      <c r="P277" s="175"/>
      <c r="Q277" s="223"/>
      <c r="R277" s="21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customHeight="1">
      <c r="A278" s="160">
        <v>12.0</v>
      </c>
      <c r="B278" s="190" t="s">
        <v>74</v>
      </c>
      <c r="C278" s="196"/>
      <c r="D278" s="196"/>
      <c r="E278" s="196"/>
      <c r="F278" s="196"/>
      <c r="G278" s="196"/>
      <c r="H278" s="222">
        <v>23.0</v>
      </c>
      <c r="I278" s="196">
        <v>1.0</v>
      </c>
      <c r="J278" s="192">
        <f t="shared" si="243"/>
        <v>23</v>
      </c>
      <c r="K278" s="175"/>
      <c r="L278" s="175"/>
      <c r="M278" s="175"/>
      <c r="N278" s="175"/>
      <c r="O278" s="175"/>
      <c r="P278" s="175"/>
      <c r="Q278" s="223"/>
      <c r="R278" s="21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8.75" customHeight="1">
      <c r="A279" s="139"/>
      <c r="B279" s="139"/>
      <c r="C279" s="139"/>
      <c r="D279" s="139"/>
      <c r="E279" s="139"/>
      <c r="F279" s="139"/>
      <c r="G279" s="139"/>
      <c r="H279" s="140" t="s">
        <v>38</v>
      </c>
      <c r="I279" s="139"/>
      <c r="J279" s="224">
        <f>SUM(J267:J278)</f>
        <v>324</v>
      </c>
      <c r="K279" s="225"/>
      <c r="L279" s="225"/>
      <c r="M279" s="225"/>
      <c r="N279" s="225"/>
      <c r="O279" s="225"/>
      <c r="P279" s="225"/>
      <c r="Q279" s="225"/>
      <c r="R279" s="139"/>
      <c r="S279" s="21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8.75" customHeight="1">
      <c r="A280" s="144"/>
      <c r="B280" s="144"/>
      <c r="C280" s="144"/>
      <c r="D280" s="144"/>
      <c r="E280" s="144"/>
      <c r="F280" s="144"/>
      <c r="G280" s="144"/>
      <c r="H280" s="145"/>
      <c r="I280" s="172"/>
      <c r="J280" s="199">
        <f>+J279*60%</f>
        <v>194.4</v>
      </c>
      <c r="K280" s="199"/>
      <c r="L280" s="199"/>
      <c r="M280" s="199"/>
      <c r="N280" s="199"/>
      <c r="O280" s="199"/>
      <c r="P280" s="199"/>
      <c r="Q280" s="199">
        <f>+J279*40%</f>
        <v>129.6</v>
      </c>
      <c r="R280" s="139"/>
      <c r="S280" s="21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139"/>
      <c r="B281" s="139"/>
      <c r="C281" s="139"/>
      <c r="D281" s="139"/>
      <c r="E281" s="139"/>
      <c r="F281" s="139"/>
      <c r="G281" s="139"/>
      <c r="H281" s="140"/>
      <c r="I281" s="139"/>
      <c r="J281" s="139"/>
      <c r="K281" s="139"/>
      <c r="L281" s="139"/>
      <c r="M281" s="139"/>
      <c r="N281" s="139"/>
      <c r="O281" s="139"/>
      <c r="P281" s="139"/>
      <c r="Q281" s="139"/>
      <c r="R281" s="139"/>
      <c r="S281" s="21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139"/>
      <c r="B282" s="139"/>
      <c r="C282" s="139"/>
      <c r="D282" s="139"/>
      <c r="E282" s="139"/>
      <c r="F282" s="139"/>
      <c r="G282" s="139"/>
      <c r="H282" s="140"/>
      <c r="I282" s="139"/>
      <c r="J282" s="139"/>
      <c r="K282" s="139"/>
      <c r="L282" s="139"/>
      <c r="M282" s="139"/>
      <c r="N282" s="139"/>
      <c r="O282" s="139"/>
      <c r="P282" s="139"/>
      <c r="Q282" s="139"/>
      <c r="R282" s="139"/>
      <c r="S282" s="21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9.5" customHeight="1">
      <c r="A283" s="226" t="s">
        <v>41</v>
      </c>
      <c r="B283" s="139"/>
      <c r="C283" s="139"/>
      <c r="D283" s="139"/>
      <c r="E283" s="139"/>
      <c r="F283" s="139"/>
      <c r="G283" s="139"/>
      <c r="H283" s="140"/>
      <c r="I283" s="139"/>
      <c r="J283" s="139"/>
      <c r="K283" s="139"/>
      <c r="L283" s="139"/>
      <c r="M283" s="139"/>
      <c r="N283" s="139"/>
      <c r="O283" s="139"/>
      <c r="P283" s="139"/>
      <c r="Q283" s="139"/>
      <c r="R283" s="139"/>
      <c r="S283" s="21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57.0" customHeight="1">
      <c r="A284" s="227"/>
      <c r="B284" s="228" t="s">
        <v>42</v>
      </c>
      <c r="C284" s="228" t="s">
        <v>43</v>
      </c>
      <c r="D284" s="228" t="s">
        <v>44</v>
      </c>
      <c r="E284" s="228" t="s">
        <v>45</v>
      </c>
      <c r="F284" s="228"/>
      <c r="G284" s="228"/>
      <c r="H284" s="229" t="s">
        <v>46</v>
      </c>
      <c r="I284" s="230" t="s">
        <v>47</v>
      </c>
      <c r="J284" s="139"/>
      <c r="K284" s="139"/>
      <c r="L284" s="139"/>
      <c r="M284" s="139"/>
      <c r="N284" s="139"/>
      <c r="O284" s="139"/>
      <c r="P284" s="139"/>
      <c r="Q284" s="139"/>
      <c r="R284" s="141"/>
      <c r="S284" s="21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231" t="s">
        <v>48</v>
      </c>
      <c r="B285" s="232">
        <f>+E25</f>
        <v>21050.9725</v>
      </c>
      <c r="C285" s="233">
        <f>+J239</f>
        <v>413.560392</v>
      </c>
      <c r="D285" s="233">
        <f>+J260</f>
        <v>0</v>
      </c>
      <c r="E285" s="234">
        <f>J280</f>
        <v>194.4</v>
      </c>
      <c r="F285" s="234"/>
      <c r="G285" s="234"/>
      <c r="H285" s="235">
        <f>+I25</f>
        <v>1298.920244</v>
      </c>
      <c r="I285" s="236">
        <f>+B285-C285-D285-E285-H285</f>
        <v>19144.09186</v>
      </c>
      <c r="J285" s="139"/>
      <c r="K285" s="139"/>
      <c r="L285" s="139"/>
      <c r="M285" s="139"/>
      <c r="N285" s="139"/>
      <c r="O285" s="139"/>
      <c r="P285" s="139"/>
      <c r="Q285" s="139"/>
      <c r="R285" s="141"/>
      <c r="S285" s="21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9.5" customHeight="1">
      <c r="A286" s="237" t="s">
        <v>49</v>
      </c>
      <c r="B286" s="238"/>
      <c r="C286" s="239">
        <f>+C285/B285</f>
        <v>0.01964566682</v>
      </c>
      <c r="D286" s="239">
        <f>+D285/B285</f>
        <v>0</v>
      </c>
      <c r="E286" s="239">
        <f>+E285/B285</f>
        <v>0.009234727754</v>
      </c>
      <c r="F286" s="239"/>
      <c r="G286" s="239"/>
      <c r="H286" s="240">
        <f>+H285/B285</f>
        <v>0.0617035742</v>
      </c>
      <c r="I286" s="241">
        <f>+I285/B285</f>
        <v>0.9094160312</v>
      </c>
      <c r="J286" s="139"/>
      <c r="K286" s="139"/>
      <c r="L286" s="139"/>
      <c r="M286" s="139"/>
      <c r="N286" s="139"/>
      <c r="O286" s="139"/>
      <c r="P286" s="139"/>
      <c r="Q286" s="139"/>
      <c r="R286" s="141"/>
      <c r="S286" s="21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9.5" customHeight="1">
      <c r="A287" s="162"/>
      <c r="B287" s="215"/>
      <c r="C287" s="242"/>
      <c r="D287" s="242"/>
      <c r="E287" s="242"/>
      <c r="F287" s="242"/>
      <c r="G287" s="242"/>
      <c r="H287" s="243"/>
      <c r="I287" s="244"/>
      <c r="J287" s="139"/>
      <c r="K287" s="139"/>
      <c r="L287" s="139"/>
      <c r="M287" s="139"/>
      <c r="N287" s="139"/>
      <c r="O287" s="139"/>
      <c r="P287" s="139"/>
      <c r="Q287" s="139"/>
      <c r="R287" s="141"/>
      <c r="S287" s="21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75" customHeight="1">
      <c r="A288" s="245"/>
      <c r="B288" s="246"/>
      <c r="C288" s="246"/>
      <c r="D288" s="246" t="s">
        <v>50</v>
      </c>
      <c r="E288" s="246" t="s">
        <v>48</v>
      </c>
      <c r="F288" s="246"/>
      <c r="G288" s="246"/>
      <c r="H288" s="247">
        <f>+D285+E285+H285+I285</f>
        <v>20637.41211</v>
      </c>
      <c r="I288" s="248"/>
      <c r="J288" s="139"/>
      <c r="K288" s="139"/>
      <c r="L288" s="139"/>
      <c r="M288" s="139"/>
      <c r="N288" s="139"/>
      <c r="O288" s="139"/>
      <c r="P288" s="139"/>
      <c r="Q288" s="139"/>
      <c r="R288" s="141"/>
      <c r="S288" s="140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75" customHeight="1">
      <c r="A289" s="249"/>
      <c r="B289" s="139"/>
      <c r="C289" s="139"/>
      <c r="D289" s="139"/>
      <c r="E289" s="139" t="s">
        <v>49</v>
      </c>
      <c r="F289" s="139"/>
      <c r="G289" s="139"/>
      <c r="H289" s="243">
        <f>+H288/B285</f>
        <v>0.9803543332</v>
      </c>
      <c r="I289" s="250"/>
      <c r="J289" s="139"/>
      <c r="K289" s="139"/>
      <c r="L289" s="139"/>
      <c r="M289" s="139"/>
      <c r="N289" s="139"/>
      <c r="O289" s="139"/>
      <c r="P289" s="139"/>
      <c r="Q289" s="139"/>
      <c r="R289" s="141"/>
      <c r="S289" s="140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75" customHeight="1">
      <c r="A290" s="249"/>
      <c r="B290" s="139"/>
      <c r="C290" s="139" t="s">
        <v>51</v>
      </c>
      <c r="D290" s="139"/>
      <c r="E290" s="139"/>
      <c r="F290" s="139"/>
      <c r="G290" s="139"/>
      <c r="H290" s="140"/>
      <c r="I290" s="250"/>
      <c r="J290" s="139"/>
      <c r="K290" s="139"/>
      <c r="L290" s="139"/>
      <c r="M290" s="139"/>
      <c r="N290" s="139"/>
      <c r="O290" s="139"/>
      <c r="P290" s="139"/>
      <c r="Q290" s="139"/>
      <c r="R290" s="141"/>
      <c r="S290" s="140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249"/>
      <c r="B291" s="139"/>
      <c r="C291" s="139"/>
      <c r="D291" s="139" t="s">
        <v>52</v>
      </c>
      <c r="E291" s="139"/>
      <c r="F291" s="139"/>
      <c r="G291" s="139"/>
      <c r="H291" s="140">
        <f>+H290*(H288-H285)</f>
        <v>0</v>
      </c>
      <c r="I291" s="250"/>
      <c r="J291" s="139"/>
      <c r="K291" s="139"/>
      <c r="L291" s="139"/>
      <c r="M291" s="139"/>
      <c r="N291" s="139"/>
      <c r="O291" s="139"/>
      <c r="P291" s="139"/>
      <c r="Q291" s="139"/>
      <c r="R291" s="141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9.5" customHeight="1">
      <c r="A292" s="251"/>
      <c r="B292" s="252"/>
      <c r="C292" s="252"/>
      <c r="D292" s="252"/>
      <c r="E292" s="252"/>
      <c r="F292" s="252"/>
      <c r="G292" s="252"/>
      <c r="H292" s="253"/>
      <c r="I292" s="254"/>
      <c r="J292" s="139"/>
      <c r="K292" s="139"/>
      <c r="L292" s="139"/>
      <c r="M292" s="139"/>
      <c r="N292" s="139"/>
      <c r="O292" s="139"/>
      <c r="P292" s="139"/>
      <c r="Q292" s="139"/>
      <c r="R292" s="141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139"/>
      <c r="B293" s="139"/>
      <c r="C293" s="139"/>
      <c r="D293" s="139"/>
      <c r="E293" s="139"/>
      <c r="F293" s="139"/>
      <c r="G293" s="139"/>
      <c r="H293" s="140"/>
      <c r="I293" s="139"/>
      <c r="J293" s="139"/>
      <c r="K293" s="139"/>
      <c r="L293" s="139"/>
      <c r="M293" s="139"/>
      <c r="N293" s="139"/>
      <c r="O293" s="139"/>
      <c r="P293" s="139"/>
      <c r="Q293" s="139"/>
      <c r="R293" s="141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75" customHeight="1">
      <c r="A294" s="139"/>
      <c r="B294" s="139"/>
      <c r="C294" s="139"/>
      <c r="D294" s="139"/>
      <c r="E294" s="139"/>
      <c r="F294" s="139"/>
      <c r="G294" s="139"/>
      <c r="H294" s="140"/>
      <c r="I294" s="139"/>
      <c r="J294" s="139"/>
      <c r="K294" s="139"/>
      <c r="L294" s="139"/>
      <c r="M294" s="139"/>
      <c r="N294" s="139"/>
      <c r="O294" s="139"/>
      <c r="P294" s="139"/>
      <c r="Q294" s="139"/>
      <c r="R294" s="141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8.75" customHeight="1">
      <c r="A295" s="139"/>
      <c r="B295" s="139"/>
      <c r="C295" s="139"/>
      <c r="D295" s="139"/>
      <c r="E295" s="139"/>
      <c r="F295" s="139"/>
      <c r="G295" s="139"/>
      <c r="H295" s="140"/>
      <c r="I295" s="139"/>
      <c r="J295" s="139"/>
      <c r="K295" s="139"/>
      <c r="L295" s="139"/>
      <c r="M295" s="139"/>
      <c r="N295" s="139"/>
      <c r="O295" s="139"/>
      <c r="P295" s="139"/>
      <c r="Q295" s="139"/>
      <c r="R295" s="141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0" customHeight="1">
      <c r="A296" s="7"/>
      <c r="B296" s="7"/>
      <c r="C296" s="7"/>
      <c r="D296" s="7"/>
      <c r="E296" s="7"/>
      <c r="F296" s="7"/>
      <c r="G296" s="7"/>
      <c r="H296" s="255"/>
      <c r="I296" s="7"/>
      <c r="J296" s="7"/>
      <c r="K296" s="7"/>
      <c r="L296" s="7"/>
      <c r="M296" s="7"/>
      <c r="N296" s="7"/>
      <c r="O296" s="7"/>
      <c r="P296" s="7"/>
      <c r="Q296" s="7"/>
      <c r="R296" s="25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55"/>
      <c r="I297" s="7"/>
      <c r="J297" s="7"/>
      <c r="K297" s="7"/>
      <c r="L297" s="7"/>
      <c r="M297" s="7"/>
      <c r="N297" s="7"/>
      <c r="O297" s="7"/>
      <c r="P297" s="7"/>
      <c r="Q297" s="7"/>
      <c r="R297" s="25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55"/>
      <c r="I298" s="7"/>
      <c r="J298" s="7"/>
      <c r="K298" s="7"/>
      <c r="L298" s="7"/>
      <c r="M298" s="7"/>
      <c r="N298" s="7"/>
      <c r="O298" s="7"/>
      <c r="P298" s="7"/>
      <c r="Q298" s="7"/>
      <c r="R298" s="25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55"/>
      <c r="I299" s="7"/>
      <c r="J299" s="7"/>
      <c r="K299" s="7"/>
      <c r="L299" s="7"/>
      <c r="M299" s="7"/>
      <c r="N299" s="7"/>
      <c r="O299" s="7"/>
      <c r="P299" s="7"/>
      <c r="Q299" s="7"/>
      <c r="R299" s="25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55"/>
      <c r="I300" s="7"/>
      <c r="J300" s="7"/>
      <c r="K300" s="7"/>
      <c r="L300" s="7"/>
      <c r="M300" s="7"/>
      <c r="N300" s="7"/>
      <c r="O300" s="7"/>
      <c r="P300" s="7"/>
      <c r="Q300" s="7"/>
      <c r="R300" s="25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55"/>
      <c r="I301" s="7"/>
      <c r="J301" s="7"/>
      <c r="K301" s="7"/>
      <c r="L301" s="7"/>
      <c r="M301" s="7"/>
      <c r="N301" s="7"/>
      <c r="O301" s="7"/>
      <c r="P301" s="7"/>
      <c r="Q301" s="7"/>
      <c r="R301" s="25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55"/>
      <c r="I302" s="7"/>
      <c r="J302" s="7"/>
      <c r="K302" s="7"/>
      <c r="L302" s="7"/>
      <c r="M302" s="7"/>
      <c r="N302" s="7"/>
      <c r="O302" s="7"/>
      <c r="P302" s="7"/>
      <c r="Q302" s="7"/>
      <c r="R302" s="25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55"/>
      <c r="I303" s="7"/>
      <c r="J303" s="7"/>
      <c r="K303" s="7"/>
      <c r="L303" s="7"/>
      <c r="M303" s="7"/>
      <c r="N303" s="7"/>
      <c r="O303" s="7"/>
      <c r="P303" s="7"/>
      <c r="Q303" s="7"/>
      <c r="R303" s="25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55"/>
      <c r="I304" s="7"/>
      <c r="J304" s="7"/>
      <c r="K304" s="7"/>
      <c r="L304" s="7"/>
      <c r="M304" s="7"/>
      <c r="N304" s="7"/>
      <c r="O304" s="7"/>
      <c r="P304" s="7"/>
      <c r="Q304" s="7"/>
      <c r="R304" s="25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55"/>
      <c r="I305" s="7"/>
      <c r="J305" s="7"/>
      <c r="K305" s="7"/>
      <c r="L305" s="7"/>
      <c r="M305" s="7"/>
      <c r="N305" s="7"/>
      <c r="O305" s="7"/>
      <c r="P305" s="7"/>
      <c r="Q305" s="7"/>
      <c r="R305" s="25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55"/>
      <c r="I306" s="7"/>
      <c r="J306" s="7"/>
      <c r="K306" s="7"/>
      <c r="L306" s="7"/>
      <c r="M306" s="7"/>
      <c r="N306" s="7"/>
      <c r="O306" s="7"/>
      <c r="P306" s="7"/>
      <c r="Q306" s="7"/>
      <c r="R306" s="25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55"/>
      <c r="I307" s="7"/>
      <c r="J307" s="7"/>
      <c r="K307" s="7"/>
      <c r="L307" s="7"/>
      <c r="M307" s="7"/>
      <c r="N307" s="7"/>
      <c r="O307" s="7"/>
      <c r="P307" s="7"/>
      <c r="Q307" s="7"/>
      <c r="R307" s="25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55"/>
      <c r="I308" s="7"/>
      <c r="J308" s="7"/>
      <c r="K308" s="7"/>
      <c r="L308" s="7"/>
      <c r="M308" s="7"/>
      <c r="N308" s="7"/>
      <c r="O308" s="7"/>
      <c r="P308" s="7"/>
      <c r="Q308" s="7"/>
      <c r="R308" s="25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55"/>
      <c r="I309" s="7"/>
      <c r="J309" s="7"/>
      <c r="K309" s="7"/>
      <c r="L309" s="7"/>
      <c r="M309" s="7"/>
      <c r="N309" s="7"/>
      <c r="O309" s="7"/>
      <c r="P309" s="7"/>
      <c r="Q309" s="7"/>
      <c r="R309" s="25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55"/>
      <c r="I310" s="7"/>
      <c r="J310" s="7"/>
      <c r="K310" s="7"/>
      <c r="L310" s="7"/>
      <c r="M310" s="7"/>
      <c r="N310" s="7"/>
      <c r="O310" s="7"/>
      <c r="P310" s="7"/>
      <c r="Q310" s="7"/>
      <c r="R310" s="25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55"/>
      <c r="I311" s="7"/>
      <c r="J311" s="7"/>
      <c r="K311" s="7"/>
      <c r="L311" s="7"/>
      <c r="M311" s="7"/>
      <c r="N311" s="7"/>
      <c r="O311" s="7"/>
      <c r="P311" s="7"/>
      <c r="Q311" s="7"/>
      <c r="R311" s="25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55"/>
      <c r="I312" s="7"/>
      <c r="J312" s="7"/>
      <c r="K312" s="7"/>
      <c r="L312" s="7"/>
      <c r="M312" s="7"/>
      <c r="N312" s="7"/>
      <c r="O312" s="7"/>
      <c r="P312" s="7"/>
      <c r="Q312" s="7"/>
      <c r="R312" s="25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55"/>
      <c r="I313" s="7"/>
      <c r="J313" s="7"/>
      <c r="K313" s="7"/>
      <c r="L313" s="7"/>
      <c r="M313" s="7"/>
      <c r="N313" s="7"/>
      <c r="O313" s="7"/>
      <c r="P313" s="7"/>
      <c r="Q313" s="7"/>
      <c r="R313" s="25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55"/>
      <c r="I314" s="7"/>
      <c r="J314" s="7"/>
      <c r="K314" s="7"/>
      <c r="L314" s="7"/>
      <c r="M314" s="7"/>
      <c r="N314" s="7"/>
      <c r="O314" s="7"/>
      <c r="P314" s="7"/>
      <c r="Q314" s="7"/>
      <c r="R314" s="25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55"/>
      <c r="I315" s="7"/>
      <c r="J315" s="7"/>
      <c r="K315" s="7"/>
      <c r="L315" s="7"/>
      <c r="M315" s="7"/>
      <c r="N315" s="7"/>
      <c r="O315" s="7"/>
      <c r="P315" s="7"/>
      <c r="Q315" s="7"/>
      <c r="R315" s="25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55"/>
      <c r="I316" s="7"/>
      <c r="J316" s="7"/>
      <c r="K316" s="7"/>
      <c r="L316" s="7"/>
      <c r="M316" s="7"/>
      <c r="N316" s="7"/>
      <c r="O316" s="7"/>
      <c r="P316" s="7"/>
      <c r="Q316" s="7"/>
      <c r="R316" s="25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55"/>
      <c r="I317" s="7"/>
      <c r="J317" s="7"/>
      <c r="K317" s="7"/>
      <c r="L317" s="7"/>
      <c r="M317" s="7"/>
      <c r="N317" s="7"/>
      <c r="O317" s="7"/>
      <c r="P317" s="7"/>
      <c r="Q317" s="7"/>
      <c r="R317" s="25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55"/>
      <c r="I318" s="7"/>
      <c r="J318" s="7"/>
      <c r="K318" s="7"/>
      <c r="L318" s="7"/>
      <c r="M318" s="7"/>
      <c r="N318" s="7"/>
      <c r="O318" s="7"/>
      <c r="P318" s="7"/>
      <c r="Q318" s="7"/>
      <c r="R318" s="25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55"/>
      <c r="I319" s="7"/>
      <c r="J319" s="7"/>
      <c r="K319" s="7"/>
      <c r="L319" s="7"/>
      <c r="M319" s="7"/>
      <c r="N319" s="7"/>
      <c r="O319" s="7"/>
      <c r="P319" s="7"/>
      <c r="Q319" s="7"/>
      <c r="R319" s="25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55"/>
      <c r="I320" s="7"/>
      <c r="J320" s="7"/>
      <c r="K320" s="7"/>
      <c r="L320" s="7"/>
      <c r="M320" s="7"/>
      <c r="N320" s="7"/>
      <c r="O320" s="7"/>
      <c r="P320" s="7"/>
      <c r="Q320" s="7"/>
      <c r="R320" s="25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55"/>
      <c r="I321" s="7"/>
      <c r="J321" s="7"/>
      <c r="K321" s="7"/>
      <c r="L321" s="7"/>
      <c r="M321" s="7"/>
      <c r="N321" s="7"/>
      <c r="O321" s="7"/>
      <c r="P321" s="7"/>
      <c r="Q321" s="7"/>
      <c r="R321" s="25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55"/>
      <c r="I322" s="7"/>
      <c r="J322" s="7"/>
      <c r="K322" s="7"/>
      <c r="L322" s="7"/>
      <c r="M322" s="7"/>
      <c r="N322" s="7"/>
      <c r="O322" s="7"/>
      <c r="P322" s="7"/>
      <c r="Q322" s="7"/>
      <c r="R322" s="25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55"/>
      <c r="I323" s="7"/>
      <c r="J323" s="7"/>
      <c r="K323" s="7"/>
      <c r="L323" s="7"/>
      <c r="M323" s="7"/>
      <c r="N323" s="7"/>
      <c r="O323" s="7"/>
      <c r="P323" s="7"/>
      <c r="Q323" s="7"/>
      <c r="R323" s="25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55"/>
      <c r="I324" s="7"/>
      <c r="J324" s="7"/>
      <c r="K324" s="7"/>
      <c r="L324" s="7"/>
      <c r="M324" s="7"/>
      <c r="N324" s="7"/>
      <c r="O324" s="7"/>
      <c r="P324" s="7"/>
      <c r="Q324" s="7"/>
      <c r="R324" s="25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55"/>
      <c r="I325" s="7"/>
      <c r="J325" s="7"/>
      <c r="K325" s="7"/>
      <c r="L325" s="7"/>
      <c r="M325" s="7"/>
      <c r="N325" s="7"/>
      <c r="O325" s="7"/>
      <c r="P325" s="7"/>
      <c r="Q325" s="7"/>
      <c r="R325" s="25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55"/>
      <c r="I326" s="7"/>
      <c r="J326" s="7"/>
      <c r="K326" s="7"/>
      <c r="L326" s="7"/>
      <c r="M326" s="7"/>
      <c r="N326" s="7"/>
      <c r="O326" s="7"/>
      <c r="P326" s="7"/>
      <c r="Q326" s="7"/>
      <c r="R326" s="25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55"/>
      <c r="I327" s="7"/>
      <c r="J327" s="7"/>
      <c r="K327" s="7"/>
      <c r="L327" s="7"/>
      <c r="M327" s="7"/>
      <c r="N327" s="7"/>
      <c r="O327" s="7"/>
      <c r="P327" s="7"/>
      <c r="Q327" s="7"/>
      <c r="R327" s="25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55"/>
      <c r="I328" s="7"/>
      <c r="J328" s="7"/>
      <c r="K328" s="7"/>
      <c r="L328" s="7"/>
      <c r="M328" s="7"/>
      <c r="N328" s="7"/>
      <c r="O328" s="7"/>
      <c r="P328" s="7"/>
      <c r="Q328" s="7"/>
      <c r="R328" s="25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55"/>
      <c r="I329" s="7"/>
      <c r="J329" s="7"/>
      <c r="K329" s="7"/>
      <c r="L329" s="7"/>
      <c r="M329" s="7"/>
      <c r="N329" s="7"/>
      <c r="O329" s="7"/>
      <c r="P329" s="7"/>
      <c r="Q329" s="7"/>
      <c r="R329" s="25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55"/>
      <c r="I477" s="7"/>
      <c r="J477" s="7"/>
      <c r="K477" s="7"/>
      <c r="L477" s="7"/>
      <c r="M477" s="7"/>
      <c r="N477" s="7"/>
      <c r="O477" s="7"/>
      <c r="P477" s="7"/>
      <c r="Q477" s="7"/>
      <c r="R477" s="25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55"/>
      <c r="I478" s="7"/>
      <c r="J478" s="7"/>
      <c r="K478" s="7"/>
      <c r="L478" s="7"/>
      <c r="M478" s="7"/>
      <c r="N478" s="7"/>
      <c r="O478" s="7"/>
      <c r="P478" s="7"/>
      <c r="Q478" s="7"/>
      <c r="R478" s="25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55"/>
      <c r="I479" s="7"/>
      <c r="J479" s="7"/>
      <c r="K479" s="7"/>
      <c r="L479" s="7"/>
      <c r="M479" s="7"/>
      <c r="N479" s="7"/>
      <c r="O479" s="7"/>
      <c r="P479" s="7"/>
      <c r="Q479" s="7"/>
      <c r="R479" s="25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55"/>
      <c r="I480" s="7"/>
      <c r="J480" s="7"/>
      <c r="K480" s="7"/>
      <c r="L480" s="7"/>
      <c r="M480" s="7"/>
      <c r="N480" s="7"/>
      <c r="O480" s="7"/>
      <c r="P480" s="7"/>
      <c r="Q480" s="7"/>
      <c r="R480" s="25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55"/>
      <c r="I481" s="7"/>
      <c r="J481" s="7"/>
      <c r="K481" s="7"/>
      <c r="L481" s="7"/>
      <c r="M481" s="7"/>
      <c r="N481" s="7"/>
      <c r="O481" s="7"/>
      <c r="P481" s="7"/>
      <c r="Q481" s="7"/>
      <c r="R481" s="25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55"/>
      <c r="I482" s="7"/>
      <c r="J482" s="7"/>
      <c r="K482" s="7"/>
      <c r="L482" s="7"/>
      <c r="M482" s="7"/>
      <c r="N482" s="7"/>
      <c r="O482" s="7"/>
      <c r="P482" s="7"/>
      <c r="Q482" s="7"/>
      <c r="R482" s="25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55"/>
      <c r="I483" s="7"/>
      <c r="J483" s="7"/>
      <c r="K483" s="7"/>
      <c r="L483" s="7"/>
      <c r="M483" s="7"/>
      <c r="N483" s="7"/>
      <c r="O483" s="7"/>
      <c r="P483" s="7"/>
      <c r="Q483" s="7"/>
      <c r="R483" s="25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55"/>
      <c r="I484" s="7"/>
      <c r="J484" s="7"/>
      <c r="K484" s="7"/>
      <c r="L484" s="7"/>
      <c r="M484" s="7"/>
      <c r="N484" s="7"/>
      <c r="O484" s="7"/>
      <c r="P484" s="7"/>
      <c r="Q484" s="7"/>
      <c r="R484" s="25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55"/>
      <c r="I485" s="7"/>
      <c r="J485" s="7"/>
      <c r="K485" s="7"/>
      <c r="L485" s="7"/>
      <c r="M485" s="7"/>
      <c r="N485" s="7"/>
      <c r="O485" s="7"/>
      <c r="P485" s="7"/>
      <c r="Q485" s="7"/>
      <c r="R485" s="25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55"/>
      <c r="I486" s="7"/>
      <c r="J486" s="7"/>
      <c r="K486" s="7"/>
      <c r="L486" s="7"/>
      <c r="M486" s="7"/>
      <c r="N486" s="7"/>
      <c r="O486" s="7"/>
      <c r="P486" s="7"/>
      <c r="Q486" s="7"/>
      <c r="R486" s="25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55"/>
      <c r="I487" s="7"/>
      <c r="J487" s="7"/>
      <c r="K487" s="7"/>
      <c r="L487" s="7"/>
      <c r="M487" s="7"/>
      <c r="N487" s="7"/>
      <c r="O487" s="7"/>
      <c r="P487" s="7"/>
      <c r="Q487" s="7"/>
      <c r="R487" s="25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55"/>
      <c r="I488" s="7"/>
      <c r="J488" s="7"/>
      <c r="K488" s="7"/>
      <c r="L488" s="7"/>
      <c r="M488" s="7"/>
      <c r="N488" s="7"/>
      <c r="O488" s="7"/>
      <c r="P488" s="7"/>
      <c r="Q488" s="7"/>
      <c r="R488" s="25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55"/>
      <c r="I489" s="7"/>
      <c r="J489" s="7"/>
      <c r="K489" s="7"/>
      <c r="L489" s="7"/>
      <c r="M489" s="7"/>
      <c r="N489" s="7"/>
      <c r="O489" s="7"/>
      <c r="P489" s="7"/>
      <c r="Q489" s="7"/>
      <c r="R489" s="25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55"/>
      <c r="I490" s="7"/>
      <c r="J490" s="7"/>
      <c r="K490" s="7"/>
      <c r="L490" s="7"/>
      <c r="M490" s="7"/>
      <c r="N490" s="7"/>
      <c r="O490" s="7"/>
      <c r="P490" s="7"/>
      <c r="Q490" s="7"/>
      <c r="R490" s="25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55"/>
      <c r="I491" s="7"/>
      <c r="J491" s="7"/>
      <c r="K491" s="7"/>
      <c r="L491" s="7"/>
      <c r="M491" s="7"/>
      <c r="N491" s="7"/>
      <c r="O491" s="7"/>
      <c r="P491" s="7"/>
      <c r="Q491" s="7"/>
      <c r="R491" s="25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45:E245"/>
    <mergeCell ref="C266:E266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44431.0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106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73</v>
      </c>
      <c r="C8" s="154">
        <v>31.5</v>
      </c>
      <c r="D8" s="155">
        <v>0.0146</v>
      </c>
      <c r="E8" s="156">
        <f>248.078*68.3</f>
        <v>16943.7274</v>
      </c>
      <c r="F8" s="156"/>
      <c r="G8" s="156"/>
      <c r="H8" s="157">
        <v>68.3</v>
      </c>
      <c r="I8" s="158">
        <f t="shared" ref="I8:I24" si="1">+D8*E8</f>
        <v>247.37842</v>
      </c>
      <c r="J8" s="159">
        <f t="shared" ref="J8:J24" si="2">E8-I8</f>
        <v>16696.34898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64</v>
      </c>
      <c r="C9" s="154">
        <v>22.5</v>
      </c>
      <c r="D9" s="155">
        <v>0.0805</v>
      </c>
      <c r="E9" s="156">
        <f>205.94*78</f>
        <v>16063.32</v>
      </c>
      <c r="F9" s="156"/>
      <c r="G9" s="156"/>
      <c r="H9" s="157">
        <v>78.0</v>
      </c>
      <c r="I9" s="158">
        <f t="shared" si="1"/>
        <v>1293.09726</v>
      </c>
      <c r="J9" s="159">
        <f t="shared" si="2"/>
        <v>14770.22274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64</v>
      </c>
      <c r="C10" s="154">
        <v>22.5</v>
      </c>
      <c r="D10" s="155">
        <v>0.0805</v>
      </c>
      <c r="E10" s="156">
        <f>205.94*48</f>
        <v>9885.12</v>
      </c>
      <c r="F10" s="156"/>
      <c r="G10" s="156"/>
      <c r="H10" s="157">
        <v>48.0</v>
      </c>
      <c r="I10" s="158">
        <f t="shared" si="1"/>
        <v>795.75216</v>
      </c>
      <c r="J10" s="159">
        <f t="shared" si="2"/>
        <v>9089.36784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92</v>
      </c>
      <c r="C11" s="154">
        <v>16.5</v>
      </c>
      <c r="D11" s="161">
        <v>0.1063</v>
      </c>
      <c r="E11" s="259">
        <f>195.497*11.5</f>
        <v>2248.2155</v>
      </c>
      <c r="F11" s="259"/>
      <c r="G11" s="259"/>
      <c r="H11" s="157">
        <v>11.5</v>
      </c>
      <c r="I11" s="158">
        <f t="shared" si="1"/>
        <v>238.9853077</v>
      </c>
      <c r="J11" s="159">
        <f t="shared" si="2"/>
        <v>2009.230192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56</v>
      </c>
      <c r="C12" s="160">
        <v>30.5</v>
      </c>
      <c r="D12" s="161">
        <v>0.0469</v>
      </c>
      <c r="E12" s="259">
        <f>280.89*1.2</f>
        <v>337.068</v>
      </c>
      <c r="F12" s="259"/>
      <c r="G12" s="259"/>
      <c r="H12" s="157">
        <v>1.2</v>
      </c>
      <c r="I12" s="158">
        <f t="shared" si="1"/>
        <v>15.8084892</v>
      </c>
      <c r="J12" s="159">
        <f t="shared" si="2"/>
        <v>321.2595108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customHeight="1">
      <c r="A13" s="153">
        <v>6.0</v>
      </c>
      <c r="B13" s="160" t="s">
        <v>78</v>
      </c>
      <c r="C13" s="160">
        <v>30.5</v>
      </c>
      <c r="D13" s="161">
        <v>0.0491</v>
      </c>
      <c r="E13" s="259">
        <f>284.75*1.2</f>
        <v>341.7</v>
      </c>
      <c r="F13" s="259"/>
      <c r="G13" s="259"/>
      <c r="H13" s="157">
        <v>1.2</v>
      </c>
      <c r="I13" s="158">
        <f t="shared" si="1"/>
        <v>16.77747</v>
      </c>
      <c r="J13" s="159">
        <f t="shared" si="2"/>
        <v>324.92253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customHeight="1">
      <c r="A14" s="153">
        <v>7.0</v>
      </c>
      <c r="B14" s="160" t="s">
        <v>107</v>
      </c>
      <c r="C14" s="160">
        <v>29.5</v>
      </c>
      <c r="D14" s="161">
        <v>0.0146</v>
      </c>
      <c r="E14" s="259">
        <f>252.81*7.8</f>
        <v>1971.918</v>
      </c>
      <c r="F14" s="259"/>
      <c r="G14" s="259"/>
      <c r="H14" s="157">
        <v>7.8</v>
      </c>
      <c r="I14" s="158">
        <f t="shared" si="1"/>
        <v>28.7900028</v>
      </c>
      <c r="J14" s="159">
        <f t="shared" si="2"/>
        <v>1943.127997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259"/>
      <c r="F22" s="259"/>
      <c r="G22" s="259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259"/>
      <c r="F23" s="259"/>
      <c r="G23" s="259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6.25" hidden="1" customHeight="1">
      <c r="A24" s="153">
        <v>17.0</v>
      </c>
      <c r="B24" s="160"/>
      <c r="C24" s="160"/>
      <c r="D24" s="161"/>
      <c r="E24" s="259"/>
      <c r="F24" s="259"/>
      <c r="G24" s="259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62"/>
      <c r="B25" s="163"/>
      <c r="C25" s="164"/>
      <c r="D25" s="165"/>
      <c r="E25" s="166">
        <f>SUM(E8:E24)</f>
        <v>47791.0689</v>
      </c>
      <c r="F25" s="167"/>
      <c r="G25" s="167"/>
      <c r="H25" s="168"/>
      <c r="I25" s="169">
        <f t="shared" ref="I25:J25" si="3">SUM(I8:I24)</f>
        <v>2636.58911</v>
      </c>
      <c r="J25" s="170">
        <f t="shared" si="3"/>
        <v>45154.47979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71"/>
      <c r="B26" s="144"/>
      <c r="C26" s="144"/>
      <c r="D26" s="172"/>
      <c r="E26" s="173"/>
      <c r="F26" s="151"/>
      <c r="G26" s="151"/>
      <c r="H26" s="147"/>
      <c r="I26" s="174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40.5" customHeight="1">
      <c r="A31" s="175"/>
      <c r="B31" s="160" t="s">
        <v>12</v>
      </c>
      <c r="C31" s="176" t="s">
        <v>57</v>
      </c>
      <c r="D31" s="52"/>
      <c r="E31" s="53"/>
      <c r="F31" s="177"/>
      <c r="G31" s="177"/>
      <c r="H31" s="178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5" t="s">
        <v>18</v>
      </c>
      <c r="O31" s="139"/>
      <c r="P31" s="139"/>
      <c r="Q31" s="175" t="s">
        <v>58</v>
      </c>
      <c r="R31" s="179"/>
      <c r="S31" s="160" t="s">
        <v>17</v>
      </c>
      <c r="T31" s="160" t="s">
        <v>15</v>
      </c>
      <c r="U31" s="175" t="s">
        <v>18</v>
      </c>
      <c r="V31" s="139"/>
      <c r="W31" s="175" t="s">
        <v>19</v>
      </c>
      <c r="X31" s="175" t="s">
        <v>20</v>
      </c>
      <c r="Y31" s="175" t="s">
        <v>21</v>
      </c>
      <c r="Z31" s="175" t="s">
        <v>108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1.0</v>
      </c>
      <c r="B32" s="180" t="s">
        <v>73</v>
      </c>
      <c r="C32" s="181">
        <v>95.0</v>
      </c>
      <c r="D32" s="181">
        <v>208.0</v>
      </c>
      <c r="E32" s="181">
        <v>187.0</v>
      </c>
      <c r="F32" s="181">
        <f t="shared" ref="F32:F248" si="5">VALUE(IF(RIGHT(B32, 1)="%", RIGHT(B32, 3), 0))</f>
        <v>0</v>
      </c>
      <c r="G32" s="181">
        <f t="shared" ref="G32:G248" si="6">+R32*C32/100*D32/100*E32/100</f>
        <v>118.24384</v>
      </c>
      <c r="H32" s="182">
        <f t="shared" ref="H32:H248" si="7">IF(F32=0, G32, F32*G32)</f>
        <v>118.24384</v>
      </c>
      <c r="I32" s="181">
        <v>1.0</v>
      </c>
      <c r="J32" s="183">
        <f t="shared" ref="J32:J248" si="8">+I32*H32</f>
        <v>118.24384</v>
      </c>
      <c r="K32" s="184"/>
      <c r="L32" s="185">
        <f>D32*25.4/1000</f>
        <v>5.2832</v>
      </c>
      <c r="M32" s="186">
        <f>+I32</f>
        <v>1</v>
      </c>
      <c r="N32" s="186">
        <f>M32*L32</f>
        <v>5.2832</v>
      </c>
      <c r="O32" s="184"/>
      <c r="P32" s="184"/>
      <c r="Q32" s="185"/>
      <c r="R32" s="187">
        <v>32.0</v>
      </c>
      <c r="S32" s="175">
        <f t="shared" ref="S32:S77" si="9">E32/100</f>
        <v>1.87</v>
      </c>
      <c r="T32" s="160">
        <f t="shared" ref="T32:T249" si="10">I32</f>
        <v>1</v>
      </c>
      <c r="U32" s="160">
        <f t="shared" ref="U32:U249" si="11">T32*S32</f>
        <v>1.87</v>
      </c>
      <c r="V32" s="188">
        <f t="shared" ref="V32:V77" si="12">R32*C32/100*D32/100*E32/100</f>
        <v>118.24384</v>
      </c>
      <c r="W32" s="175">
        <f t="shared" ref="W32:X32" si="4">C32/100</f>
        <v>0.95</v>
      </c>
      <c r="X32" s="175">
        <f t="shared" si="4"/>
        <v>2.08</v>
      </c>
      <c r="Y32" s="175">
        <f t="shared" ref="Y32:Y249" si="14">U32</f>
        <v>1.87</v>
      </c>
      <c r="Z32" s="189">
        <f t="shared" ref="Z32:Z249" si="15">W32*X32*Y32</f>
        <v>3.69512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2.0</v>
      </c>
      <c r="B33" s="190" t="s">
        <v>73</v>
      </c>
      <c r="C33" s="190">
        <v>103.0</v>
      </c>
      <c r="D33" s="190">
        <v>208.0</v>
      </c>
      <c r="E33" s="190">
        <v>87.0</v>
      </c>
      <c r="F33" s="190">
        <f t="shared" si="5"/>
        <v>0</v>
      </c>
      <c r="G33" s="190">
        <f t="shared" si="6"/>
        <v>59.644416</v>
      </c>
      <c r="H33" s="191">
        <f t="shared" si="7"/>
        <v>59.644416</v>
      </c>
      <c r="I33" s="190">
        <v>1.0</v>
      </c>
      <c r="J33" s="192">
        <f t="shared" si="8"/>
        <v>59.644416</v>
      </c>
      <c r="K33" s="139"/>
      <c r="L33" s="175"/>
      <c r="M33" s="160"/>
      <c r="N33" s="160"/>
      <c r="O33" s="139"/>
      <c r="P33" s="139"/>
      <c r="Q33" s="175"/>
      <c r="R33" s="187">
        <v>32.0</v>
      </c>
      <c r="S33" s="175">
        <f t="shared" si="9"/>
        <v>0.87</v>
      </c>
      <c r="T33" s="160">
        <f t="shared" si="10"/>
        <v>1</v>
      </c>
      <c r="U33" s="160">
        <f t="shared" si="11"/>
        <v>0.87</v>
      </c>
      <c r="V33" s="188">
        <f t="shared" si="12"/>
        <v>59.644416</v>
      </c>
      <c r="W33" s="175">
        <f t="shared" ref="W33:X33" si="13">C33/100</f>
        <v>1.03</v>
      </c>
      <c r="X33" s="175">
        <f t="shared" si="13"/>
        <v>2.08</v>
      </c>
      <c r="Y33" s="175">
        <f t="shared" si="14"/>
        <v>0.87</v>
      </c>
      <c r="Z33" s="189">
        <f t="shared" si="15"/>
        <v>1.863888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3.0</v>
      </c>
      <c r="B34" s="190" t="s">
        <v>73</v>
      </c>
      <c r="C34" s="190">
        <v>65.0</v>
      </c>
      <c r="D34" s="190">
        <v>208.0</v>
      </c>
      <c r="E34" s="190">
        <v>175.0</v>
      </c>
      <c r="F34" s="190">
        <f t="shared" si="5"/>
        <v>0</v>
      </c>
      <c r="G34" s="190">
        <f t="shared" si="6"/>
        <v>75.712</v>
      </c>
      <c r="H34" s="191">
        <f t="shared" si="7"/>
        <v>75.712</v>
      </c>
      <c r="I34" s="190">
        <v>1.0</v>
      </c>
      <c r="J34" s="192">
        <f t="shared" si="8"/>
        <v>75.712</v>
      </c>
      <c r="K34" s="139"/>
      <c r="L34" s="175">
        <f t="shared" ref="L34:L56" si="17">D34*25.4/1000</f>
        <v>5.2832</v>
      </c>
      <c r="M34" s="160">
        <f t="shared" ref="M34:M69" si="18">+I34</f>
        <v>1</v>
      </c>
      <c r="N34" s="160">
        <f t="shared" ref="N34:N56" si="19">M34*L34</f>
        <v>5.2832</v>
      </c>
      <c r="O34" s="139"/>
      <c r="P34" s="139"/>
      <c r="Q34" s="175"/>
      <c r="R34" s="187">
        <v>32.0</v>
      </c>
      <c r="S34" s="175">
        <f t="shared" si="9"/>
        <v>1.75</v>
      </c>
      <c r="T34" s="160">
        <f t="shared" si="10"/>
        <v>1</v>
      </c>
      <c r="U34" s="160">
        <f t="shared" si="11"/>
        <v>1.75</v>
      </c>
      <c r="V34" s="188">
        <f t="shared" si="12"/>
        <v>75.712</v>
      </c>
      <c r="W34" s="175">
        <f t="shared" ref="W34:X34" si="16">C34/100</f>
        <v>0.65</v>
      </c>
      <c r="X34" s="175">
        <f t="shared" si="16"/>
        <v>2.08</v>
      </c>
      <c r="Y34" s="175">
        <f t="shared" si="14"/>
        <v>1.75</v>
      </c>
      <c r="Z34" s="189">
        <f t="shared" si="15"/>
        <v>2.366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4.0</v>
      </c>
      <c r="B35" s="190" t="s">
        <v>73</v>
      </c>
      <c r="C35" s="190">
        <v>103.0</v>
      </c>
      <c r="D35" s="190">
        <v>208.0</v>
      </c>
      <c r="E35" s="190">
        <v>2822.0</v>
      </c>
      <c r="F35" s="190">
        <f t="shared" si="5"/>
        <v>0</v>
      </c>
      <c r="G35" s="190">
        <f t="shared" si="6"/>
        <v>1934.672896</v>
      </c>
      <c r="H35" s="191">
        <f t="shared" si="7"/>
        <v>1934.672896</v>
      </c>
      <c r="I35" s="190">
        <v>1.0</v>
      </c>
      <c r="J35" s="192">
        <f t="shared" si="8"/>
        <v>1934.672896</v>
      </c>
      <c r="K35" s="139"/>
      <c r="L35" s="175">
        <f t="shared" si="17"/>
        <v>5.2832</v>
      </c>
      <c r="M35" s="160">
        <f t="shared" si="18"/>
        <v>1</v>
      </c>
      <c r="N35" s="160">
        <f t="shared" si="19"/>
        <v>5.2832</v>
      </c>
      <c r="O35" s="139"/>
      <c r="P35" s="139"/>
      <c r="Q35" s="175">
        <v>1965.0</v>
      </c>
      <c r="R35" s="187">
        <v>32.0</v>
      </c>
      <c r="S35" s="175">
        <f t="shared" si="9"/>
        <v>28.22</v>
      </c>
      <c r="T35" s="160">
        <f t="shared" si="10"/>
        <v>1</v>
      </c>
      <c r="U35" s="160">
        <f t="shared" si="11"/>
        <v>28.22</v>
      </c>
      <c r="V35" s="188">
        <f t="shared" si="12"/>
        <v>1934.672896</v>
      </c>
      <c r="W35" s="175">
        <f t="shared" ref="W35:X35" si="20">C35/100</f>
        <v>1.03</v>
      </c>
      <c r="X35" s="175">
        <f t="shared" si="20"/>
        <v>2.08</v>
      </c>
      <c r="Y35" s="175">
        <f t="shared" si="14"/>
        <v>28.22</v>
      </c>
      <c r="Z35" s="189">
        <f t="shared" si="15"/>
        <v>60.458528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5.0</v>
      </c>
      <c r="B36" s="190" t="s">
        <v>73</v>
      </c>
      <c r="C36" s="190">
        <v>102.0</v>
      </c>
      <c r="D36" s="190">
        <v>208.0</v>
      </c>
      <c r="E36" s="190">
        <v>2790.0</v>
      </c>
      <c r="F36" s="190">
        <f t="shared" si="5"/>
        <v>0</v>
      </c>
      <c r="G36" s="190">
        <f t="shared" si="6"/>
        <v>1894.16448</v>
      </c>
      <c r="H36" s="191">
        <f t="shared" si="7"/>
        <v>1894.16448</v>
      </c>
      <c r="I36" s="190">
        <v>1.0</v>
      </c>
      <c r="J36" s="192">
        <f t="shared" si="8"/>
        <v>1894.16448</v>
      </c>
      <c r="K36" s="139"/>
      <c r="L36" s="175">
        <f t="shared" si="17"/>
        <v>5.2832</v>
      </c>
      <c r="M36" s="160">
        <f t="shared" si="18"/>
        <v>1</v>
      </c>
      <c r="N36" s="160">
        <f t="shared" si="19"/>
        <v>5.2832</v>
      </c>
      <c r="O36" s="139"/>
      <c r="P36" s="139"/>
      <c r="Q36" s="175">
        <v>1945.0</v>
      </c>
      <c r="R36" s="187">
        <v>32.0</v>
      </c>
      <c r="S36" s="175">
        <f t="shared" si="9"/>
        <v>27.9</v>
      </c>
      <c r="T36" s="160">
        <f t="shared" si="10"/>
        <v>1</v>
      </c>
      <c r="U36" s="160">
        <f t="shared" si="11"/>
        <v>27.9</v>
      </c>
      <c r="V36" s="188">
        <f t="shared" si="12"/>
        <v>1894.16448</v>
      </c>
      <c r="W36" s="175">
        <f t="shared" ref="W36:X36" si="21">C36/100</f>
        <v>1.02</v>
      </c>
      <c r="X36" s="175">
        <f t="shared" si="21"/>
        <v>2.08</v>
      </c>
      <c r="Y36" s="175">
        <f t="shared" si="14"/>
        <v>27.9</v>
      </c>
      <c r="Z36" s="189">
        <f t="shared" si="15"/>
        <v>59.19264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6.0</v>
      </c>
      <c r="B37" s="190" t="s">
        <v>73</v>
      </c>
      <c r="C37" s="190">
        <v>102.0</v>
      </c>
      <c r="D37" s="190">
        <v>208.0</v>
      </c>
      <c r="E37" s="190">
        <v>2839.0</v>
      </c>
      <c r="F37" s="190">
        <f t="shared" si="5"/>
        <v>0</v>
      </c>
      <c r="G37" s="190">
        <f t="shared" si="6"/>
        <v>1927.431168</v>
      </c>
      <c r="H37" s="191">
        <f t="shared" si="7"/>
        <v>1927.431168</v>
      </c>
      <c r="I37" s="190">
        <v>1.0</v>
      </c>
      <c r="J37" s="192">
        <f t="shared" si="8"/>
        <v>1927.431168</v>
      </c>
      <c r="K37" s="139"/>
      <c r="L37" s="175">
        <f t="shared" si="17"/>
        <v>5.2832</v>
      </c>
      <c r="M37" s="160">
        <f t="shared" si="18"/>
        <v>1</v>
      </c>
      <c r="N37" s="160">
        <f t="shared" si="19"/>
        <v>5.2832</v>
      </c>
      <c r="O37" s="139"/>
      <c r="P37" s="139"/>
      <c r="Q37" s="175">
        <v>1985.0</v>
      </c>
      <c r="R37" s="187">
        <v>32.0</v>
      </c>
      <c r="S37" s="175">
        <f t="shared" si="9"/>
        <v>28.39</v>
      </c>
      <c r="T37" s="160">
        <f t="shared" si="10"/>
        <v>1</v>
      </c>
      <c r="U37" s="160">
        <f t="shared" si="11"/>
        <v>28.39</v>
      </c>
      <c r="V37" s="188">
        <f t="shared" si="12"/>
        <v>1927.431168</v>
      </c>
      <c r="W37" s="175">
        <f t="shared" ref="W37:X37" si="22">C37/100</f>
        <v>1.02</v>
      </c>
      <c r="X37" s="175">
        <f t="shared" si="22"/>
        <v>2.08</v>
      </c>
      <c r="Y37" s="175">
        <f t="shared" si="14"/>
        <v>28.39</v>
      </c>
      <c r="Z37" s="189">
        <f t="shared" si="15"/>
        <v>60.232224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7.0</v>
      </c>
      <c r="B38" s="190" t="s">
        <v>73</v>
      </c>
      <c r="C38" s="190">
        <v>103.0</v>
      </c>
      <c r="D38" s="190">
        <v>208.0</v>
      </c>
      <c r="E38" s="190">
        <v>2844.0</v>
      </c>
      <c r="F38" s="190">
        <f t="shared" si="5"/>
        <v>0</v>
      </c>
      <c r="G38" s="190">
        <f t="shared" si="6"/>
        <v>1949.755392</v>
      </c>
      <c r="H38" s="191">
        <f t="shared" si="7"/>
        <v>1949.755392</v>
      </c>
      <c r="I38" s="190">
        <v>1.0</v>
      </c>
      <c r="J38" s="192">
        <f t="shared" si="8"/>
        <v>1949.755392</v>
      </c>
      <c r="K38" s="139"/>
      <c r="L38" s="175">
        <f t="shared" si="17"/>
        <v>5.2832</v>
      </c>
      <c r="M38" s="160">
        <f t="shared" si="18"/>
        <v>1</v>
      </c>
      <c r="N38" s="160">
        <f t="shared" si="19"/>
        <v>5.2832</v>
      </c>
      <c r="O38" s="139"/>
      <c r="P38" s="139"/>
      <c r="Q38" s="175">
        <v>1985.0</v>
      </c>
      <c r="R38" s="187">
        <v>32.0</v>
      </c>
      <c r="S38" s="175">
        <f t="shared" si="9"/>
        <v>28.44</v>
      </c>
      <c r="T38" s="160">
        <f t="shared" si="10"/>
        <v>1</v>
      </c>
      <c r="U38" s="160">
        <f t="shared" si="11"/>
        <v>28.44</v>
      </c>
      <c r="V38" s="188">
        <f t="shared" si="12"/>
        <v>1949.755392</v>
      </c>
      <c r="W38" s="175">
        <f t="shared" ref="W38:X38" si="23">C38/100</f>
        <v>1.03</v>
      </c>
      <c r="X38" s="175">
        <f t="shared" si="23"/>
        <v>2.08</v>
      </c>
      <c r="Y38" s="175">
        <f t="shared" si="14"/>
        <v>28.44</v>
      </c>
      <c r="Z38" s="189">
        <f t="shared" si="15"/>
        <v>60.929856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8.0</v>
      </c>
      <c r="B39" s="190" t="s">
        <v>73</v>
      </c>
      <c r="C39" s="190">
        <v>102.0</v>
      </c>
      <c r="D39" s="190">
        <v>208.0</v>
      </c>
      <c r="E39" s="190">
        <v>2831.0</v>
      </c>
      <c r="F39" s="190">
        <f t="shared" si="5"/>
        <v>0</v>
      </c>
      <c r="G39" s="190">
        <f t="shared" si="6"/>
        <v>1921.999872</v>
      </c>
      <c r="H39" s="191">
        <f t="shared" si="7"/>
        <v>1921.999872</v>
      </c>
      <c r="I39" s="190">
        <v>1.0</v>
      </c>
      <c r="J39" s="192">
        <f t="shared" si="8"/>
        <v>1921.999872</v>
      </c>
      <c r="K39" s="139"/>
      <c r="L39" s="175">
        <f t="shared" si="17"/>
        <v>5.2832</v>
      </c>
      <c r="M39" s="160">
        <f t="shared" si="18"/>
        <v>1</v>
      </c>
      <c r="N39" s="160">
        <f t="shared" si="19"/>
        <v>5.2832</v>
      </c>
      <c r="O39" s="139"/>
      <c r="P39" s="139"/>
      <c r="Q39" s="175">
        <v>1965.0</v>
      </c>
      <c r="R39" s="187">
        <v>32.0</v>
      </c>
      <c r="S39" s="175">
        <f t="shared" si="9"/>
        <v>28.31</v>
      </c>
      <c r="T39" s="160">
        <f t="shared" si="10"/>
        <v>1</v>
      </c>
      <c r="U39" s="160">
        <f t="shared" si="11"/>
        <v>28.31</v>
      </c>
      <c r="V39" s="188">
        <f t="shared" si="12"/>
        <v>1921.999872</v>
      </c>
      <c r="W39" s="175">
        <f t="shared" ref="W39:X39" si="24">C39/100</f>
        <v>1.02</v>
      </c>
      <c r="X39" s="175">
        <f t="shared" si="24"/>
        <v>2.08</v>
      </c>
      <c r="Y39" s="175">
        <f t="shared" si="14"/>
        <v>28.31</v>
      </c>
      <c r="Z39" s="189">
        <f t="shared" si="15"/>
        <v>60.062496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9.0</v>
      </c>
      <c r="B40" s="190" t="s">
        <v>73</v>
      </c>
      <c r="C40" s="190">
        <v>102.0</v>
      </c>
      <c r="D40" s="190">
        <v>208.0</v>
      </c>
      <c r="E40" s="190">
        <v>2838.0</v>
      </c>
      <c r="F40" s="190">
        <f t="shared" si="5"/>
        <v>0</v>
      </c>
      <c r="G40" s="190">
        <f t="shared" si="6"/>
        <v>1926.752256</v>
      </c>
      <c r="H40" s="191">
        <f t="shared" si="7"/>
        <v>1926.752256</v>
      </c>
      <c r="I40" s="190">
        <v>1.0</v>
      </c>
      <c r="J40" s="192">
        <f t="shared" si="8"/>
        <v>1926.752256</v>
      </c>
      <c r="K40" s="139"/>
      <c r="L40" s="175">
        <f t="shared" si="17"/>
        <v>5.2832</v>
      </c>
      <c r="M40" s="160">
        <f t="shared" si="18"/>
        <v>1</v>
      </c>
      <c r="N40" s="160">
        <f t="shared" si="19"/>
        <v>5.2832</v>
      </c>
      <c r="O40" s="139"/>
      <c r="P40" s="139"/>
      <c r="Q40" s="175">
        <v>1975.0</v>
      </c>
      <c r="R40" s="187">
        <v>32.0</v>
      </c>
      <c r="S40" s="175">
        <f t="shared" si="9"/>
        <v>28.38</v>
      </c>
      <c r="T40" s="160">
        <f t="shared" si="10"/>
        <v>1</v>
      </c>
      <c r="U40" s="160">
        <f t="shared" si="11"/>
        <v>28.38</v>
      </c>
      <c r="V40" s="188">
        <f t="shared" si="12"/>
        <v>1926.752256</v>
      </c>
      <c r="W40" s="175">
        <f t="shared" ref="W40:X40" si="25">C40/100</f>
        <v>1.02</v>
      </c>
      <c r="X40" s="175">
        <f t="shared" si="25"/>
        <v>2.08</v>
      </c>
      <c r="Y40" s="175">
        <f t="shared" si="14"/>
        <v>28.38</v>
      </c>
      <c r="Z40" s="189">
        <f t="shared" si="15"/>
        <v>60.211008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10.0</v>
      </c>
      <c r="B41" s="190" t="s">
        <v>73</v>
      </c>
      <c r="C41" s="190">
        <v>102.0</v>
      </c>
      <c r="D41" s="190">
        <v>208.0</v>
      </c>
      <c r="E41" s="190">
        <v>2781.0</v>
      </c>
      <c r="F41" s="190">
        <f t="shared" si="5"/>
        <v>0</v>
      </c>
      <c r="G41" s="190">
        <f t="shared" si="6"/>
        <v>1888.054272</v>
      </c>
      <c r="H41" s="191">
        <f t="shared" si="7"/>
        <v>1888.054272</v>
      </c>
      <c r="I41" s="190">
        <v>1.0</v>
      </c>
      <c r="J41" s="192">
        <f t="shared" si="8"/>
        <v>1888.054272</v>
      </c>
      <c r="K41" s="139"/>
      <c r="L41" s="175">
        <f t="shared" si="17"/>
        <v>5.2832</v>
      </c>
      <c r="M41" s="160">
        <f t="shared" si="18"/>
        <v>1</v>
      </c>
      <c r="N41" s="160">
        <f t="shared" si="19"/>
        <v>5.2832</v>
      </c>
      <c r="O41" s="139"/>
      <c r="P41" s="139"/>
      <c r="Q41" s="175">
        <v>1905.0</v>
      </c>
      <c r="R41" s="187">
        <v>32.0</v>
      </c>
      <c r="S41" s="175">
        <f t="shared" si="9"/>
        <v>27.81</v>
      </c>
      <c r="T41" s="160">
        <f t="shared" si="10"/>
        <v>1</v>
      </c>
      <c r="U41" s="160">
        <f t="shared" si="11"/>
        <v>27.81</v>
      </c>
      <c r="V41" s="188">
        <f t="shared" si="12"/>
        <v>1888.054272</v>
      </c>
      <c r="W41" s="175">
        <f t="shared" ref="W41:X41" si="26">C41/100</f>
        <v>1.02</v>
      </c>
      <c r="X41" s="175">
        <f t="shared" si="26"/>
        <v>2.08</v>
      </c>
      <c r="Y41" s="175">
        <f t="shared" si="14"/>
        <v>27.81</v>
      </c>
      <c r="Z41" s="189">
        <f t="shared" si="15"/>
        <v>59.001696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11.0</v>
      </c>
      <c r="B42" s="190" t="s">
        <v>73</v>
      </c>
      <c r="C42" s="190">
        <v>101.0</v>
      </c>
      <c r="D42" s="190">
        <v>208.0</v>
      </c>
      <c r="E42" s="190">
        <v>2840.0</v>
      </c>
      <c r="F42" s="190">
        <f t="shared" si="5"/>
        <v>0</v>
      </c>
      <c r="G42" s="190">
        <f t="shared" si="6"/>
        <v>1909.20704</v>
      </c>
      <c r="H42" s="191">
        <f t="shared" si="7"/>
        <v>1909.20704</v>
      </c>
      <c r="I42" s="190">
        <v>1.0</v>
      </c>
      <c r="J42" s="192">
        <f t="shared" si="8"/>
        <v>1909.20704</v>
      </c>
      <c r="K42" s="139"/>
      <c r="L42" s="175">
        <f t="shared" si="17"/>
        <v>5.2832</v>
      </c>
      <c r="M42" s="160">
        <f t="shared" si="18"/>
        <v>1</v>
      </c>
      <c r="N42" s="160">
        <f t="shared" si="19"/>
        <v>5.2832</v>
      </c>
      <c r="O42" s="139"/>
      <c r="P42" s="139"/>
      <c r="Q42" s="175">
        <v>1955.0</v>
      </c>
      <c r="R42" s="187">
        <v>32.0</v>
      </c>
      <c r="S42" s="175">
        <f t="shared" si="9"/>
        <v>28.4</v>
      </c>
      <c r="T42" s="160">
        <f t="shared" si="10"/>
        <v>1</v>
      </c>
      <c r="U42" s="160">
        <f t="shared" si="11"/>
        <v>28.4</v>
      </c>
      <c r="V42" s="188">
        <f t="shared" si="12"/>
        <v>1909.20704</v>
      </c>
      <c r="W42" s="175">
        <f t="shared" ref="W42:X42" si="27">C42/100</f>
        <v>1.01</v>
      </c>
      <c r="X42" s="175">
        <f t="shared" si="27"/>
        <v>2.08</v>
      </c>
      <c r="Y42" s="175">
        <f t="shared" si="14"/>
        <v>28.4</v>
      </c>
      <c r="Z42" s="189">
        <f t="shared" si="15"/>
        <v>59.66272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12.0</v>
      </c>
      <c r="B43" s="180" t="s">
        <v>64</v>
      </c>
      <c r="C43" s="181">
        <v>80.0</v>
      </c>
      <c r="D43" s="181">
        <v>190.0</v>
      </c>
      <c r="E43" s="181">
        <v>204.0</v>
      </c>
      <c r="F43" s="181">
        <f t="shared" si="5"/>
        <v>0</v>
      </c>
      <c r="G43" s="181">
        <f t="shared" si="6"/>
        <v>71.3184</v>
      </c>
      <c r="H43" s="182">
        <f t="shared" si="7"/>
        <v>71.3184</v>
      </c>
      <c r="I43" s="181">
        <v>1.0</v>
      </c>
      <c r="J43" s="183">
        <f t="shared" si="8"/>
        <v>71.3184</v>
      </c>
      <c r="K43" s="184"/>
      <c r="L43" s="185">
        <f t="shared" si="17"/>
        <v>4.826</v>
      </c>
      <c r="M43" s="186">
        <f t="shared" si="18"/>
        <v>1</v>
      </c>
      <c r="N43" s="186">
        <f t="shared" si="19"/>
        <v>4.826</v>
      </c>
      <c r="O43" s="184"/>
      <c r="P43" s="184"/>
      <c r="Q43" s="185"/>
      <c r="R43" s="187">
        <v>23.0</v>
      </c>
      <c r="S43" s="175">
        <f t="shared" si="9"/>
        <v>2.04</v>
      </c>
      <c r="T43" s="160">
        <f t="shared" si="10"/>
        <v>1</v>
      </c>
      <c r="U43" s="160">
        <f t="shared" si="11"/>
        <v>2.04</v>
      </c>
      <c r="V43" s="188">
        <f t="shared" si="12"/>
        <v>71.3184</v>
      </c>
      <c r="W43" s="175">
        <f t="shared" ref="W43:X43" si="28">C43/100</f>
        <v>0.8</v>
      </c>
      <c r="X43" s="175">
        <f t="shared" si="28"/>
        <v>1.9</v>
      </c>
      <c r="Y43" s="175">
        <f t="shared" si="14"/>
        <v>2.04</v>
      </c>
      <c r="Z43" s="189">
        <f t="shared" si="15"/>
        <v>3.1008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13.0</v>
      </c>
      <c r="B44" s="190" t="s">
        <v>64</v>
      </c>
      <c r="C44" s="190">
        <v>102.0</v>
      </c>
      <c r="D44" s="190">
        <v>190.0</v>
      </c>
      <c r="E44" s="190">
        <v>89.0</v>
      </c>
      <c r="F44" s="190">
        <f t="shared" si="5"/>
        <v>0</v>
      </c>
      <c r="G44" s="190">
        <f t="shared" si="6"/>
        <v>39.67086</v>
      </c>
      <c r="H44" s="191">
        <f t="shared" si="7"/>
        <v>39.67086</v>
      </c>
      <c r="I44" s="190">
        <v>1.0</v>
      </c>
      <c r="J44" s="192">
        <f t="shared" si="8"/>
        <v>39.67086</v>
      </c>
      <c r="K44" s="139"/>
      <c r="L44" s="175">
        <f t="shared" si="17"/>
        <v>4.826</v>
      </c>
      <c r="M44" s="160">
        <f t="shared" si="18"/>
        <v>1</v>
      </c>
      <c r="N44" s="160">
        <f t="shared" si="19"/>
        <v>4.826</v>
      </c>
      <c r="O44" s="139"/>
      <c r="P44" s="139"/>
      <c r="Q44" s="175"/>
      <c r="R44" s="187">
        <v>23.0</v>
      </c>
      <c r="S44" s="175">
        <f t="shared" si="9"/>
        <v>0.89</v>
      </c>
      <c r="T44" s="160">
        <f t="shared" si="10"/>
        <v>1</v>
      </c>
      <c r="U44" s="160">
        <f t="shared" si="11"/>
        <v>0.89</v>
      </c>
      <c r="V44" s="188">
        <f t="shared" si="12"/>
        <v>39.67086</v>
      </c>
      <c r="W44" s="175">
        <f t="shared" ref="W44:X44" si="29">C44/100</f>
        <v>1.02</v>
      </c>
      <c r="X44" s="175">
        <f t="shared" si="29"/>
        <v>1.9</v>
      </c>
      <c r="Y44" s="175">
        <f t="shared" si="14"/>
        <v>0.89</v>
      </c>
      <c r="Z44" s="189">
        <f t="shared" si="15"/>
        <v>1.72482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14.0</v>
      </c>
      <c r="B45" s="190" t="s">
        <v>64</v>
      </c>
      <c r="C45" s="190">
        <v>100.0</v>
      </c>
      <c r="D45" s="190">
        <v>190.0</v>
      </c>
      <c r="E45" s="190">
        <v>2830.0</v>
      </c>
      <c r="F45" s="190">
        <f t="shared" si="5"/>
        <v>0</v>
      </c>
      <c r="G45" s="190">
        <f t="shared" si="6"/>
        <v>1236.71</v>
      </c>
      <c r="H45" s="191">
        <f t="shared" si="7"/>
        <v>1236.71</v>
      </c>
      <c r="I45" s="190">
        <v>1.0</v>
      </c>
      <c r="J45" s="192">
        <f t="shared" si="8"/>
        <v>1236.71</v>
      </c>
      <c r="K45" s="139"/>
      <c r="L45" s="175">
        <f t="shared" si="17"/>
        <v>4.826</v>
      </c>
      <c r="M45" s="160">
        <f t="shared" si="18"/>
        <v>1</v>
      </c>
      <c r="N45" s="160">
        <f t="shared" si="19"/>
        <v>4.826</v>
      </c>
      <c r="O45" s="139"/>
      <c r="P45" s="139"/>
      <c r="Q45" s="175">
        <v>1250.0</v>
      </c>
      <c r="R45" s="187">
        <v>23.0</v>
      </c>
      <c r="S45" s="175">
        <f t="shared" si="9"/>
        <v>28.3</v>
      </c>
      <c r="T45" s="160">
        <f t="shared" si="10"/>
        <v>1</v>
      </c>
      <c r="U45" s="160">
        <f t="shared" si="11"/>
        <v>28.3</v>
      </c>
      <c r="V45" s="188">
        <f t="shared" si="12"/>
        <v>1236.71</v>
      </c>
      <c r="W45" s="175">
        <f t="shared" ref="W45:X45" si="30">C45/100</f>
        <v>1</v>
      </c>
      <c r="X45" s="175">
        <f t="shared" si="30"/>
        <v>1.9</v>
      </c>
      <c r="Y45" s="175">
        <f t="shared" si="14"/>
        <v>28.3</v>
      </c>
      <c r="Z45" s="189">
        <f t="shared" si="15"/>
        <v>53.77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15.0</v>
      </c>
      <c r="B46" s="190" t="s">
        <v>64</v>
      </c>
      <c r="C46" s="190">
        <v>96.0</v>
      </c>
      <c r="D46" s="190">
        <v>190.0</v>
      </c>
      <c r="E46" s="190">
        <v>2810.0</v>
      </c>
      <c r="F46" s="190">
        <f t="shared" si="5"/>
        <v>0</v>
      </c>
      <c r="G46" s="190">
        <f t="shared" si="6"/>
        <v>1178.8512</v>
      </c>
      <c r="H46" s="191">
        <f t="shared" si="7"/>
        <v>1178.8512</v>
      </c>
      <c r="I46" s="190">
        <v>1.0</v>
      </c>
      <c r="J46" s="192">
        <f t="shared" si="8"/>
        <v>1178.8512</v>
      </c>
      <c r="K46" s="139"/>
      <c r="L46" s="175">
        <f t="shared" si="17"/>
        <v>4.826</v>
      </c>
      <c r="M46" s="160">
        <f t="shared" si="18"/>
        <v>1</v>
      </c>
      <c r="N46" s="160">
        <f t="shared" si="19"/>
        <v>4.826</v>
      </c>
      <c r="O46" s="139"/>
      <c r="P46" s="139"/>
      <c r="Q46" s="175">
        <v>1260.0</v>
      </c>
      <c r="R46" s="187">
        <v>23.0</v>
      </c>
      <c r="S46" s="175">
        <f t="shared" si="9"/>
        <v>28.1</v>
      </c>
      <c r="T46" s="160">
        <f t="shared" si="10"/>
        <v>1</v>
      </c>
      <c r="U46" s="160">
        <f t="shared" si="11"/>
        <v>28.1</v>
      </c>
      <c r="V46" s="188">
        <f t="shared" si="12"/>
        <v>1178.8512</v>
      </c>
      <c r="W46" s="175">
        <f t="shared" ref="W46:X46" si="31">C46/100</f>
        <v>0.96</v>
      </c>
      <c r="X46" s="175">
        <f t="shared" si="31"/>
        <v>1.9</v>
      </c>
      <c r="Y46" s="175">
        <f t="shared" si="14"/>
        <v>28.1</v>
      </c>
      <c r="Z46" s="189">
        <f t="shared" si="15"/>
        <v>51.2544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16.0</v>
      </c>
      <c r="B47" s="190" t="s">
        <v>64</v>
      </c>
      <c r="C47" s="190">
        <v>101.0</v>
      </c>
      <c r="D47" s="190">
        <v>190.0</v>
      </c>
      <c r="E47" s="190">
        <v>2839.0</v>
      </c>
      <c r="F47" s="190">
        <f t="shared" si="5"/>
        <v>0</v>
      </c>
      <c r="G47" s="190">
        <f t="shared" si="6"/>
        <v>1253.04943</v>
      </c>
      <c r="H47" s="191">
        <f t="shared" si="7"/>
        <v>1253.04943</v>
      </c>
      <c r="I47" s="190">
        <v>1.0</v>
      </c>
      <c r="J47" s="192">
        <f t="shared" si="8"/>
        <v>1253.04943</v>
      </c>
      <c r="K47" s="139"/>
      <c r="L47" s="175">
        <f t="shared" si="17"/>
        <v>4.826</v>
      </c>
      <c r="M47" s="160">
        <f t="shared" si="18"/>
        <v>1</v>
      </c>
      <c r="N47" s="160">
        <f t="shared" si="19"/>
        <v>4.826</v>
      </c>
      <c r="O47" s="139"/>
      <c r="P47" s="139"/>
      <c r="Q47" s="175">
        <v>1240.0</v>
      </c>
      <c r="R47" s="187">
        <v>23.0</v>
      </c>
      <c r="S47" s="175">
        <f t="shared" si="9"/>
        <v>28.39</v>
      </c>
      <c r="T47" s="160">
        <f t="shared" si="10"/>
        <v>1</v>
      </c>
      <c r="U47" s="160">
        <f t="shared" si="11"/>
        <v>28.39</v>
      </c>
      <c r="V47" s="188">
        <f t="shared" si="12"/>
        <v>1253.04943</v>
      </c>
      <c r="W47" s="175">
        <f t="shared" ref="W47:X47" si="32">C47/100</f>
        <v>1.01</v>
      </c>
      <c r="X47" s="175">
        <f t="shared" si="32"/>
        <v>1.9</v>
      </c>
      <c r="Y47" s="175">
        <f t="shared" si="14"/>
        <v>28.39</v>
      </c>
      <c r="Z47" s="189">
        <f t="shared" si="15"/>
        <v>54.48041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17.0</v>
      </c>
      <c r="B48" s="190" t="s">
        <v>64</v>
      </c>
      <c r="C48" s="190">
        <v>101.0</v>
      </c>
      <c r="D48" s="190">
        <v>190.0</v>
      </c>
      <c r="E48" s="190">
        <v>2840.0</v>
      </c>
      <c r="F48" s="190">
        <f t="shared" si="5"/>
        <v>0</v>
      </c>
      <c r="G48" s="190">
        <f t="shared" si="6"/>
        <v>1253.4908</v>
      </c>
      <c r="H48" s="191">
        <f t="shared" si="7"/>
        <v>1253.4908</v>
      </c>
      <c r="I48" s="190">
        <v>1.0</v>
      </c>
      <c r="J48" s="192">
        <f t="shared" si="8"/>
        <v>1253.4908</v>
      </c>
      <c r="K48" s="139"/>
      <c r="L48" s="175">
        <f t="shared" si="17"/>
        <v>4.826</v>
      </c>
      <c r="M48" s="160">
        <f t="shared" si="18"/>
        <v>1</v>
      </c>
      <c r="N48" s="160">
        <f t="shared" si="19"/>
        <v>4.826</v>
      </c>
      <c r="O48" s="139"/>
      <c r="P48" s="139"/>
      <c r="Q48" s="175">
        <v>1260.0</v>
      </c>
      <c r="R48" s="187">
        <v>23.0</v>
      </c>
      <c r="S48" s="175">
        <f t="shared" si="9"/>
        <v>28.4</v>
      </c>
      <c r="T48" s="160">
        <f t="shared" si="10"/>
        <v>1</v>
      </c>
      <c r="U48" s="160">
        <f t="shared" si="11"/>
        <v>28.4</v>
      </c>
      <c r="V48" s="188">
        <f t="shared" si="12"/>
        <v>1253.4908</v>
      </c>
      <c r="W48" s="175">
        <f t="shared" ref="W48:X48" si="33">C48/100</f>
        <v>1.01</v>
      </c>
      <c r="X48" s="175">
        <f t="shared" si="33"/>
        <v>1.9</v>
      </c>
      <c r="Y48" s="175">
        <f t="shared" si="14"/>
        <v>28.4</v>
      </c>
      <c r="Z48" s="189">
        <f t="shared" si="15"/>
        <v>54.4996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18.0</v>
      </c>
      <c r="B49" s="190" t="s">
        <v>64</v>
      </c>
      <c r="C49" s="190">
        <v>100.0</v>
      </c>
      <c r="D49" s="190">
        <v>190.0</v>
      </c>
      <c r="E49" s="190">
        <v>2825.0</v>
      </c>
      <c r="F49" s="190">
        <f t="shared" si="5"/>
        <v>0</v>
      </c>
      <c r="G49" s="190">
        <f t="shared" si="6"/>
        <v>1234.525</v>
      </c>
      <c r="H49" s="191">
        <f t="shared" si="7"/>
        <v>1234.525</v>
      </c>
      <c r="I49" s="190">
        <v>1.0</v>
      </c>
      <c r="J49" s="192">
        <f t="shared" si="8"/>
        <v>1234.525</v>
      </c>
      <c r="K49" s="139"/>
      <c r="L49" s="175">
        <f t="shared" si="17"/>
        <v>4.826</v>
      </c>
      <c r="M49" s="160">
        <f t="shared" si="18"/>
        <v>1</v>
      </c>
      <c r="N49" s="160">
        <f t="shared" si="19"/>
        <v>4.826</v>
      </c>
      <c r="O49" s="139"/>
      <c r="P49" s="139"/>
      <c r="Q49" s="175">
        <v>1225.0</v>
      </c>
      <c r="R49" s="187">
        <v>23.0</v>
      </c>
      <c r="S49" s="175">
        <f t="shared" si="9"/>
        <v>28.25</v>
      </c>
      <c r="T49" s="160">
        <f t="shared" si="10"/>
        <v>1</v>
      </c>
      <c r="U49" s="160">
        <f t="shared" si="11"/>
        <v>28.25</v>
      </c>
      <c r="V49" s="188">
        <f t="shared" si="12"/>
        <v>1234.525</v>
      </c>
      <c r="W49" s="175">
        <f t="shared" ref="W49:X49" si="34">C49/100</f>
        <v>1</v>
      </c>
      <c r="X49" s="175">
        <f t="shared" si="34"/>
        <v>1.9</v>
      </c>
      <c r="Y49" s="175">
        <f t="shared" si="14"/>
        <v>28.25</v>
      </c>
      <c r="Z49" s="189">
        <f t="shared" si="15"/>
        <v>53.675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19.0</v>
      </c>
      <c r="B50" s="190" t="s">
        <v>64</v>
      </c>
      <c r="C50" s="190">
        <v>101.0</v>
      </c>
      <c r="D50" s="190">
        <v>190.0</v>
      </c>
      <c r="E50" s="190">
        <v>2830.0</v>
      </c>
      <c r="F50" s="190">
        <f t="shared" si="5"/>
        <v>0</v>
      </c>
      <c r="G50" s="190">
        <f t="shared" si="6"/>
        <v>1249.0771</v>
      </c>
      <c r="H50" s="191">
        <f t="shared" si="7"/>
        <v>1249.0771</v>
      </c>
      <c r="I50" s="190">
        <v>1.0</v>
      </c>
      <c r="J50" s="192">
        <f t="shared" si="8"/>
        <v>1249.0771</v>
      </c>
      <c r="K50" s="139"/>
      <c r="L50" s="175">
        <f t="shared" si="17"/>
        <v>4.826</v>
      </c>
      <c r="M50" s="160">
        <f t="shared" si="18"/>
        <v>1</v>
      </c>
      <c r="N50" s="160">
        <f t="shared" si="19"/>
        <v>4.826</v>
      </c>
      <c r="O50" s="139"/>
      <c r="P50" s="139"/>
      <c r="Q50" s="175">
        <v>1230.0</v>
      </c>
      <c r="R50" s="187">
        <v>23.0</v>
      </c>
      <c r="S50" s="175">
        <f t="shared" si="9"/>
        <v>28.3</v>
      </c>
      <c r="T50" s="160">
        <f t="shared" si="10"/>
        <v>1</v>
      </c>
      <c r="U50" s="160">
        <f t="shared" si="11"/>
        <v>28.3</v>
      </c>
      <c r="V50" s="188">
        <f t="shared" si="12"/>
        <v>1249.0771</v>
      </c>
      <c r="W50" s="175">
        <f t="shared" ref="W50:X50" si="35">C50/100</f>
        <v>1.01</v>
      </c>
      <c r="X50" s="175">
        <f t="shared" si="35"/>
        <v>1.9</v>
      </c>
      <c r="Y50" s="175">
        <f t="shared" si="14"/>
        <v>28.3</v>
      </c>
      <c r="Z50" s="189">
        <f t="shared" si="15"/>
        <v>54.3077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20.0</v>
      </c>
      <c r="B51" s="190" t="s">
        <v>64</v>
      </c>
      <c r="C51" s="190">
        <v>104.0</v>
      </c>
      <c r="D51" s="190">
        <v>190.0</v>
      </c>
      <c r="E51" s="190">
        <v>2820.0</v>
      </c>
      <c r="F51" s="190">
        <f t="shared" si="5"/>
        <v>0</v>
      </c>
      <c r="G51" s="190">
        <f t="shared" si="6"/>
        <v>1281.6336</v>
      </c>
      <c r="H51" s="191">
        <f t="shared" si="7"/>
        <v>1281.6336</v>
      </c>
      <c r="I51" s="190">
        <v>1.0</v>
      </c>
      <c r="J51" s="192">
        <f t="shared" si="8"/>
        <v>1281.6336</v>
      </c>
      <c r="K51" s="139"/>
      <c r="L51" s="175">
        <f t="shared" si="17"/>
        <v>4.826</v>
      </c>
      <c r="M51" s="160">
        <f t="shared" si="18"/>
        <v>1</v>
      </c>
      <c r="N51" s="160">
        <f t="shared" si="19"/>
        <v>4.826</v>
      </c>
      <c r="O51" s="139"/>
      <c r="P51" s="139"/>
      <c r="Q51" s="175">
        <v>1230.0</v>
      </c>
      <c r="R51" s="187">
        <v>23.0</v>
      </c>
      <c r="S51" s="175">
        <f t="shared" si="9"/>
        <v>28.2</v>
      </c>
      <c r="T51" s="160">
        <f t="shared" si="10"/>
        <v>1</v>
      </c>
      <c r="U51" s="160">
        <f t="shared" si="11"/>
        <v>28.2</v>
      </c>
      <c r="V51" s="188">
        <f t="shared" si="12"/>
        <v>1281.6336</v>
      </c>
      <c r="W51" s="175">
        <f t="shared" ref="W51:X51" si="36">C51/100</f>
        <v>1.04</v>
      </c>
      <c r="X51" s="175">
        <f t="shared" si="36"/>
        <v>1.9</v>
      </c>
      <c r="Y51" s="175">
        <f t="shared" si="14"/>
        <v>28.2</v>
      </c>
      <c r="Z51" s="189">
        <f t="shared" si="15"/>
        <v>55.7232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21.0</v>
      </c>
      <c r="B52" s="190" t="s">
        <v>64</v>
      </c>
      <c r="C52" s="190">
        <v>101.0</v>
      </c>
      <c r="D52" s="190">
        <v>190.0</v>
      </c>
      <c r="E52" s="190">
        <v>2825.0</v>
      </c>
      <c r="F52" s="190">
        <f t="shared" si="5"/>
        <v>0</v>
      </c>
      <c r="G52" s="190">
        <f t="shared" si="6"/>
        <v>1246.87025</v>
      </c>
      <c r="H52" s="191">
        <f t="shared" si="7"/>
        <v>1246.87025</v>
      </c>
      <c r="I52" s="190">
        <v>1.0</v>
      </c>
      <c r="J52" s="192">
        <f t="shared" si="8"/>
        <v>1246.87025</v>
      </c>
      <c r="K52" s="139"/>
      <c r="L52" s="175">
        <f t="shared" si="17"/>
        <v>4.826</v>
      </c>
      <c r="M52" s="160">
        <f t="shared" si="18"/>
        <v>1</v>
      </c>
      <c r="N52" s="160">
        <f t="shared" si="19"/>
        <v>4.826</v>
      </c>
      <c r="O52" s="139"/>
      <c r="P52" s="139"/>
      <c r="Q52" s="175">
        <v>1210.0</v>
      </c>
      <c r="R52" s="187">
        <v>23.0</v>
      </c>
      <c r="S52" s="175">
        <f t="shared" si="9"/>
        <v>28.25</v>
      </c>
      <c r="T52" s="160">
        <f t="shared" si="10"/>
        <v>1</v>
      </c>
      <c r="U52" s="160">
        <f t="shared" si="11"/>
        <v>28.25</v>
      </c>
      <c r="V52" s="188">
        <f t="shared" si="12"/>
        <v>1246.87025</v>
      </c>
      <c r="W52" s="175">
        <f t="shared" ref="W52:X52" si="37">C52/100</f>
        <v>1.01</v>
      </c>
      <c r="X52" s="175">
        <f t="shared" si="37"/>
        <v>1.9</v>
      </c>
      <c r="Y52" s="175">
        <f t="shared" si="14"/>
        <v>28.25</v>
      </c>
      <c r="Z52" s="189">
        <f t="shared" si="15"/>
        <v>54.21175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22.0</v>
      </c>
      <c r="B53" s="190" t="s">
        <v>64</v>
      </c>
      <c r="C53" s="190">
        <v>101.0</v>
      </c>
      <c r="D53" s="190">
        <v>190.0</v>
      </c>
      <c r="E53" s="190">
        <v>2806.0</v>
      </c>
      <c r="F53" s="190">
        <f t="shared" si="5"/>
        <v>0</v>
      </c>
      <c r="G53" s="190">
        <f t="shared" si="6"/>
        <v>1238.48422</v>
      </c>
      <c r="H53" s="191">
        <f t="shared" si="7"/>
        <v>1238.48422</v>
      </c>
      <c r="I53" s="190">
        <v>1.0</v>
      </c>
      <c r="J53" s="192">
        <f t="shared" si="8"/>
        <v>1238.48422</v>
      </c>
      <c r="K53" s="139"/>
      <c r="L53" s="175">
        <f t="shared" si="17"/>
        <v>4.826</v>
      </c>
      <c r="M53" s="160">
        <f t="shared" si="18"/>
        <v>1</v>
      </c>
      <c r="N53" s="160">
        <f t="shared" si="19"/>
        <v>4.826</v>
      </c>
      <c r="O53" s="139"/>
      <c r="P53" s="139"/>
      <c r="Q53" s="175">
        <v>1275.0</v>
      </c>
      <c r="R53" s="187">
        <v>23.0</v>
      </c>
      <c r="S53" s="175">
        <f t="shared" si="9"/>
        <v>28.06</v>
      </c>
      <c r="T53" s="160">
        <f t="shared" si="10"/>
        <v>1</v>
      </c>
      <c r="U53" s="160">
        <f t="shared" si="11"/>
        <v>28.06</v>
      </c>
      <c r="V53" s="188">
        <f t="shared" si="12"/>
        <v>1238.48422</v>
      </c>
      <c r="W53" s="175">
        <f t="shared" ref="W53:X53" si="38">C53/100</f>
        <v>1.01</v>
      </c>
      <c r="X53" s="175">
        <f t="shared" si="38"/>
        <v>1.9</v>
      </c>
      <c r="Y53" s="175">
        <f t="shared" si="14"/>
        <v>28.06</v>
      </c>
      <c r="Z53" s="189">
        <f t="shared" si="15"/>
        <v>53.84714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23.0</v>
      </c>
      <c r="B54" s="190" t="s">
        <v>64</v>
      </c>
      <c r="C54" s="190">
        <v>100.0</v>
      </c>
      <c r="D54" s="190">
        <v>190.0</v>
      </c>
      <c r="E54" s="190">
        <v>2827.0</v>
      </c>
      <c r="F54" s="190">
        <f t="shared" si="5"/>
        <v>0</v>
      </c>
      <c r="G54" s="190">
        <f t="shared" si="6"/>
        <v>1235.399</v>
      </c>
      <c r="H54" s="191">
        <f t="shared" si="7"/>
        <v>1235.399</v>
      </c>
      <c r="I54" s="190">
        <v>1.0</v>
      </c>
      <c r="J54" s="192">
        <f t="shared" si="8"/>
        <v>1235.399</v>
      </c>
      <c r="K54" s="139"/>
      <c r="L54" s="175">
        <f t="shared" si="17"/>
        <v>4.826</v>
      </c>
      <c r="M54" s="160">
        <f t="shared" si="18"/>
        <v>1</v>
      </c>
      <c r="N54" s="160">
        <f t="shared" si="19"/>
        <v>4.826</v>
      </c>
      <c r="O54" s="139"/>
      <c r="P54" s="139"/>
      <c r="Q54" s="175">
        <v>1275.0</v>
      </c>
      <c r="R54" s="187">
        <v>23.0</v>
      </c>
      <c r="S54" s="175">
        <f t="shared" si="9"/>
        <v>28.27</v>
      </c>
      <c r="T54" s="160">
        <f t="shared" si="10"/>
        <v>1</v>
      </c>
      <c r="U54" s="160">
        <f t="shared" si="11"/>
        <v>28.27</v>
      </c>
      <c r="V54" s="188">
        <f t="shared" si="12"/>
        <v>1235.399</v>
      </c>
      <c r="W54" s="175">
        <f t="shared" ref="W54:X54" si="39">C54/100</f>
        <v>1</v>
      </c>
      <c r="X54" s="175">
        <f t="shared" si="39"/>
        <v>1.9</v>
      </c>
      <c r="Y54" s="175">
        <f t="shared" si="14"/>
        <v>28.27</v>
      </c>
      <c r="Z54" s="189">
        <f t="shared" si="15"/>
        <v>53.713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24.0</v>
      </c>
      <c r="B55" s="190" t="s">
        <v>64</v>
      </c>
      <c r="C55" s="190">
        <v>100.0</v>
      </c>
      <c r="D55" s="190">
        <v>190.0</v>
      </c>
      <c r="E55" s="190">
        <v>2797.0</v>
      </c>
      <c r="F55" s="190">
        <f t="shared" si="5"/>
        <v>0</v>
      </c>
      <c r="G55" s="190">
        <f t="shared" si="6"/>
        <v>1222.289</v>
      </c>
      <c r="H55" s="191">
        <f t="shared" si="7"/>
        <v>1222.289</v>
      </c>
      <c r="I55" s="190">
        <v>1.0</v>
      </c>
      <c r="J55" s="192">
        <f t="shared" si="8"/>
        <v>1222.289</v>
      </c>
      <c r="K55" s="139"/>
      <c r="L55" s="175">
        <f t="shared" si="17"/>
        <v>4.826</v>
      </c>
      <c r="M55" s="160">
        <f t="shared" si="18"/>
        <v>1</v>
      </c>
      <c r="N55" s="160">
        <f t="shared" si="19"/>
        <v>4.826</v>
      </c>
      <c r="O55" s="139"/>
      <c r="P55" s="139"/>
      <c r="Q55" s="175">
        <v>1265.0</v>
      </c>
      <c r="R55" s="187">
        <v>23.0</v>
      </c>
      <c r="S55" s="175">
        <f t="shared" si="9"/>
        <v>27.97</v>
      </c>
      <c r="T55" s="160">
        <f t="shared" si="10"/>
        <v>1</v>
      </c>
      <c r="U55" s="160">
        <f t="shared" si="11"/>
        <v>27.97</v>
      </c>
      <c r="V55" s="188">
        <f t="shared" si="12"/>
        <v>1222.289</v>
      </c>
      <c r="W55" s="175">
        <f t="shared" ref="W55:X55" si="40">C55/100</f>
        <v>1</v>
      </c>
      <c r="X55" s="175">
        <f t="shared" si="40"/>
        <v>1.9</v>
      </c>
      <c r="Y55" s="175">
        <f t="shared" si="14"/>
        <v>27.97</v>
      </c>
      <c r="Z55" s="189">
        <f t="shared" si="15"/>
        <v>53.143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25.0</v>
      </c>
      <c r="B56" s="190" t="s">
        <v>64</v>
      </c>
      <c r="C56" s="190">
        <v>101.0</v>
      </c>
      <c r="D56" s="190">
        <v>190.0</v>
      </c>
      <c r="E56" s="190">
        <v>2803.0</v>
      </c>
      <c r="F56" s="190">
        <f t="shared" si="5"/>
        <v>0</v>
      </c>
      <c r="G56" s="190">
        <f t="shared" si="6"/>
        <v>1237.16011</v>
      </c>
      <c r="H56" s="191">
        <f t="shared" si="7"/>
        <v>1237.16011</v>
      </c>
      <c r="I56" s="190">
        <v>1.0</v>
      </c>
      <c r="J56" s="192">
        <f t="shared" si="8"/>
        <v>1237.16011</v>
      </c>
      <c r="K56" s="139"/>
      <c r="L56" s="175">
        <f t="shared" si="17"/>
        <v>4.826</v>
      </c>
      <c r="M56" s="160">
        <f t="shared" si="18"/>
        <v>1</v>
      </c>
      <c r="N56" s="160">
        <f t="shared" si="19"/>
        <v>4.826</v>
      </c>
      <c r="O56" s="139"/>
      <c r="P56" s="139"/>
      <c r="Q56" s="175">
        <v>1275.0</v>
      </c>
      <c r="R56" s="187">
        <v>23.0</v>
      </c>
      <c r="S56" s="175">
        <f t="shared" si="9"/>
        <v>28.03</v>
      </c>
      <c r="T56" s="160">
        <f t="shared" si="10"/>
        <v>1</v>
      </c>
      <c r="U56" s="160">
        <f t="shared" si="11"/>
        <v>28.03</v>
      </c>
      <c r="V56" s="188">
        <f t="shared" si="12"/>
        <v>1237.16011</v>
      </c>
      <c r="W56" s="175">
        <f t="shared" ref="W56:X56" si="41">C56/100</f>
        <v>1.01</v>
      </c>
      <c r="X56" s="175">
        <f t="shared" si="41"/>
        <v>1.9</v>
      </c>
      <c r="Y56" s="175">
        <f t="shared" si="14"/>
        <v>28.03</v>
      </c>
      <c r="Z56" s="189">
        <f t="shared" si="15"/>
        <v>53.78957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26.0</v>
      </c>
      <c r="B57" s="190" t="s">
        <v>64</v>
      </c>
      <c r="C57" s="190">
        <v>101.0</v>
      </c>
      <c r="D57" s="190">
        <v>190.0</v>
      </c>
      <c r="E57" s="190">
        <v>2812.0</v>
      </c>
      <c r="F57" s="190">
        <f t="shared" si="5"/>
        <v>0</v>
      </c>
      <c r="G57" s="190">
        <f t="shared" si="6"/>
        <v>1241.13244</v>
      </c>
      <c r="H57" s="191">
        <f t="shared" si="7"/>
        <v>1241.13244</v>
      </c>
      <c r="I57" s="190">
        <v>1.0</v>
      </c>
      <c r="J57" s="192">
        <f t="shared" si="8"/>
        <v>1241.13244</v>
      </c>
      <c r="K57" s="139"/>
      <c r="L57" s="216"/>
      <c r="M57" s="258">
        <f t="shared" si="18"/>
        <v>1</v>
      </c>
      <c r="N57" s="258"/>
      <c r="O57" s="139"/>
      <c r="P57" s="139"/>
      <c r="Q57" s="175">
        <v>1260.0</v>
      </c>
      <c r="R57" s="187">
        <v>23.0</v>
      </c>
      <c r="S57" s="175">
        <f t="shared" si="9"/>
        <v>28.12</v>
      </c>
      <c r="T57" s="160">
        <f t="shared" si="10"/>
        <v>1</v>
      </c>
      <c r="U57" s="160">
        <f t="shared" si="11"/>
        <v>28.12</v>
      </c>
      <c r="V57" s="188">
        <f t="shared" si="12"/>
        <v>1241.13244</v>
      </c>
      <c r="W57" s="175">
        <f t="shared" ref="W57:X57" si="42">C57/100</f>
        <v>1.01</v>
      </c>
      <c r="X57" s="175">
        <f t="shared" si="42"/>
        <v>1.9</v>
      </c>
      <c r="Y57" s="175">
        <f t="shared" si="14"/>
        <v>28.12</v>
      </c>
      <c r="Z57" s="189">
        <f t="shared" si="15"/>
        <v>53.96228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27.0</v>
      </c>
      <c r="B58" s="190" t="s">
        <v>64</v>
      </c>
      <c r="C58" s="190">
        <v>102.0</v>
      </c>
      <c r="D58" s="190">
        <v>190.0</v>
      </c>
      <c r="E58" s="190">
        <v>2826.0</v>
      </c>
      <c r="F58" s="190">
        <f t="shared" si="5"/>
        <v>0</v>
      </c>
      <c r="G58" s="190">
        <f t="shared" si="6"/>
        <v>1259.66124</v>
      </c>
      <c r="H58" s="191">
        <f t="shared" si="7"/>
        <v>1259.66124</v>
      </c>
      <c r="I58" s="190">
        <v>1.0</v>
      </c>
      <c r="J58" s="192">
        <f t="shared" si="8"/>
        <v>1259.66124</v>
      </c>
      <c r="K58" s="139"/>
      <c r="L58" s="216"/>
      <c r="M58" s="258">
        <f t="shared" si="18"/>
        <v>1</v>
      </c>
      <c r="N58" s="258"/>
      <c r="O58" s="139"/>
      <c r="P58" s="139"/>
      <c r="Q58" s="175">
        <v>1260.0</v>
      </c>
      <c r="R58" s="187">
        <v>23.0</v>
      </c>
      <c r="S58" s="175">
        <f t="shared" si="9"/>
        <v>28.26</v>
      </c>
      <c r="T58" s="160">
        <f t="shared" si="10"/>
        <v>1</v>
      </c>
      <c r="U58" s="160">
        <f t="shared" si="11"/>
        <v>28.26</v>
      </c>
      <c r="V58" s="188">
        <f t="shared" si="12"/>
        <v>1259.66124</v>
      </c>
      <c r="W58" s="175">
        <f t="shared" ref="W58:X58" si="43">C58/100</f>
        <v>1.02</v>
      </c>
      <c r="X58" s="175">
        <f t="shared" si="43"/>
        <v>1.9</v>
      </c>
      <c r="Y58" s="175">
        <f t="shared" si="14"/>
        <v>28.26</v>
      </c>
      <c r="Z58" s="189">
        <f t="shared" si="15"/>
        <v>54.76788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28.0</v>
      </c>
      <c r="B59" s="190" t="s">
        <v>64</v>
      </c>
      <c r="C59" s="190">
        <v>100.0</v>
      </c>
      <c r="D59" s="190">
        <v>190.0</v>
      </c>
      <c r="E59" s="190">
        <v>2812.0</v>
      </c>
      <c r="F59" s="190">
        <f t="shared" si="5"/>
        <v>0</v>
      </c>
      <c r="G59" s="190">
        <f t="shared" si="6"/>
        <v>1228.844</v>
      </c>
      <c r="H59" s="191">
        <f t="shared" si="7"/>
        <v>1228.844</v>
      </c>
      <c r="I59" s="190">
        <v>1.0</v>
      </c>
      <c r="J59" s="192">
        <f t="shared" si="8"/>
        <v>1228.844</v>
      </c>
      <c r="K59" s="139"/>
      <c r="L59" s="216"/>
      <c r="M59" s="258">
        <f t="shared" si="18"/>
        <v>1</v>
      </c>
      <c r="N59" s="258"/>
      <c r="O59" s="139"/>
      <c r="P59" s="139"/>
      <c r="Q59" s="175">
        <v>1225.0</v>
      </c>
      <c r="R59" s="187">
        <v>23.0</v>
      </c>
      <c r="S59" s="175">
        <f t="shared" si="9"/>
        <v>28.12</v>
      </c>
      <c r="T59" s="160">
        <f t="shared" si="10"/>
        <v>1</v>
      </c>
      <c r="U59" s="160">
        <f t="shared" si="11"/>
        <v>28.12</v>
      </c>
      <c r="V59" s="188">
        <f t="shared" si="12"/>
        <v>1228.844</v>
      </c>
      <c r="W59" s="175">
        <f t="shared" ref="W59:X59" si="44">C59/100</f>
        <v>1</v>
      </c>
      <c r="X59" s="175">
        <f t="shared" si="44"/>
        <v>1.9</v>
      </c>
      <c r="Y59" s="175">
        <f t="shared" si="14"/>
        <v>28.12</v>
      </c>
      <c r="Z59" s="189">
        <f t="shared" si="15"/>
        <v>53.428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29.0</v>
      </c>
      <c r="B60" s="190" t="s">
        <v>64</v>
      </c>
      <c r="C60" s="190">
        <v>100.0</v>
      </c>
      <c r="D60" s="190">
        <v>190.0</v>
      </c>
      <c r="E60" s="190">
        <v>2826.0</v>
      </c>
      <c r="F60" s="190">
        <f t="shared" si="5"/>
        <v>0</v>
      </c>
      <c r="G60" s="190">
        <f t="shared" si="6"/>
        <v>1234.962</v>
      </c>
      <c r="H60" s="191">
        <f t="shared" si="7"/>
        <v>1234.962</v>
      </c>
      <c r="I60" s="190">
        <v>1.0</v>
      </c>
      <c r="J60" s="192">
        <f t="shared" si="8"/>
        <v>1234.962</v>
      </c>
      <c r="K60" s="139"/>
      <c r="L60" s="216"/>
      <c r="M60" s="258">
        <f t="shared" si="18"/>
        <v>1</v>
      </c>
      <c r="N60" s="258"/>
      <c r="O60" s="139"/>
      <c r="P60" s="139"/>
      <c r="Q60" s="175">
        <v>1240.0</v>
      </c>
      <c r="R60" s="187">
        <v>23.0</v>
      </c>
      <c r="S60" s="175">
        <f t="shared" si="9"/>
        <v>28.26</v>
      </c>
      <c r="T60" s="160">
        <f t="shared" si="10"/>
        <v>1</v>
      </c>
      <c r="U60" s="160">
        <f t="shared" si="11"/>
        <v>28.26</v>
      </c>
      <c r="V60" s="188">
        <f t="shared" si="12"/>
        <v>1234.962</v>
      </c>
      <c r="W60" s="175">
        <f t="shared" ref="W60:X60" si="45">C60/100</f>
        <v>1</v>
      </c>
      <c r="X60" s="175">
        <f t="shared" si="45"/>
        <v>1.9</v>
      </c>
      <c r="Y60" s="175">
        <f t="shared" si="14"/>
        <v>28.26</v>
      </c>
      <c r="Z60" s="189">
        <f t="shared" si="15"/>
        <v>53.694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30.0</v>
      </c>
      <c r="B61" s="190" t="s">
        <v>64</v>
      </c>
      <c r="C61" s="190">
        <v>103.0</v>
      </c>
      <c r="D61" s="190">
        <v>190.0</v>
      </c>
      <c r="E61" s="190">
        <v>2815.0</v>
      </c>
      <c r="F61" s="190">
        <f t="shared" si="5"/>
        <v>0</v>
      </c>
      <c r="G61" s="190">
        <f t="shared" si="6"/>
        <v>1267.05965</v>
      </c>
      <c r="H61" s="191">
        <f t="shared" si="7"/>
        <v>1267.05965</v>
      </c>
      <c r="I61" s="190">
        <v>1.0</v>
      </c>
      <c r="J61" s="192">
        <f t="shared" si="8"/>
        <v>1267.05965</v>
      </c>
      <c r="K61" s="139"/>
      <c r="L61" s="216"/>
      <c r="M61" s="258">
        <f t="shared" si="18"/>
        <v>1</v>
      </c>
      <c r="N61" s="258"/>
      <c r="O61" s="139"/>
      <c r="P61" s="139"/>
      <c r="Q61" s="175">
        <v>1230.0</v>
      </c>
      <c r="R61" s="187">
        <v>23.0</v>
      </c>
      <c r="S61" s="175">
        <f t="shared" si="9"/>
        <v>28.15</v>
      </c>
      <c r="T61" s="160">
        <f t="shared" si="10"/>
        <v>1</v>
      </c>
      <c r="U61" s="160">
        <f t="shared" si="11"/>
        <v>28.15</v>
      </c>
      <c r="V61" s="188">
        <f t="shared" si="12"/>
        <v>1267.05965</v>
      </c>
      <c r="W61" s="175">
        <f t="shared" ref="W61:X61" si="46">C61/100</f>
        <v>1.03</v>
      </c>
      <c r="X61" s="175">
        <f t="shared" si="46"/>
        <v>1.9</v>
      </c>
      <c r="Y61" s="175">
        <f t="shared" si="14"/>
        <v>28.15</v>
      </c>
      <c r="Z61" s="189">
        <f t="shared" si="15"/>
        <v>55.08955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31.0</v>
      </c>
      <c r="B62" s="190" t="s">
        <v>64</v>
      </c>
      <c r="C62" s="190">
        <v>98.0</v>
      </c>
      <c r="D62" s="190">
        <v>190.0</v>
      </c>
      <c r="E62" s="190">
        <v>2822.0</v>
      </c>
      <c r="F62" s="190">
        <f t="shared" si="5"/>
        <v>0</v>
      </c>
      <c r="G62" s="190">
        <f t="shared" si="6"/>
        <v>1208.54972</v>
      </c>
      <c r="H62" s="191">
        <f t="shared" si="7"/>
        <v>1208.54972</v>
      </c>
      <c r="I62" s="190">
        <v>1.0</v>
      </c>
      <c r="J62" s="192">
        <f t="shared" si="8"/>
        <v>1208.54972</v>
      </c>
      <c r="K62" s="139"/>
      <c r="L62" s="216"/>
      <c r="M62" s="258">
        <f t="shared" si="18"/>
        <v>1</v>
      </c>
      <c r="N62" s="258"/>
      <c r="O62" s="139"/>
      <c r="P62" s="139"/>
      <c r="Q62" s="175">
        <v>1225.0</v>
      </c>
      <c r="R62" s="187">
        <v>23.0</v>
      </c>
      <c r="S62" s="175">
        <f t="shared" si="9"/>
        <v>28.22</v>
      </c>
      <c r="T62" s="160">
        <f t="shared" si="10"/>
        <v>1</v>
      </c>
      <c r="U62" s="160">
        <f t="shared" si="11"/>
        <v>28.22</v>
      </c>
      <c r="V62" s="188">
        <f t="shared" si="12"/>
        <v>1208.54972</v>
      </c>
      <c r="W62" s="175">
        <f t="shared" ref="W62:X62" si="47">C62/100</f>
        <v>0.98</v>
      </c>
      <c r="X62" s="175">
        <f t="shared" si="47"/>
        <v>1.9</v>
      </c>
      <c r="Y62" s="175">
        <f t="shared" si="14"/>
        <v>28.22</v>
      </c>
      <c r="Z62" s="189">
        <f t="shared" si="15"/>
        <v>52.54564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32.0</v>
      </c>
      <c r="B63" s="180" t="s">
        <v>64</v>
      </c>
      <c r="C63" s="181">
        <v>50.0</v>
      </c>
      <c r="D63" s="181">
        <v>190.0</v>
      </c>
      <c r="E63" s="181">
        <v>210.0</v>
      </c>
      <c r="F63" s="181">
        <f t="shared" si="5"/>
        <v>0</v>
      </c>
      <c r="G63" s="181">
        <f t="shared" si="6"/>
        <v>45.885</v>
      </c>
      <c r="H63" s="182">
        <f t="shared" si="7"/>
        <v>45.885</v>
      </c>
      <c r="I63" s="181">
        <v>1.0</v>
      </c>
      <c r="J63" s="183">
        <f t="shared" si="8"/>
        <v>45.885</v>
      </c>
      <c r="K63" s="184"/>
      <c r="L63" s="185">
        <f>D63*25.4/1000</f>
        <v>4.826</v>
      </c>
      <c r="M63" s="186">
        <f t="shared" si="18"/>
        <v>1</v>
      </c>
      <c r="N63" s="186">
        <f>M63*L63</f>
        <v>4.826</v>
      </c>
      <c r="O63" s="184"/>
      <c r="P63" s="184"/>
      <c r="Q63" s="185"/>
      <c r="R63" s="187">
        <v>23.0</v>
      </c>
      <c r="S63" s="175">
        <f t="shared" si="9"/>
        <v>2.1</v>
      </c>
      <c r="T63" s="160">
        <f t="shared" si="10"/>
        <v>1</v>
      </c>
      <c r="U63" s="160">
        <f t="shared" si="11"/>
        <v>2.1</v>
      </c>
      <c r="V63" s="188">
        <f t="shared" si="12"/>
        <v>45.885</v>
      </c>
      <c r="W63" s="175">
        <f t="shared" ref="W63:X63" si="48">C63/100</f>
        <v>0.5</v>
      </c>
      <c r="X63" s="175">
        <f t="shared" si="48"/>
        <v>1.9</v>
      </c>
      <c r="Y63" s="175">
        <f t="shared" si="14"/>
        <v>2.1</v>
      </c>
      <c r="Z63" s="189">
        <f t="shared" si="15"/>
        <v>1.995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33.0</v>
      </c>
      <c r="B64" s="190" t="s">
        <v>64</v>
      </c>
      <c r="C64" s="190">
        <v>95.0</v>
      </c>
      <c r="D64" s="190">
        <v>190.0</v>
      </c>
      <c r="E64" s="190">
        <v>147.0</v>
      </c>
      <c r="F64" s="190">
        <f t="shared" si="5"/>
        <v>0</v>
      </c>
      <c r="G64" s="190">
        <f t="shared" si="6"/>
        <v>61.02705</v>
      </c>
      <c r="H64" s="191">
        <f t="shared" si="7"/>
        <v>61.02705</v>
      </c>
      <c r="I64" s="190">
        <v>1.0</v>
      </c>
      <c r="J64" s="192">
        <f t="shared" si="8"/>
        <v>61.02705</v>
      </c>
      <c r="K64" s="139"/>
      <c r="L64" s="216"/>
      <c r="M64" s="258">
        <f t="shared" si="18"/>
        <v>1</v>
      </c>
      <c r="N64" s="258"/>
      <c r="O64" s="139"/>
      <c r="P64" s="139"/>
      <c r="Q64" s="175"/>
      <c r="R64" s="187">
        <v>23.0</v>
      </c>
      <c r="S64" s="175">
        <f t="shared" si="9"/>
        <v>1.47</v>
      </c>
      <c r="T64" s="160">
        <f t="shared" si="10"/>
        <v>1</v>
      </c>
      <c r="U64" s="160">
        <f t="shared" si="11"/>
        <v>1.47</v>
      </c>
      <c r="V64" s="188">
        <f t="shared" si="12"/>
        <v>61.02705</v>
      </c>
      <c r="W64" s="175">
        <f t="shared" ref="W64:X64" si="49">C64/100</f>
        <v>0.95</v>
      </c>
      <c r="X64" s="175">
        <f t="shared" si="49"/>
        <v>1.9</v>
      </c>
      <c r="Y64" s="175">
        <f t="shared" si="14"/>
        <v>1.47</v>
      </c>
      <c r="Z64" s="189">
        <f t="shared" si="15"/>
        <v>2.65335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34.0</v>
      </c>
      <c r="B65" s="190" t="s">
        <v>64</v>
      </c>
      <c r="C65" s="190">
        <v>85.0</v>
      </c>
      <c r="D65" s="190">
        <v>190.0</v>
      </c>
      <c r="E65" s="190">
        <v>169.0</v>
      </c>
      <c r="F65" s="190">
        <f t="shared" si="5"/>
        <v>0</v>
      </c>
      <c r="G65" s="190">
        <f t="shared" si="6"/>
        <v>62.77505</v>
      </c>
      <c r="H65" s="191">
        <f t="shared" si="7"/>
        <v>62.77505</v>
      </c>
      <c r="I65" s="190">
        <v>1.0</v>
      </c>
      <c r="J65" s="192">
        <f t="shared" si="8"/>
        <v>62.77505</v>
      </c>
      <c r="K65" s="139"/>
      <c r="L65" s="216"/>
      <c r="M65" s="258">
        <f t="shared" si="18"/>
        <v>1</v>
      </c>
      <c r="N65" s="258"/>
      <c r="O65" s="139"/>
      <c r="P65" s="139"/>
      <c r="Q65" s="175"/>
      <c r="R65" s="187">
        <v>23.0</v>
      </c>
      <c r="S65" s="175">
        <f t="shared" si="9"/>
        <v>1.69</v>
      </c>
      <c r="T65" s="160">
        <f t="shared" si="10"/>
        <v>1</v>
      </c>
      <c r="U65" s="160">
        <f t="shared" si="11"/>
        <v>1.69</v>
      </c>
      <c r="V65" s="188">
        <f t="shared" si="12"/>
        <v>62.77505</v>
      </c>
      <c r="W65" s="175">
        <f t="shared" ref="W65:X65" si="50">C65/100</f>
        <v>0.85</v>
      </c>
      <c r="X65" s="175">
        <f t="shared" si="50"/>
        <v>1.9</v>
      </c>
      <c r="Y65" s="175">
        <f t="shared" si="14"/>
        <v>1.69</v>
      </c>
      <c r="Z65" s="189">
        <f t="shared" si="15"/>
        <v>2.72935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35.0</v>
      </c>
      <c r="B66" s="190" t="s">
        <v>64</v>
      </c>
      <c r="C66" s="190">
        <v>94.0</v>
      </c>
      <c r="D66" s="190">
        <v>190.0</v>
      </c>
      <c r="E66" s="190">
        <v>207.0</v>
      </c>
      <c r="F66" s="190">
        <f t="shared" si="5"/>
        <v>0</v>
      </c>
      <c r="G66" s="190">
        <f t="shared" si="6"/>
        <v>85.03146</v>
      </c>
      <c r="H66" s="191">
        <f t="shared" si="7"/>
        <v>85.03146</v>
      </c>
      <c r="I66" s="190">
        <v>1.0</v>
      </c>
      <c r="J66" s="192">
        <f t="shared" si="8"/>
        <v>85.03146</v>
      </c>
      <c r="K66" s="139"/>
      <c r="L66" s="216"/>
      <c r="M66" s="258">
        <f t="shared" si="18"/>
        <v>1</v>
      </c>
      <c r="N66" s="258"/>
      <c r="O66" s="139"/>
      <c r="P66" s="139"/>
      <c r="Q66" s="175"/>
      <c r="R66" s="187">
        <v>23.0</v>
      </c>
      <c r="S66" s="175">
        <f t="shared" si="9"/>
        <v>2.07</v>
      </c>
      <c r="T66" s="160">
        <f t="shared" si="10"/>
        <v>1</v>
      </c>
      <c r="U66" s="160">
        <f t="shared" si="11"/>
        <v>2.07</v>
      </c>
      <c r="V66" s="188">
        <f t="shared" si="12"/>
        <v>85.03146</v>
      </c>
      <c r="W66" s="175">
        <f t="shared" ref="W66:X66" si="51">C66/100</f>
        <v>0.94</v>
      </c>
      <c r="X66" s="175">
        <f t="shared" si="51"/>
        <v>1.9</v>
      </c>
      <c r="Y66" s="175">
        <f t="shared" si="14"/>
        <v>2.07</v>
      </c>
      <c r="Z66" s="189">
        <f t="shared" si="15"/>
        <v>3.69702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36.0</v>
      </c>
      <c r="B67" s="190" t="s">
        <v>64</v>
      </c>
      <c r="C67" s="190">
        <v>95.0</v>
      </c>
      <c r="D67" s="190">
        <v>190.0</v>
      </c>
      <c r="E67" s="190">
        <v>204.0</v>
      </c>
      <c r="F67" s="190">
        <f t="shared" si="5"/>
        <v>0</v>
      </c>
      <c r="G67" s="190">
        <f t="shared" si="6"/>
        <v>84.6906</v>
      </c>
      <c r="H67" s="191">
        <f t="shared" si="7"/>
        <v>84.6906</v>
      </c>
      <c r="I67" s="190">
        <v>1.0</v>
      </c>
      <c r="J67" s="192">
        <f t="shared" si="8"/>
        <v>84.6906</v>
      </c>
      <c r="K67" s="139"/>
      <c r="L67" s="216"/>
      <c r="M67" s="258">
        <f t="shared" si="18"/>
        <v>1</v>
      </c>
      <c r="N67" s="258"/>
      <c r="O67" s="139"/>
      <c r="P67" s="139"/>
      <c r="Q67" s="175"/>
      <c r="R67" s="187">
        <v>23.0</v>
      </c>
      <c r="S67" s="175">
        <f t="shared" si="9"/>
        <v>2.04</v>
      </c>
      <c r="T67" s="160">
        <f t="shared" si="10"/>
        <v>1</v>
      </c>
      <c r="U67" s="160">
        <f t="shared" si="11"/>
        <v>2.04</v>
      </c>
      <c r="V67" s="188">
        <f t="shared" si="12"/>
        <v>84.6906</v>
      </c>
      <c r="W67" s="175">
        <f t="shared" ref="W67:X67" si="52">C67/100</f>
        <v>0.95</v>
      </c>
      <c r="X67" s="175">
        <f t="shared" si="52"/>
        <v>1.9</v>
      </c>
      <c r="Y67" s="175">
        <f t="shared" si="14"/>
        <v>2.04</v>
      </c>
      <c r="Z67" s="189">
        <f t="shared" si="15"/>
        <v>3.6822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37.0</v>
      </c>
      <c r="B68" s="180" t="s">
        <v>92</v>
      </c>
      <c r="C68" s="181">
        <v>98.0</v>
      </c>
      <c r="D68" s="181">
        <v>218.0</v>
      </c>
      <c r="E68" s="181">
        <v>170.0</v>
      </c>
      <c r="F68" s="181">
        <f t="shared" si="5"/>
        <v>0</v>
      </c>
      <c r="G68" s="181">
        <f t="shared" si="6"/>
        <v>59.92602</v>
      </c>
      <c r="H68" s="182">
        <f t="shared" si="7"/>
        <v>59.92602</v>
      </c>
      <c r="I68" s="181">
        <v>1.0</v>
      </c>
      <c r="J68" s="183">
        <f t="shared" si="8"/>
        <v>59.92602</v>
      </c>
      <c r="K68" s="184"/>
      <c r="L68" s="266"/>
      <c r="M68" s="267">
        <f t="shared" si="18"/>
        <v>1</v>
      </c>
      <c r="N68" s="267"/>
      <c r="O68" s="184"/>
      <c r="P68" s="184"/>
      <c r="Q68" s="185"/>
      <c r="R68" s="187">
        <v>16.5</v>
      </c>
      <c r="S68" s="175">
        <f t="shared" si="9"/>
        <v>1.7</v>
      </c>
      <c r="T68" s="160">
        <f t="shared" si="10"/>
        <v>1</v>
      </c>
      <c r="U68" s="160">
        <f t="shared" si="11"/>
        <v>1.7</v>
      </c>
      <c r="V68" s="188">
        <f t="shared" si="12"/>
        <v>59.92602</v>
      </c>
      <c r="W68" s="175">
        <f t="shared" ref="W68:X68" si="53">C68/100</f>
        <v>0.98</v>
      </c>
      <c r="X68" s="175">
        <f t="shared" si="53"/>
        <v>2.18</v>
      </c>
      <c r="Y68" s="175">
        <f t="shared" si="14"/>
        <v>1.7</v>
      </c>
      <c r="Z68" s="189">
        <f t="shared" si="15"/>
        <v>3.63188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38.0</v>
      </c>
      <c r="B69" s="190" t="s">
        <v>92</v>
      </c>
      <c r="C69" s="190">
        <v>103.0</v>
      </c>
      <c r="D69" s="190">
        <v>219.0</v>
      </c>
      <c r="E69" s="190">
        <v>100.0</v>
      </c>
      <c r="F69" s="190">
        <f t="shared" si="5"/>
        <v>0</v>
      </c>
      <c r="G69" s="190">
        <f t="shared" si="6"/>
        <v>37.21905</v>
      </c>
      <c r="H69" s="191">
        <f t="shared" si="7"/>
        <v>37.21905</v>
      </c>
      <c r="I69" s="190">
        <v>1.0</v>
      </c>
      <c r="J69" s="192">
        <f t="shared" si="8"/>
        <v>37.21905</v>
      </c>
      <c r="K69" s="139"/>
      <c r="L69" s="216"/>
      <c r="M69" s="258">
        <f t="shared" si="18"/>
        <v>1</v>
      </c>
      <c r="N69" s="258"/>
      <c r="O69" s="139"/>
      <c r="P69" s="139"/>
      <c r="Q69" s="175"/>
      <c r="R69" s="187">
        <v>16.5</v>
      </c>
      <c r="S69" s="175">
        <f t="shared" si="9"/>
        <v>1</v>
      </c>
      <c r="T69" s="160">
        <f t="shared" si="10"/>
        <v>1</v>
      </c>
      <c r="U69" s="160">
        <f t="shared" si="11"/>
        <v>1</v>
      </c>
      <c r="V69" s="188">
        <f t="shared" si="12"/>
        <v>37.21905</v>
      </c>
      <c r="W69" s="175">
        <f t="shared" ref="W69:X69" si="54">C69/100</f>
        <v>1.03</v>
      </c>
      <c r="X69" s="175">
        <f t="shared" si="54"/>
        <v>2.19</v>
      </c>
      <c r="Y69" s="175">
        <f t="shared" si="14"/>
        <v>1</v>
      </c>
      <c r="Z69" s="189">
        <f t="shared" si="15"/>
        <v>2.2557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39.0</v>
      </c>
      <c r="B70" s="190" t="s">
        <v>92</v>
      </c>
      <c r="C70" s="190">
        <v>106.0</v>
      </c>
      <c r="D70" s="190">
        <v>220.0</v>
      </c>
      <c r="E70" s="190">
        <v>2826.0</v>
      </c>
      <c r="F70" s="190">
        <f t="shared" si="5"/>
        <v>0</v>
      </c>
      <c r="G70" s="190">
        <f t="shared" si="6"/>
        <v>1087.38828</v>
      </c>
      <c r="H70" s="191">
        <f t="shared" si="7"/>
        <v>1087.38828</v>
      </c>
      <c r="I70" s="190">
        <v>1.0</v>
      </c>
      <c r="J70" s="192">
        <f t="shared" si="8"/>
        <v>1087.38828</v>
      </c>
      <c r="K70" s="139"/>
      <c r="L70" s="216"/>
      <c r="M70" s="258"/>
      <c r="N70" s="258"/>
      <c r="O70" s="139"/>
      <c r="P70" s="139"/>
      <c r="Q70" s="175">
        <v>1070.0</v>
      </c>
      <c r="R70" s="187">
        <v>16.5</v>
      </c>
      <c r="S70" s="175">
        <f t="shared" si="9"/>
        <v>28.26</v>
      </c>
      <c r="T70" s="160">
        <f t="shared" si="10"/>
        <v>1</v>
      </c>
      <c r="U70" s="160">
        <f t="shared" si="11"/>
        <v>28.26</v>
      </c>
      <c r="V70" s="188">
        <f t="shared" si="12"/>
        <v>1087.38828</v>
      </c>
      <c r="W70" s="175">
        <f t="shared" ref="W70:X70" si="55">C70/100</f>
        <v>1.06</v>
      </c>
      <c r="X70" s="175">
        <f t="shared" si="55"/>
        <v>2.2</v>
      </c>
      <c r="Y70" s="175">
        <f t="shared" si="14"/>
        <v>28.26</v>
      </c>
      <c r="Z70" s="189">
        <f t="shared" si="15"/>
        <v>65.90232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40.0</v>
      </c>
      <c r="B71" s="190" t="s">
        <v>92</v>
      </c>
      <c r="C71" s="190">
        <v>103.0</v>
      </c>
      <c r="D71" s="190">
        <v>220.0</v>
      </c>
      <c r="E71" s="190">
        <v>1935.0</v>
      </c>
      <c r="F71" s="190">
        <f t="shared" si="5"/>
        <v>0</v>
      </c>
      <c r="G71" s="190">
        <f t="shared" si="6"/>
        <v>723.47715</v>
      </c>
      <c r="H71" s="191">
        <f t="shared" si="7"/>
        <v>723.47715</v>
      </c>
      <c r="I71" s="190">
        <v>1.0</v>
      </c>
      <c r="J71" s="192">
        <f t="shared" si="8"/>
        <v>723.47715</v>
      </c>
      <c r="K71" s="139"/>
      <c r="L71" s="216"/>
      <c r="M71" s="258"/>
      <c r="N71" s="258"/>
      <c r="O71" s="139"/>
      <c r="P71" s="139"/>
      <c r="Q71" s="175">
        <v>700.0</v>
      </c>
      <c r="R71" s="187">
        <v>16.5</v>
      </c>
      <c r="S71" s="175">
        <f t="shared" si="9"/>
        <v>19.35</v>
      </c>
      <c r="T71" s="160">
        <f t="shared" si="10"/>
        <v>1</v>
      </c>
      <c r="U71" s="160">
        <f t="shared" si="11"/>
        <v>19.35</v>
      </c>
      <c r="V71" s="188">
        <f t="shared" si="12"/>
        <v>723.47715</v>
      </c>
      <c r="W71" s="175">
        <f t="shared" ref="W71:X71" si="56">C71/100</f>
        <v>1.03</v>
      </c>
      <c r="X71" s="175">
        <f t="shared" si="56"/>
        <v>2.2</v>
      </c>
      <c r="Y71" s="175">
        <f t="shared" si="14"/>
        <v>19.35</v>
      </c>
      <c r="Z71" s="189">
        <f t="shared" si="15"/>
        <v>43.8471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0">
        <v>41.0</v>
      </c>
      <c r="B72" s="180" t="s">
        <v>56</v>
      </c>
      <c r="C72" s="190">
        <v>78.0</v>
      </c>
      <c r="D72" s="190">
        <v>220.0</v>
      </c>
      <c r="E72" s="190">
        <v>200.0</v>
      </c>
      <c r="F72" s="190">
        <f t="shared" si="5"/>
        <v>0</v>
      </c>
      <c r="G72" s="190">
        <f t="shared" si="6"/>
        <v>104.676</v>
      </c>
      <c r="H72" s="191">
        <f t="shared" si="7"/>
        <v>104.676</v>
      </c>
      <c r="I72" s="190">
        <v>1.0</v>
      </c>
      <c r="J72" s="192">
        <f t="shared" si="8"/>
        <v>104.676</v>
      </c>
      <c r="K72" s="139"/>
      <c r="L72" s="216"/>
      <c r="M72" s="258"/>
      <c r="N72" s="258"/>
      <c r="O72" s="139"/>
      <c r="P72" s="139"/>
      <c r="Q72" s="175"/>
      <c r="R72" s="187">
        <v>30.5</v>
      </c>
      <c r="S72" s="175">
        <f t="shared" si="9"/>
        <v>2</v>
      </c>
      <c r="T72" s="160">
        <f t="shared" si="10"/>
        <v>1</v>
      </c>
      <c r="U72" s="160">
        <f t="shared" si="11"/>
        <v>2</v>
      </c>
      <c r="V72" s="188">
        <f t="shared" si="12"/>
        <v>104.676</v>
      </c>
      <c r="W72" s="175">
        <f t="shared" ref="W72:X72" si="57">C72/100</f>
        <v>0.78</v>
      </c>
      <c r="X72" s="175">
        <f t="shared" si="57"/>
        <v>2.2</v>
      </c>
      <c r="Y72" s="175">
        <f t="shared" si="14"/>
        <v>2</v>
      </c>
      <c r="Z72" s="189">
        <f t="shared" si="15"/>
        <v>3.432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0">
        <v>42.0</v>
      </c>
      <c r="B73" s="190" t="s">
        <v>56</v>
      </c>
      <c r="C73" s="190">
        <v>80.0</v>
      </c>
      <c r="D73" s="190">
        <v>220.0</v>
      </c>
      <c r="E73" s="190">
        <v>204.0</v>
      </c>
      <c r="F73" s="190">
        <f t="shared" si="5"/>
        <v>0</v>
      </c>
      <c r="G73" s="190">
        <f t="shared" si="6"/>
        <v>109.5072</v>
      </c>
      <c r="H73" s="191">
        <f t="shared" si="7"/>
        <v>109.5072</v>
      </c>
      <c r="I73" s="190">
        <v>1.0</v>
      </c>
      <c r="J73" s="192">
        <f t="shared" si="8"/>
        <v>109.5072</v>
      </c>
      <c r="K73" s="139"/>
      <c r="L73" s="216"/>
      <c r="M73" s="258"/>
      <c r="N73" s="258"/>
      <c r="O73" s="139"/>
      <c r="P73" s="139"/>
      <c r="Q73" s="175"/>
      <c r="R73" s="187">
        <v>30.5</v>
      </c>
      <c r="S73" s="175">
        <f t="shared" si="9"/>
        <v>2.04</v>
      </c>
      <c r="T73" s="160">
        <f t="shared" si="10"/>
        <v>1</v>
      </c>
      <c r="U73" s="160">
        <f t="shared" si="11"/>
        <v>2.04</v>
      </c>
      <c r="V73" s="188">
        <f t="shared" si="12"/>
        <v>109.5072</v>
      </c>
      <c r="W73" s="175">
        <f t="shared" ref="W73:X73" si="58">C73/100</f>
        <v>0.8</v>
      </c>
      <c r="X73" s="175">
        <f t="shared" si="58"/>
        <v>2.2</v>
      </c>
      <c r="Y73" s="175">
        <f t="shared" si="14"/>
        <v>2.04</v>
      </c>
      <c r="Z73" s="189">
        <f t="shared" si="15"/>
        <v>3.5904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0">
        <v>43.0</v>
      </c>
      <c r="B74" s="180" t="s">
        <v>78</v>
      </c>
      <c r="C74" s="190">
        <v>65.0</v>
      </c>
      <c r="D74" s="190">
        <v>220.0</v>
      </c>
      <c r="E74" s="190">
        <v>200.0</v>
      </c>
      <c r="F74" s="190">
        <f t="shared" si="5"/>
        <v>0</v>
      </c>
      <c r="G74" s="190">
        <f t="shared" si="6"/>
        <v>87.23</v>
      </c>
      <c r="H74" s="191">
        <f t="shared" si="7"/>
        <v>87.23</v>
      </c>
      <c r="I74" s="190">
        <v>1.0</v>
      </c>
      <c r="J74" s="192">
        <f t="shared" si="8"/>
        <v>87.23</v>
      </c>
      <c r="K74" s="139"/>
      <c r="L74" s="216"/>
      <c r="M74" s="258"/>
      <c r="N74" s="258"/>
      <c r="O74" s="139"/>
      <c r="P74" s="139"/>
      <c r="Q74" s="175"/>
      <c r="R74" s="187">
        <v>30.5</v>
      </c>
      <c r="S74" s="175">
        <f t="shared" si="9"/>
        <v>2</v>
      </c>
      <c r="T74" s="160">
        <f t="shared" si="10"/>
        <v>1</v>
      </c>
      <c r="U74" s="160">
        <f t="shared" si="11"/>
        <v>2</v>
      </c>
      <c r="V74" s="188">
        <f t="shared" si="12"/>
        <v>87.23</v>
      </c>
      <c r="W74" s="175">
        <f t="shared" ref="W74:X74" si="59">C74/100</f>
        <v>0.65</v>
      </c>
      <c r="X74" s="175">
        <f t="shared" si="59"/>
        <v>2.2</v>
      </c>
      <c r="Y74" s="175">
        <f t="shared" si="14"/>
        <v>2</v>
      </c>
      <c r="Z74" s="189">
        <f t="shared" si="15"/>
        <v>2.86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0">
        <v>44.0</v>
      </c>
      <c r="B75" s="190" t="s">
        <v>78</v>
      </c>
      <c r="C75" s="190">
        <v>80.0</v>
      </c>
      <c r="D75" s="190">
        <v>220.0</v>
      </c>
      <c r="E75" s="190">
        <v>203.0</v>
      </c>
      <c r="F75" s="190">
        <f t="shared" si="5"/>
        <v>0</v>
      </c>
      <c r="G75" s="190">
        <f t="shared" si="6"/>
        <v>108.9704</v>
      </c>
      <c r="H75" s="191">
        <f t="shared" si="7"/>
        <v>108.9704</v>
      </c>
      <c r="I75" s="190">
        <v>1.0</v>
      </c>
      <c r="J75" s="192">
        <f t="shared" si="8"/>
        <v>108.9704</v>
      </c>
      <c r="K75" s="139"/>
      <c r="L75" s="216"/>
      <c r="M75" s="258"/>
      <c r="N75" s="258"/>
      <c r="O75" s="139"/>
      <c r="P75" s="139"/>
      <c r="Q75" s="175"/>
      <c r="R75" s="187">
        <v>30.5</v>
      </c>
      <c r="S75" s="175">
        <f t="shared" si="9"/>
        <v>2.03</v>
      </c>
      <c r="T75" s="160">
        <f t="shared" si="10"/>
        <v>1</v>
      </c>
      <c r="U75" s="160">
        <f t="shared" si="11"/>
        <v>2.03</v>
      </c>
      <c r="V75" s="188">
        <f t="shared" si="12"/>
        <v>108.9704</v>
      </c>
      <c r="W75" s="175">
        <f t="shared" ref="W75:X75" si="60">C75/100</f>
        <v>0.8</v>
      </c>
      <c r="X75" s="175">
        <f t="shared" si="60"/>
        <v>2.2</v>
      </c>
      <c r="Y75" s="175">
        <f t="shared" si="14"/>
        <v>2.03</v>
      </c>
      <c r="Z75" s="189">
        <f t="shared" si="15"/>
        <v>3.5728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0">
        <v>45.0</v>
      </c>
      <c r="B76" s="190" t="s">
        <v>78</v>
      </c>
      <c r="C76" s="190">
        <v>40.0</v>
      </c>
      <c r="D76" s="190">
        <v>220.0</v>
      </c>
      <c r="E76" s="190">
        <v>123.0</v>
      </c>
      <c r="F76" s="190">
        <f t="shared" si="5"/>
        <v>0</v>
      </c>
      <c r="G76" s="190">
        <f t="shared" si="6"/>
        <v>33.0132</v>
      </c>
      <c r="H76" s="191">
        <f t="shared" si="7"/>
        <v>33.0132</v>
      </c>
      <c r="I76" s="190">
        <v>1.0</v>
      </c>
      <c r="J76" s="192">
        <f t="shared" si="8"/>
        <v>33.0132</v>
      </c>
      <c r="K76" s="139"/>
      <c r="L76" s="216"/>
      <c r="M76" s="258"/>
      <c r="N76" s="258"/>
      <c r="O76" s="139"/>
      <c r="P76" s="139"/>
      <c r="Q76" s="175"/>
      <c r="R76" s="187">
        <v>30.5</v>
      </c>
      <c r="S76" s="175">
        <f t="shared" si="9"/>
        <v>1.23</v>
      </c>
      <c r="T76" s="160">
        <f t="shared" si="10"/>
        <v>1</v>
      </c>
      <c r="U76" s="160">
        <f t="shared" si="11"/>
        <v>1.23</v>
      </c>
      <c r="V76" s="188">
        <f t="shared" si="12"/>
        <v>33.0132</v>
      </c>
      <c r="W76" s="175">
        <f t="shared" ref="W76:X76" si="61">C76/100</f>
        <v>0.4</v>
      </c>
      <c r="X76" s="175">
        <f t="shared" si="61"/>
        <v>2.2</v>
      </c>
      <c r="Y76" s="175">
        <f t="shared" si="14"/>
        <v>1.23</v>
      </c>
      <c r="Z76" s="189">
        <f t="shared" si="15"/>
        <v>1.0824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0">
        <v>46.0</v>
      </c>
      <c r="B77" s="180" t="s">
        <v>107</v>
      </c>
      <c r="C77" s="181">
        <v>85.0</v>
      </c>
      <c r="D77" s="181">
        <v>203.0</v>
      </c>
      <c r="E77" s="181">
        <v>260.0</v>
      </c>
      <c r="F77" s="181">
        <f t="shared" si="5"/>
        <v>0</v>
      </c>
      <c r="G77" s="181">
        <f t="shared" si="6"/>
        <v>134.589</v>
      </c>
      <c r="H77" s="182">
        <f t="shared" si="7"/>
        <v>134.589</v>
      </c>
      <c r="I77" s="181">
        <v>1.0</v>
      </c>
      <c r="J77" s="183">
        <f t="shared" si="8"/>
        <v>134.589</v>
      </c>
      <c r="K77" s="184"/>
      <c r="L77" s="266"/>
      <c r="M77" s="267"/>
      <c r="N77" s="267"/>
      <c r="O77" s="184"/>
      <c r="P77" s="184"/>
      <c r="Q77" s="185"/>
      <c r="R77" s="141">
        <v>30.0</v>
      </c>
      <c r="S77" s="175">
        <f t="shared" si="9"/>
        <v>2.6</v>
      </c>
      <c r="T77" s="160">
        <f t="shared" si="10"/>
        <v>1</v>
      </c>
      <c r="U77" s="160">
        <f t="shared" si="11"/>
        <v>2.6</v>
      </c>
      <c r="V77" s="188">
        <f t="shared" si="12"/>
        <v>134.589</v>
      </c>
      <c r="W77" s="175">
        <f t="shared" ref="W77:X77" si="62">C77/100</f>
        <v>0.85</v>
      </c>
      <c r="X77" s="175">
        <f t="shared" si="62"/>
        <v>2.03</v>
      </c>
      <c r="Y77" s="175">
        <f t="shared" si="14"/>
        <v>2.6</v>
      </c>
      <c r="Z77" s="189">
        <f t="shared" si="15"/>
        <v>4.4863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customHeight="1">
      <c r="A78" s="160">
        <v>47.0</v>
      </c>
      <c r="B78" s="190" t="s">
        <v>107</v>
      </c>
      <c r="C78" s="190">
        <v>96.0</v>
      </c>
      <c r="D78" s="190">
        <v>202.0</v>
      </c>
      <c r="E78" s="190">
        <v>2837.0</v>
      </c>
      <c r="F78" s="190">
        <f t="shared" si="5"/>
        <v>0</v>
      </c>
      <c r="G78" s="190">
        <f t="shared" si="6"/>
        <v>1650.45312</v>
      </c>
      <c r="H78" s="191">
        <f t="shared" si="7"/>
        <v>1650.45312</v>
      </c>
      <c r="I78" s="190">
        <v>1.0</v>
      </c>
      <c r="J78" s="192">
        <f t="shared" si="8"/>
        <v>1650.45312</v>
      </c>
      <c r="K78" s="139"/>
      <c r="L78" s="216"/>
      <c r="M78" s="258"/>
      <c r="N78" s="258"/>
      <c r="O78" s="139"/>
      <c r="P78" s="139"/>
      <c r="Q78" s="175">
        <v>1710.0</v>
      </c>
      <c r="R78" s="141">
        <v>30.0</v>
      </c>
      <c r="S78" s="175" t="s">
        <v>109</v>
      </c>
      <c r="T78" s="160">
        <f t="shared" si="10"/>
        <v>1</v>
      </c>
      <c r="U78" s="160" t="str">
        <f t="shared" si="11"/>
        <v>#VALUE!</v>
      </c>
      <c r="V78" s="188" t="s">
        <v>109</v>
      </c>
      <c r="W78" s="175">
        <f t="shared" ref="W78:X78" si="63">C78/100</f>
        <v>0.96</v>
      </c>
      <c r="X78" s="175">
        <f t="shared" si="63"/>
        <v>2.02</v>
      </c>
      <c r="Y78" s="175" t="str">
        <f t="shared" si="14"/>
        <v>#VALUE!</v>
      </c>
      <c r="Z78" s="189" t="str">
        <f t="shared" si="15"/>
        <v>#VALUE!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48.0</v>
      </c>
      <c r="B79" s="190"/>
      <c r="C79" s="190"/>
      <c r="D79" s="190"/>
      <c r="E79" s="190"/>
      <c r="F79" s="190">
        <f t="shared" si="5"/>
        <v>0</v>
      </c>
      <c r="G79" s="190">
        <f t="shared" si="6"/>
        <v>0</v>
      </c>
      <c r="H79" s="191">
        <f t="shared" si="7"/>
        <v>0</v>
      </c>
      <c r="I79" s="190"/>
      <c r="J79" s="192">
        <f t="shared" si="8"/>
        <v>0</v>
      </c>
      <c r="K79" s="139"/>
      <c r="L79" s="216"/>
      <c r="M79" s="258"/>
      <c r="N79" s="258"/>
      <c r="O79" s="139"/>
      <c r="P79" s="139"/>
      <c r="Q79" s="175"/>
      <c r="R79" s="141"/>
      <c r="S79" s="175">
        <f t="shared" ref="S79:S249" si="65">E79/100</f>
        <v>0</v>
      </c>
      <c r="T79" s="160" t="str">
        <f t="shared" si="10"/>
        <v/>
      </c>
      <c r="U79" s="160">
        <f t="shared" si="11"/>
        <v>0</v>
      </c>
      <c r="V79" s="188">
        <f t="shared" ref="V79:V106" si="66">R79*C79/100*D79/100*E79/100</f>
        <v>0</v>
      </c>
      <c r="W79" s="175">
        <f t="shared" ref="W79:X79" si="64">C79/100</f>
        <v>0</v>
      </c>
      <c r="X79" s="175">
        <f t="shared" si="64"/>
        <v>0</v>
      </c>
      <c r="Y79" s="175">
        <f t="shared" si="14"/>
        <v>0</v>
      </c>
      <c r="Z79" s="18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49.0</v>
      </c>
      <c r="B80" s="190"/>
      <c r="C80" s="190"/>
      <c r="D80" s="190"/>
      <c r="E80" s="190"/>
      <c r="F80" s="190">
        <f t="shared" si="5"/>
        <v>0</v>
      </c>
      <c r="G80" s="190">
        <f t="shared" si="6"/>
        <v>0</v>
      </c>
      <c r="H80" s="191">
        <f t="shared" si="7"/>
        <v>0</v>
      </c>
      <c r="I80" s="190"/>
      <c r="J80" s="192">
        <f t="shared" si="8"/>
        <v>0</v>
      </c>
      <c r="K80" s="139"/>
      <c r="L80" s="216"/>
      <c r="M80" s="258"/>
      <c r="N80" s="258"/>
      <c r="O80" s="139"/>
      <c r="P80" s="139"/>
      <c r="Q80" s="175"/>
      <c r="R80" s="141"/>
      <c r="S80" s="175">
        <f t="shared" si="65"/>
        <v>0</v>
      </c>
      <c r="T80" s="160" t="str">
        <f t="shared" si="10"/>
        <v/>
      </c>
      <c r="U80" s="160">
        <f t="shared" si="11"/>
        <v>0</v>
      </c>
      <c r="V80" s="188">
        <f t="shared" si="66"/>
        <v>0</v>
      </c>
      <c r="W80" s="175">
        <f t="shared" ref="W80:X80" si="67">C80/100</f>
        <v>0</v>
      </c>
      <c r="X80" s="175">
        <f t="shared" si="67"/>
        <v>0</v>
      </c>
      <c r="Y80" s="175">
        <f t="shared" si="14"/>
        <v>0</v>
      </c>
      <c r="Z80" s="18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50.0</v>
      </c>
      <c r="B81" s="190"/>
      <c r="C81" s="190"/>
      <c r="D81" s="190"/>
      <c r="E81" s="190"/>
      <c r="F81" s="190">
        <f t="shared" si="5"/>
        <v>0</v>
      </c>
      <c r="G81" s="190">
        <f t="shared" si="6"/>
        <v>0</v>
      </c>
      <c r="H81" s="191">
        <f t="shared" si="7"/>
        <v>0</v>
      </c>
      <c r="I81" s="190"/>
      <c r="J81" s="192">
        <f t="shared" si="8"/>
        <v>0</v>
      </c>
      <c r="K81" s="139"/>
      <c r="L81" s="216"/>
      <c r="M81" s="258"/>
      <c r="N81" s="258"/>
      <c r="O81" s="139"/>
      <c r="P81" s="139"/>
      <c r="Q81" s="175"/>
      <c r="R81" s="141"/>
      <c r="S81" s="175">
        <f t="shared" si="65"/>
        <v>0</v>
      </c>
      <c r="T81" s="160" t="str">
        <f t="shared" si="10"/>
        <v/>
      </c>
      <c r="U81" s="160">
        <f t="shared" si="11"/>
        <v>0</v>
      </c>
      <c r="V81" s="188">
        <f t="shared" si="66"/>
        <v>0</v>
      </c>
      <c r="W81" s="175">
        <f t="shared" ref="W81:X81" si="68">C81/100</f>
        <v>0</v>
      </c>
      <c r="X81" s="175">
        <f t="shared" si="68"/>
        <v>0</v>
      </c>
      <c r="Y81" s="175">
        <f t="shared" si="14"/>
        <v>0</v>
      </c>
      <c r="Z81" s="18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51.0</v>
      </c>
      <c r="B82" s="190"/>
      <c r="C82" s="190"/>
      <c r="D82" s="190"/>
      <c r="E82" s="190"/>
      <c r="F82" s="190">
        <f t="shared" si="5"/>
        <v>0</v>
      </c>
      <c r="G82" s="190">
        <f t="shared" si="6"/>
        <v>0</v>
      </c>
      <c r="H82" s="191">
        <f t="shared" si="7"/>
        <v>0</v>
      </c>
      <c r="I82" s="190"/>
      <c r="J82" s="192">
        <f t="shared" si="8"/>
        <v>0</v>
      </c>
      <c r="K82" s="139"/>
      <c r="L82" s="216"/>
      <c r="M82" s="258"/>
      <c r="N82" s="258"/>
      <c r="O82" s="139"/>
      <c r="P82" s="139"/>
      <c r="Q82" s="175"/>
      <c r="R82" s="141"/>
      <c r="S82" s="175">
        <f t="shared" si="65"/>
        <v>0</v>
      </c>
      <c r="T82" s="160" t="str">
        <f t="shared" si="10"/>
        <v/>
      </c>
      <c r="U82" s="160">
        <f t="shared" si="11"/>
        <v>0</v>
      </c>
      <c r="V82" s="188">
        <f t="shared" si="66"/>
        <v>0</v>
      </c>
      <c r="W82" s="175">
        <f t="shared" ref="W82:X82" si="69">C82/100</f>
        <v>0</v>
      </c>
      <c r="X82" s="175">
        <f t="shared" si="69"/>
        <v>0</v>
      </c>
      <c r="Y82" s="175">
        <f t="shared" si="14"/>
        <v>0</v>
      </c>
      <c r="Z82" s="18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52.0</v>
      </c>
      <c r="B83" s="190"/>
      <c r="C83" s="190"/>
      <c r="D83" s="190"/>
      <c r="E83" s="190"/>
      <c r="F83" s="190">
        <f t="shared" si="5"/>
        <v>0</v>
      </c>
      <c r="G83" s="190">
        <f t="shared" si="6"/>
        <v>0</v>
      </c>
      <c r="H83" s="191">
        <f t="shared" si="7"/>
        <v>0</v>
      </c>
      <c r="I83" s="190"/>
      <c r="J83" s="192">
        <f t="shared" si="8"/>
        <v>0</v>
      </c>
      <c r="K83" s="139"/>
      <c r="L83" s="216"/>
      <c r="M83" s="258"/>
      <c r="N83" s="258"/>
      <c r="O83" s="139"/>
      <c r="P83" s="139"/>
      <c r="Q83" s="175"/>
      <c r="R83" s="141"/>
      <c r="S83" s="175">
        <f t="shared" si="65"/>
        <v>0</v>
      </c>
      <c r="T83" s="160" t="str">
        <f t="shared" si="10"/>
        <v/>
      </c>
      <c r="U83" s="160">
        <f t="shared" si="11"/>
        <v>0</v>
      </c>
      <c r="V83" s="188">
        <f t="shared" si="66"/>
        <v>0</v>
      </c>
      <c r="W83" s="175">
        <f t="shared" ref="W83:X83" si="70">C83/100</f>
        <v>0</v>
      </c>
      <c r="X83" s="175">
        <f t="shared" si="70"/>
        <v>0</v>
      </c>
      <c r="Y83" s="175">
        <f t="shared" si="14"/>
        <v>0</v>
      </c>
      <c r="Z83" s="18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53.0</v>
      </c>
      <c r="B84" s="190"/>
      <c r="C84" s="190"/>
      <c r="D84" s="190"/>
      <c r="E84" s="190"/>
      <c r="F84" s="190">
        <f t="shared" si="5"/>
        <v>0</v>
      </c>
      <c r="G84" s="190">
        <f t="shared" si="6"/>
        <v>0</v>
      </c>
      <c r="H84" s="191">
        <f t="shared" si="7"/>
        <v>0</v>
      </c>
      <c r="I84" s="190"/>
      <c r="J84" s="192">
        <f t="shared" si="8"/>
        <v>0</v>
      </c>
      <c r="K84" s="139"/>
      <c r="L84" s="216"/>
      <c r="M84" s="258"/>
      <c r="N84" s="258"/>
      <c r="O84" s="139"/>
      <c r="P84" s="139"/>
      <c r="Q84" s="175"/>
      <c r="R84" s="141"/>
      <c r="S84" s="175">
        <f t="shared" si="65"/>
        <v>0</v>
      </c>
      <c r="T84" s="160" t="str">
        <f t="shared" si="10"/>
        <v/>
      </c>
      <c r="U84" s="160">
        <f t="shared" si="11"/>
        <v>0</v>
      </c>
      <c r="V84" s="188">
        <f t="shared" si="66"/>
        <v>0</v>
      </c>
      <c r="W84" s="175">
        <f t="shared" ref="W84:X84" si="71">C84/100</f>
        <v>0</v>
      </c>
      <c r="X84" s="175">
        <f t="shared" si="71"/>
        <v>0</v>
      </c>
      <c r="Y84" s="175">
        <f t="shared" si="14"/>
        <v>0</v>
      </c>
      <c r="Z84" s="18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54.0</v>
      </c>
      <c r="B85" s="190"/>
      <c r="C85" s="190"/>
      <c r="D85" s="190"/>
      <c r="E85" s="190"/>
      <c r="F85" s="190">
        <f t="shared" si="5"/>
        <v>0</v>
      </c>
      <c r="G85" s="190">
        <f t="shared" si="6"/>
        <v>0</v>
      </c>
      <c r="H85" s="191">
        <f t="shared" si="7"/>
        <v>0</v>
      </c>
      <c r="I85" s="190"/>
      <c r="J85" s="192">
        <f t="shared" si="8"/>
        <v>0</v>
      </c>
      <c r="K85" s="139"/>
      <c r="L85" s="216"/>
      <c r="M85" s="258"/>
      <c r="N85" s="258"/>
      <c r="O85" s="139"/>
      <c r="P85" s="139"/>
      <c r="Q85" s="175"/>
      <c r="R85" s="141"/>
      <c r="S85" s="175">
        <f t="shared" si="65"/>
        <v>0</v>
      </c>
      <c r="T85" s="160" t="str">
        <f t="shared" si="10"/>
        <v/>
      </c>
      <c r="U85" s="160">
        <f t="shared" si="11"/>
        <v>0</v>
      </c>
      <c r="V85" s="188">
        <f t="shared" si="66"/>
        <v>0</v>
      </c>
      <c r="W85" s="175">
        <f t="shared" ref="W85:X85" si="72">C85/100</f>
        <v>0</v>
      </c>
      <c r="X85" s="175">
        <f t="shared" si="72"/>
        <v>0</v>
      </c>
      <c r="Y85" s="175">
        <f t="shared" si="14"/>
        <v>0</v>
      </c>
      <c r="Z85" s="18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55.0</v>
      </c>
      <c r="B86" s="190"/>
      <c r="C86" s="190"/>
      <c r="D86" s="190"/>
      <c r="E86" s="190"/>
      <c r="F86" s="190">
        <f t="shared" si="5"/>
        <v>0</v>
      </c>
      <c r="G86" s="190">
        <f t="shared" si="6"/>
        <v>0</v>
      </c>
      <c r="H86" s="191">
        <f t="shared" si="7"/>
        <v>0</v>
      </c>
      <c r="I86" s="190"/>
      <c r="J86" s="192">
        <f t="shared" si="8"/>
        <v>0</v>
      </c>
      <c r="K86" s="139"/>
      <c r="L86" s="216"/>
      <c r="M86" s="258"/>
      <c r="N86" s="258"/>
      <c r="O86" s="139"/>
      <c r="P86" s="139"/>
      <c r="Q86" s="175"/>
      <c r="R86" s="141"/>
      <c r="S86" s="175">
        <f t="shared" si="65"/>
        <v>0</v>
      </c>
      <c r="T86" s="160" t="str">
        <f t="shared" si="10"/>
        <v/>
      </c>
      <c r="U86" s="160">
        <f t="shared" si="11"/>
        <v>0</v>
      </c>
      <c r="V86" s="188">
        <f t="shared" si="66"/>
        <v>0</v>
      </c>
      <c r="W86" s="175">
        <f t="shared" ref="W86:X86" si="73">C86/100</f>
        <v>0</v>
      </c>
      <c r="X86" s="175">
        <f t="shared" si="73"/>
        <v>0</v>
      </c>
      <c r="Y86" s="175">
        <f t="shared" si="14"/>
        <v>0</v>
      </c>
      <c r="Z86" s="18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56.0</v>
      </c>
      <c r="B87" s="190"/>
      <c r="C87" s="190"/>
      <c r="D87" s="190"/>
      <c r="E87" s="190"/>
      <c r="F87" s="190">
        <f t="shared" si="5"/>
        <v>0</v>
      </c>
      <c r="G87" s="190">
        <f t="shared" si="6"/>
        <v>0</v>
      </c>
      <c r="H87" s="191">
        <f t="shared" si="7"/>
        <v>0</v>
      </c>
      <c r="I87" s="190"/>
      <c r="J87" s="192">
        <f t="shared" si="8"/>
        <v>0</v>
      </c>
      <c r="K87" s="139"/>
      <c r="L87" s="216"/>
      <c r="M87" s="258"/>
      <c r="N87" s="258"/>
      <c r="O87" s="139"/>
      <c r="P87" s="139"/>
      <c r="Q87" s="175"/>
      <c r="R87" s="141"/>
      <c r="S87" s="175">
        <f t="shared" si="65"/>
        <v>0</v>
      </c>
      <c r="T87" s="160" t="str">
        <f t="shared" si="10"/>
        <v/>
      </c>
      <c r="U87" s="160">
        <f t="shared" si="11"/>
        <v>0</v>
      </c>
      <c r="V87" s="188">
        <f t="shared" si="66"/>
        <v>0</v>
      </c>
      <c r="W87" s="175">
        <f t="shared" ref="W87:X87" si="74">C87/100</f>
        <v>0</v>
      </c>
      <c r="X87" s="175">
        <f t="shared" si="74"/>
        <v>0</v>
      </c>
      <c r="Y87" s="175">
        <f t="shared" si="14"/>
        <v>0</v>
      </c>
      <c r="Z87" s="18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57.0</v>
      </c>
      <c r="B88" s="190"/>
      <c r="C88" s="190"/>
      <c r="D88" s="190"/>
      <c r="E88" s="190"/>
      <c r="F88" s="190">
        <f t="shared" si="5"/>
        <v>0</v>
      </c>
      <c r="G88" s="190">
        <f t="shared" si="6"/>
        <v>0</v>
      </c>
      <c r="H88" s="191">
        <f t="shared" si="7"/>
        <v>0</v>
      </c>
      <c r="I88" s="190"/>
      <c r="J88" s="192">
        <f t="shared" si="8"/>
        <v>0</v>
      </c>
      <c r="K88" s="139"/>
      <c r="L88" s="216"/>
      <c r="M88" s="258"/>
      <c r="N88" s="258"/>
      <c r="O88" s="139"/>
      <c r="P88" s="139"/>
      <c r="Q88" s="175"/>
      <c r="R88" s="141"/>
      <c r="S88" s="175">
        <f t="shared" si="65"/>
        <v>0</v>
      </c>
      <c r="T88" s="160" t="str">
        <f t="shared" si="10"/>
        <v/>
      </c>
      <c r="U88" s="160">
        <f t="shared" si="11"/>
        <v>0</v>
      </c>
      <c r="V88" s="188">
        <f t="shared" si="66"/>
        <v>0</v>
      </c>
      <c r="W88" s="175">
        <f t="shared" ref="W88:X88" si="75">C88/100</f>
        <v>0</v>
      </c>
      <c r="X88" s="175">
        <f t="shared" si="75"/>
        <v>0</v>
      </c>
      <c r="Y88" s="175">
        <f t="shared" si="14"/>
        <v>0</v>
      </c>
      <c r="Z88" s="18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58.0</v>
      </c>
      <c r="B89" s="190"/>
      <c r="C89" s="190"/>
      <c r="D89" s="190"/>
      <c r="E89" s="190"/>
      <c r="F89" s="190">
        <f t="shared" si="5"/>
        <v>0</v>
      </c>
      <c r="G89" s="190">
        <f t="shared" si="6"/>
        <v>0</v>
      </c>
      <c r="H89" s="191">
        <f t="shared" si="7"/>
        <v>0</v>
      </c>
      <c r="I89" s="190"/>
      <c r="J89" s="192">
        <f t="shared" si="8"/>
        <v>0</v>
      </c>
      <c r="K89" s="139"/>
      <c r="L89" s="216"/>
      <c r="M89" s="258"/>
      <c r="N89" s="258"/>
      <c r="O89" s="139"/>
      <c r="P89" s="139"/>
      <c r="Q89" s="175"/>
      <c r="R89" s="141"/>
      <c r="S89" s="175">
        <f t="shared" si="65"/>
        <v>0</v>
      </c>
      <c r="T89" s="160" t="str">
        <f t="shared" si="10"/>
        <v/>
      </c>
      <c r="U89" s="160">
        <f t="shared" si="11"/>
        <v>0</v>
      </c>
      <c r="V89" s="188">
        <f t="shared" si="66"/>
        <v>0</v>
      </c>
      <c r="W89" s="175">
        <f t="shared" ref="W89:X89" si="76">C89/100</f>
        <v>0</v>
      </c>
      <c r="X89" s="175">
        <f t="shared" si="76"/>
        <v>0</v>
      </c>
      <c r="Y89" s="175">
        <f t="shared" si="14"/>
        <v>0</v>
      </c>
      <c r="Z89" s="18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59.0</v>
      </c>
      <c r="B90" s="190"/>
      <c r="C90" s="190"/>
      <c r="D90" s="190"/>
      <c r="E90" s="190"/>
      <c r="F90" s="190">
        <f t="shared" si="5"/>
        <v>0</v>
      </c>
      <c r="G90" s="190">
        <f t="shared" si="6"/>
        <v>0</v>
      </c>
      <c r="H90" s="191">
        <f t="shared" si="7"/>
        <v>0</v>
      </c>
      <c r="I90" s="190"/>
      <c r="J90" s="192">
        <f t="shared" si="8"/>
        <v>0</v>
      </c>
      <c r="K90" s="139"/>
      <c r="L90" s="216"/>
      <c r="M90" s="258"/>
      <c r="N90" s="258"/>
      <c r="O90" s="139"/>
      <c r="P90" s="139"/>
      <c r="Q90" s="175"/>
      <c r="R90" s="141"/>
      <c r="S90" s="175">
        <f t="shared" si="65"/>
        <v>0</v>
      </c>
      <c r="T90" s="160" t="str">
        <f t="shared" si="10"/>
        <v/>
      </c>
      <c r="U90" s="160">
        <f t="shared" si="11"/>
        <v>0</v>
      </c>
      <c r="V90" s="188">
        <f t="shared" si="66"/>
        <v>0</v>
      </c>
      <c r="W90" s="175">
        <f t="shared" ref="W90:X90" si="77">C90/100</f>
        <v>0</v>
      </c>
      <c r="X90" s="175">
        <f t="shared" si="77"/>
        <v>0</v>
      </c>
      <c r="Y90" s="175">
        <f t="shared" si="14"/>
        <v>0</v>
      </c>
      <c r="Z90" s="18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60.0</v>
      </c>
      <c r="B91" s="190"/>
      <c r="C91" s="190"/>
      <c r="D91" s="190"/>
      <c r="E91" s="190"/>
      <c r="F91" s="190">
        <f t="shared" si="5"/>
        <v>0</v>
      </c>
      <c r="G91" s="190">
        <f t="shared" si="6"/>
        <v>0</v>
      </c>
      <c r="H91" s="191">
        <f t="shared" si="7"/>
        <v>0</v>
      </c>
      <c r="I91" s="190"/>
      <c r="J91" s="192">
        <f t="shared" si="8"/>
        <v>0</v>
      </c>
      <c r="K91" s="139"/>
      <c r="L91" s="175">
        <f t="shared" ref="L91:L92" si="79">D91*25.4/1000</f>
        <v>0</v>
      </c>
      <c r="M91" s="160" t="str">
        <f t="shared" ref="M91:M106" si="80">+I91</f>
        <v/>
      </c>
      <c r="N91" s="160">
        <f t="shared" ref="N91:N92" si="81">M91*L91</f>
        <v>0</v>
      </c>
      <c r="O91" s="139"/>
      <c r="P91" s="139"/>
      <c r="Q91" s="175"/>
      <c r="R91" s="141"/>
      <c r="S91" s="175">
        <f t="shared" si="65"/>
        <v>0</v>
      </c>
      <c r="T91" s="160" t="str">
        <f t="shared" si="10"/>
        <v/>
      </c>
      <c r="U91" s="160">
        <f t="shared" si="11"/>
        <v>0</v>
      </c>
      <c r="V91" s="188">
        <f t="shared" si="66"/>
        <v>0</v>
      </c>
      <c r="W91" s="175">
        <f t="shared" ref="W91:X91" si="78">C91/100</f>
        <v>0</v>
      </c>
      <c r="X91" s="175">
        <f t="shared" si="78"/>
        <v>0</v>
      </c>
      <c r="Y91" s="175">
        <f t="shared" si="14"/>
        <v>0</v>
      </c>
      <c r="Z91" s="18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61.0</v>
      </c>
      <c r="B92" s="190"/>
      <c r="C92" s="190"/>
      <c r="D92" s="190"/>
      <c r="E92" s="190"/>
      <c r="F92" s="190">
        <f t="shared" si="5"/>
        <v>0</v>
      </c>
      <c r="G92" s="190">
        <f t="shared" si="6"/>
        <v>0</v>
      </c>
      <c r="H92" s="191">
        <f t="shared" si="7"/>
        <v>0</v>
      </c>
      <c r="I92" s="190"/>
      <c r="J92" s="192">
        <f t="shared" si="8"/>
        <v>0</v>
      </c>
      <c r="K92" s="139"/>
      <c r="L92" s="216">
        <f t="shared" si="79"/>
        <v>0</v>
      </c>
      <c r="M92" s="258" t="str">
        <f t="shared" si="80"/>
        <v/>
      </c>
      <c r="N92" s="258">
        <f t="shared" si="81"/>
        <v>0</v>
      </c>
      <c r="O92" s="139"/>
      <c r="P92" s="139"/>
      <c r="Q92" s="175"/>
      <c r="R92" s="141"/>
      <c r="S92" s="175">
        <f t="shared" si="65"/>
        <v>0</v>
      </c>
      <c r="T92" s="160" t="str">
        <f t="shared" si="10"/>
        <v/>
      </c>
      <c r="U92" s="160">
        <f t="shared" si="11"/>
        <v>0</v>
      </c>
      <c r="V92" s="188">
        <f t="shared" si="66"/>
        <v>0</v>
      </c>
      <c r="W92" s="175">
        <f t="shared" ref="W92:X92" si="82">C92/100</f>
        <v>0</v>
      </c>
      <c r="X92" s="175">
        <f t="shared" si="82"/>
        <v>0</v>
      </c>
      <c r="Y92" s="175">
        <f t="shared" si="14"/>
        <v>0</v>
      </c>
      <c r="Z92" s="18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62.0</v>
      </c>
      <c r="B93" s="190"/>
      <c r="C93" s="190"/>
      <c r="D93" s="190"/>
      <c r="E93" s="190"/>
      <c r="F93" s="190">
        <f t="shared" si="5"/>
        <v>0</v>
      </c>
      <c r="G93" s="190">
        <f t="shared" si="6"/>
        <v>0</v>
      </c>
      <c r="H93" s="191">
        <f t="shared" si="7"/>
        <v>0</v>
      </c>
      <c r="I93" s="190"/>
      <c r="J93" s="192">
        <f t="shared" si="8"/>
        <v>0</v>
      </c>
      <c r="K93" s="139"/>
      <c r="L93" s="216"/>
      <c r="M93" s="258" t="str">
        <f t="shared" si="80"/>
        <v/>
      </c>
      <c r="N93" s="258"/>
      <c r="O93" s="139"/>
      <c r="P93" s="139"/>
      <c r="Q93" s="175"/>
      <c r="R93" s="141"/>
      <c r="S93" s="175">
        <f t="shared" si="65"/>
        <v>0</v>
      </c>
      <c r="T93" s="160" t="str">
        <f t="shared" si="10"/>
        <v/>
      </c>
      <c r="U93" s="160">
        <f t="shared" si="11"/>
        <v>0</v>
      </c>
      <c r="V93" s="188">
        <f t="shared" si="66"/>
        <v>0</v>
      </c>
      <c r="W93" s="175">
        <f t="shared" ref="W93:X93" si="83">C93/100</f>
        <v>0</v>
      </c>
      <c r="X93" s="175">
        <f t="shared" si="83"/>
        <v>0</v>
      </c>
      <c r="Y93" s="175">
        <f t="shared" si="14"/>
        <v>0</v>
      </c>
      <c r="Z93" s="18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63.0</v>
      </c>
      <c r="B94" s="190"/>
      <c r="C94" s="190"/>
      <c r="D94" s="190"/>
      <c r="E94" s="190"/>
      <c r="F94" s="190">
        <f t="shared" si="5"/>
        <v>0</v>
      </c>
      <c r="G94" s="190">
        <f t="shared" si="6"/>
        <v>0</v>
      </c>
      <c r="H94" s="191">
        <f t="shared" si="7"/>
        <v>0</v>
      </c>
      <c r="I94" s="190"/>
      <c r="J94" s="192">
        <f t="shared" si="8"/>
        <v>0</v>
      </c>
      <c r="K94" s="139"/>
      <c r="L94" s="216"/>
      <c r="M94" s="258" t="str">
        <f t="shared" si="80"/>
        <v/>
      </c>
      <c r="N94" s="258"/>
      <c r="O94" s="139"/>
      <c r="P94" s="139"/>
      <c r="Q94" s="175"/>
      <c r="R94" s="141"/>
      <c r="S94" s="175">
        <f t="shared" si="65"/>
        <v>0</v>
      </c>
      <c r="T94" s="160" t="str">
        <f t="shared" si="10"/>
        <v/>
      </c>
      <c r="U94" s="160">
        <f t="shared" si="11"/>
        <v>0</v>
      </c>
      <c r="V94" s="188">
        <f t="shared" si="66"/>
        <v>0</v>
      </c>
      <c r="W94" s="175">
        <f t="shared" ref="W94:X94" si="84">C94/100</f>
        <v>0</v>
      </c>
      <c r="X94" s="175">
        <f t="shared" si="84"/>
        <v>0</v>
      </c>
      <c r="Y94" s="175">
        <f t="shared" si="14"/>
        <v>0</v>
      </c>
      <c r="Z94" s="18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64.0</v>
      </c>
      <c r="B95" s="190"/>
      <c r="C95" s="190"/>
      <c r="D95" s="190"/>
      <c r="E95" s="190"/>
      <c r="F95" s="190">
        <f t="shared" si="5"/>
        <v>0</v>
      </c>
      <c r="G95" s="190">
        <f t="shared" si="6"/>
        <v>0</v>
      </c>
      <c r="H95" s="191">
        <f t="shared" si="7"/>
        <v>0</v>
      </c>
      <c r="I95" s="190"/>
      <c r="J95" s="192">
        <f t="shared" si="8"/>
        <v>0</v>
      </c>
      <c r="K95" s="139"/>
      <c r="L95" s="216"/>
      <c r="M95" s="258" t="str">
        <f t="shared" si="80"/>
        <v/>
      </c>
      <c r="N95" s="258"/>
      <c r="O95" s="139"/>
      <c r="P95" s="139"/>
      <c r="Q95" s="175"/>
      <c r="R95" s="141"/>
      <c r="S95" s="175">
        <f t="shared" si="65"/>
        <v>0</v>
      </c>
      <c r="T95" s="160" t="str">
        <f t="shared" si="10"/>
        <v/>
      </c>
      <c r="U95" s="160">
        <f t="shared" si="11"/>
        <v>0</v>
      </c>
      <c r="V95" s="188">
        <f t="shared" si="66"/>
        <v>0</v>
      </c>
      <c r="W95" s="175">
        <f t="shared" ref="W95:X95" si="85">C95/100</f>
        <v>0</v>
      </c>
      <c r="X95" s="175">
        <f t="shared" si="85"/>
        <v>0</v>
      </c>
      <c r="Y95" s="175">
        <f t="shared" si="14"/>
        <v>0</v>
      </c>
      <c r="Z95" s="18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65.0</v>
      </c>
      <c r="B96" s="190"/>
      <c r="C96" s="190"/>
      <c r="D96" s="190"/>
      <c r="E96" s="190"/>
      <c r="F96" s="190">
        <f t="shared" si="5"/>
        <v>0</v>
      </c>
      <c r="G96" s="190">
        <f t="shared" si="6"/>
        <v>0</v>
      </c>
      <c r="H96" s="191">
        <f t="shared" si="7"/>
        <v>0</v>
      </c>
      <c r="I96" s="190"/>
      <c r="J96" s="192">
        <f t="shared" si="8"/>
        <v>0</v>
      </c>
      <c r="K96" s="139"/>
      <c r="L96" s="216"/>
      <c r="M96" s="258" t="str">
        <f t="shared" si="80"/>
        <v/>
      </c>
      <c r="N96" s="258"/>
      <c r="O96" s="139"/>
      <c r="P96" s="139"/>
      <c r="Q96" s="175"/>
      <c r="R96" s="141"/>
      <c r="S96" s="175">
        <f t="shared" si="65"/>
        <v>0</v>
      </c>
      <c r="T96" s="160" t="str">
        <f t="shared" si="10"/>
        <v/>
      </c>
      <c r="U96" s="160">
        <f t="shared" si="11"/>
        <v>0</v>
      </c>
      <c r="V96" s="188">
        <f t="shared" si="66"/>
        <v>0</v>
      </c>
      <c r="W96" s="175">
        <f t="shared" ref="W96:X96" si="86">C96/100</f>
        <v>0</v>
      </c>
      <c r="X96" s="175">
        <f t="shared" si="86"/>
        <v>0</v>
      </c>
      <c r="Y96" s="175">
        <f t="shared" si="14"/>
        <v>0</v>
      </c>
      <c r="Z96" s="18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66.0</v>
      </c>
      <c r="B97" s="190"/>
      <c r="C97" s="190"/>
      <c r="D97" s="190"/>
      <c r="E97" s="190"/>
      <c r="F97" s="190">
        <f t="shared" si="5"/>
        <v>0</v>
      </c>
      <c r="G97" s="190">
        <f t="shared" si="6"/>
        <v>0</v>
      </c>
      <c r="H97" s="191">
        <f t="shared" si="7"/>
        <v>0</v>
      </c>
      <c r="I97" s="190"/>
      <c r="J97" s="192">
        <f t="shared" si="8"/>
        <v>0</v>
      </c>
      <c r="K97" s="139"/>
      <c r="L97" s="216"/>
      <c r="M97" s="258" t="str">
        <f t="shared" si="80"/>
        <v/>
      </c>
      <c r="N97" s="258"/>
      <c r="O97" s="139"/>
      <c r="P97" s="139"/>
      <c r="Q97" s="175"/>
      <c r="R97" s="141"/>
      <c r="S97" s="175">
        <f t="shared" si="65"/>
        <v>0</v>
      </c>
      <c r="T97" s="160" t="str">
        <f t="shared" si="10"/>
        <v/>
      </c>
      <c r="U97" s="160">
        <f t="shared" si="11"/>
        <v>0</v>
      </c>
      <c r="V97" s="188">
        <f t="shared" si="66"/>
        <v>0</v>
      </c>
      <c r="W97" s="175">
        <f t="shared" ref="W97:X97" si="87">C97/100</f>
        <v>0</v>
      </c>
      <c r="X97" s="175">
        <f t="shared" si="87"/>
        <v>0</v>
      </c>
      <c r="Y97" s="175">
        <f t="shared" si="14"/>
        <v>0</v>
      </c>
      <c r="Z97" s="18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67.0</v>
      </c>
      <c r="B98" s="190"/>
      <c r="C98" s="190"/>
      <c r="D98" s="190"/>
      <c r="E98" s="190"/>
      <c r="F98" s="190">
        <f t="shared" si="5"/>
        <v>0</v>
      </c>
      <c r="G98" s="190">
        <f t="shared" si="6"/>
        <v>0</v>
      </c>
      <c r="H98" s="191">
        <f t="shared" si="7"/>
        <v>0</v>
      </c>
      <c r="I98" s="190"/>
      <c r="J98" s="192">
        <f t="shared" si="8"/>
        <v>0</v>
      </c>
      <c r="K98" s="139"/>
      <c r="L98" s="216"/>
      <c r="M98" s="258" t="str">
        <f t="shared" si="80"/>
        <v/>
      </c>
      <c r="N98" s="258"/>
      <c r="O98" s="139"/>
      <c r="P98" s="139"/>
      <c r="Q98" s="175"/>
      <c r="R98" s="141"/>
      <c r="S98" s="175">
        <f t="shared" si="65"/>
        <v>0</v>
      </c>
      <c r="T98" s="160" t="str">
        <f t="shared" si="10"/>
        <v/>
      </c>
      <c r="U98" s="160">
        <f t="shared" si="11"/>
        <v>0</v>
      </c>
      <c r="V98" s="188">
        <f t="shared" si="66"/>
        <v>0</v>
      </c>
      <c r="W98" s="175">
        <f t="shared" ref="W98:X98" si="88">C98/100</f>
        <v>0</v>
      </c>
      <c r="X98" s="175">
        <f t="shared" si="88"/>
        <v>0</v>
      </c>
      <c r="Y98" s="175">
        <f t="shared" si="14"/>
        <v>0</v>
      </c>
      <c r="Z98" s="18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68.0</v>
      </c>
      <c r="B99" s="190"/>
      <c r="C99" s="190"/>
      <c r="D99" s="190"/>
      <c r="E99" s="190"/>
      <c r="F99" s="190">
        <f t="shared" si="5"/>
        <v>0</v>
      </c>
      <c r="G99" s="190">
        <f t="shared" si="6"/>
        <v>0</v>
      </c>
      <c r="H99" s="191">
        <f t="shared" si="7"/>
        <v>0</v>
      </c>
      <c r="I99" s="190"/>
      <c r="J99" s="192">
        <f t="shared" si="8"/>
        <v>0</v>
      </c>
      <c r="K99" s="139"/>
      <c r="L99" s="216"/>
      <c r="M99" s="258" t="str">
        <f t="shared" si="80"/>
        <v/>
      </c>
      <c r="N99" s="258"/>
      <c r="O99" s="139"/>
      <c r="P99" s="139"/>
      <c r="Q99" s="175"/>
      <c r="R99" s="141"/>
      <c r="S99" s="175">
        <f t="shared" si="65"/>
        <v>0</v>
      </c>
      <c r="T99" s="160" t="str">
        <f t="shared" si="10"/>
        <v/>
      </c>
      <c r="U99" s="160">
        <f t="shared" si="11"/>
        <v>0</v>
      </c>
      <c r="V99" s="188">
        <f t="shared" si="66"/>
        <v>0</v>
      </c>
      <c r="W99" s="175">
        <f t="shared" ref="W99:X99" si="89">C99/100</f>
        <v>0</v>
      </c>
      <c r="X99" s="175">
        <f t="shared" si="89"/>
        <v>0</v>
      </c>
      <c r="Y99" s="175">
        <f t="shared" si="14"/>
        <v>0</v>
      </c>
      <c r="Z99" s="18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69.0</v>
      </c>
      <c r="B100" s="190"/>
      <c r="C100" s="190"/>
      <c r="D100" s="190"/>
      <c r="E100" s="190"/>
      <c r="F100" s="190">
        <f t="shared" si="5"/>
        <v>0</v>
      </c>
      <c r="G100" s="190">
        <f t="shared" si="6"/>
        <v>0</v>
      </c>
      <c r="H100" s="191">
        <f t="shared" si="7"/>
        <v>0</v>
      </c>
      <c r="I100" s="190"/>
      <c r="J100" s="192">
        <f t="shared" si="8"/>
        <v>0</v>
      </c>
      <c r="K100" s="139"/>
      <c r="L100" s="216"/>
      <c r="M100" s="258" t="str">
        <f t="shared" si="80"/>
        <v/>
      </c>
      <c r="N100" s="258"/>
      <c r="O100" s="139"/>
      <c r="P100" s="139"/>
      <c r="Q100" s="175"/>
      <c r="R100" s="141"/>
      <c r="S100" s="175">
        <f t="shared" si="65"/>
        <v>0</v>
      </c>
      <c r="T100" s="160" t="str">
        <f t="shared" si="10"/>
        <v/>
      </c>
      <c r="U100" s="160">
        <f t="shared" si="11"/>
        <v>0</v>
      </c>
      <c r="V100" s="188">
        <f t="shared" si="66"/>
        <v>0</v>
      </c>
      <c r="W100" s="175">
        <f t="shared" ref="W100:X100" si="90">C100/100</f>
        <v>0</v>
      </c>
      <c r="X100" s="175">
        <f t="shared" si="90"/>
        <v>0</v>
      </c>
      <c r="Y100" s="175">
        <f t="shared" si="14"/>
        <v>0</v>
      </c>
      <c r="Z100" s="18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70.0</v>
      </c>
      <c r="B101" s="190"/>
      <c r="C101" s="190"/>
      <c r="D101" s="190"/>
      <c r="E101" s="190"/>
      <c r="F101" s="190">
        <f t="shared" si="5"/>
        <v>0</v>
      </c>
      <c r="G101" s="190">
        <f t="shared" si="6"/>
        <v>0</v>
      </c>
      <c r="H101" s="191">
        <f t="shared" si="7"/>
        <v>0</v>
      </c>
      <c r="I101" s="190"/>
      <c r="J101" s="192">
        <f t="shared" si="8"/>
        <v>0</v>
      </c>
      <c r="K101" s="139"/>
      <c r="L101" s="216"/>
      <c r="M101" s="258" t="str">
        <f t="shared" si="80"/>
        <v/>
      </c>
      <c r="N101" s="258"/>
      <c r="O101" s="139"/>
      <c r="P101" s="139"/>
      <c r="Q101" s="175"/>
      <c r="R101" s="141"/>
      <c r="S101" s="175">
        <f t="shared" si="65"/>
        <v>0</v>
      </c>
      <c r="T101" s="160" t="str">
        <f t="shared" si="10"/>
        <v/>
      </c>
      <c r="U101" s="160">
        <f t="shared" si="11"/>
        <v>0</v>
      </c>
      <c r="V101" s="188">
        <f t="shared" si="66"/>
        <v>0</v>
      </c>
      <c r="W101" s="175">
        <f t="shared" ref="W101:X101" si="91">C101/100</f>
        <v>0</v>
      </c>
      <c r="X101" s="175">
        <f t="shared" si="91"/>
        <v>0</v>
      </c>
      <c r="Y101" s="175">
        <f t="shared" si="14"/>
        <v>0</v>
      </c>
      <c r="Z101" s="18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71.0</v>
      </c>
      <c r="B102" s="190"/>
      <c r="C102" s="190"/>
      <c r="D102" s="190"/>
      <c r="E102" s="190"/>
      <c r="F102" s="190">
        <f t="shared" si="5"/>
        <v>0</v>
      </c>
      <c r="G102" s="190">
        <f t="shared" si="6"/>
        <v>0</v>
      </c>
      <c r="H102" s="191">
        <f t="shared" si="7"/>
        <v>0</v>
      </c>
      <c r="I102" s="190"/>
      <c r="J102" s="192">
        <f t="shared" si="8"/>
        <v>0</v>
      </c>
      <c r="K102" s="139"/>
      <c r="L102" s="216"/>
      <c r="M102" s="258" t="str">
        <f t="shared" si="80"/>
        <v/>
      </c>
      <c r="N102" s="258"/>
      <c r="O102" s="139"/>
      <c r="P102" s="139"/>
      <c r="Q102" s="175"/>
      <c r="R102" s="141"/>
      <c r="S102" s="175">
        <f t="shared" si="65"/>
        <v>0</v>
      </c>
      <c r="T102" s="160" t="str">
        <f t="shared" si="10"/>
        <v/>
      </c>
      <c r="U102" s="160">
        <f t="shared" si="11"/>
        <v>0</v>
      </c>
      <c r="V102" s="188">
        <f t="shared" si="66"/>
        <v>0</v>
      </c>
      <c r="W102" s="175">
        <f t="shared" ref="W102:X102" si="92">C102/100</f>
        <v>0</v>
      </c>
      <c r="X102" s="175">
        <f t="shared" si="92"/>
        <v>0</v>
      </c>
      <c r="Y102" s="175">
        <f t="shared" si="14"/>
        <v>0</v>
      </c>
      <c r="Z102" s="18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72.0</v>
      </c>
      <c r="B103" s="190"/>
      <c r="C103" s="190"/>
      <c r="D103" s="190"/>
      <c r="E103" s="190"/>
      <c r="F103" s="190">
        <f t="shared" si="5"/>
        <v>0</v>
      </c>
      <c r="G103" s="190">
        <f t="shared" si="6"/>
        <v>0</v>
      </c>
      <c r="H103" s="191">
        <f t="shared" si="7"/>
        <v>0</v>
      </c>
      <c r="I103" s="190"/>
      <c r="J103" s="192">
        <f t="shared" si="8"/>
        <v>0</v>
      </c>
      <c r="K103" s="139"/>
      <c r="L103" s="216"/>
      <c r="M103" s="258" t="str">
        <f t="shared" si="80"/>
        <v/>
      </c>
      <c r="N103" s="258"/>
      <c r="O103" s="139"/>
      <c r="P103" s="139"/>
      <c r="Q103" s="175"/>
      <c r="R103" s="141"/>
      <c r="S103" s="195">
        <f t="shared" si="65"/>
        <v>0</v>
      </c>
      <c r="T103" s="196" t="str">
        <f t="shared" si="10"/>
        <v/>
      </c>
      <c r="U103" s="196">
        <f t="shared" si="11"/>
        <v>0</v>
      </c>
      <c r="V103" s="260">
        <f t="shared" si="66"/>
        <v>0</v>
      </c>
      <c r="W103" s="195">
        <f t="shared" ref="W103:X103" si="93">C103/100</f>
        <v>0</v>
      </c>
      <c r="X103" s="195">
        <f t="shared" si="93"/>
        <v>0</v>
      </c>
      <c r="Y103" s="195">
        <f t="shared" si="14"/>
        <v>0</v>
      </c>
      <c r="Z103" s="198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73.0</v>
      </c>
      <c r="B104" s="190"/>
      <c r="C104" s="190"/>
      <c r="D104" s="190"/>
      <c r="E104" s="190"/>
      <c r="F104" s="190">
        <f t="shared" si="5"/>
        <v>0</v>
      </c>
      <c r="G104" s="190">
        <f t="shared" si="6"/>
        <v>0</v>
      </c>
      <c r="H104" s="191">
        <f t="shared" si="7"/>
        <v>0</v>
      </c>
      <c r="I104" s="190"/>
      <c r="J104" s="192">
        <f t="shared" si="8"/>
        <v>0</v>
      </c>
      <c r="K104" s="139"/>
      <c r="L104" s="216"/>
      <c r="M104" s="258" t="str">
        <f t="shared" si="80"/>
        <v/>
      </c>
      <c r="N104" s="258"/>
      <c r="O104" s="139"/>
      <c r="P104" s="139"/>
      <c r="Q104" s="175"/>
      <c r="R104" s="141"/>
      <c r="S104" s="195">
        <f t="shared" si="65"/>
        <v>0</v>
      </c>
      <c r="T104" s="196" t="str">
        <f t="shared" si="10"/>
        <v/>
      </c>
      <c r="U104" s="196">
        <f t="shared" si="11"/>
        <v>0</v>
      </c>
      <c r="V104" s="260">
        <f t="shared" si="66"/>
        <v>0</v>
      </c>
      <c r="W104" s="195">
        <f t="shared" ref="W104:X104" si="94">C104/100</f>
        <v>0</v>
      </c>
      <c r="X104" s="195">
        <f t="shared" si="94"/>
        <v>0</v>
      </c>
      <c r="Y104" s="195">
        <f t="shared" si="14"/>
        <v>0</v>
      </c>
      <c r="Z104" s="198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74.0</v>
      </c>
      <c r="B105" s="190"/>
      <c r="C105" s="190"/>
      <c r="D105" s="190"/>
      <c r="E105" s="190"/>
      <c r="F105" s="190">
        <f t="shared" si="5"/>
        <v>0</v>
      </c>
      <c r="G105" s="190">
        <f t="shared" si="6"/>
        <v>0</v>
      </c>
      <c r="H105" s="191">
        <f t="shared" si="7"/>
        <v>0</v>
      </c>
      <c r="I105" s="190"/>
      <c r="J105" s="192">
        <f t="shared" si="8"/>
        <v>0</v>
      </c>
      <c r="K105" s="139"/>
      <c r="L105" s="216"/>
      <c r="M105" s="258" t="str">
        <f t="shared" si="80"/>
        <v/>
      </c>
      <c r="N105" s="258"/>
      <c r="O105" s="139"/>
      <c r="P105" s="139"/>
      <c r="Q105" s="175"/>
      <c r="R105" s="141"/>
      <c r="S105" s="195">
        <f t="shared" si="65"/>
        <v>0</v>
      </c>
      <c r="T105" s="196" t="str">
        <f t="shared" si="10"/>
        <v/>
      </c>
      <c r="U105" s="196">
        <f t="shared" si="11"/>
        <v>0</v>
      </c>
      <c r="V105" s="260">
        <f t="shared" si="66"/>
        <v>0</v>
      </c>
      <c r="W105" s="195">
        <f t="shared" ref="W105:X105" si="95">C105/100</f>
        <v>0</v>
      </c>
      <c r="X105" s="195">
        <f t="shared" si="95"/>
        <v>0</v>
      </c>
      <c r="Y105" s="195">
        <f t="shared" si="14"/>
        <v>0</v>
      </c>
      <c r="Z105" s="198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75.0</v>
      </c>
      <c r="B106" s="190"/>
      <c r="C106" s="190"/>
      <c r="D106" s="190"/>
      <c r="E106" s="190"/>
      <c r="F106" s="190">
        <f t="shared" si="5"/>
        <v>0</v>
      </c>
      <c r="G106" s="190">
        <f t="shared" si="6"/>
        <v>0</v>
      </c>
      <c r="H106" s="191">
        <f t="shared" si="7"/>
        <v>0</v>
      </c>
      <c r="I106" s="190"/>
      <c r="J106" s="192">
        <f t="shared" si="8"/>
        <v>0</v>
      </c>
      <c r="K106" s="139"/>
      <c r="L106" s="216"/>
      <c r="M106" s="258" t="str">
        <f t="shared" si="80"/>
        <v/>
      </c>
      <c r="N106" s="258"/>
      <c r="O106" s="139"/>
      <c r="P106" s="139"/>
      <c r="Q106" s="175"/>
      <c r="R106" s="141"/>
      <c r="S106" s="195">
        <f t="shared" si="65"/>
        <v>0</v>
      </c>
      <c r="T106" s="196" t="str">
        <f t="shared" si="10"/>
        <v/>
      </c>
      <c r="U106" s="196">
        <f t="shared" si="11"/>
        <v>0</v>
      </c>
      <c r="V106" s="260">
        <f t="shared" si="66"/>
        <v>0</v>
      </c>
      <c r="W106" s="195">
        <f t="shared" ref="W106:X106" si="96">C106/100</f>
        <v>0</v>
      </c>
      <c r="X106" s="195">
        <f t="shared" si="96"/>
        <v>0</v>
      </c>
      <c r="Y106" s="195">
        <f t="shared" si="14"/>
        <v>0</v>
      </c>
      <c r="Z106" s="198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76.0</v>
      </c>
      <c r="B107" s="190"/>
      <c r="C107" s="190"/>
      <c r="D107" s="190"/>
      <c r="E107" s="190"/>
      <c r="F107" s="190">
        <f t="shared" si="5"/>
        <v>0</v>
      </c>
      <c r="G107" s="190">
        <f t="shared" si="6"/>
        <v>0</v>
      </c>
      <c r="H107" s="191">
        <f t="shared" si="7"/>
        <v>0</v>
      </c>
      <c r="I107" s="190"/>
      <c r="J107" s="192">
        <f t="shared" si="8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65"/>
        <v>0</v>
      </c>
      <c r="T107" s="196" t="str">
        <f t="shared" si="10"/>
        <v/>
      </c>
      <c r="U107" s="196">
        <f t="shared" si="11"/>
        <v>0</v>
      </c>
      <c r="V107" s="197"/>
      <c r="W107" s="195">
        <f t="shared" ref="W107:X107" si="97">C107/100</f>
        <v>0</v>
      </c>
      <c r="X107" s="195">
        <f t="shared" si="97"/>
        <v>0</v>
      </c>
      <c r="Y107" s="195">
        <f t="shared" si="14"/>
        <v>0</v>
      </c>
      <c r="Z107" s="198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77.0</v>
      </c>
      <c r="B108" s="190"/>
      <c r="C108" s="190"/>
      <c r="D108" s="190"/>
      <c r="E108" s="190"/>
      <c r="F108" s="190">
        <f t="shared" si="5"/>
        <v>0</v>
      </c>
      <c r="G108" s="190">
        <f t="shared" si="6"/>
        <v>0</v>
      </c>
      <c r="H108" s="191">
        <f t="shared" si="7"/>
        <v>0</v>
      </c>
      <c r="I108" s="190"/>
      <c r="J108" s="192">
        <f t="shared" si="8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65"/>
        <v>0</v>
      </c>
      <c r="T108" s="196" t="str">
        <f t="shared" si="10"/>
        <v/>
      </c>
      <c r="U108" s="196">
        <f t="shared" si="11"/>
        <v>0</v>
      </c>
      <c r="V108" s="197"/>
      <c r="W108" s="195">
        <f t="shared" ref="W108:X108" si="98">C108/100</f>
        <v>0</v>
      </c>
      <c r="X108" s="195">
        <f t="shared" si="98"/>
        <v>0</v>
      </c>
      <c r="Y108" s="195">
        <f t="shared" si="14"/>
        <v>0</v>
      </c>
      <c r="Z108" s="198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78.0</v>
      </c>
      <c r="B109" s="190"/>
      <c r="C109" s="190"/>
      <c r="D109" s="190"/>
      <c r="E109" s="190"/>
      <c r="F109" s="190">
        <f t="shared" si="5"/>
        <v>0</v>
      </c>
      <c r="G109" s="190">
        <f t="shared" si="6"/>
        <v>0</v>
      </c>
      <c r="H109" s="191">
        <f t="shared" si="7"/>
        <v>0</v>
      </c>
      <c r="I109" s="190"/>
      <c r="J109" s="192">
        <f t="shared" si="8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65"/>
        <v>0</v>
      </c>
      <c r="T109" s="196" t="str">
        <f t="shared" si="10"/>
        <v/>
      </c>
      <c r="U109" s="196">
        <f t="shared" si="11"/>
        <v>0</v>
      </c>
      <c r="V109" s="197"/>
      <c r="W109" s="195">
        <f t="shared" ref="W109:X109" si="99">C109/100</f>
        <v>0</v>
      </c>
      <c r="X109" s="195">
        <f t="shared" si="99"/>
        <v>0</v>
      </c>
      <c r="Y109" s="195">
        <f t="shared" si="14"/>
        <v>0</v>
      </c>
      <c r="Z109" s="198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79.0</v>
      </c>
      <c r="B110" s="190"/>
      <c r="C110" s="190"/>
      <c r="D110" s="190"/>
      <c r="E110" s="190"/>
      <c r="F110" s="190">
        <f t="shared" si="5"/>
        <v>0</v>
      </c>
      <c r="G110" s="190">
        <f t="shared" si="6"/>
        <v>0</v>
      </c>
      <c r="H110" s="191">
        <f t="shared" si="7"/>
        <v>0</v>
      </c>
      <c r="I110" s="190"/>
      <c r="J110" s="192">
        <f t="shared" si="8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65"/>
        <v>0</v>
      </c>
      <c r="T110" s="196" t="str">
        <f t="shared" si="10"/>
        <v/>
      </c>
      <c r="U110" s="196">
        <f t="shared" si="11"/>
        <v>0</v>
      </c>
      <c r="V110" s="197"/>
      <c r="W110" s="195">
        <f t="shared" ref="W110:X110" si="100">C110/100</f>
        <v>0</v>
      </c>
      <c r="X110" s="195">
        <f t="shared" si="100"/>
        <v>0</v>
      </c>
      <c r="Y110" s="195">
        <f t="shared" si="14"/>
        <v>0</v>
      </c>
      <c r="Z110" s="198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80.0</v>
      </c>
      <c r="B111" s="190"/>
      <c r="C111" s="190"/>
      <c r="D111" s="190"/>
      <c r="E111" s="190"/>
      <c r="F111" s="190">
        <f t="shared" si="5"/>
        <v>0</v>
      </c>
      <c r="G111" s="190">
        <f t="shared" si="6"/>
        <v>0</v>
      </c>
      <c r="H111" s="191">
        <f t="shared" si="7"/>
        <v>0</v>
      </c>
      <c r="I111" s="190"/>
      <c r="J111" s="192">
        <f t="shared" si="8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65"/>
        <v>0</v>
      </c>
      <c r="T111" s="196" t="str">
        <f t="shared" si="10"/>
        <v/>
      </c>
      <c r="U111" s="196">
        <f t="shared" si="11"/>
        <v>0</v>
      </c>
      <c r="V111" s="197"/>
      <c r="W111" s="195">
        <f t="shared" ref="W111:X111" si="101">C111/100</f>
        <v>0</v>
      </c>
      <c r="X111" s="195">
        <f t="shared" si="101"/>
        <v>0</v>
      </c>
      <c r="Y111" s="195">
        <f t="shared" si="14"/>
        <v>0</v>
      </c>
      <c r="Z111" s="198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81.0</v>
      </c>
      <c r="B112" s="190"/>
      <c r="C112" s="190"/>
      <c r="D112" s="190"/>
      <c r="E112" s="190"/>
      <c r="F112" s="190">
        <f t="shared" si="5"/>
        <v>0</v>
      </c>
      <c r="G112" s="190">
        <f t="shared" si="6"/>
        <v>0</v>
      </c>
      <c r="H112" s="191">
        <f t="shared" si="7"/>
        <v>0</v>
      </c>
      <c r="I112" s="190"/>
      <c r="J112" s="192">
        <f t="shared" si="8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65"/>
        <v>0</v>
      </c>
      <c r="T112" s="196" t="str">
        <f t="shared" si="10"/>
        <v/>
      </c>
      <c r="U112" s="196">
        <f t="shared" si="11"/>
        <v>0</v>
      </c>
      <c r="V112" s="197"/>
      <c r="W112" s="195">
        <f t="shared" ref="W112:X112" si="102">C112/100</f>
        <v>0</v>
      </c>
      <c r="X112" s="195">
        <f t="shared" si="102"/>
        <v>0</v>
      </c>
      <c r="Y112" s="195">
        <f t="shared" si="14"/>
        <v>0</v>
      </c>
      <c r="Z112" s="198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82.0</v>
      </c>
      <c r="B113" s="190"/>
      <c r="C113" s="190"/>
      <c r="D113" s="190"/>
      <c r="E113" s="190"/>
      <c r="F113" s="190">
        <f t="shared" si="5"/>
        <v>0</v>
      </c>
      <c r="G113" s="190">
        <f t="shared" si="6"/>
        <v>0</v>
      </c>
      <c r="H113" s="191">
        <f t="shared" si="7"/>
        <v>0</v>
      </c>
      <c r="I113" s="190"/>
      <c r="J113" s="192">
        <f t="shared" si="8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65"/>
        <v>0</v>
      </c>
      <c r="T113" s="196" t="str">
        <f t="shared" si="10"/>
        <v/>
      </c>
      <c r="U113" s="196">
        <f t="shared" si="11"/>
        <v>0</v>
      </c>
      <c r="V113" s="197"/>
      <c r="W113" s="195">
        <f t="shared" ref="W113:X113" si="103">C113/100</f>
        <v>0</v>
      </c>
      <c r="X113" s="195">
        <f t="shared" si="103"/>
        <v>0</v>
      </c>
      <c r="Y113" s="195">
        <f t="shared" si="14"/>
        <v>0</v>
      </c>
      <c r="Z113" s="198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83.0</v>
      </c>
      <c r="B114" s="190"/>
      <c r="C114" s="190"/>
      <c r="D114" s="190"/>
      <c r="E114" s="190"/>
      <c r="F114" s="190">
        <f t="shared" si="5"/>
        <v>0</v>
      </c>
      <c r="G114" s="190">
        <f t="shared" si="6"/>
        <v>0</v>
      </c>
      <c r="H114" s="191">
        <f t="shared" si="7"/>
        <v>0</v>
      </c>
      <c r="I114" s="190"/>
      <c r="J114" s="192">
        <f t="shared" si="8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65"/>
        <v>0</v>
      </c>
      <c r="T114" s="196" t="str">
        <f t="shared" si="10"/>
        <v/>
      </c>
      <c r="U114" s="196">
        <f t="shared" si="11"/>
        <v>0</v>
      </c>
      <c r="V114" s="197"/>
      <c r="W114" s="195">
        <f t="shared" ref="W114:X114" si="104">C114/100</f>
        <v>0</v>
      </c>
      <c r="X114" s="195">
        <f t="shared" si="104"/>
        <v>0</v>
      </c>
      <c r="Y114" s="195">
        <f t="shared" si="14"/>
        <v>0</v>
      </c>
      <c r="Z114" s="198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84.0</v>
      </c>
      <c r="B115" s="190"/>
      <c r="C115" s="190"/>
      <c r="D115" s="190"/>
      <c r="E115" s="190"/>
      <c r="F115" s="190">
        <f t="shared" si="5"/>
        <v>0</v>
      </c>
      <c r="G115" s="190">
        <f t="shared" si="6"/>
        <v>0</v>
      </c>
      <c r="H115" s="191">
        <f t="shared" si="7"/>
        <v>0</v>
      </c>
      <c r="I115" s="190"/>
      <c r="J115" s="192">
        <f t="shared" si="8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65"/>
        <v>0</v>
      </c>
      <c r="T115" s="196" t="str">
        <f t="shared" si="10"/>
        <v/>
      </c>
      <c r="U115" s="196">
        <f t="shared" si="11"/>
        <v>0</v>
      </c>
      <c r="V115" s="197"/>
      <c r="W115" s="195">
        <f t="shared" ref="W115:X115" si="105">C115/100</f>
        <v>0</v>
      </c>
      <c r="X115" s="195">
        <f t="shared" si="105"/>
        <v>0</v>
      </c>
      <c r="Y115" s="195">
        <f t="shared" si="14"/>
        <v>0</v>
      </c>
      <c r="Z115" s="198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85.0</v>
      </c>
      <c r="B116" s="190"/>
      <c r="C116" s="190"/>
      <c r="D116" s="190"/>
      <c r="E116" s="190"/>
      <c r="F116" s="190">
        <f t="shared" si="5"/>
        <v>0</v>
      </c>
      <c r="G116" s="190">
        <f t="shared" si="6"/>
        <v>0</v>
      </c>
      <c r="H116" s="191">
        <f t="shared" si="7"/>
        <v>0</v>
      </c>
      <c r="I116" s="190"/>
      <c r="J116" s="192">
        <f t="shared" si="8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65"/>
        <v>0</v>
      </c>
      <c r="T116" s="196" t="str">
        <f t="shared" si="10"/>
        <v/>
      </c>
      <c r="U116" s="196">
        <f t="shared" si="11"/>
        <v>0</v>
      </c>
      <c r="V116" s="197"/>
      <c r="W116" s="195">
        <f t="shared" ref="W116:X116" si="106">C116/100</f>
        <v>0</v>
      </c>
      <c r="X116" s="195">
        <f t="shared" si="106"/>
        <v>0</v>
      </c>
      <c r="Y116" s="195">
        <f t="shared" si="14"/>
        <v>0</v>
      </c>
      <c r="Z116" s="198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86.0</v>
      </c>
      <c r="B117" s="190"/>
      <c r="C117" s="190"/>
      <c r="D117" s="190"/>
      <c r="E117" s="190"/>
      <c r="F117" s="190">
        <f t="shared" si="5"/>
        <v>0</v>
      </c>
      <c r="G117" s="190">
        <f t="shared" si="6"/>
        <v>0</v>
      </c>
      <c r="H117" s="191">
        <f t="shared" si="7"/>
        <v>0</v>
      </c>
      <c r="I117" s="190"/>
      <c r="J117" s="192">
        <f t="shared" si="8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65"/>
        <v>0</v>
      </c>
      <c r="T117" s="196" t="str">
        <f t="shared" si="10"/>
        <v/>
      </c>
      <c r="U117" s="196">
        <f t="shared" si="11"/>
        <v>0</v>
      </c>
      <c r="V117" s="197"/>
      <c r="W117" s="195">
        <f t="shared" ref="W117:X117" si="107">C117/100</f>
        <v>0</v>
      </c>
      <c r="X117" s="195">
        <f t="shared" si="107"/>
        <v>0</v>
      </c>
      <c r="Y117" s="195">
        <f t="shared" si="14"/>
        <v>0</v>
      </c>
      <c r="Z117" s="198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87.0</v>
      </c>
      <c r="B118" s="190"/>
      <c r="C118" s="190"/>
      <c r="D118" s="190"/>
      <c r="E118" s="190"/>
      <c r="F118" s="190">
        <f t="shared" si="5"/>
        <v>0</v>
      </c>
      <c r="G118" s="190">
        <f t="shared" si="6"/>
        <v>0</v>
      </c>
      <c r="H118" s="191">
        <f t="shared" si="7"/>
        <v>0</v>
      </c>
      <c r="I118" s="190"/>
      <c r="J118" s="192">
        <f t="shared" si="8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65"/>
        <v>0</v>
      </c>
      <c r="T118" s="196" t="str">
        <f t="shared" si="10"/>
        <v/>
      </c>
      <c r="U118" s="196">
        <f t="shared" si="11"/>
        <v>0</v>
      </c>
      <c r="V118" s="197"/>
      <c r="W118" s="195">
        <f t="shared" ref="W118:X118" si="108">C118/100</f>
        <v>0</v>
      </c>
      <c r="X118" s="195">
        <f t="shared" si="108"/>
        <v>0</v>
      </c>
      <c r="Y118" s="195">
        <f t="shared" si="14"/>
        <v>0</v>
      </c>
      <c r="Z118" s="198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88.0</v>
      </c>
      <c r="B119" s="190"/>
      <c r="C119" s="190"/>
      <c r="D119" s="190"/>
      <c r="E119" s="190"/>
      <c r="F119" s="190">
        <f t="shared" si="5"/>
        <v>0</v>
      </c>
      <c r="G119" s="190">
        <f t="shared" si="6"/>
        <v>0</v>
      </c>
      <c r="H119" s="191">
        <f t="shared" si="7"/>
        <v>0</v>
      </c>
      <c r="I119" s="190"/>
      <c r="J119" s="192">
        <f t="shared" si="8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65"/>
        <v>0</v>
      </c>
      <c r="T119" s="196" t="str">
        <f t="shared" si="10"/>
        <v/>
      </c>
      <c r="U119" s="196">
        <f t="shared" si="11"/>
        <v>0</v>
      </c>
      <c r="V119" s="197"/>
      <c r="W119" s="195">
        <f t="shared" ref="W119:X119" si="109">C119/100</f>
        <v>0</v>
      </c>
      <c r="X119" s="195">
        <f t="shared" si="109"/>
        <v>0</v>
      </c>
      <c r="Y119" s="195">
        <f t="shared" si="14"/>
        <v>0</v>
      </c>
      <c r="Z119" s="198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89.0</v>
      </c>
      <c r="B120" s="190"/>
      <c r="C120" s="190"/>
      <c r="D120" s="190"/>
      <c r="E120" s="190"/>
      <c r="F120" s="190">
        <f t="shared" si="5"/>
        <v>0</v>
      </c>
      <c r="G120" s="190">
        <f t="shared" si="6"/>
        <v>0</v>
      </c>
      <c r="H120" s="191">
        <f t="shared" si="7"/>
        <v>0</v>
      </c>
      <c r="I120" s="190"/>
      <c r="J120" s="192">
        <f t="shared" si="8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65"/>
        <v>0</v>
      </c>
      <c r="T120" s="196" t="str">
        <f t="shared" si="10"/>
        <v/>
      </c>
      <c r="U120" s="196">
        <f t="shared" si="11"/>
        <v>0</v>
      </c>
      <c r="V120" s="197"/>
      <c r="W120" s="195">
        <f t="shared" ref="W120:X120" si="110">C120/100</f>
        <v>0</v>
      </c>
      <c r="X120" s="195">
        <f t="shared" si="110"/>
        <v>0</v>
      </c>
      <c r="Y120" s="195">
        <f t="shared" si="14"/>
        <v>0</v>
      </c>
      <c r="Z120" s="198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90.0</v>
      </c>
      <c r="B121" s="190"/>
      <c r="C121" s="190"/>
      <c r="D121" s="190"/>
      <c r="E121" s="190"/>
      <c r="F121" s="190">
        <f t="shared" si="5"/>
        <v>0</v>
      </c>
      <c r="G121" s="190">
        <f t="shared" si="6"/>
        <v>0</v>
      </c>
      <c r="H121" s="191">
        <f t="shared" si="7"/>
        <v>0</v>
      </c>
      <c r="I121" s="190"/>
      <c r="J121" s="192">
        <f t="shared" si="8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65"/>
        <v>0</v>
      </c>
      <c r="T121" s="196" t="str">
        <f t="shared" si="10"/>
        <v/>
      </c>
      <c r="U121" s="196">
        <f t="shared" si="11"/>
        <v>0</v>
      </c>
      <c r="V121" s="197"/>
      <c r="W121" s="195">
        <f t="shared" ref="W121:X121" si="111">C121/100</f>
        <v>0</v>
      </c>
      <c r="X121" s="195">
        <f t="shared" si="111"/>
        <v>0</v>
      </c>
      <c r="Y121" s="195">
        <f t="shared" si="14"/>
        <v>0</v>
      </c>
      <c r="Z121" s="198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91.0</v>
      </c>
      <c r="B122" s="190"/>
      <c r="C122" s="190"/>
      <c r="D122" s="190"/>
      <c r="E122" s="190"/>
      <c r="F122" s="190">
        <f t="shared" si="5"/>
        <v>0</v>
      </c>
      <c r="G122" s="190">
        <f t="shared" si="6"/>
        <v>0</v>
      </c>
      <c r="H122" s="191">
        <f t="shared" si="7"/>
        <v>0</v>
      </c>
      <c r="I122" s="190"/>
      <c r="J122" s="192">
        <f t="shared" si="8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65"/>
        <v>0</v>
      </c>
      <c r="T122" s="196" t="str">
        <f t="shared" si="10"/>
        <v/>
      </c>
      <c r="U122" s="196">
        <f t="shared" si="11"/>
        <v>0</v>
      </c>
      <c r="V122" s="197"/>
      <c r="W122" s="195">
        <f t="shared" ref="W122:X122" si="112">C122/100</f>
        <v>0</v>
      </c>
      <c r="X122" s="195">
        <f t="shared" si="112"/>
        <v>0</v>
      </c>
      <c r="Y122" s="195">
        <f t="shared" si="14"/>
        <v>0</v>
      </c>
      <c r="Z122" s="198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92.0</v>
      </c>
      <c r="B123" s="190"/>
      <c r="C123" s="190"/>
      <c r="D123" s="190"/>
      <c r="E123" s="190"/>
      <c r="F123" s="190">
        <f t="shared" si="5"/>
        <v>0</v>
      </c>
      <c r="G123" s="190">
        <f t="shared" si="6"/>
        <v>0</v>
      </c>
      <c r="H123" s="191">
        <f t="shared" si="7"/>
        <v>0</v>
      </c>
      <c r="I123" s="190"/>
      <c r="J123" s="192">
        <f t="shared" si="8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65"/>
        <v>0</v>
      </c>
      <c r="T123" s="196" t="str">
        <f t="shared" si="10"/>
        <v/>
      </c>
      <c r="U123" s="196">
        <f t="shared" si="11"/>
        <v>0</v>
      </c>
      <c r="V123" s="197"/>
      <c r="W123" s="195">
        <f t="shared" ref="W123:X123" si="113">C123/100</f>
        <v>0</v>
      </c>
      <c r="X123" s="195">
        <f t="shared" si="113"/>
        <v>0</v>
      </c>
      <c r="Y123" s="195">
        <f t="shared" si="14"/>
        <v>0</v>
      </c>
      <c r="Z123" s="198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93.0</v>
      </c>
      <c r="B124" s="190"/>
      <c r="C124" s="190"/>
      <c r="D124" s="190"/>
      <c r="E124" s="190"/>
      <c r="F124" s="190">
        <f t="shared" si="5"/>
        <v>0</v>
      </c>
      <c r="G124" s="190">
        <f t="shared" si="6"/>
        <v>0</v>
      </c>
      <c r="H124" s="191">
        <f t="shared" si="7"/>
        <v>0</v>
      </c>
      <c r="I124" s="190"/>
      <c r="J124" s="192">
        <f t="shared" si="8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65"/>
        <v>0</v>
      </c>
      <c r="T124" s="196" t="str">
        <f t="shared" si="10"/>
        <v/>
      </c>
      <c r="U124" s="196">
        <f t="shared" si="11"/>
        <v>0</v>
      </c>
      <c r="V124" s="197"/>
      <c r="W124" s="195">
        <f t="shared" ref="W124:X124" si="114">C124/100</f>
        <v>0</v>
      </c>
      <c r="X124" s="195">
        <f t="shared" si="114"/>
        <v>0</v>
      </c>
      <c r="Y124" s="195">
        <f t="shared" si="14"/>
        <v>0</v>
      </c>
      <c r="Z124" s="198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94.0</v>
      </c>
      <c r="B125" s="190"/>
      <c r="C125" s="190"/>
      <c r="D125" s="190"/>
      <c r="E125" s="190"/>
      <c r="F125" s="190">
        <f t="shared" si="5"/>
        <v>0</v>
      </c>
      <c r="G125" s="190">
        <f t="shared" si="6"/>
        <v>0</v>
      </c>
      <c r="H125" s="191">
        <f t="shared" si="7"/>
        <v>0</v>
      </c>
      <c r="I125" s="190"/>
      <c r="J125" s="192">
        <f t="shared" si="8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65"/>
        <v>0</v>
      </c>
      <c r="T125" s="196" t="str">
        <f t="shared" si="10"/>
        <v/>
      </c>
      <c r="U125" s="196">
        <f t="shared" si="11"/>
        <v>0</v>
      </c>
      <c r="V125" s="197"/>
      <c r="W125" s="195">
        <f t="shared" ref="W125:X125" si="115">C125/100</f>
        <v>0</v>
      </c>
      <c r="X125" s="195">
        <f t="shared" si="115"/>
        <v>0</v>
      </c>
      <c r="Y125" s="195">
        <f t="shared" si="14"/>
        <v>0</v>
      </c>
      <c r="Z125" s="198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95.0</v>
      </c>
      <c r="B126" s="190"/>
      <c r="C126" s="190"/>
      <c r="D126" s="190"/>
      <c r="E126" s="190"/>
      <c r="F126" s="190">
        <f t="shared" si="5"/>
        <v>0</v>
      </c>
      <c r="G126" s="190">
        <f t="shared" si="6"/>
        <v>0</v>
      </c>
      <c r="H126" s="191">
        <f t="shared" si="7"/>
        <v>0</v>
      </c>
      <c r="I126" s="190"/>
      <c r="J126" s="192">
        <f t="shared" si="8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65"/>
        <v>0</v>
      </c>
      <c r="T126" s="196" t="str">
        <f t="shared" si="10"/>
        <v/>
      </c>
      <c r="U126" s="196">
        <f t="shared" si="11"/>
        <v>0</v>
      </c>
      <c r="V126" s="197"/>
      <c r="W126" s="195">
        <f t="shared" ref="W126:X126" si="116">C126/100</f>
        <v>0</v>
      </c>
      <c r="X126" s="195">
        <f t="shared" si="116"/>
        <v>0</v>
      </c>
      <c r="Y126" s="195">
        <f t="shared" si="14"/>
        <v>0</v>
      </c>
      <c r="Z126" s="198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96.0</v>
      </c>
      <c r="B127" s="190"/>
      <c r="C127" s="190"/>
      <c r="D127" s="190"/>
      <c r="E127" s="190"/>
      <c r="F127" s="190">
        <f t="shared" si="5"/>
        <v>0</v>
      </c>
      <c r="G127" s="190">
        <f t="shared" si="6"/>
        <v>0</v>
      </c>
      <c r="H127" s="191">
        <f t="shared" si="7"/>
        <v>0</v>
      </c>
      <c r="I127" s="190"/>
      <c r="J127" s="192">
        <f t="shared" si="8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65"/>
        <v>0</v>
      </c>
      <c r="T127" s="196" t="str">
        <f t="shared" si="10"/>
        <v/>
      </c>
      <c r="U127" s="196">
        <f t="shared" si="11"/>
        <v>0</v>
      </c>
      <c r="V127" s="197"/>
      <c r="W127" s="195">
        <f t="shared" ref="W127:X127" si="117">C127/100</f>
        <v>0</v>
      </c>
      <c r="X127" s="195">
        <f t="shared" si="117"/>
        <v>0</v>
      </c>
      <c r="Y127" s="195">
        <f t="shared" si="14"/>
        <v>0</v>
      </c>
      <c r="Z127" s="198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97.0</v>
      </c>
      <c r="B128" s="190"/>
      <c r="C128" s="190"/>
      <c r="D128" s="190"/>
      <c r="E128" s="190"/>
      <c r="F128" s="190">
        <f t="shared" si="5"/>
        <v>0</v>
      </c>
      <c r="G128" s="190">
        <f t="shared" si="6"/>
        <v>0</v>
      </c>
      <c r="H128" s="191">
        <f t="shared" si="7"/>
        <v>0</v>
      </c>
      <c r="I128" s="190"/>
      <c r="J128" s="192">
        <f t="shared" si="8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65"/>
        <v>0</v>
      </c>
      <c r="T128" s="196" t="str">
        <f t="shared" si="10"/>
        <v/>
      </c>
      <c r="U128" s="196">
        <f t="shared" si="11"/>
        <v>0</v>
      </c>
      <c r="V128" s="197"/>
      <c r="W128" s="195">
        <f t="shared" ref="W128:X128" si="118">C128/100</f>
        <v>0</v>
      </c>
      <c r="X128" s="195">
        <f t="shared" si="118"/>
        <v>0</v>
      </c>
      <c r="Y128" s="195">
        <f t="shared" si="14"/>
        <v>0</v>
      </c>
      <c r="Z128" s="198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98.0</v>
      </c>
      <c r="B129" s="190"/>
      <c r="C129" s="190"/>
      <c r="D129" s="190"/>
      <c r="E129" s="190"/>
      <c r="F129" s="190">
        <f t="shared" si="5"/>
        <v>0</v>
      </c>
      <c r="G129" s="190">
        <f t="shared" si="6"/>
        <v>0</v>
      </c>
      <c r="H129" s="191">
        <f t="shared" si="7"/>
        <v>0</v>
      </c>
      <c r="I129" s="190"/>
      <c r="J129" s="192">
        <f t="shared" si="8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65"/>
        <v>0</v>
      </c>
      <c r="T129" s="196" t="str">
        <f t="shared" si="10"/>
        <v/>
      </c>
      <c r="U129" s="196">
        <f t="shared" si="11"/>
        <v>0</v>
      </c>
      <c r="V129" s="197"/>
      <c r="W129" s="195">
        <f t="shared" ref="W129:X129" si="119">C129/100</f>
        <v>0</v>
      </c>
      <c r="X129" s="195">
        <f t="shared" si="119"/>
        <v>0</v>
      </c>
      <c r="Y129" s="195">
        <f t="shared" si="14"/>
        <v>0</v>
      </c>
      <c r="Z129" s="198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99.0</v>
      </c>
      <c r="B130" s="190"/>
      <c r="C130" s="190"/>
      <c r="D130" s="190"/>
      <c r="E130" s="190"/>
      <c r="F130" s="190">
        <f t="shared" si="5"/>
        <v>0</v>
      </c>
      <c r="G130" s="190">
        <f t="shared" si="6"/>
        <v>0</v>
      </c>
      <c r="H130" s="191">
        <f t="shared" si="7"/>
        <v>0</v>
      </c>
      <c r="I130" s="190"/>
      <c r="J130" s="192">
        <f t="shared" si="8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65"/>
        <v>0</v>
      </c>
      <c r="T130" s="196" t="str">
        <f t="shared" si="10"/>
        <v/>
      </c>
      <c r="U130" s="196">
        <f t="shared" si="11"/>
        <v>0</v>
      </c>
      <c r="V130" s="197"/>
      <c r="W130" s="195">
        <f t="shared" ref="W130:X130" si="120">C130/100</f>
        <v>0</v>
      </c>
      <c r="X130" s="195">
        <f t="shared" si="120"/>
        <v>0</v>
      </c>
      <c r="Y130" s="195">
        <f t="shared" si="14"/>
        <v>0</v>
      </c>
      <c r="Z130" s="198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100.0</v>
      </c>
      <c r="B131" s="190"/>
      <c r="C131" s="190"/>
      <c r="D131" s="190"/>
      <c r="E131" s="190"/>
      <c r="F131" s="190">
        <f t="shared" si="5"/>
        <v>0</v>
      </c>
      <c r="G131" s="190">
        <f t="shared" si="6"/>
        <v>0</v>
      </c>
      <c r="H131" s="191">
        <f t="shared" si="7"/>
        <v>0</v>
      </c>
      <c r="I131" s="190"/>
      <c r="J131" s="192">
        <f t="shared" si="8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65"/>
        <v>0</v>
      </c>
      <c r="T131" s="196" t="str">
        <f t="shared" si="10"/>
        <v/>
      </c>
      <c r="U131" s="196">
        <f t="shared" si="11"/>
        <v>0</v>
      </c>
      <c r="V131" s="197"/>
      <c r="W131" s="195">
        <f t="shared" ref="W131:X131" si="121">C131/100</f>
        <v>0</v>
      </c>
      <c r="X131" s="195">
        <f t="shared" si="121"/>
        <v>0</v>
      </c>
      <c r="Y131" s="195">
        <f t="shared" si="14"/>
        <v>0</v>
      </c>
      <c r="Z131" s="198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101.0</v>
      </c>
      <c r="B132" s="190"/>
      <c r="C132" s="190"/>
      <c r="D132" s="190"/>
      <c r="E132" s="190"/>
      <c r="F132" s="190">
        <f t="shared" si="5"/>
        <v>0</v>
      </c>
      <c r="G132" s="190">
        <f t="shared" si="6"/>
        <v>0</v>
      </c>
      <c r="H132" s="191">
        <f t="shared" si="7"/>
        <v>0</v>
      </c>
      <c r="I132" s="190"/>
      <c r="J132" s="192">
        <f t="shared" si="8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65"/>
        <v>0</v>
      </c>
      <c r="T132" s="196" t="str">
        <f t="shared" si="10"/>
        <v/>
      </c>
      <c r="U132" s="196">
        <f t="shared" si="11"/>
        <v>0</v>
      </c>
      <c r="V132" s="197"/>
      <c r="W132" s="195">
        <f t="shared" ref="W132:X132" si="122">C132/100</f>
        <v>0</v>
      </c>
      <c r="X132" s="195">
        <f t="shared" si="122"/>
        <v>0</v>
      </c>
      <c r="Y132" s="195">
        <f t="shared" si="14"/>
        <v>0</v>
      </c>
      <c r="Z132" s="198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102.0</v>
      </c>
      <c r="B133" s="190"/>
      <c r="C133" s="190"/>
      <c r="D133" s="190"/>
      <c r="E133" s="190"/>
      <c r="F133" s="190">
        <f t="shared" si="5"/>
        <v>0</v>
      </c>
      <c r="G133" s="190">
        <f t="shared" si="6"/>
        <v>0</v>
      </c>
      <c r="H133" s="191">
        <f t="shared" si="7"/>
        <v>0</v>
      </c>
      <c r="I133" s="190"/>
      <c r="J133" s="192">
        <f t="shared" si="8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65"/>
        <v>0</v>
      </c>
      <c r="T133" s="196" t="str">
        <f t="shared" si="10"/>
        <v/>
      </c>
      <c r="U133" s="196">
        <f t="shared" si="11"/>
        <v>0</v>
      </c>
      <c r="V133" s="197"/>
      <c r="W133" s="195">
        <f t="shared" ref="W133:X133" si="123">C133/100</f>
        <v>0</v>
      </c>
      <c r="X133" s="195">
        <f t="shared" si="123"/>
        <v>0</v>
      </c>
      <c r="Y133" s="195">
        <f t="shared" si="14"/>
        <v>0</v>
      </c>
      <c r="Z133" s="198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103.0</v>
      </c>
      <c r="B134" s="190"/>
      <c r="C134" s="190"/>
      <c r="D134" s="190"/>
      <c r="E134" s="190"/>
      <c r="F134" s="190">
        <f t="shared" si="5"/>
        <v>0</v>
      </c>
      <c r="G134" s="190">
        <f t="shared" si="6"/>
        <v>0</v>
      </c>
      <c r="H134" s="191">
        <f t="shared" si="7"/>
        <v>0</v>
      </c>
      <c r="I134" s="190"/>
      <c r="J134" s="192">
        <f t="shared" si="8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65"/>
        <v>0</v>
      </c>
      <c r="T134" s="196" t="str">
        <f t="shared" si="10"/>
        <v/>
      </c>
      <c r="U134" s="196">
        <f t="shared" si="11"/>
        <v>0</v>
      </c>
      <c r="V134" s="197"/>
      <c r="W134" s="195">
        <f t="shared" ref="W134:X134" si="124">C134/100</f>
        <v>0</v>
      </c>
      <c r="X134" s="195">
        <f t="shared" si="124"/>
        <v>0</v>
      </c>
      <c r="Y134" s="195">
        <f t="shared" si="14"/>
        <v>0</v>
      </c>
      <c r="Z134" s="198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104.0</v>
      </c>
      <c r="B135" s="190"/>
      <c r="C135" s="190"/>
      <c r="D135" s="190"/>
      <c r="E135" s="190"/>
      <c r="F135" s="190">
        <f t="shared" si="5"/>
        <v>0</v>
      </c>
      <c r="G135" s="190">
        <f t="shared" si="6"/>
        <v>0</v>
      </c>
      <c r="H135" s="191">
        <f t="shared" si="7"/>
        <v>0</v>
      </c>
      <c r="I135" s="190"/>
      <c r="J135" s="192">
        <f t="shared" si="8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65"/>
        <v>0</v>
      </c>
      <c r="T135" s="196" t="str">
        <f t="shared" si="10"/>
        <v/>
      </c>
      <c r="U135" s="196">
        <f t="shared" si="11"/>
        <v>0</v>
      </c>
      <c r="V135" s="197"/>
      <c r="W135" s="195">
        <f t="shared" ref="W135:X135" si="125">C135/100</f>
        <v>0</v>
      </c>
      <c r="X135" s="195">
        <f t="shared" si="125"/>
        <v>0</v>
      </c>
      <c r="Y135" s="195">
        <f t="shared" si="14"/>
        <v>0</v>
      </c>
      <c r="Z135" s="198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105.0</v>
      </c>
      <c r="B136" s="190"/>
      <c r="C136" s="190"/>
      <c r="D136" s="190"/>
      <c r="E136" s="190"/>
      <c r="F136" s="190">
        <f t="shared" si="5"/>
        <v>0</v>
      </c>
      <c r="G136" s="190">
        <f t="shared" si="6"/>
        <v>0</v>
      </c>
      <c r="H136" s="191">
        <f t="shared" si="7"/>
        <v>0</v>
      </c>
      <c r="I136" s="190"/>
      <c r="J136" s="192">
        <f t="shared" si="8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65"/>
        <v>0</v>
      </c>
      <c r="T136" s="196" t="str">
        <f t="shared" si="10"/>
        <v/>
      </c>
      <c r="U136" s="196">
        <f t="shared" si="11"/>
        <v>0</v>
      </c>
      <c r="V136" s="197"/>
      <c r="W136" s="195">
        <f t="shared" ref="W136:X136" si="126">C136/100</f>
        <v>0</v>
      </c>
      <c r="X136" s="195">
        <f t="shared" si="126"/>
        <v>0</v>
      </c>
      <c r="Y136" s="195">
        <f t="shared" si="14"/>
        <v>0</v>
      </c>
      <c r="Z136" s="198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106.0</v>
      </c>
      <c r="B137" s="190"/>
      <c r="C137" s="190"/>
      <c r="D137" s="190"/>
      <c r="E137" s="190"/>
      <c r="F137" s="190">
        <f t="shared" si="5"/>
        <v>0</v>
      </c>
      <c r="G137" s="190">
        <f t="shared" si="6"/>
        <v>0</v>
      </c>
      <c r="H137" s="191">
        <f t="shared" si="7"/>
        <v>0</v>
      </c>
      <c r="I137" s="190"/>
      <c r="J137" s="192">
        <f t="shared" si="8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65"/>
        <v>0</v>
      </c>
      <c r="T137" s="196" t="str">
        <f t="shared" si="10"/>
        <v/>
      </c>
      <c r="U137" s="196">
        <f t="shared" si="11"/>
        <v>0</v>
      </c>
      <c r="V137" s="197"/>
      <c r="W137" s="195">
        <f t="shared" ref="W137:X137" si="127">C137/100</f>
        <v>0</v>
      </c>
      <c r="X137" s="195">
        <f t="shared" si="127"/>
        <v>0</v>
      </c>
      <c r="Y137" s="195">
        <f t="shared" si="14"/>
        <v>0</v>
      </c>
      <c r="Z137" s="198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107.0</v>
      </c>
      <c r="B138" s="190"/>
      <c r="C138" s="190"/>
      <c r="D138" s="190"/>
      <c r="E138" s="190"/>
      <c r="F138" s="190">
        <f t="shared" si="5"/>
        <v>0</v>
      </c>
      <c r="G138" s="190">
        <f t="shared" si="6"/>
        <v>0</v>
      </c>
      <c r="H138" s="191">
        <f t="shared" si="7"/>
        <v>0</v>
      </c>
      <c r="I138" s="190"/>
      <c r="J138" s="192">
        <f t="shared" si="8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65"/>
        <v>0</v>
      </c>
      <c r="T138" s="196" t="str">
        <f t="shared" si="10"/>
        <v/>
      </c>
      <c r="U138" s="196">
        <f t="shared" si="11"/>
        <v>0</v>
      </c>
      <c r="V138" s="197"/>
      <c r="W138" s="195">
        <f t="shared" ref="W138:X138" si="128">C138/100</f>
        <v>0</v>
      </c>
      <c r="X138" s="195">
        <f t="shared" si="128"/>
        <v>0</v>
      </c>
      <c r="Y138" s="195">
        <f t="shared" si="14"/>
        <v>0</v>
      </c>
      <c r="Z138" s="198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108.0</v>
      </c>
      <c r="B139" s="190"/>
      <c r="C139" s="190"/>
      <c r="D139" s="190"/>
      <c r="E139" s="190"/>
      <c r="F139" s="190">
        <f t="shared" si="5"/>
        <v>0</v>
      </c>
      <c r="G139" s="190">
        <f t="shared" si="6"/>
        <v>0</v>
      </c>
      <c r="H139" s="191">
        <f t="shared" si="7"/>
        <v>0</v>
      </c>
      <c r="I139" s="190"/>
      <c r="J139" s="192">
        <f t="shared" si="8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65"/>
        <v>0</v>
      </c>
      <c r="T139" s="196" t="str">
        <f t="shared" si="10"/>
        <v/>
      </c>
      <c r="U139" s="196">
        <f t="shared" si="11"/>
        <v>0</v>
      </c>
      <c r="V139" s="197"/>
      <c r="W139" s="195">
        <f t="shared" ref="W139:X139" si="129">C139/100</f>
        <v>0</v>
      </c>
      <c r="X139" s="195">
        <f t="shared" si="129"/>
        <v>0</v>
      </c>
      <c r="Y139" s="195">
        <f t="shared" si="14"/>
        <v>0</v>
      </c>
      <c r="Z139" s="198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109.0</v>
      </c>
      <c r="B140" s="190"/>
      <c r="C140" s="190"/>
      <c r="D140" s="190"/>
      <c r="E140" s="190"/>
      <c r="F140" s="190">
        <f t="shared" si="5"/>
        <v>0</v>
      </c>
      <c r="G140" s="190">
        <f t="shared" si="6"/>
        <v>0</v>
      </c>
      <c r="H140" s="191">
        <f t="shared" si="7"/>
        <v>0</v>
      </c>
      <c r="I140" s="190"/>
      <c r="J140" s="192">
        <f t="shared" si="8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65"/>
        <v>0</v>
      </c>
      <c r="T140" s="196" t="str">
        <f t="shared" si="10"/>
        <v/>
      </c>
      <c r="U140" s="196">
        <f t="shared" si="11"/>
        <v>0</v>
      </c>
      <c r="V140" s="197"/>
      <c r="W140" s="195">
        <f t="shared" ref="W140:X140" si="130">C140/100</f>
        <v>0</v>
      </c>
      <c r="X140" s="195">
        <f t="shared" si="130"/>
        <v>0</v>
      </c>
      <c r="Y140" s="195">
        <f t="shared" si="14"/>
        <v>0</v>
      </c>
      <c r="Z140" s="198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110.0</v>
      </c>
      <c r="B141" s="190"/>
      <c r="C141" s="190"/>
      <c r="D141" s="190"/>
      <c r="E141" s="190"/>
      <c r="F141" s="190">
        <f t="shared" si="5"/>
        <v>0</v>
      </c>
      <c r="G141" s="190">
        <f t="shared" si="6"/>
        <v>0</v>
      </c>
      <c r="H141" s="191">
        <f t="shared" si="7"/>
        <v>0</v>
      </c>
      <c r="I141" s="190"/>
      <c r="J141" s="192">
        <f t="shared" si="8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65"/>
        <v>0</v>
      </c>
      <c r="T141" s="196" t="str">
        <f t="shared" si="10"/>
        <v/>
      </c>
      <c r="U141" s="196">
        <f t="shared" si="11"/>
        <v>0</v>
      </c>
      <c r="V141" s="197"/>
      <c r="W141" s="195">
        <f t="shared" ref="W141:X141" si="131">C141/100</f>
        <v>0</v>
      </c>
      <c r="X141" s="195">
        <f t="shared" si="131"/>
        <v>0</v>
      </c>
      <c r="Y141" s="195">
        <f t="shared" si="14"/>
        <v>0</v>
      </c>
      <c r="Z141" s="198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111.0</v>
      </c>
      <c r="B142" s="190"/>
      <c r="C142" s="190"/>
      <c r="D142" s="190"/>
      <c r="E142" s="190"/>
      <c r="F142" s="190">
        <f t="shared" si="5"/>
        <v>0</v>
      </c>
      <c r="G142" s="190">
        <f t="shared" si="6"/>
        <v>0</v>
      </c>
      <c r="H142" s="191">
        <f t="shared" si="7"/>
        <v>0</v>
      </c>
      <c r="I142" s="190"/>
      <c r="J142" s="192">
        <f t="shared" si="8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65"/>
        <v>0</v>
      </c>
      <c r="T142" s="196" t="str">
        <f t="shared" si="10"/>
        <v/>
      </c>
      <c r="U142" s="196">
        <f t="shared" si="11"/>
        <v>0</v>
      </c>
      <c r="V142" s="197"/>
      <c r="W142" s="195">
        <f t="shared" ref="W142:X142" si="132">C142/100</f>
        <v>0</v>
      </c>
      <c r="X142" s="195">
        <f t="shared" si="132"/>
        <v>0</v>
      </c>
      <c r="Y142" s="195">
        <f t="shared" si="14"/>
        <v>0</v>
      </c>
      <c r="Z142" s="198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112.0</v>
      </c>
      <c r="B143" s="190"/>
      <c r="C143" s="190"/>
      <c r="D143" s="190"/>
      <c r="E143" s="190"/>
      <c r="F143" s="190">
        <f t="shared" si="5"/>
        <v>0</v>
      </c>
      <c r="G143" s="190">
        <f t="shared" si="6"/>
        <v>0</v>
      </c>
      <c r="H143" s="191">
        <f t="shared" si="7"/>
        <v>0</v>
      </c>
      <c r="I143" s="190"/>
      <c r="J143" s="192">
        <f t="shared" si="8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65"/>
        <v>0</v>
      </c>
      <c r="T143" s="196" t="str">
        <f t="shared" si="10"/>
        <v/>
      </c>
      <c r="U143" s="196">
        <f t="shared" si="11"/>
        <v>0</v>
      </c>
      <c r="V143" s="197"/>
      <c r="W143" s="195">
        <f t="shared" ref="W143:X143" si="133">C143/100</f>
        <v>0</v>
      </c>
      <c r="X143" s="195">
        <f t="shared" si="133"/>
        <v>0</v>
      </c>
      <c r="Y143" s="195">
        <f t="shared" si="14"/>
        <v>0</v>
      </c>
      <c r="Z143" s="198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113.0</v>
      </c>
      <c r="B144" s="190"/>
      <c r="C144" s="190"/>
      <c r="D144" s="190"/>
      <c r="E144" s="190"/>
      <c r="F144" s="190">
        <f t="shared" si="5"/>
        <v>0</v>
      </c>
      <c r="G144" s="190">
        <f t="shared" si="6"/>
        <v>0</v>
      </c>
      <c r="H144" s="191">
        <f t="shared" si="7"/>
        <v>0</v>
      </c>
      <c r="I144" s="190"/>
      <c r="J144" s="192">
        <f t="shared" si="8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65"/>
        <v>0</v>
      </c>
      <c r="T144" s="196" t="str">
        <f t="shared" si="10"/>
        <v/>
      </c>
      <c r="U144" s="196">
        <f t="shared" si="11"/>
        <v>0</v>
      </c>
      <c r="V144" s="197"/>
      <c r="W144" s="195">
        <f t="shared" ref="W144:X144" si="134">C144/100</f>
        <v>0</v>
      </c>
      <c r="X144" s="195">
        <f t="shared" si="134"/>
        <v>0</v>
      </c>
      <c r="Y144" s="195">
        <f t="shared" si="14"/>
        <v>0</v>
      </c>
      <c r="Z144" s="198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114.0</v>
      </c>
      <c r="B145" s="190"/>
      <c r="C145" s="190"/>
      <c r="D145" s="190"/>
      <c r="E145" s="190"/>
      <c r="F145" s="190">
        <f t="shared" si="5"/>
        <v>0</v>
      </c>
      <c r="G145" s="190">
        <f t="shared" si="6"/>
        <v>0</v>
      </c>
      <c r="H145" s="191">
        <f t="shared" si="7"/>
        <v>0</v>
      </c>
      <c r="I145" s="190"/>
      <c r="J145" s="192">
        <f t="shared" si="8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65"/>
        <v>0</v>
      </c>
      <c r="T145" s="196" t="str">
        <f t="shared" si="10"/>
        <v/>
      </c>
      <c r="U145" s="196">
        <f t="shared" si="11"/>
        <v>0</v>
      </c>
      <c r="V145" s="197"/>
      <c r="W145" s="195">
        <f t="shared" ref="W145:X145" si="135">C145/100</f>
        <v>0</v>
      </c>
      <c r="X145" s="195">
        <f t="shared" si="135"/>
        <v>0</v>
      </c>
      <c r="Y145" s="195">
        <f t="shared" si="14"/>
        <v>0</v>
      </c>
      <c r="Z145" s="198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115.0</v>
      </c>
      <c r="B146" s="190"/>
      <c r="C146" s="190"/>
      <c r="D146" s="190"/>
      <c r="E146" s="190"/>
      <c r="F146" s="190">
        <f t="shared" si="5"/>
        <v>0</v>
      </c>
      <c r="G146" s="190">
        <f t="shared" si="6"/>
        <v>0</v>
      </c>
      <c r="H146" s="191">
        <f t="shared" si="7"/>
        <v>0</v>
      </c>
      <c r="I146" s="190"/>
      <c r="J146" s="192">
        <f t="shared" si="8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65"/>
        <v>0</v>
      </c>
      <c r="T146" s="196" t="str">
        <f t="shared" si="10"/>
        <v/>
      </c>
      <c r="U146" s="196">
        <f t="shared" si="11"/>
        <v>0</v>
      </c>
      <c r="V146" s="197"/>
      <c r="W146" s="195">
        <f t="shared" ref="W146:X146" si="136">C146/100</f>
        <v>0</v>
      </c>
      <c r="X146" s="195">
        <f t="shared" si="136"/>
        <v>0</v>
      </c>
      <c r="Y146" s="195">
        <f t="shared" si="14"/>
        <v>0</v>
      </c>
      <c r="Z146" s="198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116.0</v>
      </c>
      <c r="B147" s="190"/>
      <c r="C147" s="190"/>
      <c r="D147" s="190"/>
      <c r="E147" s="190"/>
      <c r="F147" s="190">
        <f t="shared" si="5"/>
        <v>0</v>
      </c>
      <c r="G147" s="190">
        <f t="shared" si="6"/>
        <v>0</v>
      </c>
      <c r="H147" s="191">
        <f t="shared" si="7"/>
        <v>0</v>
      </c>
      <c r="I147" s="190"/>
      <c r="J147" s="192">
        <f t="shared" si="8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65"/>
        <v>0</v>
      </c>
      <c r="T147" s="196" t="str">
        <f t="shared" si="10"/>
        <v/>
      </c>
      <c r="U147" s="196">
        <f t="shared" si="11"/>
        <v>0</v>
      </c>
      <c r="V147" s="197"/>
      <c r="W147" s="195">
        <f t="shared" ref="W147:X147" si="137">C147/100</f>
        <v>0</v>
      </c>
      <c r="X147" s="195">
        <f t="shared" si="137"/>
        <v>0</v>
      </c>
      <c r="Y147" s="195">
        <f t="shared" si="14"/>
        <v>0</v>
      </c>
      <c r="Z147" s="198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117.0</v>
      </c>
      <c r="B148" s="190"/>
      <c r="C148" s="190"/>
      <c r="D148" s="190"/>
      <c r="E148" s="190"/>
      <c r="F148" s="190">
        <f t="shared" si="5"/>
        <v>0</v>
      </c>
      <c r="G148" s="190">
        <f t="shared" si="6"/>
        <v>0</v>
      </c>
      <c r="H148" s="191">
        <f t="shared" si="7"/>
        <v>0</v>
      </c>
      <c r="I148" s="190"/>
      <c r="J148" s="192">
        <f t="shared" si="8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65"/>
        <v>0</v>
      </c>
      <c r="T148" s="196" t="str">
        <f t="shared" si="10"/>
        <v/>
      </c>
      <c r="U148" s="196">
        <f t="shared" si="11"/>
        <v>0</v>
      </c>
      <c r="V148" s="197"/>
      <c r="W148" s="195">
        <f t="shared" ref="W148:X148" si="138">C148/100</f>
        <v>0</v>
      </c>
      <c r="X148" s="195">
        <f t="shared" si="138"/>
        <v>0</v>
      </c>
      <c r="Y148" s="195">
        <f t="shared" si="14"/>
        <v>0</v>
      </c>
      <c r="Z148" s="198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118.0</v>
      </c>
      <c r="B149" s="190"/>
      <c r="C149" s="190"/>
      <c r="D149" s="190"/>
      <c r="E149" s="190"/>
      <c r="F149" s="190">
        <f t="shared" si="5"/>
        <v>0</v>
      </c>
      <c r="G149" s="190">
        <f t="shared" si="6"/>
        <v>0</v>
      </c>
      <c r="H149" s="191">
        <f t="shared" si="7"/>
        <v>0</v>
      </c>
      <c r="I149" s="190"/>
      <c r="J149" s="192">
        <f t="shared" si="8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65"/>
        <v>0</v>
      </c>
      <c r="T149" s="196" t="str">
        <f t="shared" si="10"/>
        <v/>
      </c>
      <c r="U149" s="196">
        <f t="shared" si="11"/>
        <v>0</v>
      </c>
      <c r="V149" s="197"/>
      <c r="W149" s="195">
        <f t="shared" ref="W149:X149" si="139">C149/100</f>
        <v>0</v>
      </c>
      <c r="X149" s="195">
        <f t="shared" si="139"/>
        <v>0</v>
      </c>
      <c r="Y149" s="195">
        <f t="shared" si="14"/>
        <v>0</v>
      </c>
      <c r="Z149" s="198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119.0</v>
      </c>
      <c r="B150" s="190"/>
      <c r="C150" s="190"/>
      <c r="D150" s="190"/>
      <c r="E150" s="190"/>
      <c r="F150" s="190">
        <f t="shared" si="5"/>
        <v>0</v>
      </c>
      <c r="G150" s="190">
        <f t="shared" si="6"/>
        <v>0</v>
      </c>
      <c r="H150" s="191">
        <f t="shared" si="7"/>
        <v>0</v>
      </c>
      <c r="I150" s="190"/>
      <c r="J150" s="192">
        <f t="shared" si="8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65"/>
        <v>0</v>
      </c>
      <c r="T150" s="196" t="str">
        <f t="shared" si="10"/>
        <v/>
      </c>
      <c r="U150" s="196">
        <f t="shared" si="11"/>
        <v>0</v>
      </c>
      <c r="V150" s="197"/>
      <c r="W150" s="195">
        <f t="shared" ref="W150:X150" si="140">C150/100</f>
        <v>0</v>
      </c>
      <c r="X150" s="195">
        <f t="shared" si="140"/>
        <v>0</v>
      </c>
      <c r="Y150" s="195">
        <f t="shared" si="14"/>
        <v>0</v>
      </c>
      <c r="Z150" s="198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120.0</v>
      </c>
      <c r="B151" s="190"/>
      <c r="C151" s="190"/>
      <c r="D151" s="190"/>
      <c r="E151" s="190"/>
      <c r="F151" s="190">
        <f t="shared" si="5"/>
        <v>0</v>
      </c>
      <c r="G151" s="190">
        <f t="shared" si="6"/>
        <v>0</v>
      </c>
      <c r="H151" s="191">
        <f t="shared" si="7"/>
        <v>0</v>
      </c>
      <c r="I151" s="190"/>
      <c r="J151" s="192">
        <f t="shared" si="8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65"/>
        <v>0</v>
      </c>
      <c r="T151" s="196" t="str">
        <f t="shared" si="10"/>
        <v/>
      </c>
      <c r="U151" s="196">
        <f t="shared" si="11"/>
        <v>0</v>
      </c>
      <c r="V151" s="197"/>
      <c r="W151" s="195">
        <f t="shared" ref="W151:X151" si="141">C151/100</f>
        <v>0</v>
      </c>
      <c r="X151" s="195">
        <f t="shared" si="141"/>
        <v>0</v>
      </c>
      <c r="Y151" s="195">
        <f t="shared" si="14"/>
        <v>0</v>
      </c>
      <c r="Z151" s="198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121.0</v>
      </c>
      <c r="B152" s="190"/>
      <c r="C152" s="190"/>
      <c r="D152" s="190"/>
      <c r="E152" s="190"/>
      <c r="F152" s="190">
        <f t="shared" si="5"/>
        <v>0</v>
      </c>
      <c r="G152" s="190">
        <f t="shared" si="6"/>
        <v>0</v>
      </c>
      <c r="H152" s="191">
        <f t="shared" si="7"/>
        <v>0</v>
      </c>
      <c r="I152" s="190"/>
      <c r="J152" s="192">
        <f t="shared" si="8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65"/>
        <v>0</v>
      </c>
      <c r="T152" s="196" t="str">
        <f t="shared" si="10"/>
        <v/>
      </c>
      <c r="U152" s="196">
        <f t="shared" si="11"/>
        <v>0</v>
      </c>
      <c r="V152" s="197"/>
      <c r="W152" s="195">
        <f t="shared" ref="W152:X152" si="142">C152/100</f>
        <v>0</v>
      </c>
      <c r="X152" s="195">
        <f t="shared" si="142"/>
        <v>0</v>
      </c>
      <c r="Y152" s="195">
        <f t="shared" si="14"/>
        <v>0</v>
      </c>
      <c r="Z152" s="198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122.0</v>
      </c>
      <c r="B153" s="190"/>
      <c r="C153" s="190"/>
      <c r="D153" s="190"/>
      <c r="E153" s="190"/>
      <c r="F153" s="190">
        <f t="shared" si="5"/>
        <v>0</v>
      </c>
      <c r="G153" s="190">
        <f t="shared" si="6"/>
        <v>0</v>
      </c>
      <c r="H153" s="191">
        <f t="shared" si="7"/>
        <v>0</v>
      </c>
      <c r="I153" s="190"/>
      <c r="J153" s="192">
        <f t="shared" si="8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65"/>
        <v>0</v>
      </c>
      <c r="T153" s="196" t="str">
        <f t="shared" si="10"/>
        <v/>
      </c>
      <c r="U153" s="196">
        <f t="shared" si="11"/>
        <v>0</v>
      </c>
      <c r="V153" s="197"/>
      <c r="W153" s="195">
        <f t="shared" ref="W153:X153" si="143">C153/100</f>
        <v>0</v>
      </c>
      <c r="X153" s="195">
        <f t="shared" si="143"/>
        <v>0</v>
      </c>
      <c r="Y153" s="195">
        <f t="shared" si="14"/>
        <v>0</v>
      </c>
      <c r="Z153" s="198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123.0</v>
      </c>
      <c r="B154" s="190"/>
      <c r="C154" s="190"/>
      <c r="D154" s="190"/>
      <c r="E154" s="190"/>
      <c r="F154" s="190">
        <f t="shared" si="5"/>
        <v>0</v>
      </c>
      <c r="G154" s="190">
        <f t="shared" si="6"/>
        <v>0</v>
      </c>
      <c r="H154" s="191">
        <f t="shared" si="7"/>
        <v>0</v>
      </c>
      <c r="I154" s="190"/>
      <c r="J154" s="192">
        <f t="shared" si="8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65"/>
        <v>0</v>
      </c>
      <c r="T154" s="196" t="str">
        <f t="shared" si="10"/>
        <v/>
      </c>
      <c r="U154" s="196">
        <f t="shared" si="11"/>
        <v>0</v>
      </c>
      <c r="V154" s="197"/>
      <c r="W154" s="195">
        <f t="shared" ref="W154:X154" si="144">C154/100</f>
        <v>0</v>
      </c>
      <c r="X154" s="195">
        <f t="shared" si="144"/>
        <v>0</v>
      </c>
      <c r="Y154" s="195">
        <f t="shared" si="14"/>
        <v>0</v>
      </c>
      <c r="Z154" s="198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124.0</v>
      </c>
      <c r="B155" s="190"/>
      <c r="C155" s="190"/>
      <c r="D155" s="190"/>
      <c r="E155" s="190"/>
      <c r="F155" s="190">
        <f t="shared" si="5"/>
        <v>0</v>
      </c>
      <c r="G155" s="190">
        <f t="shared" si="6"/>
        <v>0</v>
      </c>
      <c r="H155" s="191">
        <f t="shared" si="7"/>
        <v>0</v>
      </c>
      <c r="I155" s="190"/>
      <c r="J155" s="192">
        <f t="shared" si="8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65"/>
        <v>0</v>
      </c>
      <c r="T155" s="196" t="str">
        <f t="shared" si="10"/>
        <v/>
      </c>
      <c r="U155" s="196">
        <f t="shared" si="11"/>
        <v>0</v>
      </c>
      <c r="V155" s="197"/>
      <c r="W155" s="195">
        <f t="shared" ref="W155:X155" si="145">C155/100</f>
        <v>0</v>
      </c>
      <c r="X155" s="195">
        <f t="shared" si="145"/>
        <v>0</v>
      </c>
      <c r="Y155" s="195">
        <f t="shared" si="14"/>
        <v>0</v>
      </c>
      <c r="Z155" s="198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125.0</v>
      </c>
      <c r="B156" s="190"/>
      <c r="C156" s="190"/>
      <c r="D156" s="190"/>
      <c r="E156" s="190"/>
      <c r="F156" s="190">
        <f t="shared" si="5"/>
        <v>0</v>
      </c>
      <c r="G156" s="190">
        <f t="shared" si="6"/>
        <v>0</v>
      </c>
      <c r="H156" s="191">
        <f t="shared" si="7"/>
        <v>0</v>
      </c>
      <c r="I156" s="190"/>
      <c r="J156" s="192">
        <f t="shared" si="8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65"/>
        <v>0</v>
      </c>
      <c r="T156" s="196" t="str">
        <f t="shared" si="10"/>
        <v/>
      </c>
      <c r="U156" s="196">
        <f t="shared" si="11"/>
        <v>0</v>
      </c>
      <c r="V156" s="197"/>
      <c r="W156" s="195">
        <f t="shared" ref="W156:X156" si="146">C156/100</f>
        <v>0</v>
      </c>
      <c r="X156" s="195">
        <f t="shared" si="146"/>
        <v>0</v>
      </c>
      <c r="Y156" s="195">
        <f t="shared" si="14"/>
        <v>0</v>
      </c>
      <c r="Z156" s="198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126.0</v>
      </c>
      <c r="B157" s="190"/>
      <c r="C157" s="190"/>
      <c r="D157" s="190"/>
      <c r="E157" s="190"/>
      <c r="F157" s="190">
        <f t="shared" si="5"/>
        <v>0</v>
      </c>
      <c r="G157" s="190">
        <f t="shared" si="6"/>
        <v>0</v>
      </c>
      <c r="H157" s="191">
        <f t="shared" si="7"/>
        <v>0</v>
      </c>
      <c r="I157" s="190"/>
      <c r="J157" s="192">
        <f t="shared" si="8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65"/>
        <v>0</v>
      </c>
      <c r="T157" s="196" t="str">
        <f t="shared" si="10"/>
        <v/>
      </c>
      <c r="U157" s="196">
        <f t="shared" si="11"/>
        <v>0</v>
      </c>
      <c r="V157" s="197"/>
      <c r="W157" s="195">
        <f t="shared" ref="W157:X157" si="147">C157/100</f>
        <v>0</v>
      </c>
      <c r="X157" s="195">
        <f t="shared" si="147"/>
        <v>0</v>
      </c>
      <c r="Y157" s="195">
        <f t="shared" si="14"/>
        <v>0</v>
      </c>
      <c r="Z157" s="198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127.0</v>
      </c>
      <c r="B158" s="190"/>
      <c r="C158" s="190"/>
      <c r="D158" s="190"/>
      <c r="E158" s="190"/>
      <c r="F158" s="190">
        <f t="shared" si="5"/>
        <v>0</v>
      </c>
      <c r="G158" s="190">
        <f t="shared" si="6"/>
        <v>0</v>
      </c>
      <c r="H158" s="191">
        <f t="shared" si="7"/>
        <v>0</v>
      </c>
      <c r="I158" s="190"/>
      <c r="J158" s="192">
        <f t="shared" si="8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65"/>
        <v>0</v>
      </c>
      <c r="T158" s="196" t="str">
        <f t="shared" si="10"/>
        <v/>
      </c>
      <c r="U158" s="196">
        <f t="shared" si="11"/>
        <v>0</v>
      </c>
      <c r="V158" s="197"/>
      <c r="W158" s="195">
        <f t="shared" ref="W158:X158" si="148">C158/100</f>
        <v>0</v>
      </c>
      <c r="X158" s="195">
        <f t="shared" si="148"/>
        <v>0</v>
      </c>
      <c r="Y158" s="195">
        <f t="shared" si="14"/>
        <v>0</v>
      </c>
      <c r="Z158" s="198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128.0</v>
      </c>
      <c r="B159" s="190"/>
      <c r="C159" s="190"/>
      <c r="D159" s="190"/>
      <c r="E159" s="190"/>
      <c r="F159" s="190">
        <f t="shared" si="5"/>
        <v>0</v>
      </c>
      <c r="G159" s="190">
        <f t="shared" si="6"/>
        <v>0</v>
      </c>
      <c r="H159" s="191">
        <f t="shared" si="7"/>
        <v>0</v>
      </c>
      <c r="I159" s="190"/>
      <c r="J159" s="192">
        <f t="shared" si="8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65"/>
        <v>0</v>
      </c>
      <c r="T159" s="196" t="str">
        <f t="shared" si="10"/>
        <v/>
      </c>
      <c r="U159" s="196">
        <f t="shared" si="11"/>
        <v>0</v>
      </c>
      <c r="V159" s="197"/>
      <c r="W159" s="195">
        <f t="shared" ref="W159:X159" si="149">C159/100</f>
        <v>0</v>
      </c>
      <c r="X159" s="195">
        <f t="shared" si="149"/>
        <v>0</v>
      </c>
      <c r="Y159" s="195">
        <f t="shared" si="14"/>
        <v>0</v>
      </c>
      <c r="Z159" s="198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129.0</v>
      </c>
      <c r="B160" s="190"/>
      <c r="C160" s="190"/>
      <c r="D160" s="190"/>
      <c r="E160" s="190"/>
      <c r="F160" s="190">
        <f t="shared" si="5"/>
        <v>0</v>
      </c>
      <c r="G160" s="190">
        <f t="shared" si="6"/>
        <v>0</v>
      </c>
      <c r="H160" s="191">
        <f t="shared" si="7"/>
        <v>0</v>
      </c>
      <c r="I160" s="190"/>
      <c r="J160" s="192">
        <f t="shared" si="8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65"/>
        <v>0</v>
      </c>
      <c r="T160" s="196" t="str">
        <f t="shared" si="10"/>
        <v/>
      </c>
      <c r="U160" s="196">
        <f t="shared" si="11"/>
        <v>0</v>
      </c>
      <c r="V160" s="197"/>
      <c r="W160" s="195">
        <f t="shared" ref="W160:X160" si="150">C160/100</f>
        <v>0</v>
      </c>
      <c r="X160" s="195">
        <f t="shared" si="150"/>
        <v>0</v>
      </c>
      <c r="Y160" s="195">
        <f t="shared" si="14"/>
        <v>0</v>
      </c>
      <c r="Z160" s="198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130.0</v>
      </c>
      <c r="B161" s="190"/>
      <c r="C161" s="190"/>
      <c r="D161" s="190"/>
      <c r="E161" s="190"/>
      <c r="F161" s="190">
        <f t="shared" si="5"/>
        <v>0</v>
      </c>
      <c r="G161" s="190">
        <f t="shared" si="6"/>
        <v>0</v>
      </c>
      <c r="H161" s="191">
        <f t="shared" si="7"/>
        <v>0</v>
      </c>
      <c r="I161" s="190"/>
      <c r="J161" s="192">
        <f t="shared" si="8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65"/>
        <v>0</v>
      </c>
      <c r="T161" s="196" t="str">
        <f t="shared" si="10"/>
        <v/>
      </c>
      <c r="U161" s="196">
        <f t="shared" si="11"/>
        <v>0</v>
      </c>
      <c r="V161" s="197"/>
      <c r="W161" s="195">
        <f t="shared" ref="W161:X161" si="151">C161/100</f>
        <v>0</v>
      </c>
      <c r="X161" s="195">
        <f t="shared" si="151"/>
        <v>0</v>
      </c>
      <c r="Y161" s="195">
        <f t="shared" si="14"/>
        <v>0</v>
      </c>
      <c r="Z161" s="198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131.0</v>
      </c>
      <c r="B162" s="190"/>
      <c r="C162" s="190"/>
      <c r="D162" s="190"/>
      <c r="E162" s="190"/>
      <c r="F162" s="190">
        <f t="shared" si="5"/>
        <v>0</v>
      </c>
      <c r="G162" s="190">
        <f t="shared" si="6"/>
        <v>0</v>
      </c>
      <c r="H162" s="191">
        <f t="shared" si="7"/>
        <v>0</v>
      </c>
      <c r="I162" s="190"/>
      <c r="J162" s="192">
        <f t="shared" si="8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65"/>
        <v>0</v>
      </c>
      <c r="T162" s="196" t="str">
        <f t="shared" si="10"/>
        <v/>
      </c>
      <c r="U162" s="196">
        <f t="shared" si="11"/>
        <v>0</v>
      </c>
      <c r="V162" s="197"/>
      <c r="W162" s="195">
        <f t="shared" ref="W162:X162" si="152">C162/100</f>
        <v>0</v>
      </c>
      <c r="X162" s="195">
        <f t="shared" si="152"/>
        <v>0</v>
      </c>
      <c r="Y162" s="195">
        <f t="shared" si="14"/>
        <v>0</v>
      </c>
      <c r="Z162" s="198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132.0</v>
      </c>
      <c r="B163" s="190"/>
      <c r="C163" s="190"/>
      <c r="D163" s="190"/>
      <c r="E163" s="190"/>
      <c r="F163" s="190">
        <f t="shared" si="5"/>
        <v>0</v>
      </c>
      <c r="G163" s="190">
        <f t="shared" si="6"/>
        <v>0</v>
      </c>
      <c r="H163" s="191">
        <f t="shared" si="7"/>
        <v>0</v>
      </c>
      <c r="I163" s="190"/>
      <c r="J163" s="192">
        <f t="shared" si="8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65"/>
        <v>0</v>
      </c>
      <c r="T163" s="196" t="str">
        <f t="shared" si="10"/>
        <v/>
      </c>
      <c r="U163" s="196">
        <f t="shared" si="11"/>
        <v>0</v>
      </c>
      <c r="V163" s="197"/>
      <c r="W163" s="195">
        <f t="shared" ref="W163:X163" si="153">C163/100</f>
        <v>0</v>
      </c>
      <c r="X163" s="195">
        <f t="shared" si="153"/>
        <v>0</v>
      </c>
      <c r="Y163" s="195">
        <f t="shared" si="14"/>
        <v>0</v>
      </c>
      <c r="Z163" s="198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133.0</v>
      </c>
      <c r="B164" s="190"/>
      <c r="C164" s="190"/>
      <c r="D164" s="190"/>
      <c r="E164" s="190"/>
      <c r="F164" s="190">
        <f t="shared" si="5"/>
        <v>0</v>
      </c>
      <c r="G164" s="190">
        <f t="shared" si="6"/>
        <v>0</v>
      </c>
      <c r="H164" s="191">
        <f t="shared" si="7"/>
        <v>0</v>
      </c>
      <c r="I164" s="190"/>
      <c r="J164" s="192">
        <f t="shared" si="8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65"/>
        <v>0</v>
      </c>
      <c r="T164" s="196" t="str">
        <f t="shared" si="10"/>
        <v/>
      </c>
      <c r="U164" s="196">
        <f t="shared" si="11"/>
        <v>0</v>
      </c>
      <c r="V164" s="197"/>
      <c r="W164" s="195">
        <f t="shared" ref="W164:X164" si="154">C164/100</f>
        <v>0</v>
      </c>
      <c r="X164" s="195">
        <f t="shared" si="154"/>
        <v>0</v>
      </c>
      <c r="Y164" s="195">
        <f t="shared" si="14"/>
        <v>0</v>
      </c>
      <c r="Z164" s="198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134.0</v>
      </c>
      <c r="B165" s="190"/>
      <c r="C165" s="190"/>
      <c r="D165" s="190"/>
      <c r="E165" s="190"/>
      <c r="F165" s="190">
        <f t="shared" si="5"/>
        <v>0</v>
      </c>
      <c r="G165" s="190">
        <f t="shared" si="6"/>
        <v>0</v>
      </c>
      <c r="H165" s="191">
        <f t="shared" si="7"/>
        <v>0</v>
      </c>
      <c r="I165" s="190"/>
      <c r="J165" s="192">
        <f t="shared" si="8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65"/>
        <v>0</v>
      </c>
      <c r="T165" s="196" t="str">
        <f t="shared" si="10"/>
        <v/>
      </c>
      <c r="U165" s="196">
        <f t="shared" si="11"/>
        <v>0</v>
      </c>
      <c r="V165" s="197"/>
      <c r="W165" s="195">
        <f t="shared" ref="W165:X165" si="155">C165/100</f>
        <v>0</v>
      </c>
      <c r="X165" s="195">
        <f t="shared" si="155"/>
        <v>0</v>
      </c>
      <c r="Y165" s="195">
        <f t="shared" si="14"/>
        <v>0</v>
      </c>
      <c r="Z165" s="198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135.0</v>
      </c>
      <c r="B166" s="190"/>
      <c r="C166" s="190"/>
      <c r="D166" s="190"/>
      <c r="E166" s="190"/>
      <c r="F166" s="190">
        <f t="shared" si="5"/>
        <v>0</v>
      </c>
      <c r="G166" s="190">
        <f t="shared" si="6"/>
        <v>0</v>
      </c>
      <c r="H166" s="191">
        <f t="shared" si="7"/>
        <v>0</v>
      </c>
      <c r="I166" s="190"/>
      <c r="J166" s="192">
        <f t="shared" si="8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65"/>
        <v>0</v>
      </c>
      <c r="T166" s="196" t="str">
        <f t="shared" si="10"/>
        <v/>
      </c>
      <c r="U166" s="196">
        <f t="shared" si="11"/>
        <v>0</v>
      </c>
      <c r="V166" s="197"/>
      <c r="W166" s="195">
        <f t="shared" ref="W166:X166" si="156">C166/100</f>
        <v>0</v>
      </c>
      <c r="X166" s="195">
        <f t="shared" si="156"/>
        <v>0</v>
      </c>
      <c r="Y166" s="195">
        <f t="shared" si="14"/>
        <v>0</v>
      </c>
      <c r="Z166" s="198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136.0</v>
      </c>
      <c r="B167" s="190"/>
      <c r="C167" s="190"/>
      <c r="D167" s="190"/>
      <c r="E167" s="190"/>
      <c r="F167" s="190">
        <f t="shared" si="5"/>
        <v>0</v>
      </c>
      <c r="G167" s="190">
        <f t="shared" si="6"/>
        <v>0</v>
      </c>
      <c r="H167" s="191">
        <f t="shared" si="7"/>
        <v>0</v>
      </c>
      <c r="I167" s="190"/>
      <c r="J167" s="192">
        <f t="shared" si="8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65"/>
        <v>0</v>
      </c>
      <c r="T167" s="196" t="str">
        <f t="shared" si="10"/>
        <v/>
      </c>
      <c r="U167" s="196">
        <f t="shared" si="11"/>
        <v>0</v>
      </c>
      <c r="V167" s="197"/>
      <c r="W167" s="195">
        <f t="shared" ref="W167:X167" si="157">C167/100</f>
        <v>0</v>
      </c>
      <c r="X167" s="195">
        <f t="shared" si="157"/>
        <v>0</v>
      </c>
      <c r="Y167" s="195">
        <f t="shared" si="14"/>
        <v>0</v>
      </c>
      <c r="Z167" s="198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137.0</v>
      </c>
      <c r="B168" s="190"/>
      <c r="C168" s="190"/>
      <c r="D168" s="190"/>
      <c r="E168" s="190"/>
      <c r="F168" s="190">
        <f t="shared" si="5"/>
        <v>0</v>
      </c>
      <c r="G168" s="190">
        <f t="shared" si="6"/>
        <v>0</v>
      </c>
      <c r="H168" s="191">
        <f t="shared" si="7"/>
        <v>0</v>
      </c>
      <c r="I168" s="190"/>
      <c r="J168" s="192">
        <f t="shared" si="8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65"/>
        <v>0</v>
      </c>
      <c r="T168" s="196" t="str">
        <f t="shared" si="10"/>
        <v/>
      </c>
      <c r="U168" s="196">
        <f t="shared" si="11"/>
        <v>0</v>
      </c>
      <c r="V168" s="197"/>
      <c r="W168" s="195">
        <f t="shared" ref="W168:X168" si="158">C168/100</f>
        <v>0</v>
      </c>
      <c r="X168" s="195">
        <f t="shared" si="158"/>
        <v>0</v>
      </c>
      <c r="Y168" s="195">
        <f t="shared" si="14"/>
        <v>0</v>
      </c>
      <c r="Z168" s="198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138.0</v>
      </c>
      <c r="B169" s="190"/>
      <c r="C169" s="190"/>
      <c r="D169" s="190"/>
      <c r="E169" s="190"/>
      <c r="F169" s="190">
        <f t="shared" si="5"/>
        <v>0</v>
      </c>
      <c r="G169" s="190">
        <f t="shared" si="6"/>
        <v>0</v>
      </c>
      <c r="H169" s="191">
        <f t="shared" si="7"/>
        <v>0</v>
      </c>
      <c r="I169" s="190"/>
      <c r="J169" s="192">
        <f t="shared" si="8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65"/>
        <v>0</v>
      </c>
      <c r="T169" s="196" t="str">
        <f t="shared" si="10"/>
        <v/>
      </c>
      <c r="U169" s="196">
        <f t="shared" si="11"/>
        <v>0</v>
      </c>
      <c r="V169" s="197"/>
      <c r="W169" s="195">
        <f t="shared" ref="W169:X169" si="159">C169/100</f>
        <v>0</v>
      </c>
      <c r="X169" s="195">
        <f t="shared" si="159"/>
        <v>0</v>
      </c>
      <c r="Y169" s="195">
        <f t="shared" si="14"/>
        <v>0</v>
      </c>
      <c r="Z169" s="198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139.0</v>
      </c>
      <c r="B170" s="190"/>
      <c r="C170" s="190"/>
      <c r="D170" s="190"/>
      <c r="E170" s="190"/>
      <c r="F170" s="190">
        <f t="shared" si="5"/>
        <v>0</v>
      </c>
      <c r="G170" s="190">
        <f t="shared" si="6"/>
        <v>0</v>
      </c>
      <c r="H170" s="191">
        <f t="shared" si="7"/>
        <v>0</v>
      </c>
      <c r="I170" s="190"/>
      <c r="J170" s="192">
        <f t="shared" si="8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65"/>
        <v>0</v>
      </c>
      <c r="T170" s="196" t="str">
        <f t="shared" si="10"/>
        <v/>
      </c>
      <c r="U170" s="196">
        <f t="shared" si="11"/>
        <v>0</v>
      </c>
      <c r="V170" s="197"/>
      <c r="W170" s="195">
        <f t="shared" ref="W170:X170" si="160">C170/100</f>
        <v>0</v>
      </c>
      <c r="X170" s="195">
        <f t="shared" si="160"/>
        <v>0</v>
      </c>
      <c r="Y170" s="195">
        <f t="shared" si="14"/>
        <v>0</v>
      </c>
      <c r="Z170" s="198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140.0</v>
      </c>
      <c r="B171" s="190"/>
      <c r="C171" s="190"/>
      <c r="D171" s="190"/>
      <c r="E171" s="190"/>
      <c r="F171" s="190">
        <f t="shared" si="5"/>
        <v>0</v>
      </c>
      <c r="G171" s="190">
        <f t="shared" si="6"/>
        <v>0</v>
      </c>
      <c r="H171" s="191">
        <f t="shared" si="7"/>
        <v>0</v>
      </c>
      <c r="I171" s="190"/>
      <c r="J171" s="192">
        <f t="shared" si="8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65"/>
        <v>0</v>
      </c>
      <c r="T171" s="196" t="str">
        <f t="shared" si="10"/>
        <v/>
      </c>
      <c r="U171" s="196">
        <f t="shared" si="11"/>
        <v>0</v>
      </c>
      <c r="V171" s="197"/>
      <c r="W171" s="195">
        <f t="shared" ref="W171:X171" si="161">C171/100</f>
        <v>0</v>
      </c>
      <c r="X171" s="195">
        <f t="shared" si="161"/>
        <v>0</v>
      </c>
      <c r="Y171" s="195">
        <f t="shared" si="14"/>
        <v>0</v>
      </c>
      <c r="Z171" s="198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141.0</v>
      </c>
      <c r="B172" s="190"/>
      <c r="C172" s="190"/>
      <c r="D172" s="190"/>
      <c r="E172" s="190"/>
      <c r="F172" s="190">
        <f t="shared" si="5"/>
        <v>0</v>
      </c>
      <c r="G172" s="190">
        <f t="shared" si="6"/>
        <v>0</v>
      </c>
      <c r="H172" s="191">
        <f t="shared" si="7"/>
        <v>0</v>
      </c>
      <c r="I172" s="190"/>
      <c r="J172" s="192">
        <f t="shared" si="8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65"/>
        <v>0</v>
      </c>
      <c r="T172" s="196" t="str">
        <f t="shared" si="10"/>
        <v/>
      </c>
      <c r="U172" s="196">
        <f t="shared" si="11"/>
        <v>0</v>
      </c>
      <c r="V172" s="197"/>
      <c r="W172" s="195">
        <f t="shared" ref="W172:X172" si="162">C172/100</f>
        <v>0</v>
      </c>
      <c r="X172" s="195">
        <f t="shared" si="162"/>
        <v>0</v>
      </c>
      <c r="Y172" s="195">
        <f t="shared" si="14"/>
        <v>0</v>
      </c>
      <c r="Z172" s="198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142.0</v>
      </c>
      <c r="B173" s="190"/>
      <c r="C173" s="190"/>
      <c r="D173" s="190"/>
      <c r="E173" s="190"/>
      <c r="F173" s="190">
        <f t="shared" si="5"/>
        <v>0</v>
      </c>
      <c r="G173" s="190">
        <f t="shared" si="6"/>
        <v>0</v>
      </c>
      <c r="H173" s="191">
        <f t="shared" si="7"/>
        <v>0</v>
      </c>
      <c r="I173" s="190"/>
      <c r="J173" s="192">
        <f t="shared" si="8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65"/>
        <v>0</v>
      </c>
      <c r="T173" s="196" t="str">
        <f t="shared" si="10"/>
        <v/>
      </c>
      <c r="U173" s="196">
        <f t="shared" si="11"/>
        <v>0</v>
      </c>
      <c r="V173" s="197"/>
      <c r="W173" s="195">
        <f t="shared" ref="W173:X173" si="163">C173/100</f>
        <v>0</v>
      </c>
      <c r="X173" s="195">
        <f t="shared" si="163"/>
        <v>0</v>
      </c>
      <c r="Y173" s="195">
        <f t="shared" si="14"/>
        <v>0</v>
      </c>
      <c r="Z173" s="198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143.0</v>
      </c>
      <c r="B174" s="190"/>
      <c r="C174" s="190"/>
      <c r="D174" s="190"/>
      <c r="E174" s="190"/>
      <c r="F174" s="190">
        <f t="shared" si="5"/>
        <v>0</v>
      </c>
      <c r="G174" s="190">
        <f t="shared" si="6"/>
        <v>0</v>
      </c>
      <c r="H174" s="191">
        <f t="shared" si="7"/>
        <v>0</v>
      </c>
      <c r="I174" s="190"/>
      <c r="J174" s="192">
        <f t="shared" si="8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65"/>
        <v>0</v>
      </c>
      <c r="T174" s="196" t="str">
        <f t="shared" si="10"/>
        <v/>
      </c>
      <c r="U174" s="196">
        <f t="shared" si="11"/>
        <v>0</v>
      </c>
      <c r="V174" s="197"/>
      <c r="W174" s="195">
        <f t="shared" ref="W174:X174" si="164">C174/100</f>
        <v>0</v>
      </c>
      <c r="X174" s="195">
        <f t="shared" si="164"/>
        <v>0</v>
      </c>
      <c r="Y174" s="195">
        <f t="shared" si="14"/>
        <v>0</v>
      </c>
      <c r="Z174" s="198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144.0</v>
      </c>
      <c r="B175" s="190"/>
      <c r="C175" s="190"/>
      <c r="D175" s="190"/>
      <c r="E175" s="190"/>
      <c r="F175" s="190">
        <f t="shared" si="5"/>
        <v>0</v>
      </c>
      <c r="G175" s="190">
        <f t="shared" si="6"/>
        <v>0</v>
      </c>
      <c r="H175" s="191">
        <f t="shared" si="7"/>
        <v>0</v>
      </c>
      <c r="I175" s="190"/>
      <c r="J175" s="192">
        <f t="shared" si="8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65"/>
        <v>0</v>
      </c>
      <c r="T175" s="196" t="str">
        <f t="shared" si="10"/>
        <v/>
      </c>
      <c r="U175" s="196">
        <f t="shared" si="11"/>
        <v>0</v>
      </c>
      <c r="V175" s="197"/>
      <c r="W175" s="195">
        <f t="shared" ref="W175:X175" si="165">C175/100</f>
        <v>0</v>
      </c>
      <c r="X175" s="195">
        <f t="shared" si="165"/>
        <v>0</v>
      </c>
      <c r="Y175" s="195">
        <f t="shared" si="14"/>
        <v>0</v>
      </c>
      <c r="Z175" s="198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145.0</v>
      </c>
      <c r="B176" s="190"/>
      <c r="C176" s="190"/>
      <c r="D176" s="190"/>
      <c r="E176" s="190"/>
      <c r="F176" s="190">
        <f t="shared" si="5"/>
        <v>0</v>
      </c>
      <c r="G176" s="190">
        <f t="shared" si="6"/>
        <v>0</v>
      </c>
      <c r="H176" s="191">
        <f t="shared" si="7"/>
        <v>0</v>
      </c>
      <c r="I176" s="190"/>
      <c r="J176" s="192">
        <f t="shared" si="8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65"/>
        <v>0</v>
      </c>
      <c r="T176" s="196" t="str">
        <f t="shared" si="10"/>
        <v/>
      </c>
      <c r="U176" s="196">
        <f t="shared" si="11"/>
        <v>0</v>
      </c>
      <c r="V176" s="197"/>
      <c r="W176" s="195">
        <f t="shared" ref="W176:X176" si="166">C176/100</f>
        <v>0</v>
      </c>
      <c r="X176" s="195">
        <f t="shared" si="166"/>
        <v>0</v>
      </c>
      <c r="Y176" s="195">
        <f t="shared" si="14"/>
        <v>0</v>
      </c>
      <c r="Z176" s="198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146.0</v>
      </c>
      <c r="B177" s="190"/>
      <c r="C177" s="190"/>
      <c r="D177" s="190"/>
      <c r="E177" s="190"/>
      <c r="F177" s="190">
        <f t="shared" si="5"/>
        <v>0</v>
      </c>
      <c r="G177" s="190">
        <f t="shared" si="6"/>
        <v>0</v>
      </c>
      <c r="H177" s="191">
        <f t="shared" si="7"/>
        <v>0</v>
      </c>
      <c r="I177" s="190"/>
      <c r="J177" s="192">
        <f t="shared" si="8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65"/>
        <v>0</v>
      </c>
      <c r="T177" s="196" t="str">
        <f t="shared" si="10"/>
        <v/>
      </c>
      <c r="U177" s="196">
        <f t="shared" si="11"/>
        <v>0</v>
      </c>
      <c r="V177" s="197"/>
      <c r="W177" s="195">
        <f t="shared" ref="W177:X177" si="167">C177/100</f>
        <v>0</v>
      </c>
      <c r="X177" s="195">
        <f t="shared" si="167"/>
        <v>0</v>
      </c>
      <c r="Y177" s="195">
        <f t="shared" si="14"/>
        <v>0</v>
      </c>
      <c r="Z177" s="198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147.0</v>
      </c>
      <c r="B178" s="190"/>
      <c r="C178" s="190"/>
      <c r="D178" s="190"/>
      <c r="E178" s="190"/>
      <c r="F178" s="190">
        <f t="shared" si="5"/>
        <v>0</v>
      </c>
      <c r="G178" s="190">
        <f t="shared" si="6"/>
        <v>0</v>
      </c>
      <c r="H178" s="191">
        <f t="shared" si="7"/>
        <v>0</v>
      </c>
      <c r="I178" s="190"/>
      <c r="J178" s="192">
        <f t="shared" si="8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65"/>
        <v>0</v>
      </c>
      <c r="T178" s="196" t="str">
        <f t="shared" si="10"/>
        <v/>
      </c>
      <c r="U178" s="196">
        <f t="shared" si="11"/>
        <v>0</v>
      </c>
      <c r="V178" s="197"/>
      <c r="W178" s="195">
        <f t="shared" ref="W178:X178" si="168">C178/100</f>
        <v>0</v>
      </c>
      <c r="X178" s="195">
        <f t="shared" si="168"/>
        <v>0</v>
      </c>
      <c r="Y178" s="195">
        <f t="shared" si="14"/>
        <v>0</v>
      </c>
      <c r="Z178" s="198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148.0</v>
      </c>
      <c r="B179" s="190"/>
      <c r="C179" s="190"/>
      <c r="D179" s="190"/>
      <c r="E179" s="190"/>
      <c r="F179" s="190">
        <f t="shared" si="5"/>
        <v>0</v>
      </c>
      <c r="G179" s="190">
        <f t="shared" si="6"/>
        <v>0</v>
      </c>
      <c r="H179" s="191">
        <f t="shared" si="7"/>
        <v>0</v>
      </c>
      <c r="I179" s="190"/>
      <c r="J179" s="192">
        <f t="shared" si="8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65"/>
        <v>0</v>
      </c>
      <c r="T179" s="196" t="str">
        <f t="shared" si="10"/>
        <v/>
      </c>
      <c r="U179" s="196">
        <f t="shared" si="11"/>
        <v>0</v>
      </c>
      <c r="V179" s="197"/>
      <c r="W179" s="195">
        <f t="shared" ref="W179:X179" si="169">C179/100</f>
        <v>0</v>
      </c>
      <c r="X179" s="195">
        <f t="shared" si="169"/>
        <v>0</v>
      </c>
      <c r="Y179" s="195">
        <f t="shared" si="14"/>
        <v>0</v>
      </c>
      <c r="Z179" s="198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149.0</v>
      </c>
      <c r="B180" s="190"/>
      <c r="C180" s="190"/>
      <c r="D180" s="190"/>
      <c r="E180" s="190"/>
      <c r="F180" s="190">
        <f t="shared" si="5"/>
        <v>0</v>
      </c>
      <c r="G180" s="190">
        <f t="shared" si="6"/>
        <v>0</v>
      </c>
      <c r="H180" s="191">
        <f t="shared" si="7"/>
        <v>0</v>
      </c>
      <c r="I180" s="190"/>
      <c r="J180" s="192">
        <f t="shared" si="8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65"/>
        <v>0</v>
      </c>
      <c r="T180" s="196" t="str">
        <f t="shared" si="10"/>
        <v/>
      </c>
      <c r="U180" s="196">
        <f t="shared" si="11"/>
        <v>0</v>
      </c>
      <c r="V180" s="197"/>
      <c r="W180" s="195">
        <f t="shared" ref="W180:X180" si="170">C180/100</f>
        <v>0</v>
      </c>
      <c r="X180" s="195">
        <f t="shared" si="170"/>
        <v>0</v>
      </c>
      <c r="Y180" s="195">
        <f t="shared" si="14"/>
        <v>0</v>
      </c>
      <c r="Z180" s="198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150.0</v>
      </c>
      <c r="B181" s="190"/>
      <c r="C181" s="190"/>
      <c r="D181" s="190"/>
      <c r="E181" s="190"/>
      <c r="F181" s="190">
        <f t="shared" si="5"/>
        <v>0</v>
      </c>
      <c r="G181" s="190">
        <f t="shared" si="6"/>
        <v>0</v>
      </c>
      <c r="H181" s="191">
        <f t="shared" si="7"/>
        <v>0</v>
      </c>
      <c r="I181" s="190"/>
      <c r="J181" s="192">
        <f t="shared" si="8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65"/>
        <v>0</v>
      </c>
      <c r="T181" s="196" t="str">
        <f t="shared" si="10"/>
        <v/>
      </c>
      <c r="U181" s="196">
        <f t="shared" si="11"/>
        <v>0</v>
      </c>
      <c r="V181" s="197"/>
      <c r="W181" s="195">
        <f t="shared" ref="W181:X181" si="171">C181/100</f>
        <v>0</v>
      </c>
      <c r="X181" s="195">
        <f t="shared" si="171"/>
        <v>0</v>
      </c>
      <c r="Y181" s="195">
        <f t="shared" si="14"/>
        <v>0</v>
      </c>
      <c r="Z181" s="198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151.0</v>
      </c>
      <c r="B182" s="190"/>
      <c r="C182" s="190"/>
      <c r="D182" s="190"/>
      <c r="E182" s="190"/>
      <c r="F182" s="190">
        <f t="shared" si="5"/>
        <v>0</v>
      </c>
      <c r="G182" s="190">
        <f t="shared" si="6"/>
        <v>0</v>
      </c>
      <c r="H182" s="191">
        <f t="shared" si="7"/>
        <v>0</v>
      </c>
      <c r="I182" s="190"/>
      <c r="J182" s="192">
        <f t="shared" si="8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65"/>
        <v>0</v>
      </c>
      <c r="T182" s="196" t="str">
        <f t="shared" si="10"/>
        <v/>
      </c>
      <c r="U182" s="196">
        <f t="shared" si="11"/>
        <v>0</v>
      </c>
      <c r="V182" s="197"/>
      <c r="W182" s="195">
        <f t="shared" ref="W182:X182" si="172">C182/100</f>
        <v>0</v>
      </c>
      <c r="X182" s="195">
        <f t="shared" si="172"/>
        <v>0</v>
      </c>
      <c r="Y182" s="195">
        <f t="shared" si="14"/>
        <v>0</v>
      </c>
      <c r="Z182" s="198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152.0</v>
      </c>
      <c r="B183" s="190"/>
      <c r="C183" s="190"/>
      <c r="D183" s="190"/>
      <c r="E183" s="190"/>
      <c r="F183" s="190">
        <f t="shared" si="5"/>
        <v>0</v>
      </c>
      <c r="G183" s="190">
        <f t="shared" si="6"/>
        <v>0</v>
      </c>
      <c r="H183" s="191">
        <f t="shared" si="7"/>
        <v>0</v>
      </c>
      <c r="I183" s="190"/>
      <c r="J183" s="192">
        <f t="shared" si="8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65"/>
        <v>0</v>
      </c>
      <c r="T183" s="196" t="str">
        <f t="shared" si="10"/>
        <v/>
      </c>
      <c r="U183" s="196">
        <f t="shared" si="11"/>
        <v>0</v>
      </c>
      <c r="V183" s="197"/>
      <c r="W183" s="195">
        <f t="shared" ref="W183:X183" si="173">C183/100</f>
        <v>0</v>
      </c>
      <c r="X183" s="195">
        <f t="shared" si="173"/>
        <v>0</v>
      </c>
      <c r="Y183" s="195">
        <f t="shared" si="14"/>
        <v>0</v>
      </c>
      <c r="Z183" s="198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153.0</v>
      </c>
      <c r="B184" s="190"/>
      <c r="C184" s="190"/>
      <c r="D184" s="190"/>
      <c r="E184" s="190"/>
      <c r="F184" s="190">
        <f t="shared" si="5"/>
        <v>0</v>
      </c>
      <c r="G184" s="190">
        <f t="shared" si="6"/>
        <v>0</v>
      </c>
      <c r="H184" s="191">
        <f t="shared" si="7"/>
        <v>0</v>
      </c>
      <c r="I184" s="190"/>
      <c r="J184" s="192">
        <f t="shared" si="8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65"/>
        <v>0</v>
      </c>
      <c r="T184" s="196" t="str">
        <f t="shared" si="10"/>
        <v/>
      </c>
      <c r="U184" s="196">
        <f t="shared" si="11"/>
        <v>0</v>
      </c>
      <c r="V184" s="197"/>
      <c r="W184" s="195">
        <f t="shared" ref="W184:X184" si="174">C184/100</f>
        <v>0</v>
      </c>
      <c r="X184" s="195">
        <f t="shared" si="174"/>
        <v>0</v>
      </c>
      <c r="Y184" s="195">
        <f t="shared" si="14"/>
        <v>0</v>
      </c>
      <c r="Z184" s="198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154.0</v>
      </c>
      <c r="B185" s="190"/>
      <c r="C185" s="190"/>
      <c r="D185" s="190"/>
      <c r="E185" s="190"/>
      <c r="F185" s="190">
        <f t="shared" si="5"/>
        <v>0</v>
      </c>
      <c r="G185" s="190">
        <f t="shared" si="6"/>
        <v>0</v>
      </c>
      <c r="H185" s="191">
        <f t="shared" si="7"/>
        <v>0</v>
      </c>
      <c r="I185" s="190"/>
      <c r="J185" s="192">
        <f t="shared" si="8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65"/>
        <v>0</v>
      </c>
      <c r="T185" s="196" t="str">
        <f t="shared" si="10"/>
        <v/>
      </c>
      <c r="U185" s="196">
        <f t="shared" si="11"/>
        <v>0</v>
      </c>
      <c r="V185" s="197"/>
      <c r="W185" s="195">
        <f t="shared" ref="W185:X185" si="175">C185/100</f>
        <v>0</v>
      </c>
      <c r="X185" s="195">
        <f t="shared" si="175"/>
        <v>0</v>
      </c>
      <c r="Y185" s="195">
        <f t="shared" si="14"/>
        <v>0</v>
      </c>
      <c r="Z185" s="198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155.0</v>
      </c>
      <c r="B186" s="190"/>
      <c r="C186" s="190"/>
      <c r="D186" s="190"/>
      <c r="E186" s="190"/>
      <c r="F186" s="190">
        <f t="shared" si="5"/>
        <v>0</v>
      </c>
      <c r="G186" s="190">
        <f t="shared" si="6"/>
        <v>0</v>
      </c>
      <c r="H186" s="191">
        <f t="shared" si="7"/>
        <v>0</v>
      </c>
      <c r="I186" s="190"/>
      <c r="J186" s="192">
        <f t="shared" si="8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65"/>
        <v>0</v>
      </c>
      <c r="T186" s="196" t="str">
        <f t="shared" si="10"/>
        <v/>
      </c>
      <c r="U186" s="196">
        <f t="shared" si="11"/>
        <v>0</v>
      </c>
      <c r="V186" s="197"/>
      <c r="W186" s="195">
        <f t="shared" ref="W186:X186" si="176">C186/100</f>
        <v>0</v>
      </c>
      <c r="X186" s="195">
        <f t="shared" si="176"/>
        <v>0</v>
      </c>
      <c r="Y186" s="195">
        <f t="shared" si="14"/>
        <v>0</v>
      </c>
      <c r="Z186" s="198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156.0</v>
      </c>
      <c r="B187" s="190"/>
      <c r="C187" s="190"/>
      <c r="D187" s="190"/>
      <c r="E187" s="190"/>
      <c r="F187" s="190">
        <f t="shared" si="5"/>
        <v>0</v>
      </c>
      <c r="G187" s="190">
        <f t="shared" si="6"/>
        <v>0</v>
      </c>
      <c r="H187" s="191">
        <f t="shared" si="7"/>
        <v>0</v>
      </c>
      <c r="I187" s="190"/>
      <c r="J187" s="192">
        <f t="shared" si="8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65"/>
        <v>0</v>
      </c>
      <c r="T187" s="196" t="str">
        <f t="shared" si="10"/>
        <v/>
      </c>
      <c r="U187" s="196">
        <f t="shared" si="11"/>
        <v>0</v>
      </c>
      <c r="V187" s="197"/>
      <c r="W187" s="195">
        <f t="shared" ref="W187:X187" si="177">C187/100</f>
        <v>0</v>
      </c>
      <c r="X187" s="195">
        <f t="shared" si="177"/>
        <v>0</v>
      </c>
      <c r="Y187" s="195">
        <f t="shared" si="14"/>
        <v>0</v>
      </c>
      <c r="Z187" s="198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157.0</v>
      </c>
      <c r="B188" s="190"/>
      <c r="C188" s="190"/>
      <c r="D188" s="190"/>
      <c r="E188" s="190"/>
      <c r="F188" s="190">
        <f t="shared" si="5"/>
        <v>0</v>
      </c>
      <c r="G188" s="190">
        <f t="shared" si="6"/>
        <v>0</v>
      </c>
      <c r="H188" s="191">
        <f t="shared" si="7"/>
        <v>0</v>
      </c>
      <c r="I188" s="190"/>
      <c r="J188" s="192">
        <f t="shared" si="8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65"/>
        <v>0</v>
      </c>
      <c r="T188" s="196" t="str">
        <f t="shared" si="10"/>
        <v/>
      </c>
      <c r="U188" s="196">
        <f t="shared" si="11"/>
        <v>0</v>
      </c>
      <c r="V188" s="197"/>
      <c r="W188" s="195">
        <f t="shared" ref="W188:X188" si="178">C188/100</f>
        <v>0</v>
      </c>
      <c r="X188" s="195">
        <f t="shared" si="178"/>
        <v>0</v>
      </c>
      <c r="Y188" s="195">
        <f t="shared" si="14"/>
        <v>0</v>
      </c>
      <c r="Z188" s="198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158.0</v>
      </c>
      <c r="B189" s="190"/>
      <c r="C189" s="190"/>
      <c r="D189" s="190"/>
      <c r="E189" s="190"/>
      <c r="F189" s="190">
        <f t="shared" si="5"/>
        <v>0</v>
      </c>
      <c r="G189" s="190">
        <f t="shared" si="6"/>
        <v>0</v>
      </c>
      <c r="H189" s="191">
        <f t="shared" si="7"/>
        <v>0</v>
      </c>
      <c r="I189" s="190"/>
      <c r="J189" s="192">
        <f t="shared" si="8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65"/>
        <v>0</v>
      </c>
      <c r="T189" s="196" t="str">
        <f t="shared" si="10"/>
        <v/>
      </c>
      <c r="U189" s="196">
        <f t="shared" si="11"/>
        <v>0</v>
      </c>
      <c r="V189" s="197"/>
      <c r="W189" s="195">
        <f t="shared" ref="W189:X189" si="179">C189/100</f>
        <v>0</v>
      </c>
      <c r="X189" s="195">
        <f t="shared" si="179"/>
        <v>0</v>
      </c>
      <c r="Y189" s="195">
        <f t="shared" si="14"/>
        <v>0</v>
      </c>
      <c r="Z189" s="198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159.0</v>
      </c>
      <c r="B190" s="190"/>
      <c r="C190" s="190"/>
      <c r="D190" s="190"/>
      <c r="E190" s="190"/>
      <c r="F190" s="190">
        <f t="shared" si="5"/>
        <v>0</v>
      </c>
      <c r="G190" s="190">
        <f t="shared" si="6"/>
        <v>0</v>
      </c>
      <c r="H190" s="191">
        <f t="shared" si="7"/>
        <v>0</v>
      </c>
      <c r="I190" s="190"/>
      <c r="J190" s="192">
        <f t="shared" si="8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65"/>
        <v>0</v>
      </c>
      <c r="T190" s="196" t="str">
        <f t="shared" si="10"/>
        <v/>
      </c>
      <c r="U190" s="196">
        <f t="shared" si="11"/>
        <v>0</v>
      </c>
      <c r="V190" s="197"/>
      <c r="W190" s="195">
        <f t="shared" ref="W190:X190" si="180">C190/100</f>
        <v>0</v>
      </c>
      <c r="X190" s="195">
        <f t="shared" si="180"/>
        <v>0</v>
      </c>
      <c r="Y190" s="195">
        <f t="shared" si="14"/>
        <v>0</v>
      </c>
      <c r="Z190" s="198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160.0</v>
      </c>
      <c r="B191" s="190"/>
      <c r="C191" s="190"/>
      <c r="D191" s="190"/>
      <c r="E191" s="190"/>
      <c r="F191" s="190">
        <f t="shared" si="5"/>
        <v>0</v>
      </c>
      <c r="G191" s="190">
        <f t="shared" si="6"/>
        <v>0</v>
      </c>
      <c r="H191" s="191">
        <f t="shared" si="7"/>
        <v>0</v>
      </c>
      <c r="I191" s="190"/>
      <c r="J191" s="192">
        <f t="shared" si="8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65"/>
        <v>0</v>
      </c>
      <c r="T191" s="196" t="str">
        <f t="shared" si="10"/>
        <v/>
      </c>
      <c r="U191" s="196">
        <f t="shared" si="11"/>
        <v>0</v>
      </c>
      <c r="V191" s="197"/>
      <c r="W191" s="195">
        <f t="shared" ref="W191:X191" si="181">C191/100</f>
        <v>0</v>
      </c>
      <c r="X191" s="195">
        <f t="shared" si="181"/>
        <v>0</v>
      </c>
      <c r="Y191" s="195">
        <f t="shared" si="14"/>
        <v>0</v>
      </c>
      <c r="Z191" s="198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161.0</v>
      </c>
      <c r="B192" s="190"/>
      <c r="C192" s="190"/>
      <c r="D192" s="190"/>
      <c r="E192" s="190"/>
      <c r="F192" s="190">
        <f t="shared" si="5"/>
        <v>0</v>
      </c>
      <c r="G192" s="190">
        <f t="shared" si="6"/>
        <v>0</v>
      </c>
      <c r="H192" s="191">
        <f t="shared" si="7"/>
        <v>0</v>
      </c>
      <c r="I192" s="190"/>
      <c r="J192" s="192">
        <f t="shared" si="8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65"/>
        <v>0</v>
      </c>
      <c r="T192" s="196" t="str">
        <f t="shared" si="10"/>
        <v/>
      </c>
      <c r="U192" s="196">
        <f t="shared" si="11"/>
        <v>0</v>
      </c>
      <c r="V192" s="197"/>
      <c r="W192" s="195">
        <f t="shared" ref="W192:X192" si="182">C192/100</f>
        <v>0</v>
      </c>
      <c r="X192" s="195">
        <f t="shared" si="182"/>
        <v>0</v>
      </c>
      <c r="Y192" s="195">
        <f t="shared" si="14"/>
        <v>0</v>
      </c>
      <c r="Z192" s="198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162.0</v>
      </c>
      <c r="B193" s="190"/>
      <c r="C193" s="190"/>
      <c r="D193" s="190"/>
      <c r="E193" s="190"/>
      <c r="F193" s="190">
        <f t="shared" si="5"/>
        <v>0</v>
      </c>
      <c r="G193" s="190">
        <f t="shared" si="6"/>
        <v>0</v>
      </c>
      <c r="H193" s="191">
        <f t="shared" si="7"/>
        <v>0</v>
      </c>
      <c r="I193" s="190"/>
      <c r="J193" s="192">
        <f t="shared" si="8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65"/>
        <v>0</v>
      </c>
      <c r="T193" s="196" t="str">
        <f t="shared" si="10"/>
        <v/>
      </c>
      <c r="U193" s="196">
        <f t="shared" si="11"/>
        <v>0</v>
      </c>
      <c r="V193" s="197"/>
      <c r="W193" s="195">
        <f t="shared" ref="W193:X193" si="183">C193/100</f>
        <v>0</v>
      </c>
      <c r="X193" s="195">
        <f t="shared" si="183"/>
        <v>0</v>
      </c>
      <c r="Y193" s="195">
        <f t="shared" si="14"/>
        <v>0</v>
      </c>
      <c r="Z193" s="198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163.0</v>
      </c>
      <c r="B194" s="190"/>
      <c r="C194" s="190"/>
      <c r="D194" s="190"/>
      <c r="E194" s="190"/>
      <c r="F194" s="190">
        <f t="shared" si="5"/>
        <v>0</v>
      </c>
      <c r="G194" s="190">
        <f t="shared" si="6"/>
        <v>0</v>
      </c>
      <c r="H194" s="191">
        <f t="shared" si="7"/>
        <v>0</v>
      </c>
      <c r="I194" s="190"/>
      <c r="J194" s="192">
        <f t="shared" si="8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65"/>
        <v>0</v>
      </c>
      <c r="T194" s="196" t="str">
        <f t="shared" si="10"/>
        <v/>
      </c>
      <c r="U194" s="196">
        <f t="shared" si="11"/>
        <v>0</v>
      </c>
      <c r="V194" s="197"/>
      <c r="W194" s="195">
        <f t="shared" ref="W194:X194" si="184">C194/100</f>
        <v>0</v>
      </c>
      <c r="X194" s="195">
        <f t="shared" si="184"/>
        <v>0</v>
      </c>
      <c r="Y194" s="195">
        <f t="shared" si="14"/>
        <v>0</v>
      </c>
      <c r="Z194" s="198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164.0</v>
      </c>
      <c r="B195" s="190"/>
      <c r="C195" s="190"/>
      <c r="D195" s="190"/>
      <c r="E195" s="190"/>
      <c r="F195" s="190">
        <f t="shared" si="5"/>
        <v>0</v>
      </c>
      <c r="G195" s="190">
        <f t="shared" si="6"/>
        <v>0</v>
      </c>
      <c r="H195" s="191">
        <f t="shared" si="7"/>
        <v>0</v>
      </c>
      <c r="I195" s="190"/>
      <c r="J195" s="192">
        <f t="shared" si="8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65"/>
        <v>0</v>
      </c>
      <c r="T195" s="196" t="str">
        <f t="shared" si="10"/>
        <v/>
      </c>
      <c r="U195" s="196">
        <f t="shared" si="11"/>
        <v>0</v>
      </c>
      <c r="V195" s="197"/>
      <c r="W195" s="195">
        <f t="shared" ref="W195:X195" si="185">C195/100</f>
        <v>0</v>
      </c>
      <c r="X195" s="195">
        <f t="shared" si="185"/>
        <v>0</v>
      </c>
      <c r="Y195" s="195">
        <f t="shared" si="14"/>
        <v>0</v>
      </c>
      <c r="Z195" s="198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165.0</v>
      </c>
      <c r="B196" s="190"/>
      <c r="C196" s="190"/>
      <c r="D196" s="190"/>
      <c r="E196" s="190"/>
      <c r="F196" s="190">
        <f t="shared" si="5"/>
        <v>0</v>
      </c>
      <c r="G196" s="190">
        <f t="shared" si="6"/>
        <v>0</v>
      </c>
      <c r="H196" s="191">
        <f t="shared" si="7"/>
        <v>0</v>
      </c>
      <c r="I196" s="190"/>
      <c r="J196" s="192">
        <f t="shared" si="8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65"/>
        <v>0</v>
      </c>
      <c r="T196" s="196" t="str">
        <f t="shared" si="10"/>
        <v/>
      </c>
      <c r="U196" s="196">
        <f t="shared" si="11"/>
        <v>0</v>
      </c>
      <c r="V196" s="197"/>
      <c r="W196" s="195">
        <f t="shared" ref="W196:X196" si="186">C196/100</f>
        <v>0</v>
      </c>
      <c r="X196" s="195">
        <f t="shared" si="186"/>
        <v>0</v>
      </c>
      <c r="Y196" s="195">
        <f t="shared" si="14"/>
        <v>0</v>
      </c>
      <c r="Z196" s="198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166.0</v>
      </c>
      <c r="B197" s="190"/>
      <c r="C197" s="190"/>
      <c r="D197" s="190"/>
      <c r="E197" s="190"/>
      <c r="F197" s="190">
        <f t="shared" si="5"/>
        <v>0</v>
      </c>
      <c r="G197" s="190">
        <f t="shared" si="6"/>
        <v>0</v>
      </c>
      <c r="H197" s="191">
        <f t="shared" si="7"/>
        <v>0</v>
      </c>
      <c r="I197" s="190"/>
      <c r="J197" s="192">
        <f t="shared" si="8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65"/>
        <v>0</v>
      </c>
      <c r="T197" s="196" t="str">
        <f t="shared" si="10"/>
        <v/>
      </c>
      <c r="U197" s="196">
        <f t="shared" si="11"/>
        <v>0</v>
      </c>
      <c r="V197" s="197"/>
      <c r="W197" s="195">
        <f t="shared" ref="W197:X197" si="187">C197/100</f>
        <v>0</v>
      </c>
      <c r="X197" s="195">
        <f t="shared" si="187"/>
        <v>0</v>
      </c>
      <c r="Y197" s="195">
        <f t="shared" si="14"/>
        <v>0</v>
      </c>
      <c r="Z197" s="198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167.0</v>
      </c>
      <c r="B198" s="190"/>
      <c r="C198" s="190"/>
      <c r="D198" s="190"/>
      <c r="E198" s="190"/>
      <c r="F198" s="190">
        <f t="shared" si="5"/>
        <v>0</v>
      </c>
      <c r="G198" s="190">
        <f t="shared" si="6"/>
        <v>0</v>
      </c>
      <c r="H198" s="191">
        <f t="shared" si="7"/>
        <v>0</v>
      </c>
      <c r="I198" s="190"/>
      <c r="J198" s="192">
        <f t="shared" si="8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65"/>
        <v>0</v>
      </c>
      <c r="T198" s="196" t="str">
        <f t="shared" si="10"/>
        <v/>
      </c>
      <c r="U198" s="196">
        <f t="shared" si="11"/>
        <v>0</v>
      </c>
      <c r="V198" s="197"/>
      <c r="W198" s="195">
        <f t="shared" ref="W198:X198" si="188">C198/100</f>
        <v>0</v>
      </c>
      <c r="X198" s="195">
        <f t="shared" si="188"/>
        <v>0</v>
      </c>
      <c r="Y198" s="195">
        <f t="shared" si="14"/>
        <v>0</v>
      </c>
      <c r="Z198" s="198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168.0</v>
      </c>
      <c r="B199" s="190"/>
      <c r="C199" s="190"/>
      <c r="D199" s="190"/>
      <c r="E199" s="190"/>
      <c r="F199" s="190">
        <f t="shared" si="5"/>
        <v>0</v>
      </c>
      <c r="G199" s="190">
        <f t="shared" si="6"/>
        <v>0</v>
      </c>
      <c r="H199" s="191">
        <f t="shared" si="7"/>
        <v>0</v>
      </c>
      <c r="I199" s="190"/>
      <c r="J199" s="192">
        <f t="shared" si="8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65"/>
        <v>0</v>
      </c>
      <c r="T199" s="196" t="str">
        <f t="shared" si="10"/>
        <v/>
      </c>
      <c r="U199" s="196">
        <f t="shared" si="11"/>
        <v>0</v>
      </c>
      <c r="V199" s="197"/>
      <c r="W199" s="195">
        <f t="shared" ref="W199:X199" si="189">C199/100</f>
        <v>0</v>
      </c>
      <c r="X199" s="195">
        <f t="shared" si="189"/>
        <v>0</v>
      </c>
      <c r="Y199" s="195">
        <f t="shared" si="14"/>
        <v>0</v>
      </c>
      <c r="Z199" s="198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169.0</v>
      </c>
      <c r="B200" s="190"/>
      <c r="C200" s="190"/>
      <c r="D200" s="190"/>
      <c r="E200" s="190"/>
      <c r="F200" s="190">
        <f t="shared" si="5"/>
        <v>0</v>
      </c>
      <c r="G200" s="190">
        <f t="shared" si="6"/>
        <v>0</v>
      </c>
      <c r="H200" s="191">
        <f t="shared" si="7"/>
        <v>0</v>
      </c>
      <c r="I200" s="190"/>
      <c r="J200" s="192">
        <f t="shared" si="8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65"/>
        <v>0</v>
      </c>
      <c r="T200" s="196" t="str">
        <f t="shared" si="10"/>
        <v/>
      </c>
      <c r="U200" s="196">
        <f t="shared" si="11"/>
        <v>0</v>
      </c>
      <c r="V200" s="197"/>
      <c r="W200" s="195">
        <f t="shared" ref="W200:X200" si="190">C200/100</f>
        <v>0</v>
      </c>
      <c r="X200" s="195">
        <f t="shared" si="190"/>
        <v>0</v>
      </c>
      <c r="Y200" s="195">
        <f t="shared" si="14"/>
        <v>0</v>
      </c>
      <c r="Z200" s="198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170.0</v>
      </c>
      <c r="B201" s="190"/>
      <c r="C201" s="190"/>
      <c r="D201" s="190"/>
      <c r="E201" s="190"/>
      <c r="F201" s="190">
        <f t="shared" si="5"/>
        <v>0</v>
      </c>
      <c r="G201" s="190">
        <f t="shared" si="6"/>
        <v>0</v>
      </c>
      <c r="H201" s="191">
        <f t="shared" si="7"/>
        <v>0</v>
      </c>
      <c r="I201" s="190"/>
      <c r="J201" s="192">
        <f t="shared" si="8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65"/>
        <v>0</v>
      </c>
      <c r="T201" s="196" t="str">
        <f t="shared" si="10"/>
        <v/>
      </c>
      <c r="U201" s="196">
        <f t="shared" si="11"/>
        <v>0</v>
      </c>
      <c r="V201" s="197"/>
      <c r="W201" s="195">
        <f t="shared" ref="W201:X201" si="191">C201/100</f>
        <v>0</v>
      </c>
      <c r="X201" s="195">
        <f t="shared" si="191"/>
        <v>0</v>
      </c>
      <c r="Y201" s="195">
        <f t="shared" si="14"/>
        <v>0</v>
      </c>
      <c r="Z201" s="198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171.0</v>
      </c>
      <c r="B202" s="190"/>
      <c r="C202" s="190"/>
      <c r="D202" s="190"/>
      <c r="E202" s="190"/>
      <c r="F202" s="190">
        <f t="shared" si="5"/>
        <v>0</v>
      </c>
      <c r="G202" s="190">
        <f t="shared" si="6"/>
        <v>0</v>
      </c>
      <c r="H202" s="191">
        <f t="shared" si="7"/>
        <v>0</v>
      </c>
      <c r="I202" s="190"/>
      <c r="J202" s="192">
        <f t="shared" si="8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65"/>
        <v>0</v>
      </c>
      <c r="T202" s="196" t="str">
        <f t="shared" si="10"/>
        <v/>
      </c>
      <c r="U202" s="196">
        <f t="shared" si="11"/>
        <v>0</v>
      </c>
      <c r="V202" s="197"/>
      <c r="W202" s="195">
        <f t="shared" ref="W202:X202" si="192">C202/100</f>
        <v>0</v>
      </c>
      <c r="X202" s="195">
        <f t="shared" si="192"/>
        <v>0</v>
      </c>
      <c r="Y202" s="195">
        <f t="shared" si="14"/>
        <v>0</v>
      </c>
      <c r="Z202" s="198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172.0</v>
      </c>
      <c r="B203" s="190"/>
      <c r="C203" s="190"/>
      <c r="D203" s="190"/>
      <c r="E203" s="190"/>
      <c r="F203" s="190">
        <f t="shared" si="5"/>
        <v>0</v>
      </c>
      <c r="G203" s="190">
        <f t="shared" si="6"/>
        <v>0</v>
      </c>
      <c r="H203" s="191">
        <f t="shared" si="7"/>
        <v>0</v>
      </c>
      <c r="I203" s="190"/>
      <c r="J203" s="192">
        <f t="shared" si="8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65"/>
        <v>0</v>
      </c>
      <c r="T203" s="196" t="str">
        <f t="shared" si="10"/>
        <v/>
      </c>
      <c r="U203" s="196">
        <f t="shared" si="11"/>
        <v>0</v>
      </c>
      <c r="V203" s="197"/>
      <c r="W203" s="195">
        <f t="shared" ref="W203:X203" si="193">C203/100</f>
        <v>0</v>
      </c>
      <c r="X203" s="195">
        <f t="shared" si="193"/>
        <v>0</v>
      </c>
      <c r="Y203" s="195">
        <f t="shared" si="14"/>
        <v>0</v>
      </c>
      <c r="Z203" s="198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173.0</v>
      </c>
      <c r="B204" s="190"/>
      <c r="C204" s="190"/>
      <c r="D204" s="190"/>
      <c r="E204" s="190"/>
      <c r="F204" s="190">
        <f t="shared" si="5"/>
        <v>0</v>
      </c>
      <c r="G204" s="190">
        <f t="shared" si="6"/>
        <v>0</v>
      </c>
      <c r="H204" s="191">
        <f t="shared" si="7"/>
        <v>0</v>
      </c>
      <c r="I204" s="190"/>
      <c r="J204" s="192">
        <f t="shared" si="8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65"/>
        <v>0</v>
      </c>
      <c r="T204" s="196" t="str">
        <f t="shared" si="10"/>
        <v/>
      </c>
      <c r="U204" s="196">
        <f t="shared" si="11"/>
        <v>0</v>
      </c>
      <c r="V204" s="197"/>
      <c r="W204" s="195">
        <f t="shared" ref="W204:X204" si="194">C204/100</f>
        <v>0</v>
      </c>
      <c r="X204" s="195">
        <f t="shared" si="194"/>
        <v>0</v>
      </c>
      <c r="Y204" s="195">
        <f t="shared" si="14"/>
        <v>0</v>
      </c>
      <c r="Z204" s="198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174.0</v>
      </c>
      <c r="B205" s="190"/>
      <c r="C205" s="190"/>
      <c r="D205" s="190"/>
      <c r="E205" s="190"/>
      <c r="F205" s="190">
        <f t="shared" si="5"/>
        <v>0</v>
      </c>
      <c r="G205" s="190">
        <f t="shared" si="6"/>
        <v>0</v>
      </c>
      <c r="H205" s="191">
        <f t="shared" si="7"/>
        <v>0</v>
      </c>
      <c r="I205" s="190"/>
      <c r="J205" s="192">
        <f t="shared" si="8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65"/>
        <v>0</v>
      </c>
      <c r="T205" s="196" t="str">
        <f t="shared" si="10"/>
        <v/>
      </c>
      <c r="U205" s="196">
        <f t="shared" si="11"/>
        <v>0</v>
      </c>
      <c r="V205" s="197"/>
      <c r="W205" s="195">
        <f t="shared" ref="W205:X205" si="195">C205/100</f>
        <v>0</v>
      </c>
      <c r="X205" s="195">
        <f t="shared" si="195"/>
        <v>0</v>
      </c>
      <c r="Y205" s="195">
        <f t="shared" si="14"/>
        <v>0</v>
      </c>
      <c r="Z205" s="198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175.0</v>
      </c>
      <c r="B206" s="190"/>
      <c r="C206" s="190"/>
      <c r="D206" s="190"/>
      <c r="E206" s="190"/>
      <c r="F206" s="190">
        <f t="shared" si="5"/>
        <v>0</v>
      </c>
      <c r="G206" s="190">
        <f t="shared" si="6"/>
        <v>0</v>
      </c>
      <c r="H206" s="191">
        <f t="shared" si="7"/>
        <v>0</v>
      </c>
      <c r="I206" s="190"/>
      <c r="J206" s="192">
        <f t="shared" si="8"/>
        <v>0</v>
      </c>
      <c r="K206" s="139"/>
      <c r="L206" s="216"/>
      <c r="M206" s="258"/>
      <c r="N206" s="258"/>
      <c r="O206" s="139"/>
      <c r="P206" s="139"/>
      <c r="Q206" s="192"/>
      <c r="R206" s="141"/>
      <c r="S206" s="195">
        <f t="shared" si="65"/>
        <v>0</v>
      </c>
      <c r="T206" s="196" t="str">
        <f t="shared" si="10"/>
        <v/>
      </c>
      <c r="U206" s="196">
        <f t="shared" si="11"/>
        <v>0</v>
      </c>
      <c r="V206" s="197"/>
      <c r="W206" s="195">
        <f t="shared" ref="W206:X206" si="196">C206/100</f>
        <v>0</v>
      </c>
      <c r="X206" s="195">
        <f t="shared" si="196"/>
        <v>0</v>
      </c>
      <c r="Y206" s="195">
        <f t="shared" si="14"/>
        <v>0</v>
      </c>
      <c r="Z206" s="198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176.0</v>
      </c>
      <c r="B207" s="190"/>
      <c r="C207" s="190"/>
      <c r="D207" s="190"/>
      <c r="E207" s="190"/>
      <c r="F207" s="190">
        <f t="shared" si="5"/>
        <v>0</v>
      </c>
      <c r="G207" s="190">
        <f t="shared" si="6"/>
        <v>0</v>
      </c>
      <c r="H207" s="191">
        <f t="shared" si="7"/>
        <v>0</v>
      </c>
      <c r="I207" s="190"/>
      <c r="J207" s="192">
        <f t="shared" si="8"/>
        <v>0</v>
      </c>
      <c r="K207" s="139"/>
      <c r="L207" s="216"/>
      <c r="M207" s="258"/>
      <c r="N207" s="258"/>
      <c r="O207" s="139"/>
      <c r="P207" s="139"/>
      <c r="Q207" s="192"/>
      <c r="R207" s="141"/>
      <c r="S207" s="195">
        <f t="shared" si="65"/>
        <v>0</v>
      </c>
      <c r="T207" s="196" t="str">
        <f t="shared" si="10"/>
        <v/>
      </c>
      <c r="U207" s="196">
        <f t="shared" si="11"/>
        <v>0</v>
      </c>
      <c r="V207" s="197"/>
      <c r="W207" s="195">
        <f t="shared" ref="W207:X207" si="197">C207/100</f>
        <v>0</v>
      </c>
      <c r="X207" s="195">
        <f t="shared" si="197"/>
        <v>0</v>
      </c>
      <c r="Y207" s="195">
        <f t="shared" si="14"/>
        <v>0</v>
      </c>
      <c r="Z207" s="198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177.0</v>
      </c>
      <c r="B208" s="190"/>
      <c r="C208" s="190"/>
      <c r="D208" s="190"/>
      <c r="E208" s="190"/>
      <c r="F208" s="190">
        <f t="shared" si="5"/>
        <v>0</v>
      </c>
      <c r="G208" s="190">
        <f t="shared" si="6"/>
        <v>0</v>
      </c>
      <c r="H208" s="191">
        <f t="shared" si="7"/>
        <v>0</v>
      </c>
      <c r="I208" s="190"/>
      <c r="J208" s="192">
        <f t="shared" si="8"/>
        <v>0</v>
      </c>
      <c r="K208" s="139"/>
      <c r="L208" s="216"/>
      <c r="M208" s="258"/>
      <c r="N208" s="258"/>
      <c r="O208" s="139"/>
      <c r="P208" s="139"/>
      <c r="Q208" s="192"/>
      <c r="R208" s="141"/>
      <c r="S208" s="195">
        <f t="shared" si="65"/>
        <v>0</v>
      </c>
      <c r="T208" s="196" t="str">
        <f t="shared" si="10"/>
        <v/>
      </c>
      <c r="U208" s="196">
        <f t="shared" si="11"/>
        <v>0</v>
      </c>
      <c r="V208" s="197"/>
      <c r="W208" s="195">
        <f t="shared" ref="W208:X208" si="198">C208/100</f>
        <v>0</v>
      </c>
      <c r="X208" s="195">
        <f t="shared" si="198"/>
        <v>0</v>
      </c>
      <c r="Y208" s="195">
        <f t="shared" si="14"/>
        <v>0</v>
      </c>
      <c r="Z208" s="198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178.0</v>
      </c>
      <c r="B209" s="190"/>
      <c r="C209" s="190"/>
      <c r="D209" s="190"/>
      <c r="E209" s="190"/>
      <c r="F209" s="190">
        <f t="shared" si="5"/>
        <v>0</v>
      </c>
      <c r="G209" s="190">
        <f t="shared" si="6"/>
        <v>0</v>
      </c>
      <c r="H209" s="191">
        <f t="shared" si="7"/>
        <v>0</v>
      </c>
      <c r="I209" s="190"/>
      <c r="J209" s="192">
        <f t="shared" si="8"/>
        <v>0</v>
      </c>
      <c r="K209" s="139"/>
      <c r="L209" s="216"/>
      <c r="M209" s="258"/>
      <c r="N209" s="258"/>
      <c r="O209" s="139"/>
      <c r="P209" s="139"/>
      <c r="Q209" s="192"/>
      <c r="R209" s="141"/>
      <c r="S209" s="195">
        <f t="shared" si="65"/>
        <v>0</v>
      </c>
      <c r="T209" s="196" t="str">
        <f t="shared" si="10"/>
        <v/>
      </c>
      <c r="U209" s="196">
        <f t="shared" si="11"/>
        <v>0</v>
      </c>
      <c r="V209" s="197"/>
      <c r="W209" s="195">
        <f t="shared" ref="W209:X209" si="199">C209/100</f>
        <v>0</v>
      </c>
      <c r="X209" s="195">
        <f t="shared" si="199"/>
        <v>0</v>
      </c>
      <c r="Y209" s="195">
        <f t="shared" si="14"/>
        <v>0</v>
      </c>
      <c r="Z209" s="198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179.0</v>
      </c>
      <c r="B210" s="190"/>
      <c r="C210" s="190"/>
      <c r="D210" s="190"/>
      <c r="E210" s="190"/>
      <c r="F210" s="190">
        <f t="shared" si="5"/>
        <v>0</v>
      </c>
      <c r="G210" s="190">
        <f t="shared" si="6"/>
        <v>0</v>
      </c>
      <c r="H210" s="191">
        <f t="shared" si="7"/>
        <v>0</v>
      </c>
      <c r="I210" s="190"/>
      <c r="J210" s="192">
        <f t="shared" si="8"/>
        <v>0</v>
      </c>
      <c r="K210" s="139"/>
      <c r="L210" s="216"/>
      <c r="M210" s="258"/>
      <c r="N210" s="258"/>
      <c r="O210" s="139"/>
      <c r="P210" s="139"/>
      <c r="Q210" s="192"/>
      <c r="R210" s="141"/>
      <c r="S210" s="195">
        <f t="shared" si="65"/>
        <v>0</v>
      </c>
      <c r="T210" s="196" t="str">
        <f t="shared" si="10"/>
        <v/>
      </c>
      <c r="U210" s="196">
        <f t="shared" si="11"/>
        <v>0</v>
      </c>
      <c r="V210" s="197"/>
      <c r="W210" s="195">
        <f t="shared" ref="W210:X210" si="200">C210/100</f>
        <v>0</v>
      </c>
      <c r="X210" s="195">
        <f t="shared" si="200"/>
        <v>0</v>
      </c>
      <c r="Y210" s="195">
        <f t="shared" si="14"/>
        <v>0</v>
      </c>
      <c r="Z210" s="198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180.0</v>
      </c>
      <c r="B211" s="190"/>
      <c r="C211" s="190"/>
      <c r="D211" s="190"/>
      <c r="E211" s="190"/>
      <c r="F211" s="190">
        <f t="shared" si="5"/>
        <v>0</v>
      </c>
      <c r="G211" s="190">
        <f t="shared" si="6"/>
        <v>0</v>
      </c>
      <c r="H211" s="191">
        <f t="shared" si="7"/>
        <v>0</v>
      </c>
      <c r="I211" s="190"/>
      <c r="J211" s="192">
        <f t="shared" si="8"/>
        <v>0</v>
      </c>
      <c r="K211" s="139"/>
      <c r="L211" s="216"/>
      <c r="M211" s="258"/>
      <c r="N211" s="258"/>
      <c r="O211" s="139"/>
      <c r="P211" s="139"/>
      <c r="Q211" s="192"/>
      <c r="R211" s="141"/>
      <c r="S211" s="195">
        <f t="shared" si="65"/>
        <v>0</v>
      </c>
      <c r="T211" s="196" t="str">
        <f t="shared" si="10"/>
        <v/>
      </c>
      <c r="U211" s="196">
        <f t="shared" si="11"/>
        <v>0</v>
      </c>
      <c r="V211" s="197"/>
      <c r="W211" s="195">
        <f t="shared" ref="W211:X211" si="201">C211/100</f>
        <v>0</v>
      </c>
      <c r="X211" s="195">
        <f t="shared" si="201"/>
        <v>0</v>
      </c>
      <c r="Y211" s="195">
        <f t="shared" si="14"/>
        <v>0</v>
      </c>
      <c r="Z211" s="198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181.0</v>
      </c>
      <c r="B212" s="190"/>
      <c r="C212" s="190"/>
      <c r="D212" s="190"/>
      <c r="E212" s="190"/>
      <c r="F212" s="190">
        <f t="shared" si="5"/>
        <v>0</v>
      </c>
      <c r="G212" s="190">
        <f t="shared" si="6"/>
        <v>0</v>
      </c>
      <c r="H212" s="191">
        <f t="shared" si="7"/>
        <v>0</v>
      </c>
      <c r="I212" s="190"/>
      <c r="J212" s="192">
        <f t="shared" si="8"/>
        <v>0</v>
      </c>
      <c r="K212" s="139"/>
      <c r="L212" s="216"/>
      <c r="M212" s="258"/>
      <c r="N212" s="258"/>
      <c r="O212" s="139"/>
      <c r="P212" s="139"/>
      <c r="Q212" s="192"/>
      <c r="R212" s="141"/>
      <c r="S212" s="195">
        <f t="shared" si="65"/>
        <v>0</v>
      </c>
      <c r="T212" s="196" t="str">
        <f t="shared" si="10"/>
        <v/>
      </c>
      <c r="U212" s="196">
        <f t="shared" si="11"/>
        <v>0</v>
      </c>
      <c r="V212" s="197"/>
      <c r="W212" s="195">
        <f t="shared" ref="W212:X212" si="202">C212/100</f>
        <v>0</v>
      </c>
      <c r="X212" s="195">
        <f t="shared" si="202"/>
        <v>0</v>
      </c>
      <c r="Y212" s="195">
        <f t="shared" si="14"/>
        <v>0</v>
      </c>
      <c r="Z212" s="198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182.0</v>
      </c>
      <c r="B213" s="190"/>
      <c r="C213" s="190"/>
      <c r="D213" s="190"/>
      <c r="E213" s="190"/>
      <c r="F213" s="190">
        <f t="shared" si="5"/>
        <v>0</v>
      </c>
      <c r="G213" s="190">
        <f t="shared" si="6"/>
        <v>0</v>
      </c>
      <c r="H213" s="191">
        <f t="shared" si="7"/>
        <v>0</v>
      </c>
      <c r="I213" s="190"/>
      <c r="J213" s="192">
        <f t="shared" si="8"/>
        <v>0</v>
      </c>
      <c r="K213" s="139"/>
      <c r="L213" s="216"/>
      <c r="M213" s="258"/>
      <c r="N213" s="258"/>
      <c r="O213" s="139"/>
      <c r="P213" s="139"/>
      <c r="Q213" s="192"/>
      <c r="R213" s="141"/>
      <c r="S213" s="195">
        <f t="shared" si="65"/>
        <v>0</v>
      </c>
      <c r="T213" s="196" t="str">
        <f t="shared" si="10"/>
        <v/>
      </c>
      <c r="U213" s="196">
        <f t="shared" si="11"/>
        <v>0</v>
      </c>
      <c r="V213" s="197"/>
      <c r="W213" s="195">
        <f t="shared" ref="W213:X213" si="203">C213/100</f>
        <v>0</v>
      </c>
      <c r="X213" s="195">
        <f t="shared" si="203"/>
        <v>0</v>
      </c>
      <c r="Y213" s="195">
        <f t="shared" si="14"/>
        <v>0</v>
      </c>
      <c r="Z213" s="198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183.0</v>
      </c>
      <c r="B214" s="190"/>
      <c r="C214" s="190"/>
      <c r="D214" s="190"/>
      <c r="E214" s="190"/>
      <c r="F214" s="190">
        <f t="shared" si="5"/>
        <v>0</v>
      </c>
      <c r="G214" s="190">
        <f t="shared" si="6"/>
        <v>0</v>
      </c>
      <c r="H214" s="191">
        <f t="shared" si="7"/>
        <v>0</v>
      </c>
      <c r="I214" s="190"/>
      <c r="J214" s="192">
        <f t="shared" si="8"/>
        <v>0</v>
      </c>
      <c r="K214" s="139"/>
      <c r="L214" s="216"/>
      <c r="M214" s="258"/>
      <c r="N214" s="258"/>
      <c r="O214" s="139"/>
      <c r="P214" s="139"/>
      <c r="Q214" s="192"/>
      <c r="R214" s="141"/>
      <c r="S214" s="195">
        <f t="shared" si="65"/>
        <v>0</v>
      </c>
      <c r="T214" s="196" t="str">
        <f t="shared" si="10"/>
        <v/>
      </c>
      <c r="U214" s="196">
        <f t="shared" si="11"/>
        <v>0</v>
      </c>
      <c r="V214" s="197"/>
      <c r="W214" s="195">
        <f t="shared" ref="W214:X214" si="204">C214/100</f>
        <v>0</v>
      </c>
      <c r="X214" s="195">
        <f t="shared" si="204"/>
        <v>0</v>
      </c>
      <c r="Y214" s="195">
        <f t="shared" si="14"/>
        <v>0</v>
      </c>
      <c r="Z214" s="198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184.0</v>
      </c>
      <c r="B215" s="190"/>
      <c r="C215" s="190"/>
      <c r="D215" s="190"/>
      <c r="E215" s="190"/>
      <c r="F215" s="190">
        <f t="shared" si="5"/>
        <v>0</v>
      </c>
      <c r="G215" s="190">
        <f t="shared" si="6"/>
        <v>0</v>
      </c>
      <c r="H215" s="191">
        <f t="shared" si="7"/>
        <v>0</v>
      </c>
      <c r="I215" s="190"/>
      <c r="J215" s="192">
        <f t="shared" si="8"/>
        <v>0</v>
      </c>
      <c r="K215" s="139"/>
      <c r="L215" s="216"/>
      <c r="M215" s="258"/>
      <c r="N215" s="258"/>
      <c r="O215" s="139"/>
      <c r="P215" s="139"/>
      <c r="Q215" s="192"/>
      <c r="R215" s="141"/>
      <c r="S215" s="195">
        <f t="shared" si="65"/>
        <v>0</v>
      </c>
      <c r="T215" s="196" t="str">
        <f t="shared" si="10"/>
        <v/>
      </c>
      <c r="U215" s="196">
        <f t="shared" si="11"/>
        <v>0</v>
      </c>
      <c r="V215" s="197"/>
      <c r="W215" s="195">
        <f t="shared" ref="W215:X215" si="205">C215/100</f>
        <v>0</v>
      </c>
      <c r="X215" s="195">
        <f t="shared" si="205"/>
        <v>0</v>
      </c>
      <c r="Y215" s="195">
        <f t="shared" si="14"/>
        <v>0</v>
      </c>
      <c r="Z215" s="198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185.0</v>
      </c>
      <c r="B216" s="190"/>
      <c r="C216" s="190"/>
      <c r="D216" s="190"/>
      <c r="E216" s="190"/>
      <c r="F216" s="190">
        <f t="shared" si="5"/>
        <v>0</v>
      </c>
      <c r="G216" s="190">
        <f t="shared" si="6"/>
        <v>0</v>
      </c>
      <c r="H216" s="191">
        <f t="shared" si="7"/>
        <v>0</v>
      </c>
      <c r="I216" s="190"/>
      <c r="J216" s="192">
        <f t="shared" si="8"/>
        <v>0</v>
      </c>
      <c r="K216" s="139"/>
      <c r="L216" s="216"/>
      <c r="M216" s="258"/>
      <c r="N216" s="258"/>
      <c r="O216" s="139"/>
      <c r="P216" s="139"/>
      <c r="Q216" s="192"/>
      <c r="R216" s="141"/>
      <c r="S216" s="195">
        <f t="shared" si="65"/>
        <v>0</v>
      </c>
      <c r="T216" s="196" t="str">
        <f t="shared" si="10"/>
        <v/>
      </c>
      <c r="U216" s="196">
        <f t="shared" si="11"/>
        <v>0</v>
      </c>
      <c r="V216" s="197"/>
      <c r="W216" s="195">
        <f t="shared" ref="W216:X216" si="206">C216/100</f>
        <v>0</v>
      </c>
      <c r="X216" s="195">
        <f t="shared" si="206"/>
        <v>0</v>
      </c>
      <c r="Y216" s="195">
        <f t="shared" si="14"/>
        <v>0</v>
      </c>
      <c r="Z216" s="198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186.0</v>
      </c>
      <c r="B217" s="190"/>
      <c r="C217" s="190"/>
      <c r="D217" s="190"/>
      <c r="E217" s="190"/>
      <c r="F217" s="190">
        <f t="shared" si="5"/>
        <v>0</v>
      </c>
      <c r="G217" s="190">
        <f t="shared" si="6"/>
        <v>0</v>
      </c>
      <c r="H217" s="191">
        <f t="shared" si="7"/>
        <v>0</v>
      </c>
      <c r="I217" s="190"/>
      <c r="J217" s="192">
        <f t="shared" si="8"/>
        <v>0</v>
      </c>
      <c r="K217" s="139"/>
      <c r="L217" s="216"/>
      <c r="M217" s="258"/>
      <c r="N217" s="258"/>
      <c r="O217" s="139"/>
      <c r="P217" s="139"/>
      <c r="Q217" s="192"/>
      <c r="R217" s="141"/>
      <c r="S217" s="195">
        <f t="shared" si="65"/>
        <v>0</v>
      </c>
      <c r="T217" s="196" t="str">
        <f t="shared" si="10"/>
        <v/>
      </c>
      <c r="U217" s="196">
        <f t="shared" si="11"/>
        <v>0</v>
      </c>
      <c r="V217" s="197"/>
      <c r="W217" s="195">
        <f t="shared" ref="W217:X217" si="207">C217/100</f>
        <v>0</v>
      </c>
      <c r="X217" s="195">
        <f t="shared" si="207"/>
        <v>0</v>
      </c>
      <c r="Y217" s="195">
        <f t="shared" si="14"/>
        <v>0</v>
      </c>
      <c r="Z217" s="198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187.0</v>
      </c>
      <c r="B218" s="190"/>
      <c r="C218" s="190"/>
      <c r="D218" s="190"/>
      <c r="E218" s="190"/>
      <c r="F218" s="190">
        <f t="shared" si="5"/>
        <v>0</v>
      </c>
      <c r="G218" s="190">
        <f t="shared" si="6"/>
        <v>0</v>
      </c>
      <c r="H218" s="191">
        <f t="shared" si="7"/>
        <v>0</v>
      </c>
      <c r="I218" s="190"/>
      <c r="J218" s="192">
        <f t="shared" si="8"/>
        <v>0</v>
      </c>
      <c r="K218" s="139"/>
      <c r="L218" s="216"/>
      <c r="M218" s="258"/>
      <c r="N218" s="258"/>
      <c r="O218" s="139"/>
      <c r="P218" s="139"/>
      <c r="Q218" s="192"/>
      <c r="R218" s="141"/>
      <c r="S218" s="195">
        <f t="shared" si="65"/>
        <v>0</v>
      </c>
      <c r="T218" s="196" t="str">
        <f t="shared" si="10"/>
        <v/>
      </c>
      <c r="U218" s="196">
        <f t="shared" si="11"/>
        <v>0</v>
      </c>
      <c r="V218" s="197"/>
      <c r="W218" s="195">
        <f t="shared" ref="W218:X218" si="208">C218/100</f>
        <v>0</v>
      </c>
      <c r="X218" s="195">
        <f t="shared" si="208"/>
        <v>0</v>
      </c>
      <c r="Y218" s="195">
        <f t="shared" si="14"/>
        <v>0</v>
      </c>
      <c r="Z218" s="198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188.0</v>
      </c>
      <c r="B219" s="190"/>
      <c r="C219" s="190"/>
      <c r="D219" s="190"/>
      <c r="E219" s="190"/>
      <c r="F219" s="190">
        <f t="shared" si="5"/>
        <v>0</v>
      </c>
      <c r="G219" s="190">
        <f t="shared" si="6"/>
        <v>0</v>
      </c>
      <c r="H219" s="191">
        <f t="shared" si="7"/>
        <v>0</v>
      </c>
      <c r="I219" s="190"/>
      <c r="J219" s="192">
        <f t="shared" si="8"/>
        <v>0</v>
      </c>
      <c r="K219" s="139"/>
      <c r="L219" s="216"/>
      <c r="M219" s="258"/>
      <c r="N219" s="258"/>
      <c r="O219" s="139"/>
      <c r="P219" s="139"/>
      <c r="Q219" s="192"/>
      <c r="R219" s="141"/>
      <c r="S219" s="195">
        <f t="shared" si="65"/>
        <v>0</v>
      </c>
      <c r="T219" s="196" t="str">
        <f t="shared" si="10"/>
        <v/>
      </c>
      <c r="U219" s="196">
        <f t="shared" si="11"/>
        <v>0</v>
      </c>
      <c r="V219" s="197"/>
      <c r="W219" s="195">
        <f t="shared" ref="W219:X219" si="209">C219/100</f>
        <v>0</v>
      </c>
      <c r="X219" s="195">
        <f t="shared" si="209"/>
        <v>0</v>
      </c>
      <c r="Y219" s="195">
        <f t="shared" si="14"/>
        <v>0</v>
      </c>
      <c r="Z219" s="198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189.0</v>
      </c>
      <c r="B220" s="190"/>
      <c r="C220" s="190"/>
      <c r="D220" s="190"/>
      <c r="E220" s="190"/>
      <c r="F220" s="190">
        <f t="shared" si="5"/>
        <v>0</v>
      </c>
      <c r="G220" s="190">
        <f t="shared" si="6"/>
        <v>0</v>
      </c>
      <c r="H220" s="191">
        <f t="shared" si="7"/>
        <v>0</v>
      </c>
      <c r="I220" s="190"/>
      <c r="J220" s="192">
        <f t="shared" si="8"/>
        <v>0</v>
      </c>
      <c r="K220" s="139"/>
      <c r="L220" s="216"/>
      <c r="M220" s="258"/>
      <c r="N220" s="258"/>
      <c r="O220" s="139"/>
      <c r="P220" s="139"/>
      <c r="Q220" s="192"/>
      <c r="R220" s="141"/>
      <c r="S220" s="195">
        <f t="shared" si="65"/>
        <v>0</v>
      </c>
      <c r="T220" s="196" t="str">
        <f t="shared" si="10"/>
        <v/>
      </c>
      <c r="U220" s="196">
        <f t="shared" si="11"/>
        <v>0</v>
      </c>
      <c r="V220" s="197"/>
      <c r="W220" s="195">
        <f t="shared" ref="W220:X220" si="210">C220/100</f>
        <v>0</v>
      </c>
      <c r="X220" s="195">
        <f t="shared" si="210"/>
        <v>0</v>
      </c>
      <c r="Y220" s="195">
        <f t="shared" si="14"/>
        <v>0</v>
      </c>
      <c r="Z220" s="198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0">
        <v>190.0</v>
      </c>
      <c r="B221" s="190"/>
      <c r="C221" s="190"/>
      <c r="D221" s="190"/>
      <c r="E221" s="190"/>
      <c r="F221" s="190">
        <f t="shared" si="5"/>
        <v>0</v>
      </c>
      <c r="G221" s="190">
        <f t="shared" si="6"/>
        <v>0</v>
      </c>
      <c r="H221" s="191">
        <f t="shared" si="7"/>
        <v>0</v>
      </c>
      <c r="I221" s="190"/>
      <c r="J221" s="192">
        <f t="shared" si="8"/>
        <v>0</v>
      </c>
      <c r="K221" s="139"/>
      <c r="L221" s="216"/>
      <c r="M221" s="258"/>
      <c r="N221" s="258"/>
      <c r="O221" s="139"/>
      <c r="P221" s="139"/>
      <c r="Q221" s="192"/>
      <c r="R221" s="141"/>
      <c r="S221" s="195">
        <f t="shared" si="65"/>
        <v>0</v>
      </c>
      <c r="T221" s="196" t="str">
        <f t="shared" si="10"/>
        <v/>
      </c>
      <c r="U221" s="196">
        <f t="shared" si="11"/>
        <v>0</v>
      </c>
      <c r="V221" s="197"/>
      <c r="W221" s="195">
        <f t="shared" ref="W221:X221" si="211">C221/100</f>
        <v>0</v>
      </c>
      <c r="X221" s="195">
        <f t="shared" si="211"/>
        <v>0</v>
      </c>
      <c r="Y221" s="195">
        <f t="shared" si="14"/>
        <v>0</v>
      </c>
      <c r="Z221" s="198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0">
        <v>191.0</v>
      </c>
      <c r="B222" s="190"/>
      <c r="C222" s="190"/>
      <c r="D222" s="190"/>
      <c r="E222" s="190"/>
      <c r="F222" s="190">
        <f t="shared" si="5"/>
        <v>0</v>
      </c>
      <c r="G222" s="190">
        <f t="shared" si="6"/>
        <v>0</v>
      </c>
      <c r="H222" s="191">
        <f t="shared" si="7"/>
        <v>0</v>
      </c>
      <c r="I222" s="190"/>
      <c r="J222" s="192">
        <f t="shared" si="8"/>
        <v>0</v>
      </c>
      <c r="K222" s="139"/>
      <c r="L222" s="216"/>
      <c r="M222" s="258"/>
      <c r="N222" s="258"/>
      <c r="O222" s="139"/>
      <c r="P222" s="139"/>
      <c r="Q222" s="192"/>
      <c r="R222" s="141"/>
      <c r="S222" s="195">
        <f t="shared" si="65"/>
        <v>0</v>
      </c>
      <c r="T222" s="196" t="str">
        <f t="shared" si="10"/>
        <v/>
      </c>
      <c r="U222" s="196">
        <f t="shared" si="11"/>
        <v>0</v>
      </c>
      <c r="V222" s="197"/>
      <c r="W222" s="195">
        <f t="shared" ref="W222:X222" si="212">C222/100</f>
        <v>0</v>
      </c>
      <c r="X222" s="195">
        <f t="shared" si="212"/>
        <v>0</v>
      </c>
      <c r="Y222" s="195">
        <f t="shared" si="14"/>
        <v>0</v>
      </c>
      <c r="Z222" s="198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hidden="1" customHeight="1">
      <c r="A223" s="160">
        <v>192.0</v>
      </c>
      <c r="B223" s="190"/>
      <c r="C223" s="190"/>
      <c r="D223" s="190"/>
      <c r="E223" s="190"/>
      <c r="F223" s="190">
        <f t="shared" si="5"/>
        <v>0</v>
      </c>
      <c r="G223" s="190">
        <f t="shared" si="6"/>
        <v>0</v>
      </c>
      <c r="H223" s="191">
        <f t="shared" si="7"/>
        <v>0</v>
      </c>
      <c r="I223" s="190"/>
      <c r="J223" s="192">
        <f t="shared" si="8"/>
        <v>0</v>
      </c>
      <c r="K223" s="139"/>
      <c r="L223" s="216"/>
      <c r="M223" s="258"/>
      <c r="N223" s="258"/>
      <c r="O223" s="139"/>
      <c r="P223" s="139"/>
      <c r="Q223" s="192"/>
      <c r="R223" s="141"/>
      <c r="S223" s="195">
        <f t="shared" si="65"/>
        <v>0</v>
      </c>
      <c r="T223" s="196" t="str">
        <f t="shared" si="10"/>
        <v/>
      </c>
      <c r="U223" s="196">
        <f t="shared" si="11"/>
        <v>0</v>
      </c>
      <c r="V223" s="197"/>
      <c r="W223" s="195">
        <f t="shared" ref="W223:X223" si="213">C223/100</f>
        <v>0</v>
      </c>
      <c r="X223" s="195">
        <f t="shared" si="213"/>
        <v>0</v>
      </c>
      <c r="Y223" s="195">
        <f t="shared" si="14"/>
        <v>0</v>
      </c>
      <c r="Z223" s="198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hidden="1" customHeight="1">
      <c r="A224" s="160">
        <v>193.0</v>
      </c>
      <c r="B224" s="190"/>
      <c r="C224" s="190"/>
      <c r="D224" s="190"/>
      <c r="E224" s="190"/>
      <c r="F224" s="190">
        <f t="shared" si="5"/>
        <v>0</v>
      </c>
      <c r="G224" s="190">
        <f t="shared" si="6"/>
        <v>0</v>
      </c>
      <c r="H224" s="191">
        <f t="shared" si="7"/>
        <v>0</v>
      </c>
      <c r="I224" s="190"/>
      <c r="J224" s="192">
        <f t="shared" si="8"/>
        <v>0</v>
      </c>
      <c r="K224" s="139"/>
      <c r="L224" s="216"/>
      <c r="M224" s="258"/>
      <c r="N224" s="258"/>
      <c r="O224" s="139"/>
      <c r="P224" s="139"/>
      <c r="Q224" s="192"/>
      <c r="R224" s="141"/>
      <c r="S224" s="195">
        <f t="shared" si="65"/>
        <v>0</v>
      </c>
      <c r="T224" s="196" t="str">
        <f t="shared" si="10"/>
        <v/>
      </c>
      <c r="U224" s="196">
        <f t="shared" si="11"/>
        <v>0</v>
      </c>
      <c r="V224" s="197"/>
      <c r="W224" s="195">
        <f t="shared" ref="W224:X224" si="214">C224/100</f>
        <v>0</v>
      </c>
      <c r="X224" s="195">
        <f t="shared" si="214"/>
        <v>0</v>
      </c>
      <c r="Y224" s="195">
        <f t="shared" si="14"/>
        <v>0</v>
      </c>
      <c r="Z224" s="198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hidden="1" customHeight="1">
      <c r="A225" s="160">
        <v>194.0</v>
      </c>
      <c r="B225" s="190"/>
      <c r="C225" s="190"/>
      <c r="D225" s="190"/>
      <c r="E225" s="190"/>
      <c r="F225" s="190">
        <f t="shared" si="5"/>
        <v>0</v>
      </c>
      <c r="G225" s="190">
        <f t="shared" si="6"/>
        <v>0</v>
      </c>
      <c r="H225" s="191">
        <f t="shared" si="7"/>
        <v>0</v>
      </c>
      <c r="I225" s="190"/>
      <c r="J225" s="192">
        <f t="shared" si="8"/>
        <v>0</v>
      </c>
      <c r="K225" s="139"/>
      <c r="L225" s="216"/>
      <c r="M225" s="258"/>
      <c r="N225" s="258"/>
      <c r="O225" s="139"/>
      <c r="P225" s="139"/>
      <c r="Q225" s="192"/>
      <c r="R225" s="141"/>
      <c r="S225" s="195">
        <f t="shared" si="65"/>
        <v>0</v>
      </c>
      <c r="T225" s="196" t="str">
        <f t="shared" si="10"/>
        <v/>
      </c>
      <c r="U225" s="196">
        <f t="shared" si="11"/>
        <v>0</v>
      </c>
      <c r="V225" s="197"/>
      <c r="W225" s="195">
        <f t="shared" ref="W225:X225" si="215">C225/100</f>
        <v>0</v>
      </c>
      <c r="X225" s="195">
        <f t="shared" si="215"/>
        <v>0</v>
      </c>
      <c r="Y225" s="195">
        <f t="shared" si="14"/>
        <v>0</v>
      </c>
      <c r="Z225" s="198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hidden="1" customHeight="1">
      <c r="A226" s="160">
        <v>195.0</v>
      </c>
      <c r="B226" s="190"/>
      <c r="C226" s="190"/>
      <c r="D226" s="190"/>
      <c r="E226" s="190"/>
      <c r="F226" s="190">
        <f t="shared" si="5"/>
        <v>0</v>
      </c>
      <c r="G226" s="190">
        <f t="shared" si="6"/>
        <v>0</v>
      </c>
      <c r="H226" s="191">
        <f t="shared" si="7"/>
        <v>0</v>
      </c>
      <c r="I226" s="190"/>
      <c r="J226" s="192">
        <f t="shared" si="8"/>
        <v>0</v>
      </c>
      <c r="K226" s="139"/>
      <c r="L226" s="216"/>
      <c r="M226" s="258"/>
      <c r="N226" s="258"/>
      <c r="O226" s="139"/>
      <c r="P226" s="139"/>
      <c r="Q226" s="192"/>
      <c r="R226" s="141"/>
      <c r="S226" s="195">
        <f t="shared" si="65"/>
        <v>0</v>
      </c>
      <c r="T226" s="196" t="str">
        <f t="shared" si="10"/>
        <v/>
      </c>
      <c r="U226" s="196">
        <f t="shared" si="11"/>
        <v>0</v>
      </c>
      <c r="V226" s="197"/>
      <c r="W226" s="195">
        <f t="shared" ref="W226:X226" si="216">C226/100</f>
        <v>0</v>
      </c>
      <c r="X226" s="195">
        <f t="shared" si="216"/>
        <v>0</v>
      </c>
      <c r="Y226" s="195">
        <f t="shared" si="14"/>
        <v>0</v>
      </c>
      <c r="Z226" s="198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60">
        <v>196.0</v>
      </c>
      <c r="B227" s="190"/>
      <c r="C227" s="190"/>
      <c r="D227" s="190"/>
      <c r="E227" s="190"/>
      <c r="F227" s="190">
        <f t="shared" si="5"/>
        <v>0</v>
      </c>
      <c r="G227" s="190">
        <f t="shared" si="6"/>
        <v>0</v>
      </c>
      <c r="H227" s="191">
        <f t="shared" si="7"/>
        <v>0</v>
      </c>
      <c r="I227" s="190"/>
      <c r="J227" s="192">
        <f t="shared" si="8"/>
        <v>0</v>
      </c>
      <c r="K227" s="139"/>
      <c r="L227" s="216"/>
      <c r="M227" s="258"/>
      <c r="N227" s="258"/>
      <c r="O227" s="139"/>
      <c r="P227" s="139"/>
      <c r="Q227" s="192"/>
      <c r="R227" s="141"/>
      <c r="S227" s="195">
        <f t="shared" si="65"/>
        <v>0</v>
      </c>
      <c r="T227" s="196" t="str">
        <f t="shared" si="10"/>
        <v/>
      </c>
      <c r="U227" s="196">
        <f t="shared" si="11"/>
        <v>0</v>
      </c>
      <c r="V227" s="197"/>
      <c r="W227" s="195">
        <f t="shared" ref="W227:X227" si="217">C227/100</f>
        <v>0</v>
      </c>
      <c r="X227" s="195">
        <f t="shared" si="217"/>
        <v>0</v>
      </c>
      <c r="Y227" s="195">
        <f t="shared" si="14"/>
        <v>0</v>
      </c>
      <c r="Z227" s="198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60">
        <v>197.0</v>
      </c>
      <c r="B228" s="190"/>
      <c r="C228" s="190"/>
      <c r="D228" s="190"/>
      <c r="E228" s="190"/>
      <c r="F228" s="190">
        <f t="shared" si="5"/>
        <v>0</v>
      </c>
      <c r="G228" s="190">
        <f t="shared" si="6"/>
        <v>0</v>
      </c>
      <c r="H228" s="191">
        <f t="shared" si="7"/>
        <v>0</v>
      </c>
      <c r="I228" s="190"/>
      <c r="J228" s="192">
        <f t="shared" si="8"/>
        <v>0</v>
      </c>
      <c r="K228" s="139"/>
      <c r="L228" s="216"/>
      <c r="M228" s="258"/>
      <c r="N228" s="258"/>
      <c r="O228" s="139"/>
      <c r="P228" s="139"/>
      <c r="Q228" s="192"/>
      <c r="R228" s="141"/>
      <c r="S228" s="195">
        <f t="shared" si="65"/>
        <v>0</v>
      </c>
      <c r="T228" s="196" t="str">
        <f t="shared" si="10"/>
        <v/>
      </c>
      <c r="U228" s="196">
        <f t="shared" si="11"/>
        <v>0</v>
      </c>
      <c r="V228" s="197"/>
      <c r="W228" s="195">
        <f t="shared" ref="W228:X228" si="218">C228/100</f>
        <v>0</v>
      </c>
      <c r="X228" s="195">
        <f t="shared" si="218"/>
        <v>0</v>
      </c>
      <c r="Y228" s="195">
        <f t="shared" si="14"/>
        <v>0</v>
      </c>
      <c r="Z228" s="198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60">
        <v>198.0</v>
      </c>
      <c r="B229" s="190"/>
      <c r="C229" s="190"/>
      <c r="D229" s="190"/>
      <c r="E229" s="190"/>
      <c r="F229" s="190">
        <f t="shared" si="5"/>
        <v>0</v>
      </c>
      <c r="G229" s="190">
        <f t="shared" si="6"/>
        <v>0</v>
      </c>
      <c r="H229" s="191">
        <f t="shared" si="7"/>
        <v>0</v>
      </c>
      <c r="I229" s="190"/>
      <c r="J229" s="192">
        <f t="shared" si="8"/>
        <v>0</v>
      </c>
      <c r="K229" s="139"/>
      <c r="L229" s="216"/>
      <c r="M229" s="258"/>
      <c r="N229" s="258"/>
      <c r="O229" s="139"/>
      <c r="P229" s="139"/>
      <c r="Q229" s="192"/>
      <c r="R229" s="141"/>
      <c r="S229" s="195">
        <f t="shared" si="65"/>
        <v>0</v>
      </c>
      <c r="T229" s="196" t="str">
        <f t="shared" si="10"/>
        <v/>
      </c>
      <c r="U229" s="196">
        <f t="shared" si="11"/>
        <v>0</v>
      </c>
      <c r="V229" s="197"/>
      <c r="W229" s="195">
        <f t="shared" ref="W229:X229" si="219">C229/100</f>
        <v>0</v>
      </c>
      <c r="X229" s="195">
        <f t="shared" si="219"/>
        <v>0</v>
      </c>
      <c r="Y229" s="195">
        <f t="shared" si="14"/>
        <v>0</v>
      </c>
      <c r="Z229" s="198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60">
        <v>199.0</v>
      </c>
      <c r="B230" s="190"/>
      <c r="C230" s="190"/>
      <c r="D230" s="190"/>
      <c r="E230" s="190"/>
      <c r="F230" s="190">
        <f t="shared" si="5"/>
        <v>0</v>
      </c>
      <c r="G230" s="190">
        <f t="shared" si="6"/>
        <v>0</v>
      </c>
      <c r="H230" s="191">
        <f t="shared" si="7"/>
        <v>0</v>
      </c>
      <c r="I230" s="190"/>
      <c r="J230" s="192">
        <f t="shared" si="8"/>
        <v>0</v>
      </c>
      <c r="K230" s="139"/>
      <c r="L230" s="216"/>
      <c r="M230" s="258"/>
      <c r="N230" s="258"/>
      <c r="O230" s="139"/>
      <c r="P230" s="139"/>
      <c r="Q230" s="192"/>
      <c r="R230" s="141"/>
      <c r="S230" s="195">
        <f t="shared" si="65"/>
        <v>0</v>
      </c>
      <c r="T230" s="196" t="str">
        <f t="shared" si="10"/>
        <v/>
      </c>
      <c r="U230" s="196">
        <f t="shared" si="11"/>
        <v>0</v>
      </c>
      <c r="V230" s="197"/>
      <c r="W230" s="195">
        <f t="shared" ref="W230:X230" si="220">C230/100</f>
        <v>0</v>
      </c>
      <c r="X230" s="195">
        <f t="shared" si="220"/>
        <v>0</v>
      </c>
      <c r="Y230" s="195">
        <f t="shared" si="14"/>
        <v>0</v>
      </c>
      <c r="Z230" s="198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60">
        <v>200.0</v>
      </c>
      <c r="B231" s="190"/>
      <c r="C231" s="190"/>
      <c r="D231" s="190"/>
      <c r="E231" s="190"/>
      <c r="F231" s="190">
        <f t="shared" si="5"/>
        <v>0</v>
      </c>
      <c r="G231" s="190">
        <f t="shared" si="6"/>
        <v>0</v>
      </c>
      <c r="H231" s="191">
        <f t="shared" si="7"/>
        <v>0</v>
      </c>
      <c r="I231" s="190"/>
      <c r="J231" s="192">
        <f t="shared" si="8"/>
        <v>0</v>
      </c>
      <c r="K231" s="139"/>
      <c r="L231" s="216"/>
      <c r="M231" s="258"/>
      <c r="N231" s="258"/>
      <c r="O231" s="139"/>
      <c r="P231" s="139"/>
      <c r="Q231" s="192"/>
      <c r="R231" s="141"/>
      <c r="S231" s="195">
        <f t="shared" si="65"/>
        <v>0</v>
      </c>
      <c r="T231" s="196" t="str">
        <f t="shared" si="10"/>
        <v/>
      </c>
      <c r="U231" s="196">
        <f t="shared" si="11"/>
        <v>0</v>
      </c>
      <c r="V231" s="197"/>
      <c r="W231" s="195">
        <f t="shared" ref="W231:X231" si="221">C231/100</f>
        <v>0</v>
      </c>
      <c r="X231" s="195">
        <f t="shared" si="221"/>
        <v>0</v>
      </c>
      <c r="Y231" s="195">
        <f t="shared" si="14"/>
        <v>0</v>
      </c>
      <c r="Z231" s="198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60">
        <v>201.0</v>
      </c>
      <c r="B232" s="190"/>
      <c r="C232" s="190"/>
      <c r="D232" s="190"/>
      <c r="E232" s="190"/>
      <c r="F232" s="190">
        <f t="shared" si="5"/>
        <v>0</v>
      </c>
      <c r="G232" s="190">
        <f t="shared" si="6"/>
        <v>0</v>
      </c>
      <c r="H232" s="191">
        <f t="shared" si="7"/>
        <v>0</v>
      </c>
      <c r="I232" s="190"/>
      <c r="J232" s="192">
        <f t="shared" si="8"/>
        <v>0</v>
      </c>
      <c r="K232" s="139"/>
      <c r="L232" s="216"/>
      <c r="M232" s="258"/>
      <c r="N232" s="258"/>
      <c r="O232" s="139"/>
      <c r="P232" s="139"/>
      <c r="Q232" s="192"/>
      <c r="R232" s="141"/>
      <c r="S232" s="195">
        <f t="shared" si="65"/>
        <v>0</v>
      </c>
      <c r="T232" s="196" t="str">
        <f t="shared" si="10"/>
        <v/>
      </c>
      <c r="U232" s="196">
        <f t="shared" si="11"/>
        <v>0</v>
      </c>
      <c r="V232" s="197"/>
      <c r="W232" s="195">
        <f t="shared" ref="W232:X232" si="222">C232/100</f>
        <v>0</v>
      </c>
      <c r="X232" s="195">
        <f t="shared" si="222"/>
        <v>0</v>
      </c>
      <c r="Y232" s="195">
        <f t="shared" si="14"/>
        <v>0</v>
      </c>
      <c r="Z232" s="198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60">
        <v>202.0</v>
      </c>
      <c r="B233" s="190"/>
      <c r="C233" s="190"/>
      <c r="D233" s="190"/>
      <c r="E233" s="190"/>
      <c r="F233" s="190">
        <f t="shared" si="5"/>
        <v>0</v>
      </c>
      <c r="G233" s="190">
        <f t="shared" si="6"/>
        <v>0</v>
      </c>
      <c r="H233" s="191">
        <f t="shared" si="7"/>
        <v>0</v>
      </c>
      <c r="I233" s="190"/>
      <c r="J233" s="192">
        <f t="shared" si="8"/>
        <v>0</v>
      </c>
      <c r="K233" s="139"/>
      <c r="L233" s="216"/>
      <c r="M233" s="258"/>
      <c r="N233" s="258"/>
      <c r="O233" s="139"/>
      <c r="P233" s="139"/>
      <c r="Q233" s="192"/>
      <c r="R233" s="141"/>
      <c r="S233" s="195">
        <f t="shared" si="65"/>
        <v>0</v>
      </c>
      <c r="T233" s="196" t="str">
        <f t="shared" si="10"/>
        <v/>
      </c>
      <c r="U233" s="196">
        <f t="shared" si="11"/>
        <v>0</v>
      </c>
      <c r="V233" s="197"/>
      <c r="W233" s="195">
        <f t="shared" ref="W233:X233" si="223">C233/100</f>
        <v>0</v>
      </c>
      <c r="X233" s="195">
        <f t="shared" si="223"/>
        <v>0</v>
      </c>
      <c r="Y233" s="195">
        <f t="shared" si="14"/>
        <v>0</v>
      </c>
      <c r="Z233" s="198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60">
        <v>203.0</v>
      </c>
      <c r="B234" s="190"/>
      <c r="C234" s="190"/>
      <c r="D234" s="190"/>
      <c r="E234" s="190"/>
      <c r="F234" s="190">
        <f t="shared" si="5"/>
        <v>0</v>
      </c>
      <c r="G234" s="190">
        <f t="shared" si="6"/>
        <v>0</v>
      </c>
      <c r="H234" s="191">
        <f t="shared" si="7"/>
        <v>0</v>
      </c>
      <c r="I234" s="190"/>
      <c r="J234" s="192">
        <f t="shared" si="8"/>
        <v>0</v>
      </c>
      <c r="K234" s="139"/>
      <c r="L234" s="216"/>
      <c r="M234" s="258"/>
      <c r="N234" s="258"/>
      <c r="O234" s="139"/>
      <c r="P234" s="139"/>
      <c r="Q234" s="192"/>
      <c r="R234" s="141"/>
      <c r="S234" s="195">
        <f t="shared" si="65"/>
        <v>0</v>
      </c>
      <c r="T234" s="196" t="str">
        <f t="shared" si="10"/>
        <v/>
      </c>
      <c r="U234" s="196">
        <f t="shared" si="11"/>
        <v>0</v>
      </c>
      <c r="V234" s="197"/>
      <c r="W234" s="195">
        <f t="shared" ref="W234:X234" si="224">C234/100</f>
        <v>0</v>
      </c>
      <c r="X234" s="195">
        <f t="shared" si="224"/>
        <v>0</v>
      </c>
      <c r="Y234" s="195">
        <f t="shared" si="14"/>
        <v>0</v>
      </c>
      <c r="Z234" s="198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60">
        <v>204.0</v>
      </c>
      <c r="B235" s="190"/>
      <c r="C235" s="190"/>
      <c r="D235" s="190"/>
      <c r="E235" s="190"/>
      <c r="F235" s="190">
        <f t="shared" si="5"/>
        <v>0</v>
      </c>
      <c r="G235" s="190">
        <f t="shared" si="6"/>
        <v>0</v>
      </c>
      <c r="H235" s="191">
        <f t="shared" si="7"/>
        <v>0</v>
      </c>
      <c r="I235" s="190"/>
      <c r="J235" s="192">
        <f t="shared" si="8"/>
        <v>0</v>
      </c>
      <c r="K235" s="139"/>
      <c r="L235" s="216"/>
      <c r="M235" s="258"/>
      <c r="N235" s="258"/>
      <c r="O235" s="139"/>
      <c r="P235" s="139"/>
      <c r="Q235" s="192"/>
      <c r="R235" s="141"/>
      <c r="S235" s="195">
        <f t="shared" si="65"/>
        <v>0</v>
      </c>
      <c r="T235" s="196" t="str">
        <f t="shared" si="10"/>
        <v/>
      </c>
      <c r="U235" s="196">
        <f t="shared" si="11"/>
        <v>0</v>
      </c>
      <c r="V235" s="197"/>
      <c r="W235" s="195">
        <f t="shared" ref="W235:X235" si="225">C235/100</f>
        <v>0</v>
      </c>
      <c r="X235" s="195">
        <f t="shared" si="225"/>
        <v>0</v>
      </c>
      <c r="Y235" s="195">
        <f t="shared" si="14"/>
        <v>0</v>
      </c>
      <c r="Z235" s="198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60">
        <v>205.0</v>
      </c>
      <c r="B236" s="190"/>
      <c r="C236" s="190"/>
      <c r="D236" s="190"/>
      <c r="E236" s="190"/>
      <c r="F236" s="190">
        <f t="shared" si="5"/>
        <v>0</v>
      </c>
      <c r="G236" s="190">
        <f t="shared" si="6"/>
        <v>0</v>
      </c>
      <c r="H236" s="191">
        <f t="shared" si="7"/>
        <v>0</v>
      </c>
      <c r="I236" s="190"/>
      <c r="J236" s="192">
        <f t="shared" si="8"/>
        <v>0</v>
      </c>
      <c r="K236" s="139"/>
      <c r="L236" s="216"/>
      <c r="M236" s="258"/>
      <c r="N236" s="258"/>
      <c r="O236" s="139"/>
      <c r="P236" s="139"/>
      <c r="Q236" s="192"/>
      <c r="R236" s="141"/>
      <c r="S236" s="195">
        <f t="shared" si="65"/>
        <v>0</v>
      </c>
      <c r="T236" s="196" t="str">
        <f t="shared" si="10"/>
        <v/>
      </c>
      <c r="U236" s="196">
        <f t="shared" si="11"/>
        <v>0</v>
      </c>
      <c r="V236" s="197"/>
      <c r="W236" s="195">
        <f t="shared" ref="W236:X236" si="226">C236/100</f>
        <v>0</v>
      </c>
      <c r="X236" s="195">
        <f t="shared" si="226"/>
        <v>0</v>
      </c>
      <c r="Y236" s="195">
        <f t="shared" si="14"/>
        <v>0</v>
      </c>
      <c r="Z236" s="198">
        <f t="shared" si="15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60">
        <v>206.0</v>
      </c>
      <c r="B237" s="190"/>
      <c r="C237" s="190"/>
      <c r="D237" s="190"/>
      <c r="E237" s="190"/>
      <c r="F237" s="190">
        <f t="shared" si="5"/>
        <v>0</v>
      </c>
      <c r="G237" s="190">
        <f t="shared" si="6"/>
        <v>0</v>
      </c>
      <c r="H237" s="191">
        <f t="shared" si="7"/>
        <v>0</v>
      </c>
      <c r="I237" s="190"/>
      <c r="J237" s="192">
        <f t="shared" si="8"/>
        <v>0</v>
      </c>
      <c r="K237" s="139"/>
      <c r="L237" s="216"/>
      <c r="M237" s="258"/>
      <c r="N237" s="258"/>
      <c r="O237" s="139"/>
      <c r="P237" s="139"/>
      <c r="Q237" s="192"/>
      <c r="R237" s="141"/>
      <c r="S237" s="195">
        <f t="shared" si="65"/>
        <v>0</v>
      </c>
      <c r="T237" s="196" t="str">
        <f t="shared" si="10"/>
        <v/>
      </c>
      <c r="U237" s="196">
        <f t="shared" si="11"/>
        <v>0</v>
      </c>
      <c r="V237" s="197"/>
      <c r="W237" s="195">
        <f t="shared" ref="W237:X237" si="227">C237/100</f>
        <v>0</v>
      </c>
      <c r="X237" s="195">
        <f t="shared" si="227"/>
        <v>0</v>
      </c>
      <c r="Y237" s="195">
        <f t="shared" si="14"/>
        <v>0</v>
      </c>
      <c r="Z237" s="198">
        <f t="shared" si="15"/>
        <v>0</v>
      </c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60">
        <v>207.0</v>
      </c>
      <c r="B238" s="190"/>
      <c r="C238" s="190"/>
      <c r="D238" s="190"/>
      <c r="E238" s="190"/>
      <c r="F238" s="190">
        <f t="shared" si="5"/>
        <v>0</v>
      </c>
      <c r="G238" s="190">
        <f t="shared" si="6"/>
        <v>0</v>
      </c>
      <c r="H238" s="191">
        <f t="shared" si="7"/>
        <v>0</v>
      </c>
      <c r="I238" s="190"/>
      <c r="J238" s="192">
        <f t="shared" si="8"/>
        <v>0</v>
      </c>
      <c r="K238" s="139"/>
      <c r="L238" s="216"/>
      <c r="M238" s="258"/>
      <c r="N238" s="258"/>
      <c r="O238" s="139"/>
      <c r="P238" s="139"/>
      <c r="Q238" s="192"/>
      <c r="R238" s="141"/>
      <c r="S238" s="195">
        <f t="shared" si="65"/>
        <v>0</v>
      </c>
      <c r="T238" s="196" t="str">
        <f t="shared" si="10"/>
        <v/>
      </c>
      <c r="U238" s="196">
        <f t="shared" si="11"/>
        <v>0</v>
      </c>
      <c r="V238" s="197"/>
      <c r="W238" s="195">
        <f t="shared" ref="W238:X238" si="228">C238/100</f>
        <v>0</v>
      </c>
      <c r="X238" s="195">
        <f t="shared" si="228"/>
        <v>0</v>
      </c>
      <c r="Y238" s="195">
        <f t="shared" si="14"/>
        <v>0</v>
      </c>
      <c r="Z238" s="198">
        <f t="shared" si="15"/>
        <v>0</v>
      </c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60">
        <v>208.0</v>
      </c>
      <c r="B239" s="190"/>
      <c r="C239" s="190"/>
      <c r="D239" s="190"/>
      <c r="E239" s="190"/>
      <c r="F239" s="190">
        <f t="shared" si="5"/>
        <v>0</v>
      </c>
      <c r="G239" s="190">
        <f t="shared" si="6"/>
        <v>0</v>
      </c>
      <c r="H239" s="191">
        <f t="shared" si="7"/>
        <v>0</v>
      </c>
      <c r="I239" s="190"/>
      <c r="J239" s="192">
        <f t="shared" si="8"/>
        <v>0</v>
      </c>
      <c r="K239" s="139"/>
      <c r="L239" s="216"/>
      <c r="M239" s="258"/>
      <c r="N239" s="258"/>
      <c r="O239" s="139"/>
      <c r="P239" s="139"/>
      <c r="Q239" s="192"/>
      <c r="R239" s="141"/>
      <c r="S239" s="195">
        <f t="shared" si="65"/>
        <v>0</v>
      </c>
      <c r="T239" s="196" t="str">
        <f t="shared" si="10"/>
        <v/>
      </c>
      <c r="U239" s="196">
        <f t="shared" si="11"/>
        <v>0</v>
      </c>
      <c r="V239" s="197"/>
      <c r="W239" s="195">
        <f t="shared" ref="W239:X239" si="229">C239/100</f>
        <v>0</v>
      </c>
      <c r="X239" s="195">
        <f t="shared" si="229"/>
        <v>0</v>
      </c>
      <c r="Y239" s="195">
        <f t="shared" si="14"/>
        <v>0</v>
      </c>
      <c r="Z239" s="198">
        <f t="shared" si="15"/>
        <v>0</v>
      </c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60">
        <v>209.0</v>
      </c>
      <c r="B240" s="190"/>
      <c r="C240" s="190"/>
      <c r="D240" s="190"/>
      <c r="E240" s="190"/>
      <c r="F240" s="190">
        <f t="shared" si="5"/>
        <v>0</v>
      </c>
      <c r="G240" s="190">
        <f t="shared" si="6"/>
        <v>0</v>
      </c>
      <c r="H240" s="191">
        <f t="shared" si="7"/>
        <v>0</v>
      </c>
      <c r="I240" s="190"/>
      <c r="J240" s="192">
        <f t="shared" si="8"/>
        <v>0</v>
      </c>
      <c r="K240" s="139"/>
      <c r="L240" s="216"/>
      <c r="M240" s="258"/>
      <c r="N240" s="258"/>
      <c r="O240" s="139"/>
      <c r="P240" s="139"/>
      <c r="Q240" s="192"/>
      <c r="R240" s="141"/>
      <c r="S240" s="195">
        <f t="shared" si="65"/>
        <v>0</v>
      </c>
      <c r="T240" s="196" t="str">
        <f t="shared" si="10"/>
        <v/>
      </c>
      <c r="U240" s="196">
        <f t="shared" si="11"/>
        <v>0</v>
      </c>
      <c r="V240" s="197"/>
      <c r="W240" s="195">
        <f t="shared" ref="W240:X240" si="230">C240/100</f>
        <v>0</v>
      </c>
      <c r="X240" s="195">
        <f t="shared" si="230"/>
        <v>0</v>
      </c>
      <c r="Y240" s="195">
        <f t="shared" si="14"/>
        <v>0</v>
      </c>
      <c r="Z240" s="198">
        <f t="shared" si="15"/>
        <v>0</v>
      </c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60">
        <v>210.0</v>
      </c>
      <c r="B241" s="190"/>
      <c r="C241" s="190"/>
      <c r="D241" s="190"/>
      <c r="E241" s="190"/>
      <c r="F241" s="190">
        <f t="shared" si="5"/>
        <v>0</v>
      </c>
      <c r="G241" s="190">
        <f t="shared" si="6"/>
        <v>0</v>
      </c>
      <c r="H241" s="191">
        <f t="shared" si="7"/>
        <v>0</v>
      </c>
      <c r="I241" s="190"/>
      <c r="J241" s="192">
        <f t="shared" si="8"/>
        <v>0</v>
      </c>
      <c r="K241" s="139"/>
      <c r="L241" s="216"/>
      <c r="M241" s="258"/>
      <c r="N241" s="258"/>
      <c r="O241" s="139"/>
      <c r="P241" s="139"/>
      <c r="Q241" s="192"/>
      <c r="R241" s="141"/>
      <c r="S241" s="195">
        <f t="shared" si="65"/>
        <v>0</v>
      </c>
      <c r="T241" s="196" t="str">
        <f t="shared" si="10"/>
        <v/>
      </c>
      <c r="U241" s="196">
        <f t="shared" si="11"/>
        <v>0</v>
      </c>
      <c r="V241" s="197"/>
      <c r="W241" s="195">
        <f t="shared" ref="W241:X241" si="231">C241/100</f>
        <v>0</v>
      </c>
      <c r="X241" s="195">
        <f t="shared" si="231"/>
        <v>0</v>
      </c>
      <c r="Y241" s="195">
        <f t="shared" si="14"/>
        <v>0</v>
      </c>
      <c r="Z241" s="198">
        <f t="shared" si="15"/>
        <v>0</v>
      </c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7.0" hidden="1" customHeight="1">
      <c r="A242" s="160">
        <v>211.0</v>
      </c>
      <c r="B242" s="190"/>
      <c r="C242" s="190"/>
      <c r="D242" s="190"/>
      <c r="E242" s="190"/>
      <c r="F242" s="190">
        <f t="shared" si="5"/>
        <v>0</v>
      </c>
      <c r="G242" s="190">
        <f t="shared" si="6"/>
        <v>0</v>
      </c>
      <c r="H242" s="191">
        <f t="shared" si="7"/>
        <v>0</v>
      </c>
      <c r="I242" s="190"/>
      <c r="J242" s="192">
        <f t="shared" si="8"/>
        <v>0</v>
      </c>
      <c r="K242" s="139"/>
      <c r="L242" s="216"/>
      <c r="M242" s="258"/>
      <c r="N242" s="258"/>
      <c r="O242" s="139"/>
      <c r="P242" s="139"/>
      <c r="Q242" s="192"/>
      <c r="R242" s="141"/>
      <c r="S242" s="195">
        <f t="shared" si="65"/>
        <v>0</v>
      </c>
      <c r="T242" s="196" t="str">
        <f t="shared" si="10"/>
        <v/>
      </c>
      <c r="U242" s="196">
        <f t="shared" si="11"/>
        <v>0</v>
      </c>
      <c r="V242" s="197"/>
      <c r="W242" s="195">
        <f t="shared" ref="W242:X242" si="232">C242/100</f>
        <v>0</v>
      </c>
      <c r="X242" s="195">
        <f t="shared" si="232"/>
        <v>0</v>
      </c>
      <c r="Y242" s="195">
        <f t="shared" si="14"/>
        <v>0</v>
      </c>
      <c r="Z242" s="198">
        <f t="shared" si="15"/>
        <v>0</v>
      </c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7.0" hidden="1" customHeight="1">
      <c r="A243" s="160">
        <v>212.0</v>
      </c>
      <c r="B243" s="190"/>
      <c r="C243" s="190"/>
      <c r="D243" s="190"/>
      <c r="E243" s="190"/>
      <c r="F243" s="190">
        <f t="shared" si="5"/>
        <v>0</v>
      </c>
      <c r="G243" s="190">
        <f t="shared" si="6"/>
        <v>0</v>
      </c>
      <c r="H243" s="191">
        <f t="shared" si="7"/>
        <v>0</v>
      </c>
      <c r="I243" s="190"/>
      <c r="J243" s="192">
        <f t="shared" si="8"/>
        <v>0</v>
      </c>
      <c r="K243" s="139"/>
      <c r="L243" s="216"/>
      <c r="M243" s="258"/>
      <c r="N243" s="258"/>
      <c r="O243" s="139"/>
      <c r="P243" s="139"/>
      <c r="Q243" s="192"/>
      <c r="R243" s="141"/>
      <c r="S243" s="195">
        <f t="shared" si="65"/>
        <v>0</v>
      </c>
      <c r="T243" s="196" t="str">
        <f t="shared" si="10"/>
        <v/>
      </c>
      <c r="U243" s="196">
        <f t="shared" si="11"/>
        <v>0</v>
      </c>
      <c r="V243" s="197"/>
      <c r="W243" s="195">
        <f t="shared" ref="W243:X243" si="233">C243/100</f>
        <v>0</v>
      </c>
      <c r="X243" s="195">
        <f t="shared" si="233"/>
        <v>0</v>
      </c>
      <c r="Y243" s="195">
        <f t="shared" si="14"/>
        <v>0</v>
      </c>
      <c r="Z243" s="198">
        <f t="shared" si="15"/>
        <v>0</v>
      </c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7.0" hidden="1" customHeight="1">
      <c r="A244" s="160">
        <v>213.0</v>
      </c>
      <c r="B244" s="190"/>
      <c r="C244" s="190"/>
      <c r="D244" s="190"/>
      <c r="E244" s="190"/>
      <c r="F244" s="190">
        <f t="shared" si="5"/>
        <v>0</v>
      </c>
      <c r="G244" s="190">
        <f t="shared" si="6"/>
        <v>0</v>
      </c>
      <c r="H244" s="191">
        <f t="shared" si="7"/>
        <v>0</v>
      </c>
      <c r="I244" s="190"/>
      <c r="J244" s="192">
        <f t="shared" si="8"/>
        <v>0</v>
      </c>
      <c r="K244" s="139"/>
      <c r="L244" s="216"/>
      <c r="M244" s="258"/>
      <c r="N244" s="258"/>
      <c r="O244" s="139"/>
      <c r="P244" s="139"/>
      <c r="Q244" s="192"/>
      <c r="R244" s="141"/>
      <c r="S244" s="195">
        <f t="shared" si="65"/>
        <v>0</v>
      </c>
      <c r="T244" s="196" t="str">
        <f t="shared" si="10"/>
        <v/>
      </c>
      <c r="U244" s="196">
        <f t="shared" si="11"/>
        <v>0</v>
      </c>
      <c r="V244" s="197"/>
      <c r="W244" s="195">
        <f t="shared" ref="W244:X244" si="234">C244/100</f>
        <v>0</v>
      </c>
      <c r="X244" s="195">
        <f t="shared" si="234"/>
        <v>0</v>
      </c>
      <c r="Y244" s="195">
        <f t="shared" si="14"/>
        <v>0</v>
      </c>
      <c r="Z244" s="198">
        <f t="shared" si="15"/>
        <v>0</v>
      </c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7.0" hidden="1" customHeight="1">
      <c r="A245" s="160">
        <v>214.0</v>
      </c>
      <c r="B245" s="190"/>
      <c r="C245" s="190"/>
      <c r="D245" s="190"/>
      <c r="E245" s="190"/>
      <c r="F245" s="190">
        <f t="shared" si="5"/>
        <v>0</v>
      </c>
      <c r="G245" s="190">
        <f t="shared" si="6"/>
        <v>0</v>
      </c>
      <c r="H245" s="191">
        <f t="shared" si="7"/>
        <v>0</v>
      </c>
      <c r="I245" s="190"/>
      <c r="J245" s="192">
        <f t="shared" si="8"/>
        <v>0</v>
      </c>
      <c r="K245" s="139"/>
      <c r="L245" s="216"/>
      <c r="M245" s="258"/>
      <c r="N245" s="258"/>
      <c r="O245" s="139"/>
      <c r="P245" s="139"/>
      <c r="Q245" s="192"/>
      <c r="R245" s="141"/>
      <c r="S245" s="195">
        <f t="shared" si="65"/>
        <v>0</v>
      </c>
      <c r="T245" s="196" t="str">
        <f t="shared" si="10"/>
        <v/>
      </c>
      <c r="U245" s="196">
        <f t="shared" si="11"/>
        <v>0</v>
      </c>
      <c r="V245" s="197"/>
      <c r="W245" s="195">
        <f t="shared" ref="W245:X245" si="235">C245/100</f>
        <v>0</v>
      </c>
      <c r="X245" s="195">
        <f t="shared" si="235"/>
        <v>0</v>
      </c>
      <c r="Y245" s="195">
        <f t="shared" si="14"/>
        <v>0</v>
      </c>
      <c r="Z245" s="198">
        <f t="shared" si="15"/>
        <v>0</v>
      </c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7.0" hidden="1" customHeight="1">
      <c r="A246" s="160">
        <v>215.0</v>
      </c>
      <c r="B246" s="190"/>
      <c r="C246" s="190"/>
      <c r="D246" s="190"/>
      <c r="E246" s="190"/>
      <c r="F246" s="190">
        <f t="shared" si="5"/>
        <v>0</v>
      </c>
      <c r="G246" s="190">
        <f t="shared" si="6"/>
        <v>0</v>
      </c>
      <c r="H246" s="191">
        <f t="shared" si="7"/>
        <v>0</v>
      </c>
      <c r="I246" s="190"/>
      <c r="J246" s="192">
        <f t="shared" si="8"/>
        <v>0</v>
      </c>
      <c r="K246" s="139"/>
      <c r="L246" s="216"/>
      <c r="M246" s="258"/>
      <c r="N246" s="258"/>
      <c r="O246" s="139"/>
      <c r="P246" s="139"/>
      <c r="Q246" s="192"/>
      <c r="R246" s="141"/>
      <c r="S246" s="195">
        <f t="shared" si="65"/>
        <v>0</v>
      </c>
      <c r="T246" s="196" t="str">
        <f t="shared" si="10"/>
        <v/>
      </c>
      <c r="U246" s="196">
        <f t="shared" si="11"/>
        <v>0</v>
      </c>
      <c r="V246" s="197"/>
      <c r="W246" s="195">
        <f t="shared" ref="W246:X246" si="236">C246/100</f>
        <v>0</v>
      </c>
      <c r="X246" s="195">
        <f t="shared" si="236"/>
        <v>0</v>
      </c>
      <c r="Y246" s="195">
        <f t="shared" si="14"/>
        <v>0</v>
      </c>
      <c r="Z246" s="198">
        <f t="shared" si="15"/>
        <v>0</v>
      </c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7.0" hidden="1" customHeight="1">
      <c r="A247" s="160">
        <v>216.0</v>
      </c>
      <c r="B247" s="190"/>
      <c r="C247" s="190"/>
      <c r="D247" s="190"/>
      <c r="E247" s="190"/>
      <c r="F247" s="190">
        <f t="shared" si="5"/>
        <v>0</v>
      </c>
      <c r="G247" s="190">
        <f t="shared" si="6"/>
        <v>0</v>
      </c>
      <c r="H247" s="191">
        <f t="shared" si="7"/>
        <v>0</v>
      </c>
      <c r="I247" s="190"/>
      <c r="J247" s="192">
        <f t="shared" si="8"/>
        <v>0</v>
      </c>
      <c r="K247" s="139"/>
      <c r="L247" s="216"/>
      <c r="M247" s="258"/>
      <c r="N247" s="258"/>
      <c r="O247" s="139"/>
      <c r="P247" s="139"/>
      <c r="Q247" s="192"/>
      <c r="R247" s="141"/>
      <c r="S247" s="195">
        <f t="shared" si="65"/>
        <v>0</v>
      </c>
      <c r="T247" s="196" t="str">
        <f t="shared" si="10"/>
        <v/>
      </c>
      <c r="U247" s="196">
        <f t="shared" si="11"/>
        <v>0</v>
      </c>
      <c r="V247" s="197"/>
      <c r="W247" s="195">
        <f t="shared" ref="W247:X247" si="237">C247/100</f>
        <v>0</v>
      </c>
      <c r="X247" s="195">
        <f t="shared" si="237"/>
        <v>0</v>
      </c>
      <c r="Y247" s="195">
        <f t="shared" si="14"/>
        <v>0</v>
      </c>
      <c r="Z247" s="198">
        <f t="shared" si="15"/>
        <v>0</v>
      </c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7.0" hidden="1" customHeight="1">
      <c r="A248" s="160">
        <v>217.0</v>
      </c>
      <c r="B248" s="190"/>
      <c r="C248" s="190"/>
      <c r="D248" s="190"/>
      <c r="E248" s="190"/>
      <c r="F248" s="190">
        <f t="shared" si="5"/>
        <v>0</v>
      </c>
      <c r="G248" s="190">
        <f t="shared" si="6"/>
        <v>0</v>
      </c>
      <c r="H248" s="191">
        <f t="shared" si="7"/>
        <v>0</v>
      </c>
      <c r="I248" s="190"/>
      <c r="J248" s="192">
        <f t="shared" si="8"/>
        <v>0</v>
      </c>
      <c r="K248" s="139"/>
      <c r="L248" s="216"/>
      <c r="M248" s="258"/>
      <c r="N248" s="258"/>
      <c r="O248" s="139"/>
      <c r="P248" s="139"/>
      <c r="Q248" s="192"/>
      <c r="R248" s="141"/>
      <c r="S248" s="195">
        <f t="shared" si="65"/>
        <v>0</v>
      </c>
      <c r="T248" s="196" t="str">
        <f t="shared" si="10"/>
        <v/>
      </c>
      <c r="U248" s="196">
        <f t="shared" si="11"/>
        <v>0</v>
      </c>
      <c r="V248" s="197"/>
      <c r="W248" s="195">
        <f t="shared" ref="W248:X248" si="238">C248/100</f>
        <v>0</v>
      </c>
      <c r="X248" s="195">
        <f t="shared" si="238"/>
        <v>0</v>
      </c>
      <c r="Y248" s="195">
        <f t="shared" si="14"/>
        <v>0</v>
      </c>
      <c r="Z248" s="198">
        <f t="shared" si="15"/>
        <v>0</v>
      </c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7.0" customHeight="1">
      <c r="A249" s="160"/>
      <c r="B249" s="175"/>
      <c r="C249" s="175"/>
      <c r="D249" s="175"/>
      <c r="E249" s="175"/>
      <c r="F249" s="175"/>
      <c r="G249" s="175"/>
      <c r="H249" s="178"/>
      <c r="I249" s="160"/>
      <c r="J249" s="193">
        <f>+Q293</f>
        <v>159.6</v>
      </c>
      <c r="K249" s="139"/>
      <c r="L249" s="139"/>
      <c r="M249" s="139"/>
      <c r="N249" s="139"/>
      <c r="O249" s="139"/>
      <c r="P249" s="139"/>
      <c r="Q249" s="139"/>
      <c r="R249" s="194"/>
      <c r="S249" s="195">
        <f t="shared" si="65"/>
        <v>0</v>
      </c>
      <c r="T249" s="196" t="str">
        <f t="shared" si="10"/>
        <v/>
      </c>
      <c r="U249" s="196">
        <f t="shared" si="11"/>
        <v>0</v>
      </c>
      <c r="V249" s="197"/>
      <c r="W249" s="195">
        <f t="shared" ref="W249:X249" si="239">C249/100</f>
        <v>0</v>
      </c>
      <c r="X249" s="195">
        <f t="shared" si="239"/>
        <v>0</v>
      </c>
      <c r="Y249" s="195">
        <f t="shared" si="14"/>
        <v>0</v>
      </c>
      <c r="Z249" s="198">
        <f t="shared" si="15"/>
        <v>0</v>
      </c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7.0" customHeight="1">
      <c r="A250" s="160"/>
      <c r="B250" s="199"/>
      <c r="C250" s="199"/>
      <c r="D250" s="199"/>
      <c r="E250" s="199"/>
      <c r="F250" s="199"/>
      <c r="G250" s="199"/>
      <c r="H250" s="200"/>
      <c r="I250" s="201">
        <f>SUM(I32:I248)</f>
        <v>47</v>
      </c>
      <c r="J250" s="202">
        <f>SUM(J32:J249)</f>
        <v>42659.83423</v>
      </c>
      <c r="K250" s="203"/>
      <c r="L250" s="203"/>
      <c r="M250" s="203"/>
      <c r="N250" s="203"/>
      <c r="O250" s="203"/>
      <c r="P250" s="203"/>
      <c r="Q250" s="203"/>
      <c r="R250" s="141"/>
      <c r="S250" s="203">
        <f>SUMIFS($T$32:$T$248,$S$32:$S$248,"&gt;=3")</f>
        <v>28</v>
      </c>
      <c r="T250" s="203">
        <f t="shared" ref="T250:U250" si="240">SUM(T32:T248)</f>
        <v>47</v>
      </c>
      <c r="U250" s="203" t="str">
        <f t="shared" si="240"/>
        <v>#VALUE!</v>
      </c>
      <c r="V250" s="203"/>
      <c r="W250" s="203"/>
      <c r="X250" s="203"/>
      <c r="Y250" s="203"/>
      <c r="Z250" s="204" t="str">
        <f>SUM(Z32:Z249)</f>
        <v>#VALUE!</v>
      </c>
      <c r="AA250" s="203"/>
      <c r="AB250" s="203"/>
      <c r="AC250" s="203"/>
      <c r="AD250" s="203"/>
      <c r="AE250" s="203"/>
      <c r="AF250" s="203"/>
      <c r="AG250" s="203"/>
      <c r="AH250" s="203"/>
      <c r="AI250" s="203"/>
      <c r="AJ250" s="203"/>
      <c r="AK250" s="203"/>
      <c r="AL250" s="203"/>
      <c r="AM250" s="203"/>
      <c r="AN250" s="203"/>
      <c r="AO250" s="203"/>
      <c r="AP250" s="203"/>
      <c r="AQ250" s="203"/>
      <c r="AR250" s="203"/>
      <c r="AS250" s="203"/>
      <c r="AT250" s="203"/>
    </row>
    <row r="251" ht="29.25" customHeight="1">
      <c r="A251" s="139"/>
      <c r="B251" s="139"/>
      <c r="C251" s="139"/>
      <c r="D251" s="139"/>
      <c r="E251" s="139"/>
      <c r="F251" s="139"/>
      <c r="G251" s="139"/>
      <c r="H251" s="140"/>
      <c r="I251" s="139"/>
      <c r="J251" s="139"/>
      <c r="K251" s="139"/>
      <c r="L251" s="139"/>
      <c r="M251" s="139"/>
      <c r="N251" s="139"/>
      <c r="O251" s="139"/>
      <c r="P251" s="139"/>
      <c r="Q251" s="139"/>
      <c r="R251" s="141"/>
      <c r="S251" s="197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9.25" customHeight="1">
      <c r="A252" s="139"/>
      <c r="B252" s="139"/>
      <c r="C252" s="139"/>
      <c r="D252" s="139"/>
      <c r="E252" s="139"/>
      <c r="F252" s="139"/>
      <c r="G252" s="139"/>
      <c r="H252" s="140"/>
      <c r="I252" s="139"/>
      <c r="J252" s="139"/>
      <c r="K252" s="139"/>
      <c r="L252" s="139"/>
      <c r="M252" s="139"/>
      <c r="N252" s="139"/>
      <c r="O252" s="139"/>
      <c r="P252" s="139"/>
      <c r="Q252" s="139"/>
      <c r="R252" s="194"/>
      <c r="S252" s="139"/>
      <c r="T252" s="139" t="s">
        <v>48</v>
      </c>
      <c r="U252" s="139" t="s">
        <v>60</v>
      </c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9.25" customHeight="1">
      <c r="A253" s="139"/>
      <c r="B253" s="139"/>
      <c r="C253" s="139"/>
      <c r="D253" s="139"/>
      <c r="E253" s="139"/>
      <c r="F253" s="139"/>
      <c r="G253" s="139"/>
      <c r="H253" s="140"/>
      <c r="I253" s="139"/>
      <c r="J253" s="139"/>
      <c r="K253" s="139"/>
      <c r="L253" s="139"/>
      <c r="M253" s="139"/>
      <c r="N253" s="139"/>
      <c r="O253" s="139"/>
      <c r="P253" s="139"/>
      <c r="Q253" s="139"/>
      <c r="R253" s="141"/>
      <c r="S253" s="139" t="s">
        <v>31</v>
      </c>
      <c r="T253" s="205">
        <f>SUMIFS($J$32:$J$248,$S$32:$S$248,"&gt;=3")</f>
        <v>39470.65157</v>
      </c>
      <c r="U253" s="206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9.25" customHeight="1">
      <c r="A254" s="139" t="s">
        <v>32</v>
      </c>
      <c r="B254" s="139"/>
      <c r="C254" s="139"/>
      <c r="D254" s="139" t="s">
        <v>33</v>
      </c>
      <c r="E254" s="139"/>
      <c r="F254" s="139"/>
      <c r="G254" s="139"/>
      <c r="H254" s="140"/>
      <c r="I254" s="139"/>
      <c r="J254" s="139"/>
      <c r="K254" s="139"/>
      <c r="L254" s="139"/>
      <c r="M254" s="139"/>
      <c r="N254" s="139"/>
      <c r="O254" s="139"/>
      <c r="P254" s="139"/>
      <c r="Q254" s="139"/>
      <c r="R254" s="141"/>
      <c r="S254" s="139" t="s">
        <v>34</v>
      </c>
      <c r="T254" s="207">
        <f>J250-T253</f>
        <v>3189.182666</v>
      </c>
      <c r="U254" s="206">
        <f>+SUMIFS($U$32:$U$248,$S$32:$S$248,"&gt;=3")</f>
        <v>781.11</v>
      </c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9.25" customHeight="1">
      <c r="A255" s="139"/>
      <c r="B255" s="139"/>
      <c r="C255" s="139"/>
      <c r="D255" s="139"/>
      <c r="E255" s="139"/>
      <c r="F255" s="139"/>
      <c r="G255" s="139"/>
      <c r="H255" s="140"/>
      <c r="I255" s="139"/>
      <c r="J255" s="139"/>
      <c r="K255" s="139"/>
      <c r="L255" s="139"/>
      <c r="M255" s="139"/>
      <c r="N255" s="139"/>
      <c r="O255" s="139"/>
      <c r="P255" s="139"/>
      <c r="Q255" s="139"/>
      <c r="R255" s="194"/>
      <c r="S255" s="139"/>
      <c r="T255" s="208">
        <f>+I250</f>
        <v>47</v>
      </c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39.0" customHeight="1">
      <c r="A256" s="175"/>
      <c r="B256" s="160" t="s">
        <v>12</v>
      </c>
      <c r="C256" s="176" t="s">
        <v>61</v>
      </c>
      <c r="D256" s="52"/>
      <c r="E256" s="53"/>
      <c r="F256" s="177"/>
      <c r="G256" s="177"/>
      <c r="H256" s="178" t="s">
        <v>14</v>
      </c>
      <c r="I256" s="160" t="s">
        <v>15</v>
      </c>
      <c r="J256" s="160" t="s">
        <v>16</v>
      </c>
      <c r="K256" s="139"/>
      <c r="L256" s="139"/>
      <c r="M256" s="139"/>
      <c r="N256" s="139"/>
      <c r="O256" s="139"/>
      <c r="P256" s="139"/>
      <c r="Q256" s="139"/>
      <c r="R256" s="141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7.0" customHeight="1">
      <c r="A257" s="154">
        <v>1.0</v>
      </c>
      <c r="B257" s="209"/>
      <c r="C257" s="209"/>
      <c r="D257" s="209"/>
      <c r="E257" s="209"/>
      <c r="F257" s="209">
        <f t="shared" ref="F257:F270" si="241">1-VALUE(IF(RIGHT(B257, 1)="%", RIGHT(B257, 3), 0))</f>
        <v>1</v>
      </c>
      <c r="G257" s="209">
        <f t="shared" ref="G257:G270" si="242">+Q257*C257/100*D257/100*E257/100</f>
        <v>0</v>
      </c>
      <c r="H257" s="210">
        <f t="shared" ref="H257:H270" si="243">IF(F257=0, G257, F257*G257)</f>
        <v>0</v>
      </c>
      <c r="I257" s="209"/>
      <c r="J257" s="211"/>
      <c r="K257" s="139"/>
      <c r="L257" s="175">
        <f t="shared" ref="L257:L265" si="244">D257*25.4/1000</f>
        <v>0</v>
      </c>
      <c r="M257" s="160" t="str">
        <f t="shared" ref="M257:M261" si="245">+I257</f>
        <v/>
      </c>
      <c r="N257" s="160">
        <f t="shared" ref="N257:N261" si="246">M257*L257</f>
        <v>0</v>
      </c>
      <c r="O257" s="139"/>
      <c r="P257" s="139"/>
      <c r="Q257" s="139"/>
      <c r="R257" s="141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7.0" customHeight="1">
      <c r="A258" s="154">
        <v>2.0</v>
      </c>
      <c r="B258" s="209"/>
      <c r="C258" s="209"/>
      <c r="D258" s="209"/>
      <c r="E258" s="209"/>
      <c r="F258" s="209">
        <f t="shared" si="241"/>
        <v>1</v>
      </c>
      <c r="G258" s="209">
        <f t="shared" si="242"/>
        <v>0</v>
      </c>
      <c r="H258" s="210">
        <f t="shared" si="243"/>
        <v>0</v>
      </c>
      <c r="I258" s="209"/>
      <c r="J258" s="211">
        <f t="shared" ref="J258:J270" si="247">+I258*H258</f>
        <v>0</v>
      </c>
      <c r="K258" s="139"/>
      <c r="L258" s="175">
        <f t="shared" si="244"/>
        <v>0</v>
      </c>
      <c r="M258" s="160" t="str">
        <f t="shared" si="245"/>
        <v/>
      </c>
      <c r="N258" s="160">
        <f t="shared" si="246"/>
        <v>0</v>
      </c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7.0" customHeight="1">
      <c r="A259" s="154">
        <v>3.0</v>
      </c>
      <c r="B259" s="212"/>
      <c r="C259" s="212"/>
      <c r="D259" s="212"/>
      <c r="E259" s="212"/>
      <c r="F259" s="212">
        <f t="shared" si="241"/>
        <v>1</v>
      </c>
      <c r="G259" s="212">
        <f t="shared" si="242"/>
        <v>0</v>
      </c>
      <c r="H259" s="213">
        <f t="shared" si="243"/>
        <v>0</v>
      </c>
      <c r="I259" s="212"/>
      <c r="J259" s="192">
        <f t="shared" si="247"/>
        <v>0</v>
      </c>
      <c r="K259" s="139"/>
      <c r="L259" s="175">
        <f t="shared" si="244"/>
        <v>0</v>
      </c>
      <c r="M259" s="160" t="str">
        <f t="shared" si="245"/>
        <v/>
      </c>
      <c r="N259" s="160">
        <f t="shared" si="246"/>
        <v>0</v>
      </c>
      <c r="O259" s="139"/>
      <c r="P259" s="139"/>
      <c r="Q259" s="139"/>
      <c r="R259" s="139"/>
      <c r="S259" s="214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7.0" customHeight="1">
      <c r="A260" s="154">
        <v>4.0</v>
      </c>
      <c r="B260" s="212"/>
      <c r="C260" s="212"/>
      <c r="D260" s="212"/>
      <c r="E260" s="212"/>
      <c r="F260" s="212">
        <f t="shared" si="241"/>
        <v>1</v>
      </c>
      <c r="G260" s="212">
        <f t="shared" si="242"/>
        <v>0</v>
      </c>
      <c r="H260" s="213">
        <f t="shared" si="243"/>
        <v>0</v>
      </c>
      <c r="I260" s="212"/>
      <c r="J260" s="192">
        <f t="shared" si="247"/>
        <v>0</v>
      </c>
      <c r="K260" s="139"/>
      <c r="L260" s="175">
        <f t="shared" si="244"/>
        <v>0</v>
      </c>
      <c r="M260" s="160" t="str">
        <f t="shared" si="245"/>
        <v/>
      </c>
      <c r="N260" s="160">
        <f t="shared" si="246"/>
        <v>0</v>
      </c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7.0" customHeight="1">
      <c r="A261" s="154">
        <v>5.0</v>
      </c>
      <c r="B261" s="212"/>
      <c r="C261" s="212"/>
      <c r="D261" s="212"/>
      <c r="E261" s="212"/>
      <c r="F261" s="212">
        <f t="shared" si="241"/>
        <v>1</v>
      </c>
      <c r="G261" s="212">
        <f t="shared" si="242"/>
        <v>0</v>
      </c>
      <c r="H261" s="213">
        <f t="shared" si="243"/>
        <v>0</v>
      </c>
      <c r="I261" s="212"/>
      <c r="J261" s="192">
        <f t="shared" si="247"/>
        <v>0</v>
      </c>
      <c r="K261" s="139"/>
      <c r="L261" s="175">
        <f t="shared" si="244"/>
        <v>0</v>
      </c>
      <c r="M261" s="160" t="str">
        <f t="shared" si="245"/>
        <v/>
      </c>
      <c r="N261" s="160">
        <f t="shared" si="246"/>
        <v>0</v>
      </c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7.0" hidden="1" customHeight="1">
      <c r="A262" s="154">
        <v>6.0</v>
      </c>
      <c r="B262" s="212"/>
      <c r="C262" s="212"/>
      <c r="D262" s="212"/>
      <c r="E262" s="212"/>
      <c r="F262" s="212">
        <f t="shared" si="241"/>
        <v>1</v>
      </c>
      <c r="G262" s="212">
        <f t="shared" si="242"/>
        <v>0</v>
      </c>
      <c r="H262" s="213">
        <f t="shared" si="243"/>
        <v>0</v>
      </c>
      <c r="I262" s="212"/>
      <c r="J262" s="192">
        <f t="shared" si="247"/>
        <v>0</v>
      </c>
      <c r="K262" s="139"/>
      <c r="L262" s="139">
        <f t="shared" si="244"/>
        <v>0</v>
      </c>
      <c r="M262" s="215"/>
      <c r="N262" s="215"/>
      <c r="O262" s="139"/>
      <c r="P262" s="139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7.0" hidden="1" customHeight="1">
      <c r="A263" s="154">
        <v>7.0</v>
      </c>
      <c r="B263" s="212"/>
      <c r="C263" s="212"/>
      <c r="D263" s="212"/>
      <c r="E263" s="212"/>
      <c r="F263" s="212">
        <f t="shared" si="241"/>
        <v>1</v>
      </c>
      <c r="G263" s="212">
        <f t="shared" si="242"/>
        <v>0</v>
      </c>
      <c r="H263" s="213">
        <f t="shared" si="243"/>
        <v>0</v>
      </c>
      <c r="I263" s="212"/>
      <c r="J263" s="192">
        <f t="shared" si="247"/>
        <v>0</v>
      </c>
      <c r="K263" s="139"/>
      <c r="L263" s="139">
        <f t="shared" si="244"/>
        <v>0</v>
      </c>
      <c r="M263" s="215"/>
      <c r="N263" s="215"/>
      <c r="O263" s="139"/>
      <c r="P263" s="139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7.0" hidden="1" customHeight="1">
      <c r="A264" s="154">
        <v>8.0</v>
      </c>
      <c r="B264" s="212"/>
      <c r="C264" s="212"/>
      <c r="D264" s="212"/>
      <c r="E264" s="212"/>
      <c r="F264" s="212">
        <f t="shared" si="241"/>
        <v>1</v>
      </c>
      <c r="G264" s="212">
        <f t="shared" si="242"/>
        <v>0</v>
      </c>
      <c r="H264" s="213">
        <f t="shared" si="243"/>
        <v>0</v>
      </c>
      <c r="I264" s="212"/>
      <c r="J264" s="192">
        <f t="shared" si="247"/>
        <v>0</v>
      </c>
      <c r="K264" s="139"/>
      <c r="L264" s="139">
        <f t="shared" si="244"/>
        <v>0</v>
      </c>
      <c r="M264" s="215"/>
      <c r="N264" s="215"/>
      <c r="O264" s="139"/>
      <c r="P264" s="139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7.0" hidden="1" customHeight="1">
      <c r="A265" s="154">
        <v>9.0</v>
      </c>
      <c r="B265" s="212"/>
      <c r="C265" s="212"/>
      <c r="D265" s="212"/>
      <c r="E265" s="212"/>
      <c r="F265" s="212">
        <f t="shared" si="241"/>
        <v>1</v>
      </c>
      <c r="G265" s="212">
        <f t="shared" si="242"/>
        <v>0</v>
      </c>
      <c r="H265" s="213">
        <f t="shared" si="243"/>
        <v>0</v>
      </c>
      <c r="I265" s="212"/>
      <c r="J265" s="192">
        <f t="shared" si="247"/>
        <v>0</v>
      </c>
      <c r="K265" s="139"/>
      <c r="L265" s="139">
        <f t="shared" si="244"/>
        <v>0</v>
      </c>
      <c r="M265" s="215"/>
      <c r="N265" s="215"/>
      <c r="O265" s="139"/>
      <c r="P265" s="139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7.0" hidden="1" customHeight="1">
      <c r="A266" s="154">
        <v>10.0</v>
      </c>
      <c r="B266" s="190"/>
      <c r="C266" s="190"/>
      <c r="D266" s="190"/>
      <c r="E266" s="190"/>
      <c r="F266" s="190">
        <f t="shared" si="241"/>
        <v>1</v>
      </c>
      <c r="G266" s="190">
        <f t="shared" si="242"/>
        <v>0</v>
      </c>
      <c r="H266" s="191">
        <f t="shared" si="243"/>
        <v>0</v>
      </c>
      <c r="I266" s="190"/>
      <c r="J266" s="192">
        <f t="shared" si="247"/>
        <v>0</v>
      </c>
      <c r="K266" s="139"/>
      <c r="L266" s="139"/>
      <c r="M266" s="215"/>
      <c r="N266" s="215"/>
      <c r="O266" s="139"/>
      <c r="P266" s="139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7.0" hidden="1" customHeight="1">
      <c r="A267" s="154">
        <v>11.0</v>
      </c>
      <c r="B267" s="190"/>
      <c r="C267" s="190"/>
      <c r="D267" s="190"/>
      <c r="E267" s="190"/>
      <c r="F267" s="190">
        <f t="shared" si="241"/>
        <v>1</v>
      </c>
      <c r="G267" s="190">
        <f t="shared" si="242"/>
        <v>0</v>
      </c>
      <c r="H267" s="191">
        <f t="shared" si="243"/>
        <v>0</v>
      </c>
      <c r="I267" s="190"/>
      <c r="J267" s="192">
        <f t="shared" si="247"/>
        <v>0</v>
      </c>
      <c r="K267" s="139"/>
      <c r="L267" s="139"/>
      <c r="M267" s="215"/>
      <c r="N267" s="215"/>
      <c r="O267" s="139"/>
      <c r="P267" s="139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7.0" hidden="1" customHeight="1">
      <c r="A268" s="154">
        <v>12.0</v>
      </c>
      <c r="B268" s="190"/>
      <c r="C268" s="190"/>
      <c r="D268" s="190"/>
      <c r="E268" s="190"/>
      <c r="F268" s="190">
        <f t="shared" si="241"/>
        <v>1</v>
      </c>
      <c r="G268" s="190">
        <f t="shared" si="242"/>
        <v>0</v>
      </c>
      <c r="H268" s="191">
        <f t="shared" si="243"/>
        <v>0</v>
      </c>
      <c r="I268" s="190"/>
      <c r="J268" s="192">
        <f t="shared" si="247"/>
        <v>0</v>
      </c>
      <c r="K268" s="139"/>
      <c r="L268" s="139"/>
      <c r="M268" s="215"/>
      <c r="N268" s="215"/>
      <c r="O268" s="139"/>
      <c r="P268" s="139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7.0" hidden="1" customHeight="1">
      <c r="A269" s="154">
        <v>13.0</v>
      </c>
      <c r="B269" s="190"/>
      <c r="C269" s="190"/>
      <c r="D269" s="190"/>
      <c r="E269" s="190"/>
      <c r="F269" s="190">
        <f t="shared" si="241"/>
        <v>1</v>
      </c>
      <c r="G269" s="190">
        <f t="shared" si="242"/>
        <v>0</v>
      </c>
      <c r="H269" s="191">
        <f t="shared" si="243"/>
        <v>0</v>
      </c>
      <c r="I269" s="190"/>
      <c r="J269" s="192">
        <f t="shared" si="247"/>
        <v>0</v>
      </c>
      <c r="K269" s="139"/>
      <c r="L269" s="139"/>
      <c r="M269" s="215"/>
      <c r="N269" s="215"/>
      <c r="O269" s="139"/>
      <c r="P269" s="139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7.0" hidden="1" customHeight="1">
      <c r="A270" s="154">
        <v>14.0</v>
      </c>
      <c r="B270" s="190"/>
      <c r="C270" s="190"/>
      <c r="D270" s="190"/>
      <c r="E270" s="190"/>
      <c r="F270" s="190">
        <f t="shared" si="241"/>
        <v>1</v>
      </c>
      <c r="G270" s="190">
        <f t="shared" si="242"/>
        <v>0</v>
      </c>
      <c r="H270" s="191">
        <f t="shared" si="243"/>
        <v>0</v>
      </c>
      <c r="I270" s="190"/>
      <c r="J270" s="192">
        <f t="shared" si="247"/>
        <v>0</v>
      </c>
      <c r="K270" s="139"/>
      <c r="L270" s="139"/>
      <c r="M270" s="215"/>
      <c r="N270" s="215"/>
      <c r="O270" s="139"/>
      <c r="P270" s="139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customHeight="1">
      <c r="A271" s="160"/>
      <c r="B271" s="216"/>
      <c r="C271" s="216"/>
      <c r="D271" s="216"/>
      <c r="E271" s="216"/>
      <c r="F271" s="216"/>
      <c r="G271" s="216"/>
      <c r="H271" s="217" t="s">
        <v>38</v>
      </c>
      <c r="I271" s="216"/>
      <c r="J271" s="218">
        <f>SUM(J257:J270)</f>
        <v>0</v>
      </c>
      <c r="K271" s="139"/>
      <c r="L271" s="139"/>
      <c r="M271" s="139"/>
      <c r="N271" s="139"/>
      <c r="O271" s="139"/>
      <c r="P271" s="139"/>
      <c r="Q271" s="139"/>
      <c r="R271" s="141"/>
      <c r="S271" s="21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18.75" customHeight="1">
      <c r="A272" s="173"/>
      <c r="B272" s="144"/>
      <c r="C272" s="144"/>
      <c r="D272" s="144"/>
      <c r="E272" s="144"/>
      <c r="F272" s="144"/>
      <c r="G272" s="144"/>
      <c r="H272" s="145"/>
      <c r="I272" s="144"/>
      <c r="J272" s="174"/>
      <c r="K272" s="139"/>
      <c r="L272" s="139"/>
      <c r="M272" s="139"/>
      <c r="N272" s="139"/>
      <c r="O272" s="139"/>
      <c r="P272" s="139"/>
      <c r="Q272" s="139"/>
      <c r="R272" s="141"/>
      <c r="S272" s="21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18.75" customHeight="1">
      <c r="A273" s="139"/>
      <c r="B273" s="139"/>
      <c r="C273" s="139"/>
      <c r="D273" s="139"/>
      <c r="E273" s="139"/>
      <c r="F273" s="139"/>
      <c r="G273" s="139"/>
      <c r="H273" s="140"/>
      <c r="I273" s="139"/>
      <c r="J273" s="139"/>
      <c r="K273" s="139"/>
      <c r="L273" s="139"/>
      <c r="M273" s="139"/>
      <c r="N273" s="139"/>
      <c r="O273" s="139"/>
      <c r="P273" s="139"/>
      <c r="Q273" s="139"/>
      <c r="R273" s="141"/>
      <c r="S273" s="21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18.75" customHeight="1">
      <c r="A274" s="139"/>
      <c r="B274" s="139"/>
      <c r="C274" s="139"/>
      <c r="D274" s="139"/>
      <c r="E274" s="139"/>
      <c r="F274" s="139"/>
      <c r="G274" s="139"/>
      <c r="H274" s="140"/>
      <c r="I274" s="139"/>
      <c r="J274" s="139"/>
      <c r="K274" s="139"/>
      <c r="L274" s="139"/>
      <c r="M274" s="139"/>
      <c r="N274" s="139"/>
      <c r="O274" s="139"/>
      <c r="P274" s="139"/>
      <c r="Q274" s="139"/>
      <c r="R274" s="219"/>
      <c r="S274" s="21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18.75" customHeight="1">
      <c r="A275" s="139" t="s">
        <v>39</v>
      </c>
      <c r="B275" s="139"/>
      <c r="C275" s="139"/>
      <c r="D275" s="139"/>
      <c r="E275" s="139"/>
      <c r="F275" s="139"/>
      <c r="G275" s="139"/>
      <c r="H275" s="140"/>
      <c r="I275" s="139"/>
      <c r="J275" s="139"/>
      <c r="K275" s="139"/>
      <c r="L275" s="139"/>
      <c r="M275" s="139"/>
      <c r="N275" s="139"/>
      <c r="O275" s="139"/>
      <c r="P275" s="139"/>
      <c r="Q275" s="139"/>
      <c r="R275" s="219"/>
      <c r="S275" s="21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18.75" customHeight="1">
      <c r="A276" s="139"/>
      <c r="B276" s="139"/>
      <c r="C276" s="139"/>
      <c r="D276" s="139"/>
      <c r="E276" s="139"/>
      <c r="F276" s="139"/>
      <c r="G276" s="139"/>
      <c r="H276" s="140"/>
      <c r="I276" s="139"/>
      <c r="J276" s="139"/>
      <c r="K276" s="139"/>
      <c r="L276" s="139"/>
      <c r="M276" s="139"/>
      <c r="N276" s="139"/>
      <c r="O276" s="139"/>
      <c r="P276" s="139"/>
      <c r="Q276" s="139"/>
      <c r="R276" s="219"/>
      <c r="S276" s="21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42.0" customHeight="1">
      <c r="A277" s="175"/>
      <c r="B277" s="160" t="s">
        <v>12</v>
      </c>
      <c r="C277" s="176" t="s">
        <v>62</v>
      </c>
      <c r="D277" s="52"/>
      <c r="E277" s="53"/>
      <c r="F277" s="220"/>
      <c r="G277" s="220"/>
      <c r="H277" s="178" t="s">
        <v>14</v>
      </c>
      <c r="I277" s="221" t="s">
        <v>15</v>
      </c>
      <c r="J277" s="160" t="s">
        <v>16</v>
      </c>
      <c r="K277" s="139"/>
      <c r="L277" s="139"/>
      <c r="M277" s="139"/>
      <c r="N277" s="139"/>
      <c r="O277" s="139"/>
      <c r="P277" s="139"/>
      <c r="Q277" s="139"/>
      <c r="R277" s="219"/>
      <c r="S277" s="21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customHeight="1">
      <c r="A278" s="160">
        <v>1.0</v>
      </c>
      <c r="B278" s="180" t="s">
        <v>73</v>
      </c>
      <c r="C278" s="196"/>
      <c r="D278" s="196"/>
      <c r="E278" s="196"/>
      <c r="F278" s="196"/>
      <c r="G278" s="196"/>
      <c r="H278" s="222">
        <v>40.0</v>
      </c>
      <c r="I278" s="196">
        <v>1.0</v>
      </c>
      <c r="J278" s="192">
        <f t="shared" ref="J278:J291" si="248">+I278*H278</f>
        <v>40</v>
      </c>
      <c r="K278" s="175"/>
      <c r="L278" s="175"/>
      <c r="M278" s="175"/>
      <c r="N278" s="175"/>
      <c r="O278" s="175"/>
      <c r="P278" s="175"/>
      <c r="Q278" s="223"/>
      <c r="R278" s="219"/>
      <c r="S278" s="21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customHeight="1">
      <c r="A279" s="160">
        <v>2.0</v>
      </c>
      <c r="B279" s="190" t="s">
        <v>73</v>
      </c>
      <c r="C279" s="196"/>
      <c r="D279" s="196"/>
      <c r="E279" s="196"/>
      <c r="F279" s="196"/>
      <c r="G279" s="196"/>
      <c r="H279" s="222">
        <v>14.0</v>
      </c>
      <c r="I279" s="196">
        <v>1.0</v>
      </c>
      <c r="J279" s="192">
        <f t="shared" si="248"/>
        <v>14</v>
      </c>
      <c r="K279" s="175"/>
      <c r="L279" s="175"/>
      <c r="M279" s="175"/>
      <c r="N279" s="175"/>
      <c r="O279" s="175"/>
      <c r="P279" s="175"/>
      <c r="Q279" s="223"/>
      <c r="R279" s="21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customHeight="1">
      <c r="A280" s="160">
        <v>3.0</v>
      </c>
      <c r="B280" s="180" t="s">
        <v>64</v>
      </c>
      <c r="C280" s="196"/>
      <c r="D280" s="196"/>
      <c r="E280" s="196"/>
      <c r="F280" s="196"/>
      <c r="G280" s="196"/>
      <c r="H280" s="222">
        <v>35.0</v>
      </c>
      <c r="I280" s="196">
        <v>1.0</v>
      </c>
      <c r="J280" s="192">
        <f t="shared" si="248"/>
        <v>35</v>
      </c>
      <c r="K280" s="175"/>
      <c r="L280" s="175"/>
      <c r="M280" s="175"/>
      <c r="N280" s="175"/>
      <c r="O280" s="175"/>
      <c r="P280" s="175"/>
      <c r="Q280" s="223"/>
      <c r="R280" s="21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24.75" customHeight="1">
      <c r="A281" s="160">
        <v>4.0</v>
      </c>
      <c r="B281" s="190" t="s">
        <v>64</v>
      </c>
      <c r="C281" s="196"/>
      <c r="D281" s="196"/>
      <c r="E281" s="196"/>
      <c r="F281" s="196"/>
      <c r="G281" s="196"/>
      <c r="H281" s="222">
        <v>17.0</v>
      </c>
      <c r="I281" s="196">
        <v>1.0</v>
      </c>
      <c r="J281" s="192">
        <f t="shared" si="248"/>
        <v>17</v>
      </c>
      <c r="K281" s="175"/>
      <c r="L281" s="175"/>
      <c r="M281" s="175"/>
      <c r="N281" s="175"/>
      <c r="O281" s="175"/>
      <c r="P281" s="175"/>
      <c r="Q281" s="223"/>
      <c r="R281" s="21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24.75" customHeight="1">
      <c r="A282" s="160">
        <v>5.0</v>
      </c>
      <c r="B282" s="180" t="s">
        <v>64</v>
      </c>
      <c r="C282" s="196"/>
      <c r="D282" s="196"/>
      <c r="E282" s="196"/>
      <c r="F282" s="196"/>
      <c r="G282" s="196"/>
      <c r="H282" s="222">
        <v>43.0</v>
      </c>
      <c r="I282" s="196">
        <v>1.0</v>
      </c>
      <c r="J282" s="192">
        <f t="shared" si="248"/>
        <v>43</v>
      </c>
      <c r="K282" s="175"/>
      <c r="L282" s="175"/>
      <c r="M282" s="175"/>
      <c r="N282" s="175"/>
      <c r="O282" s="175"/>
      <c r="P282" s="175"/>
      <c r="Q282" s="223"/>
      <c r="R282" s="21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24.75" customHeight="1">
      <c r="A283" s="160">
        <v>6.0</v>
      </c>
      <c r="B283" s="190" t="s">
        <v>64</v>
      </c>
      <c r="C283" s="196"/>
      <c r="D283" s="196"/>
      <c r="E283" s="196"/>
      <c r="F283" s="196"/>
      <c r="G283" s="196"/>
      <c r="H283" s="222">
        <v>15.0</v>
      </c>
      <c r="I283" s="196">
        <v>1.0</v>
      </c>
      <c r="J283" s="192">
        <f t="shared" si="248"/>
        <v>15</v>
      </c>
      <c r="K283" s="175"/>
      <c r="L283" s="175"/>
      <c r="M283" s="175"/>
      <c r="N283" s="175"/>
      <c r="O283" s="175"/>
      <c r="P283" s="175"/>
      <c r="Q283" s="223"/>
      <c r="R283" s="21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24.75" customHeight="1">
      <c r="A284" s="160">
        <v>7.0</v>
      </c>
      <c r="B284" s="180" t="s">
        <v>92</v>
      </c>
      <c r="C284" s="196"/>
      <c r="D284" s="196"/>
      <c r="E284" s="196"/>
      <c r="F284" s="196"/>
      <c r="G284" s="196"/>
      <c r="H284" s="222">
        <v>34.0</v>
      </c>
      <c r="I284" s="196">
        <v>1.0</v>
      </c>
      <c r="J284" s="192">
        <f t="shared" si="248"/>
        <v>34</v>
      </c>
      <c r="K284" s="175"/>
      <c r="L284" s="175"/>
      <c r="M284" s="175"/>
      <c r="N284" s="175"/>
      <c r="O284" s="175"/>
      <c r="P284" s="175"/>
      <c r="Q284" s="223"/>
      <c r="R284" s="21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24.75" customHeight="1">
      <c r="A285" s="160">
        <v>8.0</v>
      </c>
      <c r="B285" s="190" t="s">
        <v>92</v>
      </c>
      <c r="C285" s="196"/>
      <c r="D285" s="196"/>
      <c r="E285" s="196"/>
      <c r="F285" s="196"/>
      <c r="G285" s="196"/>
      <c r="H285" s="222">
        <v>33.0</v>
      </c>
      <c r="I285" s="196">
        <v>1.0</v>
      </c>
      <c r="J285" s="192">
        <f t="shared" si="248"/>
        <v>33</v>
      </c>
      <c r="K285" s="175"/>
      <c r="L285" s="175"/>
      <c r="M285" s="175"/>
      <c r="N285" s="175"/>
      <c r="O285" s="175"/>
      <c r="P285" s="175"/>
      <c r="Q285" s="223"/>
      <c r="R285" s="21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24.75" customHeight="1">
      <c r="A286" s="160">
        <v>9.0</v>
      </c>
      <c r="B286" s="180" t="s">
        <v>56</v>
      </c>
      <c r="C286" s="196"/>
      <c r="D286" s="196"/>
      <c r="E286" s="196"/>
      <c r="F286" s="196"/>
      <c r="G286" s="196"/>
      <c r="H286" s="222">
        <v>35.0</v>
      </c>
      <c r="I286" s="196">
        <v>1.0</v>
      </c>
      <c r="J286" s="192">
        <f t="shared" si="248"/>
        <v>35</v>
      </c>
      <c r="K286" s="175"/>
      <c r="L286" s="175"/>
      <c r="M286" s="175"/>
      <c r="N286" s="175"/>
      <c r="O286" s="175"/>
      <c r="P286" s="175"/>
      <c r="Q286" s="223"/>
      <c r="R286" s="21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24.75" customHeight="1">
      <c r="A287" s="160">
        <v>10.0</v>
      </c>
      <c r="B287" s="190" t="s">
        <v>56</v>
      </c>
      <c r="C287" s="196"/>
      <c r="D287" s="196"/>
      <c r="E287" s="196"/>
      <c r="F287" s="196"/>
      <c r="G287" s="196"/>
      <c r="H287" s="222">
        <v>17.0</v>
      </c>
      <c r="I287" s="196">
        <v>1.0</v>
      </c>
      <c r="J287" s="192">
        <f t="shared" si="248"/>
        <v>17</v>
      </c>
      <c r="K287" s="175"/>
      <c r="L287" s="175"/>
      <c r="M287" s="175"/>
      <c r="N287" s="175"/>
      <c r="O287" s="175"/>
      <c r="P287" s="175"/>
      <c r="Q287" s="223"/>
      <c r="R287" s="21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24.75" customHeight="1">
      <c r="A288" s="160">
        <v>11.0</v>
      </c>
      <c r="B288" s="180" t="s">
        <v>78</v>
      </c>
      <c r="C288" s="196"/>
      <c r="D288" s="196"/>
      <c r="E288" s="196"/>
      <c r="F288" s="196"/>
      <c r="G288" s="196"/>
      <c r="H288" s="222">
        <v>39.0</v>
      </c>
      <c r="I288" s="196">
        <v>1.0</v>
      </c>
      <c r="J288" s="192">
        <f t="shared" si="248"/>
        <v>39</v>
      </c>
      <c r="K288" s="175"/>
      <c r="L288" s="175"/>
      <c r="M288" s="175"/>
      <c r="N288" s="175"/>
      <c r="O288" s="175"/>
      <c r="P288" s="175"/>
      <c r="Q288" s="223"/>
      <c r="R288" s="21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24.75" customHeight="1">
      <c r="A289" s="160">
        <v>12.0</v>
      </c>
      <c r="B289" s="190" t="s">
        <v>78</v>
      </c>
      <c r="C289" s="196"/>
      <c r="D289" s="196"/>
      <c r="E289" s="196"/>
      <c r="F289" s="196"/>
      <c r="G289" s="196"/>
      <c r="H289" s="222">
        <v>16.0</v>
      </c>
      <c r="I289" s="196">
        <v>1.0</v>
      </c>
      <c r="J289" s="192">
        <f t="shared" si="248"/>
        <v>16</v>
      </c>
      <c r="K289" s="175"/>
      <c r="L289" s="175"/>
      <c r="M289" s="175"/>
      <c r="N289" s="175"/>
      <c r="O289" s="175"/>
      <c r="P289" s="175"/>
      <c r="Q289" s="223"/>
      <c r="R289" s="21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24.75" customHeight="1">
      <c r="A290" s="160">
        <v>13.0</v>
      </c>
      <c r="B290" s="180" t="s">
        <v>107</v>
      </c>
      <c r="C290" s="196"/>
      <c r="D290" s="196"/>
      <c r="E290" s="196"/>
      <c r="F290" s="196"/>
      <c r="G290" s="196"/>
      <c r="H290" s="222">
        <v>42.0</v>
      </c>
      <c r="I290" s="196">
        <v>1.0</v>
      </c>
      <c r="J290" s="192">
        <f t="shared" si="248"/>
        <v>42</v>
      </c>
      <c r="K290" s="175"/>
      <c r="L290" s="175"/>
      <c r="M290" s="175"/>
      <c r="N290" s="175"/>
      <c r="O290" s="175"/>
      <c r="P290" s="175"/>
      <c r="Q290" s="223"/>
      <c r="R290" s="21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24.75" customHeight="1">
      <c r="A291" s="160">
        <v>14.0</v>
      </c>
      <c r="B291" s="190" t="s">
        <v>107</v>
      </c>
      <c r="C291" s="196"/>
      <c r="D291" s="196"/>
      <c r="E291" s="196"/>
      <c r="F291" s="196"/>
      <c r="G291" s="196"/>
      <c r="H291" s="222">
        <v>19.0</v>
      </c>
      <c r="I291" s="196">
        <v>1.0</v>
      </c>
      <c r="J291" s="192">
        <f t="shared" si="248"/>
        <v>19</v>
      </c>
      <c r="K291" s="175"/>
      <c r="L291" s="175"/>
      <c r="M291" s="175"/>
      <c r="N291" s="175"/>
      <c r="O291" s="175"/>
      <c r="P291" s="175"/>
      <c r="Q291" s="223"/>
      <c r="R291" s="21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75" customHeight="1">
      <c r="A292" s="139"/>
      <c r="B292" s="139"/>
      <c r="C292" s="139"/>
      <c r="D292" s="139"/>
      <c r="E292" s="139"/>
      <c r="F292" s="139"/>
      <c r="G292" s="139"/>
      <c r="H292" s="140" t="s">
        <v>38</v>
      </c>
      <c r="I292" s="139"/>
      <c r="J292" s="224">
        <f>SUM(J278:J291)</f>
        <v>399</v>
      </c>
      <c r="K292" s="225"/>
      <c r="L292" s="225"/>
      <c r="M292" s="225"/>
      <c r="N292" s="225"/>
      <c r="O292" s="225"/>
      <c r="P292" s="225"/>
      <c r="Q292" s="225"/>
      <c r="R292" s="139"/>
      <c r="S292" s="21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144"/>
      <c r="B293" s="144"/>
      <c r="C293" s="144"/>
      <c r="D293" s="144"/>
      <c r="E293" s="144"/>
      <c r="F293" s="144"/>
      <c r="G293" s="144"/>
      <c r="H293" s="145"/>
      <c r="I293" s="172"/>
      <c r="J293" s="199">
        <f>+J292*60%</f>
        <v>239.4</v>
      </c>
      <c r="K293" s="199"/>
      <c r="L293" s="199"/>
      <c r="M293" s="199"/>
      <c r="N293" s="199"/>
      <c r="O293" s="199"/>
      <c r="P293" s="199"/>
      <c r="Q293" s="199">
        <f>+J292*40%</f>
        <v>159.6</v>
      </c>
      <c r="R293" s="139"/>
      <c r="S293" s="21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75" customHeight="1">
      <c r="A294" s="139"/>
      <c r="B294" s="139"/>
      <c r="C294" s="139"/>
      <c r="D294" s="139"/>
      <c r="E294" s="139"/>
      <c r="F294" s="139"/>
      <c r="G294" s="139"/>
      <c r="H294" s="140"/>
      <c r="I294" s="139"/>
      <c r="J294" s="139"/>
      <c r="K294" s="139"/>
      <c r="L294" s="139"/>
      <c r="M294" s="139"/>
      <c r="N294" s="139"/>
      <c r="O294" s="139"/>
      <c r="P294" s="139"/>
      <c r="Q294" s="139"/>
      <c r="R294" s="139"/>
      <c r="S294" s="21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8.75" customHeight="1">
      <c r="A295" s="139"/>
      <c r="B295" s="139"/>
      <c r="C295" s="139"/>
      <c r="D295" s="139"/>
      <c r="E295" s="139"/>
      <c r="F295" s="139"/>
      <c r="G295" s="139"/>
      <c r="H295" s="140"/>
      <c r="I295" s="139"/>
      <c r="J295" s="139"/>
      <c r="K295" s="139"/>
      <c r="L295" s="139"/>
      <c r="M295" s="139"/>
      <c r="N295" s="139"/>
      <c r="O295" s="139"/>
      <c r="P295" s="139"/>
      <c r="Q295" s="139"/>
      <c r="R295" s="139"/>
      <c r="S295" s="21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9.5" customHeight="1">
      <c r="A296" s="226" t="s">
        <v>41</v>
      </c>
      <c r="B296" s="139"/>
      <c r="C296" s="139"/>
      <c r="D296" s="139"/>
      <c r="E296" s="139"/>
      <c r="F296" s="139"/>
      <c r="G296" s="139"/>
      <c r="H296" s="140"/>
      <c r="I296" s="139"/>
      <c r="J296" s="139"/>
      <c r="K296" s="139"/>
      <c r="L296" s="139"/>
      <c r="M296" s="139"/>
      <c r="N296" s="139"/>
      <c r="O296" s="139"/>
      <c r="P296" s="139"/>
      <c r="Q296" s="139"/>
      <c r="R296" s="139"/>
      <c r="S296" s="21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57.0" customHeight="1">
      <c r="A297" s="227"/>
      <c r="B297" s="228" t="s">
        <v>42</v>
      </c>
      <c r="C297" s="228" t="s">
        <v>43</v>
      </c>
      <c r="D297" s="228" t="s">
        <v>44</v>
      </c>
      <c r="E297" s="228" t="s">
        <v>45</v>
      </c>
      <c r="F297" s="228"/>
      <c r="G297" s="228"/>
      <c r="H297" s="229" t="s">
        <v>46</v>
      </c>
      <c r="I297" s="230" t="s">
        <v>47</v>
      </c>
      <c r="J297" s="139"/>
      <c r="K297" s="139"/>
      <c r="L297" s="139"/>
      <c r="M297" s="139"/>
      <c r="N297" s="139"/>
      <c r="O297" s="139"/>
      <c r="P297" s="139"/>
      <c r="Q297" s="139"/>
      <c r="R297" s="141"/>
      <c r="S297" s="21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18.75" customHeight="1">
      <c r="A298" s="231" t="s">
        <v>48</v>
      </c>
      <c r="B298" s="232">
        <f>+E25</f>
        <v>47791.0689</v>
      </c>
      <c r="C298" s="233">
        <f>+J250</f>
        <v>42659.83423</v>
      </c>
      <c r="D298" s="233">
        <f>+J271</f>
        <v>0</v>
      </c>
      <c r="E298" s="234">
        <f>J293</f>
        <v>239.4</v>
      </c>
      <c r="F298" s="234"/>
      <c r="G298" s="234"/>
      <c r="H298" s="235">
        <f>+I25</f>
        <v>2636.58911</v>
      </c>
      <c r="I298" s="236">
        <f>+B298-C298-D298-E298-H298</f>
        <v>2255.245558</v>
      </c>
      <c r="J298" s="139"/>
      <c r="K298" s="139"/>
      <c r="L298" s="139"/>
      <c r="M298" s="139"/>
      <c r="N298" s="139"/>
      <c r="O298" s="139"/>
      <c r="P298" s="139"/>
      <c r="Q298" s="139"/>
      <c r="R298" s="141"/>
      <c r="S298" s="21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</row>
    <row r="299" ht="19.5" customHeight="1">
      <c r="A299" s="237" t="s">
        <v>49</v>
      </c>
      <c r="B299" s="238"/>
      <c r="C299" s="239">
        <f>+C298/B298</f>
        <v>0.8926319334</v>
      </c>
      <c r="D299" s="239">
        <f>+D298/B298</f>
        <v>0</v>
      </c>
      <c r="E299" s="239">
        <f>+E298/B298</f>
        <v>0.005009304155</v>
      </c>
      <c r="F299" s="239"/>
      <c r="G299" s="239"/>
      <c r="H299" s="240">
        <f>+H298/B298</f>
        <v>0.05516907595</v>
      </c>
      <c r="I299" s="241">
        <f>+I298/B298</f>
        <v>0.04718968649</v>
      </c>
      <c r="J299" s="139"/>
      <c r="K299" s="139"/>
      <c r="L299" s="139"/>
      <c r="M299" s="139"/>
      <c r="N299" s="139"/>
      <c r="O299" s="139"/>
      <c r="P299" s="139"/>
      <c r="Q299" s="139"/>
      <c r="R299" s="141"/>
      <c r="S299" s="21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139"/>
      <c r="AS299" s="139"/>
      <c r="AT299" s="139"/>
    </row>
    <row r="300" ht="19.5" customHeight="1">
      <c r="A300" s="162"/>
      <c r="B300" s="215"/>
      <c r="C300" s="242"/>
      <c r="D300" s="242"/>
      <c r="E300" s="242"/>
      <c r="F300" s="242"/>
      <c r="G300" s="242"/>
      <c r="H300" s="243"/>
      <c r="I300" s="244"/>
      <c r="J300" s="139"/>
      <c r="K300" s="139"/>
      <c r="L300" s="139"/>
      <c r="M300" s="139"/>
      <c r="N300" s="139"/>
      <c r="O300" s="139"/>
      <c r="P300" s="139"/>
      <c r="Q300" s="139"/>
      <c r="R300" s="141"/>
      <c r="S300" s="21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  <c r="AP300" s="139"/>
      <c r="AQ300" s="139"/>
      <c r="AR300" s="139"/>
      <c r="AS300" s="139"/>
      <c r="AT300" s="139"/>
    </row>
    <row r="301" ht="18.75" customHeight="1">
      <c r="A301" s="245"/>
      <c r="B301" s="246"/>
      <c r="C301" s="246"/>
      <c r="D301" s="246" t="s">
        <v>50</v>
      </c>
      <c r="E301" s="246" t="s">
        <v>48</v>
      </c>
      <c r="F301" s="246"/>
      <c r="G301" s="246"/>
      <c r="H301" s="247">
        <f>+D298+E298+H298+I298</f>
        <v>5131.234668</v>
      </c>
      <c r="I301" s="248"/>
      <c r="J301" s="139"/>
      <c r="K301" s="139"/>
      <c r="L301" s="139"/>
      <c r="M301" s="139"/>
      <c r="N301" s="139"/>
      <c r="O301" s="139"/>
      <c r="P301" s="139"/>
      <c r="Q301" s="139"/>
      <c r="R301" s="141"/>
      <c r="S301" s="140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  <c r="AL301" s="139"/>
      <c r="AM301" s="139"/>
      <c r="AN301" s="139"/>
      <c r="AO301" s="139"/>
      <c r="AP301" s="139"/>
      <c r="AQ301" s="139"/>
      <c r="AR301" s="139"/>
      <c r="AS301" s="139"/>
      <c r="AT301" s="139"/>
    </row>
    <row r="302" ht="18.75" customHeight="1">
      <c r="A302" s="249"/>
      <c r="B302" s="139"/>
      <c r="C302" s="139"/>
      <c r="D302" s="139"/>
      <c r="E302" s="139" t="s">
        <v>49</v>
      </c>
      <c r="F302" s="139"/>
      <c r="G302" s="139"/>
      <c r="H302" s="243">
        <f>+H301/B298</f>
        <v>0.1073680666</v>
      </c>
      <c r="I302" s="250"/>
      <c r="J302" s="139"/>
      <c r="K302" s="139"/>
      <c r="L302" s="139"/>
      <c r="M302" s="139"/>
      <c r="N302" s="139"/>
      <c r="O302" s="139"/>
      <c r="P302" s="139"/>
      <c r="Q302" s="139"/>
      <c r="R302" s="141"/>
      <c r="S302" s="140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  <c r="AL302" s="139"/>
      <c r="AM302" s="139"/>
      <c r="AN302" s="139"/>
      <c r="AO302" s="139"/>
      <c r="AP302" s="139"/>
      <c r="AQ302" s="139"/>
      <c r="AR302" s="139"/>
      <c r="AS302" s="139"/>
      <c r="AT302" s="139"/>
    </row>
    <row r="303" ht="18.75" customHeight="1">
      <c r="A303" s="249"/>
      <c r="B303" s="139"/>
      <c r="C303" s="139" t="s">
        <v>51</v>
      </c>
      <c r="D303" s="139"/>
      <c r="E303" s="139"/>
      <c r="F303" s="139"/>
      <c r="G303" s="139"/>
      <c r="H303" s="140"/>
      <c r="I303" s="250"/>
      <c r="J303" s="139"/>
      <c r="K303" s="139"/>
      <c r="L303" s="139"/>
      <c r="M303" s="139"/>
      <c r="N303" s="139"/>
      <c r="O303" s="139"/>
      <c r="P303" s="139"/>
      <c r="Q303" s="139"/>
      <c r="R303" s="141"/>
      <c r="S303" s="140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  <c r="AL303" s="139"/>
      <c r="AM303" s="139"/>
      <c r="AN303" s="139"/>
      <c r="AO303" s="139"/>
      <c r="AP303" s="139"/>
      <c r="AQ303" s="139"/>
      <c r="AR303" s="139"/>
      <c r="AS303" s="139"/>
      <c r="AT303" s="139"/>
    </row>
    <row r="304" ht="18.75" customHeight="1">
      <c r="A304" s="249"/>
      <c r="B304" s="139"/>
      <c r="C304" s="139"/>
      <c r="D304" s="139" t="s">
        <v>52</v>
      </c>
      <c r="E304" s="139"/>
      <c r="F304" s="139"/>
      <c r="G304" s="139"/>
      <c r="H304" s="140">
        <f>+H303*(H301-H298)</f>
        <v>0</v>
      </c>
      <c r="I304" s="250"/>
      <c r="J304" s="139"/>
      <c r="K304" s="139"/>
      <c r="L304" s="139"/>
      <c r="M304" s="139"/>
      <c r="N304" s="139"/>
      <c r="O304" s="139"/>
      <c r="P304" s="139"/>
      <c r="Q304" s="139"/>
      <c r="R304" s="141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  <c r="AL304" s="139"/>
      <c r="AM304" s="139"/>
      <c r="AN304" s="139"/>
      <c r="AO304" s="139"/>
      <c r="AP304" s="139"/>
      <c r="AQ304" s="139"/>
      <c r="AR304" s="139"/>
      <c r="AS304" s="139"/>
      <c r="AT304" s="139"/>
    </row>
    <row r="305" ht="19.5" customHeight="1">
      <c r="A305" s="251"/>
      <c r="B305" s="252"/>
      <c r="C305" s="252"/>
      <c r="D305" s="252"/>
      <c r="E305" s="252"/>
      <c r="F305" s="252"/>
      <c r="G305" s="252"/>
      <c r="H305" s="253"/>
      <c r="I305" s="254"/>
      <c r="J305" s="139"/>
      <c r="K305" s="139"/>
      <c r="L305" s="139"/>
      <c r="M305" s="139"/>
      <c r="N305" s="139"/>
      <c r="O305" s="139"/>
      <c r="P305" s="139"/>
      <c r="Q305" s="139"/>
      <c r="R305" s="141"/>
      <c r="S305" s="13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  <c r="AL305" s="139"/>
      <c r="AM305" s="139"/>
      <c r="AN305" s="139"/>
      <c r="AO305" s="139"/>
      <c r="AP305" s="139"/>
      <c r="AQ305" s="139"/>
      <c r="AR305" s="139"/>
      <c r="AS305" s="139"/>
      <c r="AT305" s="139"/>
    </row>
    <row r="306" ht="18.75" customHeight="1">
      <c r="A306" s="139"/>
      <c r="B306" s="139"/>
      <c r="C306" s="139"/>
      <c r="D306" s="139"/>
      <c r="E306" s="139"/>
      <c r="F306" s="139"/>
      <c r="G306" s="139"/>
      <c r="H306" s="140"/>
      <c r="I306" s="139"/>
      <c r="J306" s="139"/>
      <c r="K306" s="139"/>
      <c r="L306" s="139"/>
      <c r="M306" s="139"/>
      <c r="N306" s="139"/>
      <c r="O306" s="139"/>
      <c r="P306" s="139"/>
      <c r="Q306" s="139"/>
      <c r="R306" s="141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  <c r="AL306" s="139"/>
      <c r="AM306" s="139"/>
      <c r="AN306" s="139"/>
      <c r="AO306" s="139"/>
      <c r="AP306" s="139"/>
      <c r="AQ306" s="139"/>
      <c r="AR306" s="139"/>
      <c r="AS306" s="139"/>
      <c r="AT306" s="139"/>
    </row>
    <row r="307" ht="18.75" customHeight="1">
      <c r="A307" s="139"/>
      <c r="B307" s="139"/>
      <c r="C307" s="139"/>
      <c r="D307" s="139"/>
      <c r="E307" s="139"/>
      <c r="F307" s="139"/>
      <c r="G307" s="139"/>
      <c r="H307" s="140"/>
      <c r="I307" s="139"/>
      <c r="J307" s="139"/>
      <c r="K307" s="139"/>
      <c r="L307" s="139"/>
      <c r="M307" s="139"/>
      <c r="N307" s="139"/>
      <c r="O307" s="139"/>
      <c r="P307" s="139"/>
      <c r="Q307" s="139"/>
      <c r="R307" s="141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  <c r="AL307" s="139"/>
      <c r="AM307" s="139"/>
      <c r="AN307" s="139"/>
      <c r="AO307" s="139"/>
      <c r="AP307" s="139"/>
      <c r="AQ307" s="139"/>
      <c r="AR307" s="139"/>
      <c r="AS307" s="139"/>
      <c r="AT307" s="139"/>
    </row>
    <row r="308" ht="18.75" customHeight="1">
      <c r="A308" s="139"/>
      <c r="B308" s="139"/>
      <c r="C308" s="139"/>
      <c r="D308" s="139"/>
      <c r="E308" s="139"/>
      <c r="F308" s="139"/>
      <c r="G308" s="139"/>
      <c r="H308" s="140"/>
      <c r="I308" s="139"/>
      <c r="J308" s="139"/>
      <c r="K308" s="139"/>
      <c r="L308" s="139"/>
      <c r="M308" s="139"/>
      <c r="N308" s="139"/>
      <c r="O308" s="139"/>
      <c r="P308" s="139"/>
      <c r="Q308" s="139"/>
      <c r="R308" s="141"/>
      <c r="S308" s="13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  <c r="AL308" s="139"/>
      <c r="AM308" s="139"/>
      <c r="AN308" s="139"/>
      <c r="AO308" s="139"/>
      <c r="AP308" s="139"/>
      <c r="AQ308" s="139"/>
      <c r="AR308" s="139"/>
      <c r="AS308" s="139"/>
      <c r="AT308" s="139"/>
    </row>
    <row r="309" ht="18.0" customHeight="1">
      <c r="A309" s="7"/>
      <c r="B309" s="7"/>
      <c r="C309" s="7"/>
      <c r="D309" s="7"/>
      <c r="E309" s="7"/>
      <c r="F309" s="7"/>
      <c r="G309" s="7"/>
      <c r="H309" s="255"/>
      <c r="I309" s="7"/>
      <c r="J309" s="7"/>
      <c r="K309" s="7"/>
      <c r="L309" s="7"/>
      <c r="M309" s="7"/>
      <c r="N309" s="7"/>
      <c r="O309" s="7"/>
      <c r="P309" s="7"/>
      <c r="Q309" s="7"/>
      <c r="R309" s="25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55"/>
      <c r="I310" s="7"/>
      <c r="J310" s="7"/>
      <c r="K310" s="7"/>
      <c r="L310" s="7"/>
      <c r="M310" s="7"/>
      <c r="N310" s="7"/>
      <c r="O310" s="7"/>
      <c r="P310" s="7"/>
      <c r="Q310" s="7"/>
      <c r="R310" s="25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55"/>
      <c r="I311" s="7"/>
      <c r="J311" s="7"/>
      <c r="K311" s="7"/>
      <c r="L311" s="7"/>
      <c r="M311" s="7"/>
      <c r="N311" s="7"/>
      <c r="O311" s="7"/>
      <c r="P311" s="7"/>
      <c r="Q311" s="7"/>
      <c r="R311" s="25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55"/>
      <c r="I312" s="7"/>
      <c r="J312" s="7"/>
      <c r="K312" s="7"/>
      <c r="L312" s="7"/>
      <c r="M312" s="7"/>
      <c r="N312" s="7"/>
      <c r="O312" s="7"/>
      <c r="P312" s="7"/>
      <c r="Q312" s="7"/>
      <c r="R312" s="25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55"/>
      <c r="I313" s="7"/>
      <c r="J313" s="7"/>
      <c r="K313" s="7"/>
      <c r="L313" s="7"/>
      <c r="M313" s="7"/>
      <c r="N313" s="7"/>
      <c r="O313" s="7"/>
      <c r="P313" s="7"/>
      <c r="Q313" s="7"/>
      <c r="R313" s="25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55"/>
      <c r="I314" s="7"/>
      <c r="J314" s="7"/>
      <c r="K314" s="7"/>
      <c r="L314" s="7"/>
      <c r="M314" s="7"/>
      <c r="N314" s="7"/>
      <c r="O314" s="7"/>
      <c r="P314" s="7"/>
      <c r="Q314" s="7"/>
      <c r="R314" s="25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55"/>
      <c r="I315" s="7"/>
      <c r="J315" s="7"/>
      <c r="K315" s="7"/>
      <c r="L315" s="7"/>
      <c r="M315" s="7"/>
      <c r="N315" s="7"/>
      <c r="O315" s="7"/>
      <c r="P315" s="7"/>
      <c r="Q315" s="7"/>
      <c r="R315" s="25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55"/>
      <c r="I316" s="7"/>
      <c r="J316" s="7"/>
      <c r="K316" s="7"/>
      <c r="L316" s="7"/>
      <c r="M316" s="7"/>
      <c r="N316" s="7"/>
      <c r="O316" s="7"/>
      <c r="P316" s="7"/>
      <c r="Q316" s="7"/>
      <c r="R316" s="25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55"/>
      <c r="I317" s="7"/>
      <c r="J317" s="7"/>
      <c r="K317" s="7"/>
      <c r="L317" s="7"/>
      <c r="M317" s="7"/>
      <c r="N317" s="7"/>
      <c r="O317" s="7"/>
      <c r="P317" s="7"/>
      <c r="Q317" s="7"/>
      <c r="R317" s="25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55"/>
      <c r="I318" s="7"/>
      <c r="J318" s="7"/>
      <c r="K318" s="7"/>
      <c r="L318" s="7"/>
      <c r="M318" s="7"/>
      <c r="N318" s="7"/>
      <c r="O318" s="7"/>
      <c r="P318" s="7"/>
      <c r="Q318" s="7"/>
      <c r="R318" s="25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55"/>
      <c r="I319" s="7"/>
      <c r="J319" s="7"/>
      <c r="K319" s="7"/>
      <c r="L319" s="7"/>
      <c r="M319" s="7"/>
      <c r="N319" s="7"/>
      <c r="O319" s="7"/>
      <c r="P319" s="7"/>
      <c r="Q319" s="7"/>
      <c r="R319" s="25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55"/>
      <c r="I320" s="7"/>
      <c r="J320" s="7"/>
      <c r="K320" s="7"/>
      <c r="L320" s="7"/>
      <c r="M320" s="7"/>
      <c r="N320" s="7"/>
      <c r="O320" s="7"/>
      <c r="P320" s="7"/>
      <c r="Q320" s="7"/>
      <c r="R320" s="25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55"/>
      <c r="I321" s="7"/>
      <c r="J321" s="7"/>
      <c r="K321" s="7"/>
      <c r="L321" s="7"/>
      <c r="M321" s="7"/>
      <c r="N321" s="7"/>
      <c r="O321" s="7"/>
      <c r="P321" s="7"/>
      <c r="Q321" s="7"/>
      <c r="R321" s="25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55"/>
      <c r="I322" s="7"/>
      <c r="J322" s="7"/>
      <c r="K322" s="7"/>
      <c r="L322" s="7"/>
      <c r="M322" s="7"/>
      <c r="N322" s="7"/>
      <c r="O322" s="7"/>
      <c r="P322" s="7"/>
      <c r="Q322" s="7"/>
      <c r="R322" s="25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55"/>
      <c r="I323" s="7"/>
      <c r="J323" s="7"/>
      <c r="K323" s="7"/>
      <c r="L323" s="7"/>
      <c r="M323" s="7"/>
      <c r="N323" s="7"/>
      <c r="O323" s="7"/>
      <c r="P323" s="7"/>
      <c r="Q323" s="7"/>
      <c r="R323" s="25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55"/>
      <c r="I324" s="7"/>
      <c r="J324" s="7"/>
      <c r="K324" s="7"/>
      <c r="L324" s="7"/>
      <c r="M324" s="7"/>
      <c r="N324" s="7"/>
      <c r="O324" s="7"/>
      <c r="P324" s="7"/>
      <c r="Q324" s="7"/>
      <c r="R324" s="25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55"/>
      <c r="I325" s="7"/>
      <c r="J325" s="7"/>
      <c r="K325" s="7"/>
      <c r="L325" s="7"/>
      <c r="M325" s="7"/>
      <c r="N325" s="7"/>
      <c r="O325" s="7"/>
      <c r="P325" s="7"/>
      <c r="Q325" s="7"/>
      <c r="R325" s="25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55"/>
      <c r="I326" s="7"/>
      <c r="J326" s="7"/>
      <c r="K326" s="7"/>
      <c r="L326" s="7"/>
      <c r="M326" s="7"/>
      <c r="N326" s="7"/>
      <c r="O326" s="7"/>
      <c r="P326" s="7"/>
      <c r="Q326" s="7"/>
      <c r="R326" s="25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55"/>
      <c r="I327" s="7"/>
      <c r="J327" s="7"/>
      <c r="K327" s="7"/>
      <c r="L327" s="7"/>
      <c r="M327" s="7"/>
      <c r="N327" s="7"/>
      <c r="O327" s="7"/>
      <c r="P327" s="7"/>
      <c r="Q327" s="7"/>
      <c r="R327" s="25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55"/>
      <c r="I328" s="7"/>
      <c r="J328" s="7"/>
      <c r="K328" s="7"/>
      <c r="L328" s="7"/>
      <c r="M328" s="7"/>
      <c r="N328" s="7"/>
      <c r="O328" s="7"/>
      <c r="P328" s="7"/>
      <c r="Q328" s="7"/>
      <c r="R328" s="25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55"/>
      <c r="I329" s="7"/>
      <c r="J329" s="7"/>
      <c r="K329" s="7"/>
      <c r="L329" s="7"/>
      <c r="M329" s="7"/>
      <c r="N329" s="7"/>
      <c r="O329" s="7"/>
      <c r="P329" s="7"/>
      <c r="Q329" s="7"/>
      <c r="R329" s="25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55"/>
      <c r="I477" s="7"/>
      <c r="J477" s="7"/>
      <c r="K477" s="7"/>
      <c r="L477" s="7"/>
      <c r="M477" s="7"/>
      <c r="N477" s="7"/>
      <c r="O477" s="7"/>
      <c r="P477" s="7"/>
      <c r="Q477" s="7"/>
      <c r="R477" s="25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55"/>
      <c r="I478" s="7"/>
      <c r="J478" s="7"/>
      <c r="K478" s="7"/>
      <c r="L478" s="7"/>
      <c r="M478" s="7"/>
      <c r="N478" s="7"/>
      <c r="O478" s="7"/>
      <c r="P478" s="7"/>
      <c r="Q478" s="7"/>
      <c r="R478" s="25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55"/>
      <c r="I479" s="7"/>
      <c r="J479" s="7"/>
      <c r="K479" s="7"/>
      <c r="L479" s="7"/>
      <c r="M479" s="7"/>
      <c r="N479" s="7"/>
      <c r="O479" s="7"/>
      <c r="P479" s="7"/>
      <c r="Q479" s="7"/>
      <c r="R479" s="25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55"/>
      <c r="I480" s="7"/>
      <c r="J480" s="7"/>
      <c r="K480" s="7"/>
      <c r="L480" s="7"/>
      <c r="M480" s="7"/>
      <c r="N480" s="7"/>
      <c r="O480" s="7"/>
      <c r="P480" s="7"/>
      <c r="Q480" s="7"/>
      <c r="R480" s="25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55"/>
      <c r="I481" s="7"/>
      <c r="J481" s="7"/>
      <c r="K481" s="7"/>
      <c r="L481" s="7"/>
      <c r="M481" s="7"/>
      <c r="N481" s="7"/>
      <c r="O481" s="7"/>
      <c r="P481" s="7"/>
      <c r="Q481" s="7"/>
      <c r="R481" s="25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55"/>
      <c r="I482" s="7"/>
      <c r="J482" s="7"/>
      <c r="K482" s="7"/>
      <c r="L482" s="7"/>
      <c r="M482" s="7"/>
      <c r="N482" s="7"/>
      <c r="O482" s="7"/>
      <c r="P482" s="7"/>
      <c r="Q482" s="7"/>
      <c r="R482" s="25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55"/>
      <c r="I483" s="7"/>
      <c r="J483" s="7"/>
      <c r="K483" s="7"/>
      <c r="L483" s="7"/>
      <c r="M483" s="7"/>
      <c r="N483" s="7"/>
      <c r="O483" s="7"/>
      <c r="P483" s="7"/>
      <c r="Q483" s="7"/>
      <c r="R483" s="25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55"/>
      <c r="I484" s="7"/>
      <c r="J484" s="7"/>
      <c r="K484" s="7"/>
      <c r="L484" s="7"/>
      <c r="M484" s="7"/>
      <c r="N484" s="7"/>
      <c r="O484" s="7"/>
      <c r="P484" s="7"/>
      <c r="Q484" s="7"/>
      <c r="R484" s="25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55"/>
      <c r="I485" s="7"/>
      <c r="J485" s="7"/>
      <c r="K485" s="7"/>
      <c r="L485" s="7"/>
      <c r="M485" s="7"/>
      <c r="N485" s="7"/>
      <c r="O485" s="7"/>
      <c r="P485" s="7"/>
      <c r="Q485" s="7"/>
      <c r="R485" s="25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55"/>
      <c r="I486" s="7"/>
      <c r="J486" s="7"/>
      <c r="K486" s="7"/>
      <c r="L486" s="7"/>
      <c r="M486" s="7"/>
      <c r="N486" s="7"/>
      <c r="O486" s="7"/>
      <c r="P486" s="7"/>
      <c r="Q486" s="7"/>
      <c r="R486" s="25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55"/>
      <c r="I487" s="7"/>
      <c r="J487" s="7"/>
      <c r="K487" s="7"/>
      <c r="L487" s="7"/>
      <c r="M487" s="7"/>
      <c r="N487" s="7"/>
      <c r="O487" s="7"/>
      <c r="P487" s="7"/>
      <c r="Q487" s="7"/>
      <c r="R487" s="25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55"/>
      <c r="I488" s="7"/>
      <c r="J488" s="7"/>
      <c r="K488" s="7"/>
      <c r="L488" s="7"/>
      <c r="M488" s="7"/>
      <c r="N488" s="7"/>
      <c r="O488" s="7"/>
      <c r="P488" s="7"/>
      <c r="Q488" s="7"/>
      <c r="R488" s="25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55"/>
      <c r="I489" s="7"/>
      <c r="J489" s="7"/>
      <c r="K489" s="7"/>
      <c r="L489" s="7"/>
      <c r="M489" s="7"/>
      <c r="N489" s="7"/>
      <c r="O489" s="7"/>
      <c r="P489" s="7"/>
      <c r="Q489" s="7"/>
      <c r="R489" s="25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55"/>
      <c r="I490" s="7"/>
      <c r="J490" s="7"/>
      <c r="K490" s="7"/>
      <c r="L490" s="7"/>
      <c r="M490" s="7"/>
      <c r="N490" s="7"/>
      <c r="O490" s="7"/>
      <c r="P490" s="7"/>
      <c r="Q490" s="7"/>
      <c r="R490" s="25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55"/>
      <c r="I491" s="7"/>
      <c r="J491" s="7"/>
      <c r="K491" s="7"/>
      <c r="L491" s="7"/>
      <c r="M491" s="7"/>
      <c r="N491" s="7"/>
      <c r="O491" s="7"/>
      <c r="P491" s="7"/>
      <c r="Q491" s="7"/>
      <c r="R491" s="25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55"/>
      <c r="I492" s="7"/>
      <c r="J492" s="7"/>
      <c r="K492" s="7"/>
      <c r="L492" s="7"/>
      <c r="M492" s="7"/>
      <c r="N492" s="7"/>
      <c r="O492" s="7"/>
      <c r="P492" s="7"/>
      <c r="Q492" s="7"/>
      <c r="R492" s="25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55"/>
      <c r="I493" s="7"/>
      <c r="J493" s="7"/>
      <c r="K493" s="7"/>
      <c r="L493" s="7"/>
      <c r="M493" s="7"/>
      <c r="N493" s="7"/>
      <c r="O493" s="7"/>
      <c r="P493" s="7"/>
      <c r="Q493" s="7"/>
      <c r="R493" s="25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55"/>
      <c r="I494" s="7"/>
      <c r="J494" s="7"/>
      <c r="K494" s="7"/>
      <c r="L494" s="7"/>
      <c r="M494" s="7"/>
      <c r="N494" s="7"/>
      <c r="O494" s="7"/>
      <c r="P494" s="7"/>
      <c r="Q494" s="7"/>
      <c r="R494" s="25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55"/>
      <c r="I495" s="7"/>
      <c r="J495" s="7"/>
      <c r="K495" s="7"/>
      <c r="L495" s="7"/>
      <c r="M495" s="7"/>
      <c r="N495" s="7"/>
      <c r="O495" s="7"/>
      <c r="P495" s="7"/>
      <c r="Q495" s="7"/>
      <c r="R495" s="256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55"/>
      <c r="I496" s="7"/>
      <c r="J496" s="7"/>
      <c r="K496" s="7"/>
      <c r="L496" s="7"/>
      <c r="M496" s="7"/>
      <c r="N496" s="7"/>
      <c r="O496" s="7"/>
      <c r="P496" s="7"/>
      <c r="Q496" s="7"/>
      <c r="R496" s="256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8.0" customHeight="1">
      <c r="A497" s="7"/>
      <c r="B497" s="7"/>
      <c r="C497" s="7"/>
      <c r="D497" s="7"/>
      <c r="E497" s="7"/>
      <c r="F497" s="7"/>
      <c r="G497" s="7"/>
      <c r="H497" s="255"/>
      <c r="I497" s="7"/>
      <c r="J497" s="7"/>
      <c r="K497" s="7"/>
      <c r="L497" s="7"/>
      <c r="M497" s="7"/>
      <c r="N497" s="7"/>
      <c r="O497" s="7"/>
      <c r="P497" s="7"/>
      <c r="Q497" s="7"/>
      <c r="R497" s="256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ht="18.0" customHeight="1">
      <c r="A498" s="7"/>
      <c r="B498" s="7"/>
      <c r="C498" s="7"/>
      <c r="D498" s="7"/>
      <c r="E498" s="7"/>
      <c r="F498" s="7"/>
      <c r="G498" s="7"/>
      <c r="H498" s="255"/>
      <c r="I498" s="7"/>
      <c r="J498" s="7"/>
      <c r="K498" s="7"/>
      <c r="L498" s="7"/>
      <c r="M498" s="7"/>
      <c r="N498" s="7"/>
      <c r="O498" s="7"/>
      <c r="P498" s="7"/>
      <c r="Q498" s="7"/>
      <c r="R498" s="256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</row>
    <row r="499" ht="18.0" customHeight="1">
      <c r="A499" s="7"/>
      <c r="B499" s="7"/>
      <c r="C499" s="7"/>
      <c r="D499" s="7"/>
      <c r="E499" s="7"/>
      <c r="F499" s="7"/>
      <c r="G499" s="7"/>
      <c r="H499" s="255"/>
      <c r="I499" s="7"/>
      <c r="J499" s="7"/>
      <c r="K499" s="7"/>
      <c r="L499" s="7"/>
      <c r="M499" s="7"/>
      <c r="N499" s="7"/>
      <c r="O499" s="7"/>
      <c r="P499" s="7"/>
      <c r="Q499" s="7"/>
      <c r="R499" s="256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</row>
    <row r="500" ht="18.0" customHeight="1">
      <c r="A500" s="7"/>
      <c r="B500" s="7"/>
      <c r="C500" s="7"/>
      <c r="D500" s="7"/>
      <c r="E500" s="7"/>
      <c r="F500" s="7"/>
      <c r="G500" s="7"/>
      <c r="H500" s="255"/>
      <c r="I500" s="7"/>
      <c r="J500" s="7"/>
      <c r="K500" s="7"/>
      <c r="L500" s="7"/>
      <c r="M500" s="7"/>
      <c r="N500" s="7"/>
      <c r="O500" s="7"/>
      <c r="P500" s="7"/>
      <c r="Q500" s="7"/>
      <c r="R500" s="256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</row>
    <row r="501" ht="18.0" customHeight="1">
      <c r="A501" s="7"/>
      <c r="B501" s="7"/>
      <c r="C501" s="7"/>
      <c r="D501" s="7"/>
      <c r="E501" s="7"/>
      <c r="F501" s="7"/>
      <c r="G501" s="7"/>
      <c r="H501" s="255"/>
      <c r="I501" s="7"/>
      <c r="J501" s="7"/>
      <c r="K501" s="7"/>
      <c r="L501" s="7"/>
      <c r="M501" s="7"/>
      <c r="N501" s="7"/>
      <c r="O501" s="7"/>
      <c r="P501" s="7"/>
      <c r="Q501" s="7"/>
      <c r="R501" s="256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</row>
    <row r="502" ht="18.0" customHeight="1">
      <c r="A502" s="7"/>
      <c r="B502" s="7"/>
      <c r="C502" s="7"/>
      <c r="D502" s="7"/>
      <c r="E502" s="7"/>
      <c r="F502" s="7"/>
      <c r="G502" s="7"/>
      <c r="H502" s="255"/>
      <c r="I502" s="7"/>
      <c r="J502" s="7"/>
      <c r="K502" s="7"/>
      <c r="L502" s="7"/>
      <c r="M502" s="7"/>
      <c r="N502" s="7"/>
      <c r="O502" s="7"/>
      <c r="P502" s="7"/>
      <c r="Q502" s="7"/>
      <c r="R502" s="256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</row>
    <row r="503" ht="18.0" customHeight="1">
      <c r="A503" s="7"/>
      <c r="B503" s="7"/>
      <c r="C503" s="7"/>
      <c r="D503" s="7"/>
      <c r="E503" s="7"/>
      <c r="F503" s="7"/>
      <c r="G503" s="7"/>
      <c r="H503" s="255"/>
      <c r="I503" s="7"/>
      <c r="J503" s="7"/>
      <c r="K503" s="7"/>
      <c r="L503" s="7"/>
      <c r="M503" s="7"/>
      <c r="N503" s="7"/>
      <c r="O503" s="7"/>
      <c r="P503" s="7"/>
      <c r="Q503" s="7"/>
      <c r="R503" s="256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</row>
    <row r="504" ht="18.0" customHeight="1">
      <c r="A504" s="7"/>
      <c r="B504" s="7"/>
      <c r="C504" s="7"/>
      <c r="D504" s="7"/>
      <c r="E504" s="7"/>
      <c r="F504" s="7"/>
      <c r="G504" s="7"/>
      <c r="H504" s="255"/>
      <c r="I504" s="7"/>
      <c r="J504" s="7"/>
      <c r="K504" s="7"/>
      <c r="L504" s="7"/>
      <c r="M504" s="7"/>
      <c r="N504" s="7"/>
      <c r="O504" s="7"/>
      <c r="P504" s="7"/>
      <c r="Q504" s="7"/>
      <c r="R504" s="256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</row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56:E256"/>
    <mergeCell ref="C277:E277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44432.0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110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85</v>
      </c>
      <c r="C8" s="154">
        <v>25.5</v>
      </c>
      <c r="D8" s="155">
        <v>0.0751</v>
      </c>
      <c r="E8" s="156">
        <f>237.888*16.3</f>
        <v>3877.5744</v>
      </c>
      <c r="F8" s="156"/>
      <c r="G8" s="156"/>
      <c r="H8" s="157">
        <v>16.3</v>
      </c>
      <c r="I8" s="158">
        <f t="shared" ref="I8:I24" si="1">+D8*E8</f>
        <v>291.2058374</v>
      </c>
      <c r="J8" s="159">
        <f t="shared" ref="J8:J24" si="2">E8-I8</f>
        <v>3586.368563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86</v>
      </c>
      <c r="C9" s="154">
        <v>28.5</v>
      </c>
      <c r="D9" s="155">
        <v>0.0607</v>
      </c>
      <c r="E9" s="156">
        <f>260.171*33</f>
        <v>8585.643</v>
      </c>
      <c r="F9" s="156"/>
      <c r="G9" s="156"/>
      <c r="H9" s="157">
        <v>33.0</v>
      </c>
      <c r="I9" s="158">
        <f t="shared" si="1"/>
        <v>521.1485301</v>
      </c>
      <c r="J9" s="159">
        <f t="shared" si="2"/>
        <v>8064.49447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82</v>
      </c>
      <c r="C10" s="154">
        <v>20.5</v>
      </c>
      <c r="D10" s="155">
        <v>0.0899</v>
      </c>
      <c r="E10" s="156">
        <f>211.643*29.2</f>
        <v>6179.9756</v>
      </c>
      <c r="F10" s="156"/>
      <c r="G10" s="156"/>
      <c r="H10" s="157">
        <v>29.2</v>
      </c>
      <c r="I10" s="158">
        <f t="shared" si="1"/>
        <v>555.5798064</v>
      </c>
      <c r="J10" s="159">
        <f t="shared" si="2"/>
        <v>5624.395794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26</v>
      </c>
      <c r="C11" s="154">
        <v>18.5</v>
      </c>
      <c r="D11" s="161">
        <v>0.0846</v>
      </c>
      <c r="E11" s="259">
        <f>219.537*27.8</f>
        <v>6103.1286</v>
      </c>
      <c r="F11" s="259"/>
      <c r="G11" s="259"/>
      <c r="H11" s="157">
        <v>27.8</v>
      </c>
      <c r="I11" s="158">
        <f t="shared" si="1"/>
        <v>516.3246796</v>
      </c>
      <c r="J11" s="159">
        <f t="shared" si="2"/>
        <v>5586.80392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104</v>
      </c>
      <c r="C12" s="160">
        <v>35.5</v>
      </c>
      <c r="D12" s="161">
        <v>0.0441</v>
      </c>
      <c r="E12" s="259">
        <f>245.723*16.5</f>
        <v>4054.4295</v>
      </c>
      <c r="F12" s="259"/>
      <c r="G12" s="259"/>
      <c r="H12" s="157">
        <v>16.5</v>
      </c>
      <c r="I12" s="158">
        <f t="shared" si="1"/>
        <v>178.800341</v>
      </c>
      <c r="J12" s="159">
        <f t="shared" si="2"/>
        <v>3875.629159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customHeight="1">
      <c r="A13" s="153">
        <v>6.0</v>
      </c>
      <c r="B13" s="160" t="s">
        <v>104</v>
      </c>
      <c r="C13" s="160">
        <v>35.5</v>
      </c>
      <c r="D13" s="161">
        <v>0.0441</v>
      </c>
      <c r="E13" s="259">
        <f>245.723*17.4</f>
        <v>4275.5802</v>
      </c>
      <c r="F13" s="259"/>
      <c r="G13" s="259"/>
      <c r="H13" s="157">
        <v>17.4</v>
      </c>
      <c r="I13" s="158">
        <f t="shared" si="1"/>
        <v>188.5530868</v>
      </c>
      <c r="J13" s="159">
        <f t="shared" si="2"/>
        <v>4087.027113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customHeight="1">
      <c r="A14" s="153">
        <v>7.0</v>
      </c>
      <c r="B14" s="160" t="s">
        <v>78</v>
      </c>
      <c r="C14" s="160">
        <v>30.5</v>
      </c>
      <c r="D14" s="161">
        <v>0.0491</v>
      </c>
      <c r="E14" s="259">
        <f>284.78*20</f>
        <v>5695.6</v>
      </c>
      <c r="F14" s="259"/>
      <c r="G14" s="259"/>
      <c r="H14" s="157">
        <v>20.0</v>
      </c>
      <c r="I14" s="158">
        <f t="shared" si="1"/>
        <v>279.65396</v>
      </c>
      <c r="J14" s="159">
        <f t="shared" si="2"/>
        <v>5415.94604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259"/>
      <c r="F22" s="259"/>
      <c r="G22" s="259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259"/>
      <c r="F23" s="259"/>
      <c r="G23" s="259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6.25" hidden="1" customHeight="1">
      <c r="A24" s="153">
        <v>17.0</v>
      </c>
      <c r="B24" s="160"/>
      <c r="C24" s="160"/>
      <c r="D24" s="161"/>
      <c r="E24" s="259"/>
      <c r="F24" s="259"/>
      <c r="G24" s="259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62"/>
      <c r="B25" s="163"/>
      <c r="C25" s="164"/>
      <c r="D25" s="165"/>
      <c r="E25" s="166">
        <f>SUM(E8:E24)</f>
        <v>38771.9313</v>
      </c>
      <c r="F25" s="167"/>
      <c r="G25" s="167"/>
      <c r="H25" s="168"/>
      <c r="I25" s="169">
        <f t="shared" ref="I25:J25" si="3">SUM(I8:I24)</f>
        <v>2531.266241</v>
      </c>
      <c r="J25" s="170">
        <f t="shared" si="3"/>
        <v>36240.66506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71"/>
      <c r="B26" s="144"/>
      <c r="C26" s="144"/>
      <c r="D26" s="172"/>
      <c r="E26" s="173"/>
      <c r="F26" s="151"/>
      <c r="G26" s="151"/>
      <c r="H26" s="147"/>
      <c r="I26" s="174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40.5" customHeight="1">
      <c r="A31" s="175"/>
      <c r="B31" s="160" t="s">
        <v>12</v>
      </c>
      <c r="C31" s="176" t="s">
        <v>57</v>
      </c>
      <c r="D31" s="52"/>
      <c r="E31" s="53"/>
      <c r="F31" s="177"/>
      <c r="G31" s="177"/>
      <c r="H31" s="178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5" t="s">
        <v>18</v>
      </c>
      <c r="O31" s="139"/>
      <c r="P31" s="139"/>
      <c r="Q31" s="175" t="s">
        <v>58</v>
      </c>
      <c r="R31" s="179"/>
      <c r="S31" s="160" t="s">
        <v>17</v>
      </c>
      <c r="T31" s="160" t="s">
        <v>15</v>
      </c>
      <c r="U31" s="175" t="s">
        <v>18</v>
      </c>
      <c r="V31" s="139"/>
      <c r="W31" s="175" t="s">
        <v>19</v>
      </c>
      <c r="X31" s="175" t="s">
        <v>20</v>
      </c>
      <c r="Y31" s="175" t="s">
        <v>21</v>
      </c>
      <c r="Z31" s="175" t="s">
        <v>111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1.0</v>
      </c>
      <c r="B32" s="180" t="s">
        <v>85</v>
      </c>
      <c r="C32" s="181">
        <v>85.0</v>
      </c>
      <c r="D32" s="181">
        <v>220.0</v>
      </c>
      <c r="E32" s="181">
        <v>160.0</v>
      </c>
      <c r="F32" s="181">
        <f t="shared" ref="F32:F238" si="5">VALUE(IF(RIGHT(B32, 1)="%", RIGHT(B32, 3), 0))</f>
        <v>0</v>
      </c>
      <c r="G32" s="181">
        <f t="shared" ref="G32:G238" si="6">+R32*C32/100*D32/100*E32/100</f>
        <v>77.792</v>
      </c>
      <c r="H32" s="182">
        <f t="shared" ref="H32:H238" si="7">IF(F32=0, G32, F32*G32)</f>
        <v>77.792</v>
      </c>
      <c r="I32" s="181">
        <v>1.0</v>
      </c>
      <c r="J32" s="183">
        <f t="shared" ref="J32:J238" si="8">+I32*H32</f>
        <v>77.792</v>
      </c>
      <c r="K32" s="184"/>
      <c r="L32" s="185">
        <f>D32*25.4/1000</f>
        <v>5.588</v>
      </c>
      <c r="M32" s="186">
        <f>+I32</f>
        <v>1</v>
      </c>
      <c r="N32" s="186">
        <f>M32*L32</f>
        <v>5.588</v>
      </c>
      <c r="O32" s="184"/>
      <c r="P32" s="184"/>
      <c r="Q32" s="185"/>
      <c r="R32" s="187">
        <v>26.0</v>
      </c>
      <c r="S32" s="175">
        <f t="shared" ref="S32:S239" si="9">E32/100</f>
        <v>1.6</v>
      </c>
      <c r="T32" s="160">
        <f t="shared" ref="T32:T239" si="10">I32</f>
        <v>1</v>
      </c>
      <c r="U32" s="160">
        <f t="shared" ref="U32:U239" si="11">T32*S32</f>
        <v>1.6</v>
      </c>
      <c r="V32" s="188">
        <f t="shared" ref="V32:V96" si="12">R32*C32/100*D32/100*E32/100</f>
        <v>77.792</v>
      </c>
      <c r="W32" s="175">
        <f t="shared" ref="W32:X32" si="4">C32/100</f>
        <v>0.85</v>
      </c>
      <c r="X32" s="175">
        <f t="shared" si="4"/>
        <v>2.2</v>
      </c>
      <c r="Y32" s="175">
        <f t="shared" ref="Y32:Y239" si="14">U32</f>
        <v>1.6</v>
      </c>
      <c r="Z32" s="189">
        <f t="shared" ref="Z32:Z239" si="15">W32*X32*Y32</f>
        <v>2.992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2.0</v>
      </c>
      <c r="B33" s="190" t="s">
        <v>85</v>
      </c>
      <c r="C33" s="190">
        <v>100.0</v>
      </c>
      <c r="D33" s="190">
        <v>220.0</v>
      </c>
      <c r="E33" s="190">
        <v>63.0</v>
      </c>
      <c r="F33" s="190">
        <f t="shared" si="5"/>
        <v>0</v>
      </c>
      <c r="G33" s="190">
        <f t="shared" si="6"/>
        <v>36.036</v>
      </c>
      <c r="H33" s="191">
        <f t="shared" si="7"/>
        <v>36.036</v>
      </c>
      <c r="I33" s="190">
        <v>1.0</v>
      </c>
      <c r="J33" s="192">
        <f t="shared" si="8"/>
        <v>36.036</v>
      </c>
      <c r="K33" s="139"/>
      <c r="L33" s="175"/>
      <c r="M33" s="160"/>
      <c r="N33" s="160"/>
      <c r="O33" s="139"/>
      <c r="P33" s="139"/>
      <c r="Q33" s="175"/>
      <c r="R33" s="187">
        <v>26.0</v>
      </c>
      <c r="S33" s="175">
        <f t="shared" si="9"/>
        <v>0.63</v>
      </c>
      <c r="T33" s="160">
        <f t="shared" si="10"/>
        <v>1</v>
      </c>
      <c r="U33" s="160">
        <f t="shared" si="11"/>
        <v>0.63</v>
      </c>
      <c r="V33" s="188">
        <f t="shared" si="12"/>
        <v>36.036</v>
      </c>
      <c r="W33" s="175">
        <f t="shared" ref="W33:X33" si="13">C33/100</f>
        <v>1</v>
      </c>
      <c r="X33" s="175">
        <f t="shared" si="13"/>
        <v>2.2</v>
      </c>
      <c r="Y33" s="175">
        <f t="shared" si="14"/>
        <v>0.63</v>
      </c>
      <c r="Z33" s="189">
        <f t="shared" si="15"/>
        <v>1.386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3.0</v>
      </c>
      <c r="B34" s="190" t="s">
        <v>85</v>
      </c>
      <c r="C34" s="190">
        <v>99.0</v>
      </c>
      <c r="D34" s="190">
        <v>220.0</v>
      </c>
      <c r="E34" s="190">
        <v>210.0</v>
      </c>
      <c r="F34" s="190">
        <f t="shared" si="5"/>
        <v>0</v>
      </c>
      <c r="G34" s="190">
        <f t="shared" si="6"/>
        <v>118.9188</v>
      </c>
      <c r="H34" s="191">
        <f t="shared" si="7"/>
        <v>118.9188</v>
      </c>
      <c r="I34" s="190">
        <v>1.0</v>
      </c>
      <c r="J34" s="192">
        <f t="shared" si="8"/>
        <v>118.9188</v>
      </c>
      <c r="K34" s="139"/>
      <c r="L34" s="175">
        <f t="shared" ref="L34:L56" si="17">D34*25.4/1000</f>
        <v>5.588</v>
      </c>
      <c r="M34" s="160">
        <f t="shared" ref="M34:M69" si="18">+I34</f>
        <v>1</v>
      </c>
      <c r="N34" s="160">
        <f t="shared" ref="N34:N56" si="19">M34*L34</f>
        <v>5.588</v>
      </c>
      <c r="O34" s="139"/>
      <c r="P34" s="139"/>
      <c r="Q34" s="175"/>
      <c r="R34" s="187">
        <v>26.0</v>
      </c>
      <c r="S34" s="175">
        <f t="shared" si="9"/>
        <v>2.1</v>
      </c>
      <c r="T34" s="160">
        <f t="shared" si="10"/>
        <v>1</v>
      </c>
      <c r="U34" s="160">
        <f t="shared" si="11"/>
        <v>2.1</v>
      </c>
      <c r="V34" s="188">
        <f t="shared" si="12"/>
        <v>118.9188</v>
      </c>
      <c r="W34" s="175">
        <f t="shared" ref="W34:X34" si="16">C34/100</f>
        <v>0.99</v>
      </c>
      <c r="X34" s="175">
        <f t="shared" si="16"/>
        <v>2.2</v>
      </c>
      <c r="Y34" s="175">
        <f t="shared" si="14"/>
        <v>2.1</v>
      </c>
      <c r="Z34" s="189">
        <f t="shared" si="15"/>
        <v>4.5738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4.0</v>
      </c>
      <c r="B35" s="190" t="s">
        <v>85</v>
      </c>
      <c r="C35" s="190">
        <v>98.0</v>
      </c>
      <c r="D35" s="190">
        <v>220.0</v>
      </c>
      <c r="E35" s="190">
        <v>2806.0</v>
      </c>
      <c r="F35" s="190">
        <f t="shared" si="5"/>
        <v>0</v>
      </c>
      <c r="G35" s="190">
        <f t="shared" si="6"/>
        <v>1572.93136</v>
      </c>
      <c r="H35" s="191">
        <f t="shared" si="7"/>
        <v>1572.93136</v>
      </c>
      <c r="I35" s="190">
        <v>1.0</v>
      </c>
      <c r="J35" s="192">
        <f t="shared" si="8"/>
        <v>1572.93136</v>
      </c>
      <c r="K35" s="139"/>
      <c r="L35" s="175">
        <f t="shared" si="17"/>
        <v>5.588</v>
      </c>
      <c r="M35" s="160">
        <f t="shared" si="18"/>
        <v>1</v>
      </c>
      <c r="N35" s="160">
        <f t="shared" si="19"/>
        <v>5.588</v>
      </c>
      <c r="O35" s="139"/>
      <c r="P35" s="139"/>
      <c r="Q35" s="175">
        <v>1590.0</v>
      </c>
      <c r="R35" s="187">
        <v>26.0</v>
      </c>
      <c r="S35" s="175">
        <f t="shared" si="9"/>
        <v>28.06</v>
      </c>
      <c r="T35" s="160">
        <f t="shared" si="10"/>
        <v>1</v>
      </c>
      <c r="U35" s="160">
        <f t="shared" si="11"/>
        <v>28.06</v>
      </c>
      <c r="V35" s="188">
        <f t="shared" si="12"/>
        <v>1572.93136</v>
      </c>
      <c r="W35" s="175">
        <f t="shared" ref="W35:X35" si="20">C35/100</f>
        <v>0.98</v>
      </c>
      <c r="X35" s="175">
        <f t="shared" si="20"/>
        <v>2.2</v>
      </c>
      <c r="Y35" s="175">
        <f t="shared" si="14"/>
        <v>28.06</v>
      </c>
      <c r="Z35" s="189">
        <f t="shared" si="15"/>
        <v>60.49736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5.0</v>
      </c>
      <c r="B36" s="190" t="s">
        <v>85</v>
      </c>
      <c r="C36" s="190">
        <v>98.0</v>
      </c>
      <c r="D36" s="190">
        <v>220.0</v>
      </c>
      <c r="E36" s="190">
        <v>2808.0</v>
      </c>
      <c r="F36" s="190">
        <f t="shared" si="5"/>
        <v>0</v>
      </c>
      <c r="G36" s="190">
        <f t="shared" si="6"/>
        <v>1574.05248</v>
      </c>
      <c r="H36" s="191">
        <f t="shared" si="7"/>
        <v>1574.05248</v>
      </c>
      <c r="I36" s="190">
        <v>1.0</v>
      </c>
      <c r="J36" s="192">
        <f t="shared" si="8"/>
        <v>1574.05248</v>
      </c>
      <c r="K36" s="139"/>
      <c r="L36" s="175">
        <f t="shared" si="17"/>
        <v>5.588</v>
      </c>
      <c r="M36" s="160">
        <f t="shared" si="18"/>
        <v>1</v>
      </c>
      <c r="N36" s="160">
        <f t="shared" si="19"/>
        <v>5.588</v>
      </c>
      <c r="O36" s="139"/>
      <c r="P36" s="139"/>
      <c r="Q36" s="175">
        <v>1585.0</v>
      </c>
      <c r="R36" s="187">
        <v>26.0</v>
      </c>
      <c r="S36" s="175">
        <f t="shared" si="9"/>
        <v>28.08</v>
      </c>
      <c r="T36" s="160">
        <f t="shared" si="10"/>
        <v>1</v>
      </c>
      <c r="U36" s="160">
        <f t="shared" si="11"/>
        <v>28.08</v>
      </c>
      <c r="V36" s="188">
        <f t="shared" si="12"/>
        <v>1574.05248</v>
      </c>
      <c r="W36" s="175">
        <f t="shared" ref="W36:X36" si="21">C36/100</f>
        <v>0.98</v>
      </c>
      <c r="X36" s="175">
        <f t="shared" si="21"/>
        <v>2.2</v>
      </c>
      <c r="Y36" s="175">
        <f t="shared" si="14"/>
        <v>28.08</v>
      </c>
      <c r="Z36" s="189">
        <f t="shared" si="15"/>
        <v>60.54048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6.0</v>
      </c>
      <c r="B37" s="180" t="s">
        <v>86</v>
      </c>
      <c r="C37" s="181">
        <v>85.0</v>
      </c>
      <c r="D37" s="181">
        <v>220.0</v>
      </c>
      <c r="E37" s="181">
        <v>150.0</v>
      </c>
      <c r="F37" s="181">
        <f t="shared" si="5"/>
        <v>0</v>
      </c>
      <c r="G37" s="181">
        <f t="shared" si="6"/>
        <v>83.44875</v>
      </c>
      <c r="H37" s="182">
        <f t="shared" si="7"/>
        <v>83.44875</v>
      </c>
      <c r="I37" s="181">
        <v>1.0</v>
      </c>
      <c r="J37" s="183">
        <f t="shared" si="8"/>
        <v>83.44875</v>
      </c>
      <c r="K37" s="184"/>
      <c r="L37" s="185">
        <f t="shared" si="17"/>
        <v>5.588</v>
      </c>
      <c r="M37" s="186">
        <f t="shared" si="18"/>
        <v>1</v>
      </c>
      <c r="N37" s="186">
        <f t="shared" si="19"/>
        <v>5.588</v>
      </c>
      <c r="O37" s="184"/>
      <c r="P37" s="184"/>
      <c r="Q37" s="185"/>
      <c r="R37" s="187">
        <v>29.75</v>
      </c>
      <c r="S37" s="175">
        <f t="shared" si="9"/>
        <v>1.5</v>
      </c>
      <c r="T37" s="160">
        <f t="shared" si="10"/>
        <v>1</v>
      </c>
      <c r="U37" s="160">
        <f t="shared" si="11"/>
        <v>1.5</v>
      </c>
      <c r="V37" s="188">
        <f t="shared" si="12"/>
        <v>83.44875</v>
      </c>
      <c r="W37" s="175">
        <f t="shared" ref="W37:X37" si="22">C37/100</f>
        <v>0.85</v>
      </c>
      <c r="X37" s="175">
        <f t="shared" si="22"/>
        <v>2.2</v>
      </c>
      <c r="Y37" s="175">
        <f t="shared" si="14"/>
        <v>1.5</v>
      </c>
      <c r="Z37" s="189">
        <f t="shared" si="15"/>
        <v>2.805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7.0</v>
      </c>
      <c r="B38" s="190" t="s">
        <v>86</v>
      </c>
      <c r="C38" s="190">
        <v>101.0</v>
      </c>
      <c r="D38" s="190">
        <v>220.0</v>
      </c>
      <c r="E38" s="190">
        <v>55.0</v>
      </c>
      <c r="F38" s="190">
        <f t="shared" si="5"/>
        <v>0</v>
      </c>
      <c r="G38" s="190">
        <f t="shared" si="6"/>
        <v>36.357475</v>
      </c>
      <c r="H38" s="191">
        <f t="shared" si="7"/>
        <v>36.357475</v>
      </c>
      <c r="I38" s="190">
        <v>1.0</v>
      </c>
      <c r="J38" s="192">
        <f t="shared" si="8"/>
        <v>36.357475</v>
      </c>
      <c r="K38" s="139"/>
      <c r="L38" s="175">
        <f t="shared" si="17"/>
        <v>5.588</v>
      </c>
      <c r="M38" s="160">
        <f t="shared" si="18"/>
        <v>1</v>
      </c>
      <c r="N38" s="160">
        <f t="shared" si="19"/>
        <v>5.588</v>
      </c>
      <c r="O38" s="139"/>
      <c r="P38" s="139"/>
      <c r="Q38" s="175"/>
      <c r="R38" s="187">
        <v>29.75</v>
      </c>
      <c r="S38" s="175">
        <f t="shared" si="9"/>
        <v>0.55</v>
      </c>
      <c r="T38" s="160">
        <f t="shared" si="10"/>
        <v>1</v>
      </c>
      <c r="U38" s="160">
        <f t="shared" si="11"/>
        <v>0.55</v>
      </c>
      <c r="V38" s="188">
        <f t="shared" si="12"/>
        <v>36.357475</v>
      </c>
      <c r="W38" s="175">
        <f t="shared" ref="W38:X38" si="23">C38/100</f>
        <v>1.01</v>
      </c>
      <c r="X38" s="175">
        <f t="shared" si="23"/>
        <v>2.2</v>
      </c>
      <c r="Y38" s="175">
        <f t="shared" si="14"/>
        <v>0.55</v>
      </c>
      <c r="Z38" s="189">
        <f t="shared" si="15"/>
        <v>1.2221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8.0</v>
      </c>
      <c r="B39" s="190" t="s">
        <v>86</v>
      </c>
      <c r="C39" s="190">
        <v>97.0</v>
      </c>
      <c r="D39" s="190">
        <v>220.0</v>
      </c>
      <c r="E39" s="190">
        <v>200.0</v>
      </c>
      <c r="F39" s="190">
        <f t="shared" si="5"/>
        <v>0</v>
      </c>
      <c r="G39" s="190">
        <f t="shared" si="6"/>
        <v>126.973</v>
      </c>
      <c r="H39" s="191">
        <f t="shared" si="7"/>
        <v>126.973</v>
      </c>
      <c r="I39" s="190">
        <v>1.0</v>
      </c>
      <c r="J39" s="192">
        <f t="shared" si="8"/>
        <v>126.973</v>
      </c>
      <c r="K39" s="139"/>
      <c r="L39" s="175">
        <f t="shared" si="17"/>
        <v>5.588</v>
      </c>
      <c r="M39" s="160">
        <f t="shared" si="18"/>
        <v>1</v>
      </c>
      <c r="N39" s="160">
        <f t="shared" si="19"/>
        <v>5.588</v>
      </c>
      <c r="O39" s="139"/>
      <c r="P39" s="139"/>
      <c r="Q39" s="175"/>
      <c r="R39" s="187">
        <v>29.75</v>
      </c>
      <c r="S39" s="175">
        <f t="shared" si="9"/>
        <v>2</v>
      </c>
      <c r="T39" s="160">
        <f t="shared" si="10"/>
        <v>1</v>
      </c>
      <c r="U39" s="160">
        <f t="shared" si="11"/>
        <v>2</v>
      </c>
      <c r="V39" s="188">
        <f t="shared" si="12"/>
        <v>126.973</v>
      </c>
      <c r="W39" s="175">
        <f t="shared" ref="W39:X39" si="24">C39/100</f>
        <v>0.97</v>
      </c>
      <c r="X39" s="175">
        <f t="shared" si="24"/>
        <v>2.2</v>
      </c>
      <c r="Y39" s="175">
        <f t="shared" si="14"/>
        <v>2</v>
      </c>
      <c r="Z39" s="189">
        <f t="shared" si="15"/>
        <v>4.268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9.0</v>
      </c>
      <c r="B40" s="190" t="s">
        <v>86</v>
      </c>
      <c r="C40" s="190">
        <v>72.0</v>
      </c>
      <c r="D40" s="190">
        <v>220.0</v>
      </c>
      <c r="E40" s="190">
        <v>160.0</v>
      </c>
      <c r="F40" s="190">
        <f t="shared" si="5"/>
        <v>0</v>
      </c>
      <c r="G40" s="190">
        <f t="shared" si="6"/>
        <v>75.3984</v>
      </c>
      <c r="H40" s="191">
        <f t="shared" si="7"/>
        <v>75.3984</v>
      </c>
      <c r="I40" s="190">
        <v>1.0</v>
      </c>
      <c r="J40" s="192">
        <f t="shared" si="8"/>
        <v>75.3984</v>
      </c>
      <c r="K40" s="139"/>
      <c r="L40" s="175">
        <f t="shared" si="17"/>
        <v>5.588</v>
      </c>
      <c r="M40" s="160">
        <f t="shared" si="18"/>
        <v>1</v>
      </c>
      <c r="N40" s="160">
        <f t="shared" si="19"/>
        <v>5.588</v>
      </c>
      <c r="O40" s="139"/>
      <c r="P40" s="139"/>
      <c r="Q40" s="175"/>
      <c r="R40" s="187">
        <v>29.75</v>
      </c>
      <c r="S40" s="175">
        <f t="shared" si="9"/>
        <v>1.6</v>
      </c>
      <c r="T40" s="160">
        <f t="shared" si="10"/>
        <v>1</v>
      </c>
      <c r="U40" s="160">
        <f t="shared" si="11"/>
        <v>1.6</v>
      </c>
      <c r="V40" s="188">
        <f t="shared" si="12"/>
        <v>75.3984</v>
      </c>
      <c r="W40" s="175">
        <f t="shared" ref="W40:X40" si="25">C40/100</f>
        <v>0.72</v>
      </c>
      <c r="X40" s="175">
        <f t="shared" si="25"/>
        <v>2.2</v>
      </c>
      <c r="Y40" s="175">
        <f t="shared" si="14"/>
        <v>1.6</v>
      </c>
      <c r="Z40" s="189">
        <f t="shared" si="15"/>
        <v>2.5344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10.0</v>
      </c>
      <c r="B41" s="190" t="s">
        <v>86</v>
      </c>
      <c r="C41" s="190">
        <v>92.0</v>
      </c>
      <c r="D41" s="190">
        <v>220.0</v>
      </c>
      <c r="E41" s="190">
        <v>203.0</v>
      </c>
      <c r="F41" s="190">
        <f t="shared" si="5"/>
        <v>0</v>
      </c>
      <c r="G41" s="190">
        <f t="shared" si="6"/>
        <v>122.23442</v>
      </c>
      <c r="H41" s="191">
        <f t="shared" si="7"/>
        <v>122.23442</v>
      </c>
      <c r="I41" s="190">
        <v>1.0</v>
      </c>
      <c r="J41" s="192">
        <f t="shared" si="8"/>
        <v>122.23442</v>
      </c>
      <c r="K41" s="139"/>
      <c r="L41" s="175">
        <f t="shared" si="17"/>
        <v>5.588</v>
      </c>
      <c r="M41" s="160">
        <f t="shared" si="18"/>
        <v>1</v>
      </c>
      <c r="N41" s="160">
        <f t="shared" si="19"/>
        <v>5.588</v>
      </c>
      <c r="O41" s="139"/>
      <c r="P41" s="139"/>
      <c r="Q41" s="175"/>
      <c r="R41" s="187">
        <v>29.75</v>
      </c>
      <c r="S41" s="175">
        <f t="shared" si="9"/>
        <v>2.03</v>
      </c>
      <c r="T41" s="160">
        <f t="shared" si="10"/>
        <v>1</v>
      </c>
      <c r="U41" s="160">
        <f t="shared" si="11"/>
        <v>2.03</v>
      </c>
      <c r="V41" s="188">
        <f t="shared" si="12"/>
        <v>122.23442</v>
      </c>
      <c r="W41" s="175">
        <f t="shared" ref="W41:X41" si="26">C41/100</f>
        <v>0.92</v>
      </c>
      <c r="X41" s="175">
        <f t="shared" si="26"/>
        <v>2.2</v>
      </c>
      <c r="Y41" s="175">
        <f t="shared" si="14"/>
        <v>2.03</v>
      </c>
      <c r="Z41" s="189">
        <f t="shared" si="15"/>
        <v>4.10872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11.0</v>
      </c>
      <c r="B42" s="190" t="s">
        <v>86</v>
      </c>
      <c r="C42" s="190">
        <v>98.0</v>
      </c>
      <c r="D42" s="190">
        <v>220.0</v>
      </c>
      <c r="E42" s="190">
        <v>2841.0</v>
      </c>
      <c r="F42" s="190">
        <f t="shared" si="5"/>
        <v>0</v>
      </c>
      <c r="G42" s="190">
        <f t="shared" si="6"/>
        <v>1822.24581</v>
      </c>
      <c r="H42" s="191">
        <f t="shared" si="7"/>
        <v>1822.24581</v>
      </c>
      <c r="I42" s="190">
        <v>1.0</v>
      </c>
      <c r="J42" s="192">
        <f t="shared" si="8"/>
        <v>1822.24581</v>
      </c>
      <c r="K42" s="139"/>
      <c r="L42" s="175">
        <f t="shared" si="17"/>
        <v>5.588</v>
      </c>
      <c r="M42" s="160">
        <f t="shared" si="18"/>
        <v>1</v>
      </c>
      <c r="N42" s="160">
        <f t="shared" si="19"/>
        <v>5.588</v>
      </c>
      <c r="O42" s="139"/>
      <c r="P42" s="139"/>
      <c r="Q42" s="175">
        <v>1865.0</v>
      </c>
      <c r="R42" s="187">
        <v>29.75</v>
      </c>
      <c r="S42" s="175">
        <f t="shared" si="9"/>
        <v>28.41</v>
      </c>
      <c r="T42" s="160">
        <f t="shared" si="10"/>
        <v>1</v>
      </c>
      <c r="U42" s="160">
        <f t="shared" si="11"/>
        <v>28.41</v>
      </c>
      <c r="V42" s="188">
        <f t="shared" si="12"/>
        <v>1822.24581</v>
      </c>
      <c r="W42" s="175">
        <f t="shared" ref="W42:X42" si="27">C42/100</f>
        <v>0.98</v>
      </c>
      <c r="X42" s="175">
        <f t="shared" si="27"/>
        <v>2.2</v>
      </c>
      <c r="Y42" s="175">
        <f t="shared" si="14"/>
        <v>28.41</v>
      </c>
      <c r="Z42" s="189">
        <f t="shared" si="15"/>
        <v>61.25196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12.0</v>
      </c>
      <c r="B43" s="190" t="s">
        <v>86</v>
      </c>
      <c r="C43" s="190">
        <v>98.0</v>
      </c>
      <c r="D43" s="190">
        <v>220.0</v>
      </c>
      <c r="E43" s="190">
        <v>2816.0</v>
      </c>
      <c r="F43" s="190">
        <f t="shared" si="5"/>
        <v>0</v>
      </c>
      <c r="G43" s="190">
        <f t="shared" si="6"/>
        <v>1806.21056</v>
      </c>
      <c r="H43" s="191">
        <f t="shared" si="7"/>
        <v>1806.21056</v>
      </c>
      <c r="I43" s="190">
        <v>1.0</v>
      </c>
      <c r="J43" s="192">
        <f t="shared" si="8"/>
        <v>1806.21056</v>
      </c>
      <c r="K43" s="139"/>
      <c r="L43" s="175">
        <f t="shared" si="17"/>
        <v>5.588</v>
      </c>
      <c r="M43" s="160">
        <f t="shared" si="18"/>
        <v>1</v>
      </c>
      <c r="N43" s="160">
        <f t="shared" si="19"/>
        <v>5.588</v>
      </c>
      <c r="O43" s="139"/>
      <c r="P43" s="139"/>
      <c r="Q43" s="175">
        <v>1875.0</v>
      </c>
      <c r="R43" s="187">
        <v>29.75</v>
      </c>
      <c r="S43" s="175">
        <f t="shared" si="9"/>
        <v>28.16</v>
      </c>
      <c r="T43" s="160">
        <f t="shared" si="10"/>
        <v>1</v>
      </c>
      <c r="U43" s="160">
        <f t="shared" si="11"/>
        <v>28.16</v>
      </c>
      <c r="V43" s="188">
        <f t="shared" si="12"/>
        <v>1806.21056</v>
      </c>
      <c r="W43" s="175">
        <f t="shared" ref="W43:X43" si="28">C43/100</f>
        <v>0.98</v>
      </c>
      <c r="X43" s="175">
        <f t="shared" si="28"/>
        <v>2.2</v>
      </c>
      <c r="Y43" s="175">
        <f t="shared" si="14"/>
        <v>28.16</v>
      </c>
      <c r="Z43" s="189">
        <f t="shared" si="15"/>
        <v>60.71296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13.0</v>
      </c>
      <c r="B44" s="190" t="s">
        <v>86</v>
      </c>
      <c r="C44" s="190">
        <v>96.0</v>
      </c>
      <c r="D44" s="190">
        <v>220.0</v>
      </c>
      <c r="E44" s="190">
        <v>2818.0</v>
      </c>
      <c r="F44" s="190">
        <f t="shared" si="5"/>
        <v>0</v>
      </c>
      <c r="G44" s="190">
        <f t="shared" si="6"/>
        <v>1770.60576</v>
      </c>
      <c r="H44" s="191">
        <f t="shared" si="7"/>
        <v>1770.60576</v>
      </c>
      <c r="I44" s="190">
        <v>1.0</v>
      </c>
      <c r="J44" s="192">
        <f t="shared" si="8"/>
        <v>1770.60576</v>
      </c>
      <c r="K44" s="139"/>
      <c r="L44" s="175">
        <f t="shared" si="17"/>
        <v>5.588</v>
      </c>
      <c r="M44" s="160">
        <f t="shared" si="18"/>
        <v>1</v>
      </c>
      <c r="N44" s="160">
        <f t="shared" si="19"/>
        <v>5.588</v>
      </c>
      <c r="O44" s="139"/>
      <c r="P44" s="139"/>
      <c r="Q44" s="175">
        <v>1850.0</v>
      </c>
      <c r="R44" s="187">
        <v>29.75</v>
      </c>
      <c r="S44" s="175">
        <f t="shared" si="9"/>
        <v>28.18</v>
      </c>
      <c r="T44" s="160">
        <f t="shared" si="10"/>
        <v>1</v>
      </c>
      <c r="U44" s="160">
        <f t="shared" si="11"/>
        <v>28.18</v>
      </c>
      <c r="V44" s="188">
        <f t="shared" si="12"/>
        <v>1770.60576</v>
      </c>
      <c r="W44" s="175">
        <f t="shared" ref="W44:X44" si="29">C44/100</f>
        <v>0.96</v>
      </c>
      <c r="X44" s="175">
        <f t="shared" si="29"/>
        <v>2.2</v>
      </c>
      <c r="Y44" s="175">
        <f t="shared" si="14"/>
        <v>28.18</v>
      </c>
      <c r="Z44" s="189">
        <f t="shared" si="15"/>
        <v>59.51616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14.0</v>
      </c>
      <c r="B45" s="190" t="s">
        <v>86</v>
      </c>
      <c r="C45" s="190">
        <v>98.0</v>
      </c>
      <c r="D45" s="190">
        <v>220.0</v>
      </c>
      <c r="E45" s="190">
        <v>2825.0</v>
      </c>
      <c r="F45" s="190">
        <f t="shared" si="5"/>
        <v>0</v>
      </c>
      <c r="G45" s="190">
        <f t="shared" si="6"/>
        <v>1811.98325</v>
      </c>
      <c r="H45" s="191">
        <f t="shared" si="7"/>
        <v>1811.98325</v>
      </c>
      <c r="I45" s="190">
        <v>1.0</v>
      </c>
      <c r="J45" s="192">
        <f t="shared" si="8"/>
        <v>1811.98325</v>
      </c>
      <c r="K45" s="139"/>
      <c r="L45" s="175">
        <f t="shared" si="17"/>
        <v>5.588</v>
      </c>
      <c r="M45" s="160">
        <f t="shared" si="18"/>
        <v>1</v>
      </c>
      <c r="N45" s="160">
        <f t="shared" si="19"/>
        <v>5.588</v>
      </c>
      <c r="O45" s="139"/>
      <c r="P45" s="139"/>
      <c r="Q45" s="175">
        <v>1865.0</v>
      </c>
      <c r="R45" s="187">
        <v>29.75</v>
      </c>
      <c r="S45" s="175">
        <f t="shared" si="9"/>
        <v>28.25</v>
      </c>
      <c r="T45" s="160">
        <f t="shared" si="10"/>
        <v>1</v>
      </c>
      <c r="U45" s="160">
        <f t="shared" si="11"/>
        <v>28.25</v>
      </c>
      <c r="V45" s="188">
        <f t="shared" si="12"/>
        <v>1811.98325</v>
      </c>
      <c r="W45" s="175">
        <f t="shared" ref="W45:X45" si="30">C45/100</f>
        <v>0.98</v>
      </c>
      <c r="X45" s="175">
        <f t="shared" si="30"/>
        <v>2.2</v>
      </c>
      <c r="Y45" s="175">
        <f t="shared" si="14"/>
        <v>28.25</v>
      </c>
      <c r="Z45" s="189">
        <f t="shared" si="15"/>
        <v>60.907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15.0</v>
      </c>
      <c r="B46" s="180" t="s">
        <v>82</v>
      </c>
      <c r="C46" s="181">
        <v>87.0</v>
      </c>
      <c r="D46" s="181">
        <v>220.0</v>
      </c>
      <c r="E46" s="181">
        <v>190.0</v>
      </c>
      <c r="F46" s="181">
        <f t="shared" si="5"/>
        <v>0</v>
      </c>
      <c r="G46" s="181">
        <f t="shared" si="6"/>
        <v>74.5503</v>
      </c>
      <c r="H46" s="182">
        <f t="shared" si="7"/>
        <v>74.5503</v>
      </c>
      <c r="I46" s="181">
        <v>1.0</v>
      </c>
      <c r="J46" s="183">
        <f t="shared" si="8"/>
        <v>74.5503</v>
      </c>
      <c r="K46" s="184"/>
      <c r="L46" s="185">
        <f t="shared" si="17"/>
        <v>5.588</v>
      </c>
      <c r="M46" s="186">
        <f t="shared" si="18"/>
        <v>1</v>
      </c>
      <c r="N46" s="186">
        <f t="shared" si="19"/>
        <v>5.588</v>
      </c>
      <c r="O46" s="184"/>
      <c r="P46" s="184"/>
      <c r="Q46" s="185"/>
      <c r="R46" s="187">
        <v>20.5</v>
      </c>
      <c r="S46" s="175">
        <f t="shared" si="9"/>
        <v>1.9</v>
      </c>
      <c r="T46" s="160">
        <f t="shared" si="10"/>
        <v>1</v>
      </c>
      <c r="U46" s="160">
        <f t="shared" si="11"/>
        <v>1.9</v>
      </c>
      <c r="V46" s="188">
        <f t="shared" si="12"/>
        <v>74.5503</v>
      </c>
      <c r="W46" s="175">
        <f t="shared" ref="W46:X46" si="31">C46/100</f>
        <v>0.87</v>
      </c>
      <c r="X46" s="175">
        <f t="shared" si="31"/>
        <v>2.2</v>
      </c>
      <c r="Y46" s="175">
        <f t="shared" si="14"/>
        <v>1.9</v>
      </c>
      <c r="Z46" s="189">
        <f t="shared" si="15"/>
        <v>3.6366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16.0</v>
      </c>
      <c r="B47" s="190" t="s">
        <v>82</v>
      </c>
      <c r="C47" s="190">
        <v>106.0</v>
      </c>
      <c r="D47" s="190">
        <v>220.0</v>
      </c>
      <c r="E47" s="190">
        <v>84.0</v>
      </c>
      <c r="F47" s="190">
        <f t="shared" si="5"/>
        <v>0</v>
      </c>
      <c r="G47" s="190">
        <f t="shared" si="6"/>
        <v>40.15704</v>
      </c>
      <c r="H47" s="191">
        <f t="shared" si="7"/>
        <v>40.15704</v>
      </c>
      <c r="I47" s="190">
        <v>1.0</v>
      </c>
      <c r="J47" s="192">
        <f t="shared" si="8"/>
        <v>40.15704</v>
      </c>
      <c r="K47" s="139"/>
      <c r="L47" s="175">
        <f t="shared" si="17"/>
        <v>5.588</v>
      </c>
      <c r="M47" s="160">
        <f t="shared" si="18"/>
        <v>1</v>
      </c>
      <c r="N47" s="160">
        <f t="shared" si="19"/>
        <v>5.588</v>
      </c>
      <c r="O47" s="139"/>
      <c r="P47" s="139"/>
      <c r="Q47" s="175"/>
      <c r="R47" s="187">
        <v>20.5</v>
      </c>
      <c r="S47" s="175">
        <f t="shared" si="9"/>
        <v>0.84</v>
      </c>
      <c r="T47" s="160">
        <f t="shared" si="10"/>
        <v>1</v>
      </c>
      <c r="U47" s="160">
        <f t="shared" si="11"/>
        <v>0.84</v>
      </c>
      <c r="V47" s="188">
        <f t="shared" si="12"/>
        <v>40.15704</v>
      </c>
      <c r="W47" s="175">
        <f t="shared" ref="W47:X47" si="32">C47/100</f>
        <v>1.06</v>
      </c>
      <c r="X47" s="175">
        <f t="shared" si="32"/>
        <v>2.2</v>
      </c>
      <c r="Y47" s="175">
        <f t="shared" si="14"/>
        <v>0.84</v>
      </c>
      <c r="Z47" s="189">
        <f t="shared" si="15"/>
        <v>1.95888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17.0</v>
      </c>
      <c r="B48" s="190" t="s">
        <v>82</v>
      </c>
      <c r="C48" s="190">
        <v>105.0</v>
      </c>
      <c r="D48" s="190">
        <v>220.0</v>
      </c>
      <c r="E48" s="190">
        <v>2807.0</v>
      </c>
      <c r="F48" s="190">
        <f t="shared" si="5"/>
        <v>0</v>
      </c>
      <c r="G48" s="190">
        <f t="shared" si="6"/>
        <v>1329.25485</v>
      </c>
      <c r="H48" s="191">
        <f t="shared" si="7"/>
        <v>1329.25485</v>
      </c>
      <c r="I48" s="190">
        <v>1.0</v>
      </c>
      <c r="J48" s="192">
        <f t="shared" si="8"/>
        <v>1329.25485</v>
      </c>
      <c r="K48" s="139"/>
      <c r="L48" s="175">
        <f t="shared" si="17"/>
        <v>5.588</v>
      </c>
      <c r="M48" s="160">
        <f t="shared" si="18"/>
        <v>1</v>
      </c>
      <c r="N48" s="160">
        <f t="shared" si="19"/>
        <v>5.588</v>
      </c>
      <c r="O48" s="139"/>
      <c r="P48" s="139"/>
      <c r="Q48" s="175">
        <v>1295.0</v>
      </c>
      <c r="R48" s="187">
        <v>20.5</v>
      </c>
      <c r="S48" s="175">
        <f t="shared" si="9"/>
        <v>28.07</v>
      </c>
      <c r="T48" s="160">
        <f t="shared" si="10"/>
        <v>1</v>
      </c>
      <c r="U48" s="160">
        <f t="shared" si="11"/>
        <v>28.07</v>
      </c>
      <c r="V48" s="188">
        <f t="shared" si="12"/>
        <v>1329.25485</v>
      </c>
      <c r="W48" s="175">
        <f t="shared" ref="W48:X48" si="33">C48/100</f>
        <v>1.05</v>
      </c>
      <c r="X48" s="175">
        <f t="shared" si="33"/>
        <v>2.2</v>
      </c>
      <c r="Y48" s="175">
        <f t="shared" si="14"/>
        <v>28.07</v>
      </c>
      <c r="Z48" s="189">
        <f t="shared" si="15"/>
        <v>64.8417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18.0</v>
      </c>
      <c r="B49" s="190" t="s">
        <v>82</v>
      </c>
      <c r="C49" s="190">
        <v>106.0</v>
      </c>
      <c r="D49" s="190">
        <v>220.0</v>
      </c>
      <c r="E49" s="190">
        <v>2815.0</v>
      </c>
      <c r="F49" s="190">
        <f t="shared" si="5"/>
        <v>0</v>
      </c>
      <c r="G49" s="190">
        <f t="shared" si="6"/>
        <v>1345.7389</v>
      </c>
      <c r="H49" s="191">
        <f t="shared" si="7"/>
        <v>1345.7389</v>
      </c>
      <c r="I49" s="190">
        <v>1.0</v>
      </c>
      <c r="J49" s="192">
        <f t="shared" si="8"/>
        <v>1345.7389</v>
      </c>
      <c r="K49" s="139"/>
      <c r="L49" s="175">
        <f t="shared" si="17"/>
        <v>5.588</v>
      </c>
      <c r="M49" s="160">
        <f t="shared" si="18"/>
        <v>1</v>
      </c>
      <c r="N49" s="160">
        <f t="shared" si="19"/>
        <v>5.588</v>
      </c>
      <c r="O49" s="139"/>
      <c r="P49" s="139"/>
      <c r="Q49" s="175">
        <v>1300.0</v>
      </c>
      <c r="R49" s="187">
        <v>20.5</v>
      </c>
      <c r="S49" s="175">
        <f t="shared" si="9"/>
        <v>28.15</v>
      </c>
      <c r="T49" s="160">
        <f t="shared" si="10"/>
        <v>1</v>
      </c>
      <c r="U49" s="160">
        <f t="shared" si="11"/>
        <v>28.15</v>
      </c>
      <c r="V49" s="188">
        <f t="shared" si="12"/>
        <v>1345.7389</v>
      </c>
      <c r="W49" s="175">
        <f t="shared" ref="W49:X49" si="34">C49/100</f>
        <v>1.06</v>
      </c>
      <c r="X49" s="175">
        <f t="shared" si="34"/>
        <v>2.2</v>
      </c>
      <c r="Y49" s="175">
        <f t="shared" si="14"/>
        <v>28.15</v>
      </c>
      <c r="Z49" s="189">
        <f t="shared" si="15"/>
        <v>65.6458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19.0</v>
      </c>
      <c r="B50" s="190" t="s">
        <v>82</v>
      </c>
      <c r="C50" s="190">
        <v>106.0</v>
      </c>
      <c r="D50" s="190">
        <v>220.0</v>
      </c>
      <c r="E50" s="190">
        <v>2820.0</v>
      </c>
      <c r="F50" s="190">
        <f t="shared" si="5"/>
        <v>0</v>
      </c>
      <c r="G50" s="190">
        <f t="shared" si="6"/>
        <v>1348.1292</v>
      </c>
      <c r="H50" s="191">
        <f t="shared" si="7"/>
        <v>1348.1292</v>
      </c>
      <c r="I50" s="190">
        <v>1.0</v>
      </c>
      <c r="J50" s="192">
        <f t="shared" si="8"/>
        <v>1348.1292</v>
      </c>
      <c r="K50" s="139"/>
      <c r="L50" s="175">
        <f t="shared" si="17"/>
        <v>5.588</v>
      </c>
      <c r="M50" s="160">
        <f t="shared" si="18"/>
        <v>1</v>
      </c>
      <c r="N50" s="160">
        <f t="shared" si="19"/>
        <v>5.588</v>
      </c>
      <c r="O50" s="139"/>
      <c r="P50" s="139"/>
      <c r="Q50" s="175">
        <v>1305.0</v>
      </c>
      <c r="R50" s="187">
        <v>20.5</v>
      </c>
      <c r="S50" s="175">
        <f t="shared" si="9"/>
        <v>28.2</v>
      </c>
      <c r="T50" s="160">
        <f t="shared" si="10"/>
        <v>1</v>
      </c>
      <c r="U50" s="160">
        <f t="shared" si="11"/>
        <v>28.2</v>
      </c>
      <c r="V50" s="188">
        <f t="shared" si="12"/>
        <v>1348.1292</v>
      </c>
      <c r="W50" s="175">
        <f t="shared" ref="W50:X50" si="35">C50/100</f>
        <v>1.06</v>
      </c>
      <c r="X50" s="175">
        <f t="shared" si="35"/>
        <v>2.2</v>
      </c>
      <c r="Y50" s="175">
        <f t="shared" si="14"/>
        <v>28.2</v>
      </c>
      <c r="Z50" s="189">
        <f t="shared" si="15"/>
        <v>65.7624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20.0</v>
      </c>
      <c r="B51" s="190" t="s">
        <v>82</v>
      </c>
      <c r="C51" s="190">
        <v>105.0</v>
      </c>
      <c r="D51" s="190">
        <v>220.0</v>
      </c>
      <c r="E51" s="190">
        <v>2820.0</v>
      </c>
      <c r="F51" s="190">
        <f t="shared" si="5"/>
        <v>0</v>
      </c>
      <c r="G51" s="190">
        <f t="shared" si="6"/>
        <v>1335.411</v>
      </c>
      <c r="H51" s="191">
        <f t="shared" si="7"/>
        <v>1335.411</v>
      </c>
      <c r="I51" s="190">
        <v>1.0</v>
      </c>
      <c r="J51" s="192">
        <f t="shared" si="8"/>
        <v>1335.411</v>
      </c>
      <c r="K51" s="139"/>
      <c r="L51" s="175">
        <f t="shared" si="17"/>
        <v>5.588</v>
      </c>
      <c r="M51" s="160">
        <f t="shared" si="18"/>
        <v>1</v>
      </c>
      <c r="N51" s="160">
        <f t="shared" si="19"/>
        <v>5.588</v>
      </c>
      <c r="O51" s="139"/>
      <c r="P51" s="139"/>
      <c r="Q51" s="175">
        <v>1290.0</v>
      </c>
      <c r="R51" s="187">
        <v>20.5</v>
      </c>
      <c r="S51" s="175">
        <f t="shared" si="9"/>
        <v>28.2</v>
      </c>
      <c r="T51" s="160">
        <f t="shared" si="10"/>
        <v>1</v>
      </c>
      <c r="U51" s="160">
        <f t="shared" si="11"/>
        <v>28.2</v>
      </c>
      <c r="V51" s="188">
        <f t="shared" si="12"/>
        <v>1335.411</v>
      </c>
      <c r="W51" s="175">
        <f t="shared" ref="W51:X51" si="36">C51/100</f>
        <v>1.05</v>
      </c>
      <c r="X51" s="175">
        <f t="shared" si="36"/>
        <v>2.2</v>
      </c>
      <c r="Y51" s="175">
        <f t="shared" si="14"/>
        <v>28.2</v>
      </c>
      <c r="Z51" s="189">
        <f t="shared" si="15"/>
        <v>65.142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21.0</v>
      </c>
      <c r="B52" s="180" t="s">
        <v>26</v>
      </c>
      <c r="C52" s="181">
        <v>98.0</v>
      </c>
      <c r="D52" s="181">
        <v>220.0</v>
      </c>
      <c r="E52" s="181">
        <v>190.0</v>
      </c>
      <c r="F52" s="181">
        <f t="shared" si="5"/>
        <v>0</v>
      </c>
      <c r="G52" s="181">
        <f t="shared" si="6"/>
        <v>80.9039</v>
      </c>
      <c r="H52" s="182">
        <f t="shared" si="7"/>
        <v>80.9039</v>
      </c>
      <c r="I52" s="181">
        <v>1.0</v>
      </c>
      <c r="J52" s="183">
        <f t="shared" si="8"/>
        <v>80.9039</v>
      </c>
      <c r="K52" s="184"/>
      <c r="L52" s="185">
        <f t="shared" si="17"/>
        <v>5.588</v>
      </c>
      <c r="M52" s="186">
        <f t="shared" si="18"/>
        <v>1</v>
      </c>
      <c r="N52" s="186">
        <f t="shared" si="19"/>
        <v>5.588</v>
      </c>
      <c r="O52" s="184"/>
      <c r="P52" s="184"/>
      <c r="Q52" s="185"/>
      <c r="R52" s="187">
        <v>19.75</v>
      </c>
      <c r="S52" s="175">
        <f t="shared" si="9"/>
        <v>1.9</v>
      </c>
      <c r="T52" s="160">
        <f t="shared" si="10"/>
        <v>1</v>
      </c>
      <c r="U52" s="160">
        <f t="shared" si="11"/>
        <v>1.9</v>
      </c>
      <c r="V52" s="188">
        <f t="shared" si="12"/>
        <v>80.9039</v>
      </c>
      <c r="W52" s="175">
        <f t="shared" ref="W52:X52" si="37">C52/100</f>
        <v>0.98</v>
      </c>
      <c r="X52" s="175">
        <f t="shared" si="37"/>
        <v>2.2</v>
      </c>
      <c r="Y52" s="175">
        <f t="shared" si="14"/>
        <v>1.9</v>
      </c>
      <c r="Z52" s="189">
        <f t="shared" si="15"/>
        <v>4.0964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22.0</v>
      </c>
      <c r="B53" s="190" t="s">
        <v>26</v>
      </c>
      <c r="C53" s="190">
        <v>105.0</v>
      </c>
      <c r="D53" s="190">
        <v>220.0</v>
      </c>
      <c r="E53" s="190">
        <v>90.0</v>
      </c>
      <c r="F53" s="190">
        <f t="shared" si="5"/>
        <v>0</v>
      </c>
      <c r="G53" s="190">
        <f t="shared" si="6"/>
        <v>41.06025</v>
      </c>
      <c r="H53" s="191">
        <f t="shared" si="7"/>
        <v>41.06025</v>
      </c>
      <c r="I53" s="190">
        <v>1.0</v>
      </c>
      <c r="J53" s="192">
        <f t="shared" si="8"/>
        <v>41.06025</v>
      </c>
      <c r="K53" s="139"/>
      <c r="L53" s="175">
        <f t="shared" si="17"/>
        <v>5.588</v>
      </c>
      <c r="M53" s="160">
        <f t="shared" si="18"/>
        <v>1</v>
      </c>
      <c r="N53" s="160">
        <f t="shared" si="19"/>
        <v>5.588</v>
      </c>
      <c r="O53" s="139"/>
      <c r="P53" s="139"/>
      <c r="Q53" s="175"/>
      <c r="R53" s="187">
        <v>19.75</v>
      </c>
      <c r="S53" s="175">
        <f t="shared" si="9"/>
        <v>0.9</v>
      </c>
      <c r="T53" s="160">
        <f t="shared" si="10"/>
        <v>1</v>
      </c>
      <c r="U53" s="160">
        <f t="shared" si="11"/>
        <v>0.9</v>
      </c>
      <c r="V53" s="188">
        <f t="shared" si="12"/>
        <v>41.06025</v>
      </c>
      <c r="W53" s="175">
        <f t="shared" ref="W53:X53" si="38">C53/100</f>
        <v>1.05</v>
      </c>
      <c r="X53" s="175">
        <f t="shared" si="38"/>
        <v>2.2</v>
      </c>
      <c r="Y53" s="175">
        <f t="shared" si="14"/>
        <v>0.9</v>
      </c>
      <c r="Z53" s="189">
        <f t="shared" si="15"/>
        <v>2.079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23.0</v>
      </c>
      <c r="B54" s="190" t="s">
        <v>26</v>
      </c>
      <c r="C54" s="190">
        <v>80.0</v>
      </c>
      <c r="D54" s="190">
        <v>220.0</v>
      </c>
      <c r="E54" s="190">
        <v>173.0</v>
      </c>
      <c r="F54" s="190">
        <f t="shared" si="5"/>
        <v>0</v>
      </c>
      <c r="G54" s="190">
        <f t="shared" si="6"/>
        <v>60.1348</v>
      </c>
      <c r="H54" s="191">
        <f t="shared" si="7"/>
        <v>60.1348</v>
      </c>
      <c r="I54" s="190">
        <v>1.0</v>
      </c>
      <c r="J54" s="192">
        <f t="shared" si="8"/>
        <v>60.1348</v>
      </c>
      <c r="K54" s="139"/>
      <c r="L54" s="175">
        <f t="shared" si="17"/>
        <v>5.588</v>
      </c>
      <c r="M54" s="160">
        <f t="shared" si="18"/>
        <v>1</v>
      </c>
      <c r="N54" s="160">
        <f t="shared" si="19"/>
        <v>5.588</v>
      </c>
      <c r="O54" s="139"/>
      <c r="P54" s="139"/>
      <c r="Q54" s="175"/>
      <c r="R54" s="187">
        <v>19.75</v>
      </c>
      <c r="S54" s="175">
        <f t="shared" si="9"/>
        <v>1.73</v>
      </c>
      <c r="T54" s="160">
        <f t="shared" si="10"/>
        <v>1</v>
      </c>
      <c r="U54" s="160">
        <f t="shared" si="11"/>
        <v>1.73</v>
      </c>
      <c r="V54" s="188">
        <f t="shared" si="12"/>
        <v>60.1348</v>
      </c>
      <c r="W54" s="175">
        <f t="shared" ref="W54:X54" si="39">C54/100</f>
        <v>0.8</v>
      </c>
      <c r="X54" s="175">
        <f t="shared" si="39"/>
        <v>2.2</v>
      </c>
      <c r="Y54" s="175">
        <f t="shared" si="14"/>
        <v>1.73</v>
      </c>
      <c r="Z54" s="189">
        <f t="shared" si="15"/>
        <v>3.0448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24.0</v>
      </c>
      <c r="B55" s="190" t="s">
        <v>26</v>
      </c>
      <c r="C55" s="190">
        <v>104.0</v>
      </c>
      <c r="D55" s="190">
        <v>220.0</v>
      </c>
      <c r="E55" s="190">
        <v>2827.0</v>
      </c>
      <c r="F55" s="190">
        <f t="shared" si="5"/>
        <v>0</v>
      </c>
      <c r="G55" s="190">
        <f t="shared" si="6"/>
        <v>1277.46476</v>
      </c>
      <c r="H55" s="191">
        <f t="shared" si="7"/>
        <v>1277.46476</v>
      </c>
      <c r="I55" s="190">
        <v>1.0</v>
      </c>
      <c r="J55" s="192">
        <f t="shared" si="8"/>
        <v>1277.46476</v>
      </c>
      <c r="K55" s="139"/>
      <c r="L55" s="175">
        <f t="shared" si="17"/>
        <v>5.588</v>
      </c>
      <c r="M55" s="160">
        <f t="shared" si="18"/>
        <v>1</v>
      </c>
      <c r="N55" s="160">
        <f t="shared" si="19"/>
        <v>5.588</v>
      </c>
      <c r="O55" s="139"/>
      <c r="P55" s="139"/>
      <c r="Q55" s="175">
        <v>1285.0</v>
      </c>
      <c r="R55" s="187">
        <v>19.75</v>
      </c>
      <c r="S55" s="175">
        <f t="shared" si="9"/>
        <v>28.27</v>
      </c>
      <c r="T55" s="160">
        <f t="shared" si="10"/>
        <v>1</v>
      </c>
      <c r="U55" s="160">
        <f t="shared" si="11"/>
        <v>28.27</v>
      </c>
      <c r="V55" s="188">
        <f t="shared" si="12"/>
        <v>1277.46476</v>
      </c>
      <c r="W55" s="175">
        <f t="shared" ref="W55:X55" si="40">C55/100</f>
        <v>1.04</v>
      </c>
      <c r="X55" s="175">
        <f t="shared" si="40"/>
        <v>2.2</v>
      </c>
      <c r="Y55" s="175">
        <f t="shared" si="14"/>
        <v>28.27</v>
      </c>
      <c r="Z55" s="189">
        <f t="shared" si="15"/>
        <v>64.68176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25.0</v>
      </c>
      <c r="B56" s="190" t="s">
        <v>26</v>
      </c>
      <c r="C56" s="190">
        <v>102.0</v>
      </c>
      <c r="D56" s="190">
        <v>220.0</v>
      </c>
      <c r="E56" s="190">
        <v>2831.0</v>
      </c>
      <c r="F56" s="190">
        <f t="shared" si="5"/>
        <v>0</v>
      </c>
      <c r="G56" s="190">
        <f t="shared" si="6"/>
        <v>1254.67089</v>
      </c>
      <c r="H56" s="191">
        <f t="shared" si="7"/>
        <v>1254.67089</v>
      </c>
      <c r="I56" s="190">
        <v>1.0</v>
      </c>
      <c r="J56" s="192">
        <f t="shared" si="8"/>
        <v>1254.67089</v>
      </c>
      <c r="K56" s="139"/>
      <c r="L56" s="175">
        <f t="shared" si="17"/>
        <v>5.588</v>
      </c>
      <c r="M56" s="160">
        <f t="shared" si="18"/>
        <v>1</v>
      </c>
      <c r="N56" s="160">
        <f t="shared" si="19"/>
        <v>5.588</v>
      </c>
      <c r="O56" s="139"/>
      <c r="P56" s="139"/>
      <c r="Q56" s="175">
        <v>1250.0</v>
      </c>
      <c r="R56" s="187">
        <v>19.75</v>
      </c>
      <c r="S56" s="175">
        <f t="shared" si="9"/>
        <v>28.31</v>
      </c>
      <c r="T56" s="160">
        <f t="shared" si="10"/>
        <v>1</v>
      </c>
      <c r="U56" s="160">
        <f t="shared" si="11"/>
        <v>28.31</v>
      </c>
      <c r="V56" s="188">
        <f t="shared" si="12"/>
        <v>1254.67089</v>
      </c>
      <c r="W56" s="175">
        <f t="shared" ref="W56:X56" si="41">C56/100</f>
        <v>1.02</v>
      </c>
      <c r="X56" s="175">
        <f t="shared" si="41"/>
        <v>2.2</v>
      </c>
      <c r="Y56" s="175">
        <f t="shared" si="14"/>
        <v>28.31</v>
      </c>
      <c r="Z56" s="189">
        <f t="shared" si="15"/>
        <v>63.52764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26.0</v>
      </c>
      <c r="B57" s="190" t="s">
        <v>26</v>
      </c>
      <c r="C57" s="190">
        <v>103.0</v>
      </c>
      <c r="D57" s="190">
        <v>220.0</v>
      </c>
      <c r="E57" s="190">
        <v>2839.0</v>
      </c>
      <c r="F57" s="190">
        <f t="shared" si="5"/>
        <v>0</v>
      </c>
      <c r="G57" s="190">
        <f t="shared" si="6"/>
        <v>1270.551865</v>
      </c>
      <c r="H57" s="191">
        <f t="shared" si="7"/>
        <v>1270.551865</v>
      </c>
      <c r="I57" s="190">
        <v>1.0</v>
      </c>
      <c r="J57" s="192">
        <f t="shared" si="8"/>
        <v>1270.551865</v>
      </c>
      <c r="K57" s="139"/>
      <c r="L57" s="216"/>
      <c r="M57" s="258">
        <f t="shared" si="18"/>
        <v>1</v>
      </c>
      <c r="N57" s="258"/>
      <c r="O57" s="139"/>
      <c r="P57" s="139"/>
      <c r="Q57" s="175">
        <v>1290.0</v>
      </c>
      <c r="R57" s="187">
        <v>19.75</v>
      </c>
      <c r="S57" s="175">
        <f t="shared" si="9"/>
        <v>28.39</v>
      </c>
      <c r="T57" s="160">
        <f t="shared" si="10"/>
        <v>1</v>
      </c>
      <c r="U57" s="160">
        <f t="shared" si="11"/>
        <v>28.39</v>
      </c>
      <c r="V57" s="188">
        <f t="shared" si="12"/>
        <v>1270.551865</v>
      </c>
      <c r="W57" s="175">
        <f t="shared" ref="W57:X57" si="42">C57/100</f>
        <v>1.03</v>
      </c>
      <c r="X57" s="175">
        <f t="shared" si="42"/>
        <v>2.2</v>
      </c>
      <c r="Y57" s="175">
        <f t="shared" si="14"/>
        <v>28.39</v>
      </c>
      <c r="Z57" s="189">
        <f t="shared" si="15"/>
        <v>64.33174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27.0</v>
      </c>
      <c r="B58" s="190" t="s">
        <v>26</v>
      </c>
      <c r="C58" s="190">
        <v>103.0</v>
      </c>
      <c r="D58" s="190">
        <v>220.0</v>
      </c>
      <c r="E58" s="190">
        <v>2830.0</v>
      </c>
      <c r="F58" s="190">
        <f t="shared" si="5"/>
        <v>0</v>
      </c>
      <c r="G58" s="190">
        <f t="shared" si="6"/>
        <v>1266.52405</v>
      </c>
      <c r="H58" s="191">
        <f t="shared" si="7"/>
        <v>1266.52405</v>
      </c>
      <c r="I58" s="190">
        <v>1.0</v>
      </c>
      <c r="J58" s="192">
        <f t="shared" si="8"/>
        <v>1266.52405</v>
      </c>
      <c r="K58" s="139"/>
      <c r="L58" s="216"/>
      <c r="M58" s="258">
        <f t="shared" si="18"/>
        <v>1</v>
      </c>
      <c r="N58" s="258"/>
      <c r="O58" s="139"/>
      <c r="P58" s="139"/>
      <c r="Q58" s="175">
        <v>1285.0</v>
      </c>
      <c r="R58" s="187">
        <v>19.75</v>
      </c>
      <c r="S58" s="175">
        <f t="shared" si="9"/>
        <v>28.3</v>
      </c>
      <c r="T58" s="160">
        <f t="shared" si="10"/>
        <v>1</v>
      </c>
      <c r="U58" s="160">
        <f t="shared" si="11"/>
        <v>28.3</v>
      </c>
      <c r="V58" s="188">
        <f t="shared" si="12"/>
        <v>1266.52405</v>
      </c>
      <c r="W58" s="175">
        <f t="shared" ref="W58:X58" si="43">C58/100</f>
        <v>1.03</v>
      </c>
      <c r="X58" s="175">
        <f t="shared" si="43"/>
        <v>2.2</v>
      </c>
      <c r="Y58" s="175">
        <f t="shared" si="14"/>
        <v>28.3</v>
      </c>
      <c r="Z58" s="189">
        <f t="shared" si="15"/>
        <v>64.1278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28.0</v>
      </c>
      <c r="B59" s="180" t="s">
        <v>104</v>
      </c>
      <c r="C59" s="181">
        <v>72.0</v>
      </c>
      <c r="D59" s="181">
        <v>205.0</v>
      </c>
      <c r="E59" s="181">
        <v>146.0</v>
      </c>
      <c r="F59" s="181">
        <f t="shared" si="5"/>
        <v>0</v>
      </c>
      <c r="G59" s="181">
        <f t="shared" si="6"/>
        <v>76.50108</v>
      </c>
      <c r="H59" s="182">
        <f t="shared" si="7"/>
        <v>76.50108</v>
      </c>
      <c r="I59" s="181">
        <v>1.0</v>
      </c>
      <c r="J59" s="183">
        <f t="shared" si="8"/>
        <v>76.50108</v>
      </c>
      <c r="K59" s="184"/>
      <c r="L59" s="185"/>
      <c r="M59" s="186">
        <f t="shared" si="18"/>
        <v>1</v>
      </c>
      <c r="N59" s="186"/>
      <c r="O59" s="184"/>
      <c r="P59" s="184"/>
      <c r="Q59" s="185"/>
      <c r="R59" s="187">
        <v>35.5</v>
      </c>
      <c r="S59" s="175">
        <f t="shared" si="9"/>
        <v>1.46</v>
      </c>
      <c r="T59" s="160">
        <f t="shared" si="10"/>
        <v>1</v>
      </c>
      <c r="U59" s="160">
        <f t="shared" si="11"/>
        <v>1.46</v>
      </c>
      <c r="V59" s="188">
        <f t="shared" si="12"/>
        <v>76.50108</v>
      </c>
      <c r="W59" s="175">
        <f t="shared" ref="W59:X59" si="44">C59/100</f>
        <v>0.72</v>
      </c>
      <c r="X59" s="175">
        <f t="shared" si="44"/>
        <v>2.05</v>
      </c>
      <c r="Y59" s="175">
        <f t="shared" si="14"/>
        <v>1.46</v>
      </c>
      <c r="Z59" s="189">
        <f t="shared" si="15"/>
        <v>2.15496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29.0</v>
      </c>
      <c r="B60" s="190" t="s">
        <v>104</v>
      </c>
      <c r="C60" s="190">
        <v>95.0</v>
      </c>
      <c r="D60" s="190">
        <v>205.0</v>
      </c>
      <c r="E60" s="190">
        <v>50.0</v>
      </c>
      <c r="F60" s="190">
        <f t="shared" si="5"/>
        <v>0</v>
      </c>
      <c r="G60" s="190">
        <f t="shared" si="6"/>
        <v>34.568125</v>
      </c>
      <c r="H60" s="191">
        <f t="shared" si="7"/>
        <v>34.568125</v>
      </c>
      <c r="I60" s="190">
        <v>1.0</v>
      </c>
      <c r="J60" s="192">
        <f t="shared" si="8"/>
        <v>34.568125</v>
      </c>
      <c r="K60" s="139"/>
      <c r="L60" s="216"/>
      <c r="M60" s="258">
        <f t="shared" si="18"/>
        <v>1</v>
      </c>
      <c r="N60" s="258"/>
      <c r="O60" s="139"/>
      <c r="P60" s="139"/>
      <c r="Q60" s="175"/>
      <c r="R60" s="187">
        <v>35.5</v>
      </c>
      <c r="S60" s="175">
        <f t="shared" si="9"/>
        <v>0.5</v>
      </c>
      <c r="T60" s="160">
        <f t="shared" si="10"/>
        <v>1</v>
      </c>
      <c r="U60" s="160">
        <f t="shared" si="11"/>
        <v>0.5</v>
      </c>
      <c r="V60" s="188">
        <f t="shared" si="12"/>
        <v>34.568125</v>
      </c>
      <c r="W60" s="175">
        <f t="shared" ref="W60:X60" si="45">C60/100</f>
        <v>0.95</v>
      </c>
      <c r="X60" s="175">
        <f t="shared" si="45"/>
        <v>2.05</v>
      </c>
      <c r="Y60" s="175">
        <f t="shared" si="14"/>
        <v>0.5</v>
      </c>
      <c r="Z60" s="189">
        <f t="shared" si="15"/>
        <v>0.97375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30.0</v>
      </c>
      <c r="B61" s="190" t="s">
        <v>104</v>
      </c>
      <c r="C61" s="190">
        <v>83.0</v>
      </c>
      <c r="D61" s="190">
        <v>205.0</v>
      </c>
      <c r="E61" s="190">
        <v>163.0</v>
      </c>
      <c r="F61" s="190">
        <f t="shared" si="5"/>
        <v>0</v>
      </c>
      <c r="G61" s="190">
        <f t="shared" si="6"/>
        <v>98.4572975</v>
      </c>
      <c r="H61" s="191">
        <f t="shared" si="7"/>
        <v>98.4572975</v>
      </c>
      <c r="I61" s="190">
        <v>1.0</v>
      </c>
      <c r="J61" s="192">
        <f t="shared" si="8"/>
        <v>98.4572975</v>
      </c>
      <c r="K61" s="139"/>
      <c r="L61" s="216"/>
      <c r="M61" s="258">
        <f t="shared" si="18"/>
        <v>1</v>
      </c>
      <c r="N61" s="258"/>
      <c r="O61" s="139"/>
      <c r="P61" s="139"/>
      <c r="Q61" s="175"/>
      <c r="R61" s="187">
        <v>35.5</v>
      </c>
      <c r="S61" s="175">
        <f t="shared" si="9"/>
        <v>1.63</v>
      </c>
      <c r="T61" s="160">
        <f t="shared" si="10"/>
        <v>1</v>
      </c>
      <c r="U61" s="160">
        <f t="shared" si="11"/>
        <v>1.63</v>
      </c>
      <c r="V61" s="188">
        <f t="shared" si="12"/>
        <v>98.4572975</v>
      </c>
      <c r="W61" s="175">
        <f t="shared" ref="W61:X61" si="46">C61/100</f>
        <v>0.83</v>
      </c>
      <c r="X61" s="175">
        <f t="shared" si="46"/>
        <v>2.05</v>
      </c>
      <c r="Y61" s="175">
        <f t="shared" si="14"/>
        <v>1.63</v>
      </c>
      <c r="Z61" s="189">
        <f t="shared" si="15"/>
        <v>2.773445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31.0</v>
      </c>
      <c r="B62" s="190" t="s">
        <v>104</v>
      </c>
      <c r="C62" s="190">
        <v>80.0</v>
      </c>
      <c r="D62" s="190">
        <v>205.0</v>
      </c>
      <c r="E62" s="190">
        <v>145.0</v>
      </c>
      <c r="F62" s="190">
        <f t="shared" si="5"/>
        <v>0</v>
      </c>
      <c r="G62" s="190">
        <f t="shared" si="6"/>
        <v>84.419</v>
      </c>
      <c r="H62" s="191">
        <f t="shared" si="7"/>
        <v>84.419</v>
      </c>
      <c r="I62" s="190">
        <v>1.0</v>
      </c>
      <c r="J62" s="192">
        <f t="shared" si="8"/>
        <v>84.419</v>
      </c>
      <c r="K62" s="139"/>
      <c r="L62" s="216"/>
      <c r="M62" s="258">
        <f t="shared" si="18"/>
        <v>1</v>
      </c>
      <c r="N62" s="258"/>
      <c r="O62" s="139"/>
      <c r="P62" s="139"/>
      <c r="Q62" s="175"/>
      <c r="R62" s="187">
        <v>35.5</v>
      </c>
      <c r="S62" s="175">
        <f t="shared" si="9"/>
        <v>1.45</v>
      </c>
      <c r="T62" s="160">
        <f t="shared" si="10"/>
        <v>1</v>
      </c>
      <c r="U62" s="160">
        <f t="shared" si="11"/>
        <v>1.45</v>
      </c>
      <c r="V62" s="188">
        <f t="shared" si="12"/>
        <v>84.419</v>
      </c>
      <c r="W62" s="175">
        <f t="shared" ref="W62:X62" si="47">C62/100</f>
        <v>0.8</v>
      </c>
      <c r="X62" s="175">
        <f t="shared" si="47"/>
        <v>2.05</v>
      </c>
      <c r="Y62" s="175">
        <f t="shared" si="14"/>
        <v>1.45</v>
      </c>
      <c r="Z62" s="189">
        <f t="shared" si="15"/>
        <v>2.378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32.0</v>
      </c>
      <c r="B63" s="190" t="s">
        <v>104</v>
      </c>
      <c r="C63" s="190">
        <v>94.0</v>
      </c>
      <c r="D63" s="190">
        <v>205.0</v>
      </c>
      <c r="E63" s="190">
        <v>2500.0</v>
      </c>
      <c r="F63" s="190">
        <f t="shared" si="5"/>
        <v>0</v>
      </c>
      <c r="G63" s="190">
        <f t="shared" si="6"/>
        <v>1710.2125</v>
      </c>
      <c r="H63" s="191">
        <f t="shared" si="7"/>
        <v>1710.2125</v>
      </c>
      <c r="I63" s="190">
        <v>1.0</v>
      </c>
      <c r="J63" s="192">
        <f t="shared" si="8"/>
        <v>1710.2125</v>
      </c>
      <c r="K63" s="139"/>
      <c r="L63" s="216"/>
      <c r="M63" s="258">
        <f t="shared" si="18"/>
        <v>1</v>
      </c>
      <c r="N63" s="258"/>
      <c r="O63" s="139"/>
      <c r="P63" s="139"/>
      <c r="Q63" s="175">
        <v>1675.0</v>
      </c>
      <c r="R63" s="187">
        <v>35.5</v>
      </c>
      <c r="S63" s="175">
        <f t="shared" si="9"/>
        <v>25</v>
      </c>
      <c r="T63" s="160">
        <f t="shared" si="10"/>
        <v>1</v>
      </c>
      <c r="U63" s="160">
        <f t="shared" si="11"/>
        <v>25</v>
      </c>
      <c r="V63" s="188">
        <f t="shared" si="12"/>
        <v>1710.2125</v>
      </c>
      <c r="W63" s="175">
        <f t="shared" ref="W63:X63" si="48">C63/100</f>
        <v>0.94</v>
      </c>
      <c r="X63" s="175">
        <f t="shared" si="48"/>
        <v>2.05</v>
      </c>
      <c r="Y63" s="175">
        <f t="shared" si="14"/>
        <v>25</v>
      </c>
      <c r="Z63" s="189">
        <f t="shared" si="15"/>
        <v>48.175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33.0</v>
      </c>
      <c r="B64" s="190" t="s">
        <v>104</v>
      </c>
      <c r="C64" s="190">
        <v>96.0</v>
      </c>
      <c r="D64" s="190">
        <v>205.0</v>
      </c>
      <c r="E64" s="190">
        <v>2650.0</v>
      </c>
      <c r="F64" s="190">
        <f t="shared" si="5"/>
        <v>0</v>
      </c>
      <c r="G64" s="190">
        <f t="shared" si="6"/>
        <v>1851.396</v>
      </c>
      <c r="H64" s="191">
        <f t="shared" si="7"/>
        <v>1851.396</v>
      </c>
      <c r="I64" s="190">
        <v>1.0</v>
      </c>
      <c r="J64" s="192">
        <f t="shared" si="8"/>
        <v>1851.396</v>
      </c>
      <c r="K64" s="139"/>
      <c r="L64" s="216"/>
      <c r="M64" s="258">
        <f t="shared" si="18"/>
        <v>1</v>
      </c>
      <c r="N64" s="258"/>
      <c r="O64" s="139"/>
      <c r="P64" s="139"/>
      <c r="Q64" s="175">
        <v>1835.0</v>
      </c>
      <c r="R64" s="187">
        <v>35.5</v>
      </c>
      <c r="S64" s="175">
        <f t="shared" si="9"/>
        <v>26.5</v>
      </c>
      <c r="T64" s="160">
        <f t="shared" si="10"/>
        <v>1</v>
      </c>
      <c r="U64" s="160">
        <f t="shared" si="11"/>
        <v>26.5</v>
      </c>
      <c r="V64" s="188">
        <f t="shared" si="12"/>
        <v>1851.396</v>
      </c>
      <c r="W64" s="175">
        <f t="shared" ref="W64:X64" si="49">C64/100</f>
        <v>0.96</v>
      </c>
      <c r="X64" s="175">
        <f t="shared" si="49"/>
        <v>2.05</v>
      </c>
      <c r="Y64" s="175">
        <f t="shared" si="14"/>
        <v>26.5</v>
      </c>
      <c r="Z64" s="189">
        <f t="shared" si="15"/>
        <v>52.152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34.0</v>
      </c>
      <c r="B65" s="190" t="s">
        <v>104</v>
      </c>
      <c r="C65" s="190">
        <v>92.5</v>
      </c>
      <c r="D65" s="190">
        <v>205.0</v>
      </c>
      <c r="E65" s="190">
        <v>2831.0</v>
      </c>
      <c r="F65" s="190">
        <f t="shared" si="5"/>
        <v>0</v>
      </c>
      <c r="G65" s="190">
        <f t="shared" si="6"/>
        <v>1905.740731</v>
      </c>
      <c r="H65" s="191">
        <f t="shared" si="7"/>
        <v>1905.740731</v>
      </c>
      <c r="I65" s="190">
        <v>1.0</v>
      </c>
      <c r="J65" s="192">
        <f t="shared" si="8"/>
        <v>1905.740731</v>
      </c>
      <c r="K65" s="139"/>
      <c r="L65" s="216"/>
      <c r="M65" s="258">
        <f t="shared" si="18"/>
        <v>1</v>
      </c>
      <c r="N65" s="258"/>
      <c r="O65" s="139"/>
      <c r="P65" s="139"/>
      <c r="Q65" s="175">
        <v>1890.0</v>
      </c>
      <c r="R65" s="187">
        <v>35.5</v>
      </c>
      <c r="S65" s="175">
        <f t="shared" si="9"/>
        <v>28.31</v>
      </c>
      <c r="T65" s="160">
        <f t="shared" si="10"/>
        <v>1</v>
      </c>
      <c r="U65" s="160">
        <f t="shared" si="11"/>
        <v>28.31</v>
      </c>
      <c r="V65" s="188">
        <f t="shared" si="12"/>
        <v>1905.740731</v>
      </c>
      <c r="W65" s="175">
        <f t="shared" ref="W65:X65" si="50">C65/100</f>
        <v>0.925</v>
      </c>
      <c r="X65" s="175">
        <f t="shared" si="50"/>
        <v>2.05</v>
      </c>
      <c r="Y65" s="175">
        <f t="shared" si="14"/>
        <v>28.31</v>
      </c>
      <c r="Z65" s="189">
        <f t="shared" si="15"/>
        <v>53.6828375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35.0</v>
      </c>
      <c r="B66" s="190" t="s">
        <v>104</v>
      </c>
      <c r="C66" s="190">
        <v>95.0</v>
      </c>
      <c r="D66" s="190">
        <v>205.0</v>
      </c>
      <c r="E66" s="190">
        <v>2833.0</v>
      </c>
      <c r="F66" s="190">
        <f t="shared" si="5"/>
        <v>0</v>
      </c>
      <c r="G66" s="190">
        <f t="shared" si="6"/>
        <v>1958.629963</v>
      </c>
      <c r="H66" s="191">
        <f t="shared" si="7"/>
        <v>1958.629963</v>
      </c>
      <c r="I66" s="190">
        <v>1.0</v>
      </c>
      <c r="J66" s="192">
        <f t="shared" si="8"/>
        <v>1958.629963</v>
      </c>
      <c r="K66" s="139"/>
      <c r="L66" s="216"/>
      <c r="M66" s="258">
        <f t="shared" si="18"/>
        <v>1</v>
      </c>
      <c r="N66" s="258"/>
      <c r="O66" s="139"/>
      <c r="P66" s="139"/>
      <c r="Q66" s="175">
        <v>1935.0</v>
      </c>
      <c r="R66" s="187">
        <v>35.5</v>
      </c>
      <c r="S66" s="175">
        <f t="shared" si="9"/>
        <v>28.33</v>
      </c>
      <c r="T66" s="160">
        <f t="shared" si="10"/>
        <v>1</v>
      </c>
      <c r="U66" s="160">
        <f t="shared" si="11"/>
        <v>28.33</v>
      </c>
      <c r="V66" s="188">
        <f t="shared" si="12"/>
        <v>1958.629963</v>
      </c>
      <c r="W66" s="175">
        <f t="shared" ref="W66:X66" si="51">C66/100</f>
        <v>0.95</v>
      </c>
      <c r="X66" s="175">
        <f t="shared" si="51"/>
        <v>2.05</v>
      </c>
      <c r="Y66" s="175">
        <f t="shared" si="14"/>
        <v>28.33</v>
      </c>
      <c r="Z66" s="189">
        <f t="shared" si="15"/>
        <v>55.172675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36.0</v>
      </c>
      <c r="B67" s="180" t="s">
        <v>74</v>
      </c>
      <c r="C67" s="181">
        <v>87.0</v>
      </c>
      <c r="D67" s="181">
        <v>220.0</v>
      </c>
      <c r="E67" s="181">
        <v>70.0</v>
      </c>
      <c r="F67" s="181">
        <f t="shared" si="5"/>
        <v>0</v>
      </c>
      <c r="G67" s="181">
        <f t="shared" si="6"/>
        <v>41.5338</v>
      </c>
      <c r="H67" s="182">
        <f t="shared" si="7"/>
        <v>41.5338</v>
      </c>
      <c r="I67" s="181">
        <v>1.0</v>
      </c>
      <c r="J67" s="183">
        <f t="shared" si="8"/>
        <v>41.5338</v>
      </c>
      <c r="K67" s="184"/>
      <c r="L67" s="185"/>
      <c r="M67" s="186">
        <f t="shared" si="18"/>
        <v>1</v>
      </c>
      <c r="N67" s="186"/>
      <c r="O67" s="184"/>
      <c r="P67" s="184"/>
      <c r="Q67" s="185"/>
      <c r="R67" s="187">
        <v>31.0</v>
      </c>
      <c r="S67" s="175">
        <f t="shared" si="9"/>
        <v>0.7</v>
      </c>
      <c r="T67" s="160">
        <f t="shared" si="10"/>
        <v>1</v>
      </c>
      <c r="U67" s="160">
        <f t="shared" si="11"/>
        <v>0.7</v>
      </c>
      <c r="V67" s="188">
        <f t="shared" si="12"/>
        <v>41.5338</v>
      </c>
      <c r="W67" s="175">
        <f t="shared" ref="W67:X67" si="52">C67/100</f>
        <v>0.87</v>
      </c>
      <c r="X67" s="175">
        <f t="shared" si="52"/>
        <v>2.2</v>
      </c>
      <c r="Y67" s="175">
        <f t="shared" si="14"/>
        <v>0.7</v>
      </c>
      <c r="Z67" s="189">
        <f t="shared" si="15"/>
        <v>1.3398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37.0</v>
      </c>
      <c r="B68" s="190" t="s">
        <v>74</v>
      </c>
      <c r="C68" s="190">
        <v>95.0</v>
      </c>
      <c r="D68" s="190">
        <v>220.0</v>
      </c>
      <c r="E68" s="190">
        <v>68.0</v>
      </c>
      <c r="F68" s="190">
        <f t="shared" si="5"/>
        <v>0</v>
      </c>
      <c r="G68" s="190">
        <f t="shared" si="6"/>
        <v>44.0572</v>
      </c>
      <c r="H68" s="191">
        <f t="shared" si="7"/>
        <v>44.0572</v>
      </c>
      <c r="I68" s="190">
        <v>1.0</v>
      </c>
      <c r="J68" s="192">
        <f t="shared" si="8"/>
        <v>44.0572</v>
      </c>
      <c r="K68" s="139"/>
      <c r="L68" s="216"/>
      <c r="M68" s="258">
        <f t="shared" si="18"/>
        <v>1</v>
      </c>
      <c r="N68" s="258"/>
      <c r="O68" s="139"/>
      <c r="P68" s="139"/>
      <c r="Q68" s="175"/>
      <c r="R68" s="187">
        <v>31.0</v>
      </c>
      <c r="S68" s="175">
        <f t="shared" si="9"/>
        <v>0.68</v>
      </c>
      <c r="T68" s="160">
        <f t="shared" si="10"/>
        <v>1</v>
      </c>
      <c r="U68" s="160">
        <f t="shared" si="11"/>
        <v>0.68</v>
      </c>
      <c r="V68" s="188">
        <f t="shared" si="12"/>
        <v>44.0572</v>
      </c>
      <c r="W68" s="175">
        <f t="shared" ref="W68:X68" si="53">C68/100</f>
        <v>0.95</v>
      </c>
      <c r="X68" s="175">
        <f t="shared" si="53"/>
        <v>2.2</v>
      </c>
      <c r="Y68" s="175">
        <f t="shared" si="14"/>
        <v>0.68</v>
      </c>
      <c r="Z68" s="189">
        <f t="shared" si="15"/>
        <v>1.4212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38.0</v>
      </c>
      <c r="B69" s="190" t="s">
        <v>74</v>
      </c>
      <c r="C69" s="190">
        <v>94.0</v>
      </c>
      <c r="D69" s="190">
        <v>220.0</v>
      </c>
      <c r="E69" s="190">
        <v>2841.0</v>
      </c>
      <c r="F69" s="190">
        <f t="shared" si="5"/>
        <v>0</v>
      </c>
      <c r="G69" s="190">
        <f t="shared" si="6"/>
        <v>1821.30828</v>
      </c>
      <c r="H69" s="191">
        <f t="shared" si="7"/>
        <v>1821.30828</v>
      </c>
      <c r="I69" s="190">
        <v>1.0</v>
      </c>
      <c r="J69" s="192">
        <f t="shared" si="8"/>
        <v>1821.30828</v>
      </c>
      <c r="K69" s="139"/>
      <c r="L69" s="216"/>
      <c r="M69" s="258">
        <f t="shared" si="18"/>
        <v>1</v>
      </c>
      <c r="N69" s="258"/>
      <c r="O69" s="139"/>
      <c r="P69" s="139"/>
      <c r="Q69" s="175">
        <v>1830.0</v>
      </c>
      <c r="R69" s="187">
        <v>31.0</v>
      </c>
      <c r="S69" s="175">
        <f t="shared" si="9"/>
        <v>28.41</v>
      </c>
      <c r="T69" s="160">
        <f t="shared" si="10"/>
        <v>1</v>
      </c>
      <c r="U69" s="160">
        <f t="shared" si="11"/>
        <v>28.41</v>
      </c>
      <c r="V69" s="188">
        <f t="shared" si="12"/>
        <v>1821.30828</v>
      </c>
      <c r="W69" s="175">
        <f t="shared" ref="W69:X69" si="54">C69/100</f>
        <v>0.94</v>
      </c>
      <c r="X69" s="175">
        <f t="shared" si="54"/>
        <v>2.2</v>
      </c>
      <c r="Y69" s="175">
        <f t="shared" si="14"/>
        <v>28.41</v>
      </c>
      <c r="Z69" s="189">
        <f t="shared" si="15"/>
        <v>58.75188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39.0</v>
      </c>
      <c r="B70" s="190" t="s">
        <v>74</v>
      </c>
      <c r="C70" s="190">
        <v>92.0</v>
      </c>
      <c r="D70" s="190">
        <v>220.0</v>
      </c>
      <c r="E70" s="190">
        <v>2845.0</v>
      </c>
      <c r="F70" s="190">
        <f t="shared" si="5"/>
        <v>0</v>
      </c>
      <c r="G70" s="190">
        <f t="shared" si="6"/>
        <v>1785.0668</v>
      </c>
      <c r="H70" s="191">
        <f t="shared" si="7"/>
        <v>1785.0668</v>
      </c>
      <c r="I70" s="190">
        <v>1.0</v>
      </c>
      <c r="J70" s="192">
        <f t="shared" si="8"/>
        <v>1785.0668</v>
      </c>
      <c r="K70" s="139"/>
      <c r="L70" s="216"/>
      <c r="M70" s="258"/>
      <c r="N70" s="258"/>
      <c r="O70" s="139"/>
      <c r="P70" s="139"/>
      <c r="Q70" s="175">
        <v>1825.0</v>
      </c>
      <c r="R70" s="187">
        <v>31.0</v>
      </c>
      <c r="S70" s="175">
        <f t="shared" si="9"/>
        <v>28.45</v>
      </c>
      <c r="T70" s="160">
        <f t="shared" si="10"/>
        <v>1</v>
      </c>
      <c r="U70" s="160">
        <f t="shared" si="11"/>
        <v>28.45</v>
      </c>
      <c r="V70" s="188">
        <f t="shared" si="12"/>
        <v>1785.0668</v>
      </c>
      <c r="W70" s="175">
        <f t="shared" ref="W70:X70" si="55">C70/100</f>
        <v>0.92</v>
      </c>
      <c r="X70" s="175">
        <f t="shared" si="55"/>
        <v>2.2</v>
      </c>
      <c r="Y70" s="175">
        <f t="shared" si="14"/>
        <v>28.45</v>
      </c>
      <c r="Z70" s="189">
        <f t="shared" si="15"/>
        <v>57.5828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40.0</v>
      </c>
      <c r="B71" s="190" t="s">
        <v>74</v>
      </c>
      <c r="C71" s="190">
        <v>90.0</v>
      </c>
      <c r="D71" s="190">
        <v>220.0</v>
      </c>
      <c r="E71" s="190">
        <v>2250.0</v>
      </c>
      <c r="F71" s="190">
        <f t="shared" si="5"/>
        <v>0</v>
      </c>
      <c r="G71" s="190">
        <f t="shared" si="6"/>
        <v>1381.05</v>
      </c>
      <c r="H71" s="191">
        <f t="shared" si="7"/>
        <v>1381.05</v>
      </c>
      <c r="I71" s="190">
        <v>1.0</v>
      </c>
      <c r="J71" s="192">
        <f t="shared" si="8"/>
        <v>1381.05</v>
      </c>
      <c r="K71" s="139"/>
      <c r="L71" s="216"/>
      <c r="M71" s="258"/>
      <c r="N71" s="258"/>
      <c r="O71" s="139"/>
      <c r="P71" s="139"/>
      <c r="Q71" s="175">
        <v>1425.0</v>
      </c>
      <c r="R71" s="187">
        <v>31.0</v>
      </c>
      <c r="S71" s="175">
        <f t="shared" si="9"/>
        <v>22.5</v>
      </c>
      <c r="T71" s="160">
        <f t="shared" si="10"/>
        <v>1</v>
      </c>
      <c r="U71" s="160">
        <f t="shared" si="11"/>
        <v>22.5</v>
      </c>
      <c r="V71" s="188">
        <f t="shared" si="12"/>
        <v>1381.05</v>
      </c>
      <c r="W71" s="175">
        <f t="shared" ref="W71:X71" si="56">C71/100</f>
        <v>0.9</v>
      </c>
      <c r="X71" s="175">
        <f t="shared" si="56"/>
        <v>2.2</v>
      </c>
      <c r="Y71" s="175">
        <f t="shared" si="14"/>
        <v>22.5</v>
      </c>
      <c r="Z71" s="189">
        <f t="shared" si="15"/>
        <v>44.55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51.0</v>
      </c>
      <c r="B72" s="190"/>
      <c r="C72" s="190"/>
      <c r="D72" s="190"/>
      <c r="E72" s="190"/>
      <c r="F72" s="190">
        <f t="shared" si="5"/>
        <v>0</v>
      </c>
      <c r="G72" s="190">
        <f t="shared" si="6"/>
        <v>0</v>
      </c>
      <c r="H72" s="191">
        <f t="shared" si="7"/>
        <v>0</v>
      </c>
      <c r="I72" s="190"/>
      <c r="J72" s="192">
        <f t="shared" si="8"/>
        <v>0</v>
      </c>
      <c r="K72" s="139"/>
      <c r="L72" s="216"/>
      <c r="M72" s="258"/>
      <c r="N72" s="258"/>
      <c r="O72" s="139"/>
      <c r="P72" s="139"/>
      <c r="Q72" s="175"/>
      <c r="R72" s="141"/>
      <c r="S72" s="175">
        <f t="shared" si="9"/>
        <v>0</v>
      </c>
      <c r="T72" s="160" t="str">
        <f t="shared" si="10"/>
        <v/>
      </c>
      <c r="U72" s="160">
        <f t="shared" si="11"/>
        <v>0</v>
      </c>
      <c r="V72" s="188">
        <f t="shared" si="12"/>
        <v>0</v>
      </c>
      <c r="W72" s="175">
        <f t="shared" ref="W72:X72" si="57">C72/100</f>
        <v>0</v>
      </c>
      <c r="X72" s="175">
        <f t="shared" si="57"/>
        <v>0</v>
      </c>
      <c r="Y72" s="175">
        <f t="shared" si="14"/>
        <v>0</v>
      </c>
      <c r="Z72" s="18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52.0</v>
      </c>
      <c r="B73" s="190"/>
      <c r="C73" s="190"/>
      <c r="D73" s="190"/>
      <c r="E73" s="190"/>
      <c r="F73" s="190">
        <f t="shared" si="5"/>
        <v>0</v>
      </c>
      <c r="G73" s="190">
        <f t="shared" si="6"/>
        <v>0</v>
      </c>
      <c r="H73" s="191">
        <f t="shared" si="7"/>
        <v>0</v>
      </c>
      <c r="I73" s="190"/>
      <c r="J73" s="192">
        <f t="shared" si="8"/>
        <v>0</v>
      </c>
      <c r="K73" s="139"/>
      <c r="L73" s="216"/>
      <c r="M73" s="258"/>
      <c r="N73" s="258"/>
      <c r="O73" s="139"/>
      <c r="P73" s="139"/>
      <c r="Q73" s="175"/>
      <c r="R73" s="141"/>
      <c r="S73" s="175">
        <f t="shared" si="9"/>
        <v>0</v>
      </c>
      <c r="T73" s="160" t="str">
        <f t="shared" si="10"/>
        <v/>
      </c>
      <c r="U73" s="160">
        <f t="shared" si="11"/>
        <v>0</v>
      </c>
      <c r="V73" s="188">
        <f t="shared" si="12"/>
        <v>0</v>
      </c>
      <c r="W73" s="175">
        <f t="shared" ref="W73:X73" si="58">C73/100</f>
        <v>0</v>
      </c>
      <c r="X73" s="175">
        <f t="shared" si="58"/>
        <v>0</v>
      </c>
      <c r="Y73" s="175">
        <f t="shared" si="14"/>
        <v>0</v>
      </c>
      <c r="Z73" s="18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53.0</v>
      </c>
      <c r="B74" s="190"/>
      <c r="C74" s="190"/>
      <c r="D74" s="190"/>
      <c r="E74" s="190"/>
      <c r="F74" s="190">
        <f t="shared" si="5"/>
        <v>0</v>
      </c>
      <c r="G74" s="190">
        <f t="shared" si="6"/>
        <v>0</v>
      </c>
      <c r="H74" s="191">
        <f t="shared" si="7"/>
        <v>0</v>
      </c>
      <c r="I74" s="190"/>
      <c r="J74" s="192">
        <f t="shared" si="8"/>
        <v>0</v>
      </c>
      <c r="K74" s="139"/>
      <c r="L74" s="216"/>
      <c r="M74" s="258"/>
      <c r="N74" s="258"/>
      <c r="O74" s="139"/>
      <c r="P74" s="139"/>
      <c r="Q74" s="175"/>
      <c r="R74" s="141"/>
      <c r="S74" s="175">
        <f t="shared" si="9"/>
        <v>0</v>
      </c>
      <c r="T74" s="160" t="str">
        <f t="shared" si="10"/>
        <v/>
      </c>
      <c r="U74" s="160">
        <f t="shared" si="11"/>
        <v>0</v>
      </c>
      <c r="V74" s="188">
        <f t="shared" si="12"/>
        <v>0</v>
      </c>
      <c r="W74" s="175">
        <f t="shared" ref="W74:X74" si="59">C74/100</f>
        <v>0</v>
      </c>
      <c r="X74" s="175">
        <f t="shared" si="59"/>
        <v>0</v>
      </c>
      <c r="Y74" s="175">
        <f t="shared" si="14"/>
        <v>0</v>
      </c>
      <c r="Z74" s="18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54.0</v>
      </c>
      <c r="B75" s="190"/>
      <c r="C75" s="190"/>
      <c r="D75" s="190"/>
      <c r="E75" s="190"/>
      <c r="F75" s="190">
        <f t="shared" si="5"/>
        <v>0</v>
      </c>
      <c r="G75" s="190">
        <f t="shared" si="6"/>
        <v>0</v>
      </c>
      <c r="H75" s="191">
        <f t="shared" si="7"/>
        <v>0</v>
      </c>
      <c r="I75" s="190"/>
      <c r="J75" s="192">
        <f t="shared" si="8"/>
        <v>0</v>
      </c>
      <c r="K75" s="139"/>
      <c r="L75" s="216"/>
      <c r="M75" s="258"/>
      <c r="N75" s="258"/>
      <c r="O75" s="139"/>
      <c r="P75" s="139"/>
      <c r="Q75" s="175"/>
      <c r="R75" s="141"/>
      <c r="S75" s="175">
        <f t="shared" si="9"/>
        <v>0</v>
      </c>
      <c r="T75" s="160" t="str">
        <f t="shared" si="10"/>
        <v/>
      </c>
      <c r="U75" s="160">
        <f t="shared" si="11"/>
        <v>0</v>
      </c>
      <c r="V75" s="188">
        <f t="shared" si="12"/>
        <v>0</v>
      </c>
      <c r="W75" s="175">
        <f t="shared" ref="W75:X75" si="60">C75/100</f>
        <v>0</v>
      </c>
      <c r="X75" s="175">
        <f t="shared" si="60"/>
        <v>0</v>
      </c>
      <c r="Y75" s="175">
        <f t="shared" si="14"/>
        <v>0</v>
      </c>
      <c r="Z75" s="18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55.0</v>
      </c>
      <c r="B76" s="190"/>
      <c r="C76" s="190"/>
      <c r="D76" s="190"/>
      <c r="E76" s="190"/>
      <c r="F76" s="190">
        <f t="shared" si="5"/>
        <v>0</v>
      </c>
      <c r="G76" s="190">
        <f t="shared" si="6"/>
        <v>0</v>
      </c>
      <c r="H76" s="191">
        <f t="shared" si="7"/>
        <v>0</v>
      </c>
      <c r="I76" s="190"/>
      <c r="J76" s="192">
        <f t="shared" si="8"/>
        <v>0</v>
      </c>
      <c r="K76" s="139"/>
      <c r="L76" s="216"/>
      <c r="M76" s="258"/>
      <c r="N76" s="258"/>
      <c r="O76" s="139"/>
      <c r="P76" s="139"/>
      <c r="Q76" s="175"/>
      <c r="R76" s="141"/>
      <c r="S76" s="175">
        <f t="shared" si="9"/>
        <v>0</v>
      </c>
      <c r="T76" s="160" t="str">
        <f t="shared" si="10"/>
        <v/>
      </c>
      <c r="U76" s="160">
        <f t="shared" si="11"/>
        <v>0</v>
      </c>
      <c r="V76" s="188">
        <f t="shared" si="12"/>
        <v>0</v>
      </c>
      <c r="W76" s="175">
        <f t="shared" ref="W76:X76" si="61">C76/100</f>
        <v>0</v>
      </c>
      <c r="X76" s="175">
        <f t="shared" si="61"/>
        <v>0</v>
      </c>
      <c r="Y76" s="175">
        <f t="shared" si="14"/>
        <v>0</v>
      </c>
      <c r="Z76" s="18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56.0</v>
      </c>
      <c r="B77" s="190"/>
      <c r="C77" s="190"/>
      <c r="D77" s="190"/>
      <c r="E77" s="190"/>
      <c r="F77" s="190">
        <f t="shared" si="5"/>
        <v>0</v>
      </c>
      <c r="G77" s="190">
        <f t="shared" si="6"/>
        <v>0</v>
      </c>
      <c r="H77" s="191">
        <f t="shared" si="7"/>
        <v>0</v>
      </c>
      <c r="I77" s="190"/>
      <c r="J77" s="192">
        <f t="shared" si="8"/>
        <v>0</v>
      </c>
      <c r="K77" s="139"/>
      <c r="L77" s="216"/>
      <c r="M77" s="258"/>
      <c r="N77" s="258"/>
      <c r="O77" s="139"/>
      <c r="P77" s="139"/>
      <c r="Q77" s="175"/>
      <c r="R77" s="141"/>
      <c r="S77" s="175">
        <f t="shared" si="9"/>
        <v>0</v>
      </c>
      <c r="T77" s="160" t="str">
        <f t="shared" si="10"/>
        <v/>
      </c>
      <c r="U77" s="160">
        <f t="shared" si="11"/>
        <v>0</v>
      </c>
      <c r="V77" s="188">
        <f t="shared" si="12"/>
        <v>0</v>
      </c>
      <c r="W77" s="175">
        <f t="shared" ref="W77:X77" si="62">C77/100</f>
        <v>0</v>
      </c>
      <c r="X77" s="175">
        <f t="shared" si="62"/>
        <v>0</v>
      </c>
      <c r="Y77" s="175">
        <f t="shared" si="14"/>
        <v>0</v>
      </c>
      <c r="Z77" s="18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57.0</v>
      </c>
      <c r="B78" s="190"/>
      <c r="C78" s="190"/>
      <c r="D78" s="190"/>
      <c r="E78" s="190"/>
      <c r="F78" s="190">
        <f t="shared" si="5"/>
        <v>0</v>
      </c>
      <c r="G78" s="190">
        <f t="shared" si="6"/>
        <v>0</v>
      </c>
      <c r="H78" s="191">
        <f t="shared" si="7"/>
        <v>0</v>
      </c>
      <c r="I78" s="190"/>
      <c r="J78" s="192">
        <f t="shared" si="8"/>
        <v>0</v>
      </c>
      <c r="K78" s="139"/>
      <c r="L78" s="216"/>
      <c r="M78" s="258"/>
      <c r="N78" s="258"/>
      <c r="O78" s="139"/>
      <c r="P78" s="139"/>
      <c r="Q78" s="175"/>
      <c r="R78" s="141"/>
      <c r="S78" s="175">
        <f t="shared" si="9"/>
        <v>0</v>
      </c>
      <c r="T78" s="160" t="str">
        <f t="shared" si="10"/>
        <v/>
      </c>
      <c r="U78" s="160">
        <f t="shared" si="11"/>
        <v>0</v>
      </c>
      <c r="V78" s="188">
        <f t="shared" si="12"/>
        <v>0</v>
      </c>
      <c r="W78" s="175">
        <f t="shared" ref="W78:X78" si="63">C78/100</f>
        <v>0</v>
      </c>
      <c r="X78" s="175">
        <f t="shared" si="63"/>
        <v>0</v>
      </c>
      <c r="Y78" s="175">
        <f t="shared" si="14"/>
        <v>0</v>
      </c>
      <c r="Z78" s="18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58.0</v>
      </c>
      <c r="B79" s="190"/>
      <c r="C79" s="190"/>
      <c r="D79" s="190"/>
      <c r="E79" s="190"/>
      <c r="F79" s="190">
        <f t="shared" si="5"/>
        <v>0</v>
      </c>
      <c r="G79" s="190">
        <f t="shared" si="6"/>
        <v>0</v>
      </c>
      <c r="H79" s="191">
        <f t="shared" si="7"/>
        <v>0</v>
      </c>
      <c r="I79" s="190"/>
      <c r="J79" s="192">
        <f t="shared" si="8"/>
        <v>0</v>
      </c>
      <c r="K79" s="139"/>
      <c r="L79" s="216"/>
      <c r="M79" s="258"/>
      <c r="N79" s="258"/>
      <c r="O79" s="139"/>
      <c r="P79" s="139"/>
      <c r="Q79" s="175"/>
      <c r="R79" s="141"/>
      <c r="S79" s="175">
        <f t="shared" si="9"/>
        <v>0</v>
      </c>
      <c r="T79" s="160" t="str">
        <f t="shared" si="10"/>
        <v/>
      </c>
      <c r="U79" s="160">
        <f t="shared" si="11"/>
        <v>0</v>
      </c>
      <c r="V79" s="188">
        <f t="shared" si="12"/>
        <v>0</v>
      </c>
      <c r="W79" s="175">
        <f t="shared" ref="W79:X79" si="64">C79/100</f>
        <v>0</v>
      </c>
      <c r="X79" s="175">
        <f t="shared" si="64"/>
        <v>0</v>
      </c>
      <c r="Y79" s="175">
        <f t="shared" si="14"/>
        <v>0</v>
      </c>
      <c r="Z79" s="18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59.0</v>
      </c>
      <c r="B80" s="190"/>
      <c r="C80" s="190"/>
      <c r="D80" s="190"/>
      <c r="E80" s="190"/>
      <c r="F80" s="190">
        <f t="shared" si="5"/>
        <v>0</v>
      </c>
      <c r="G80" s="190">
        <f t="shared" si="6"/>
        <v>0</v>
      </c>
      <c r="H80" s="191">
        <f t="shared" si="7"/>
        <v>0</v>
      </c>
      <c r="I80" s="190"/>
      <c r="J80" s="192">
        <f t="shared" si="8"/>
        <v>0</v>
      </c>
      <c r="K80" s="139"/>
      <c r="L80" s="216"/>
      <c r="M80" s="258"/>
      <c r="N80" s="258"/>
      <c r="O80" s="139"/>
      <c r="P80" s="139"/>
      <c r="Q80" s="175"/>
      <c r="R80" s="141"/>
      <c r="S80" s="175">
        <f t="shared" si="9"/>
        <v>0</v>
      </c>
      <c r="T80" s="160" t="str">
        <f t="shared" si="10"/>
        <v/>
      </c>
      <c r="U80" s="160">
        <f t="shared" si="11"/>
        <v>0</v>
      </c>
      <c r="V80" s="188">
        <f t="shared" si="12"/>
        <v>0</v>
      </c>
      <c r="W80" s="175">
        <f t="shared" ref="W80:X80" si="65">C80/100</f>
        <v>0</v>
      </c>
      <c r="X80" s="175">
        <f t="shared" si="65"/>
        <v>0</v>
      </c>
      <c r="Y80" s="175">
        <f t="shared" si="14"/>
        <v>0</v>
      </c>
      <c r="Z80" s="18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60.0</v>
      </c>
      <c r="B81" s="190"/>
      <c r="C81" s="190"/>
      <c r="D81" s="190"/>
      <c r="E81" s="190"/>
      <c r="F81" s="190">
        <f t="shared" si="5"/>
        <v>0</v>
      </c>
      <c r="G81" s="190">
        <f t="shared" si="6"/>
        <v>0</v>
      </c>
      <c r="H81" s="191">
        <f t="shared" si="7"/>
        <v>0</v>
      </c>
      <c r="I81" s="190"/>
      <c r="J81" s="192">
        <f t="shared" si="8"/>
        <v>0</v>
      </c>
      <c r="K81" s="139"/>
      <c r="L81" s="175">
        <f t="shared" ref="L81:L82" si="67">D81*25.4/1000</f>
        <v>0</v>
      </c>
      <c r="M81" s="160" t="str">
        <f t="shared" ref="M81:M96" si="68">+I81</f>
        <v/>
      </c>
      <c r="N81" s="160">
        <f t="shared" ref="N81:N82" si="69">M81*L81</f>
        <v>0</v>
      </c>
      <c r="O81" s="139"/>
      <c r="P81" s="139"/>
      <c r="Q81" s="175"/>
      <c r="R81" s="141"/>
      <c r="S81" s="175">
        <f t="shared" si="9"/>
        <v>0</v>
      </c>
      <c r="T81" s="160" t="str">
        <f t="shared" si="10"/>
        <v/>
      </c>
      <c r="U81" s="160">
        <f t="shared" si="11"/>
        <v>0</v>
      </c>
      <c r="V81" s="188">
        <f t="shared" si="12"/>
        <v>0</v>
      </c>
      <c r="W81" s="175">
        <f t="shared" ref="W81:X81" si="66">C81/100</f>
        <v>0</v>
      </c>
      <c r="X81" s="175">
        <f t="shared" si="66"/>
        <v>0</v>
      </c>
      <c r="Y81" s="175">
        <f t="shared" si="14"/>
        <v>0</v>
      </c>
      <c r="Z81" s="18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61.0</v>
      </c>
      <c r="B82" s="190"/>
      <c r="C82" s="190"/>
      <c r="D82" s="190"/>
      <c r="E82" s="190"/>
      <c r="F82" s="190">
        <f t="shared" si="5"/>
        <v>0</v>
      </c>
      <c r="G82" s="190">
        <f t="shared" si="6"/>
        <v>0</v>
      </c>
      <c r="H82" s="191">
        <f t="shared" si="7"/>
        <v>0</v>
      </c>
      <c r="I82" s="190"/>
      <c r="J82" s="192">
        <f t="shared" si="8"/>
        <v>0</v>
      </c>
      <c r="K82" s="139"/>
      <c r="L82" s="216">
        <f t="shared" si="67"/>
        <v>0</v>
      </c>
      <c r="M82" s="258" t="str">
        <f t="shared" si="68"/>
        <v/>
      </c>
      <c r="N82" s="258">
        <f t="shared" si="69"/>
        <v>0</v>
      </c>
      <c r="O82" s="139"/>
      <c r="P82" s="139"/>
      <c r="Q82" s="175"/>
      <c r="R82" s="141"/>
      <c r="S82" s="175">
        <f t="shared" si="9"/>
        <v>0</v>
      </c>
      <c r="T82" s="160" t="str">
        <f t="shared" si="10"/>
        <v/>
      </c>
      <c r="U82" s="160">
        <f t="shared" si="11"/>
        <v>0</v>
      </c>
      <c r="V82" s="188">
        <f t="shared" si="12"/>
        <v>0</v>
      </c>
      <c r="W82" s="175">
        <f t="shared" ref="W82:X82" si="70">C82/100</f>
        <v>0</v>
      </c>
      <c r="X82" s="175">
        <f t="shared" si="70"/>
        <v>0</v>
      </c>
      <c r="Y82" s="175">
        <f t="shared" si="14"/>
        <v>0</v>
      </c>
      <c r="Z82" s="18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62.0</v>
      </c>
      <c r="B83" s="190"/>
      <c r="C83" s="190"/>
      <c r="D83" s="190"/>
      <c r="E83" s="190"/>
      <c r="F83" s="190">
        <f t="shared" si="5"/>
        <v>0</v>
      </c>
      <c r="G83" s="190">
        <f t="shared" si="6"/>
        <v>0</v>
      </c>
      <c r="H83" s="191">
        <f t="shared" si="7"/>
        <v>0</v>
      </c>
      <c r="I83" s="190"/>
      <c r="J83" s="192">
        <f t="shared" si="8"/>
        <v>0</v>
      </c>
      <c r="K83" s="139"/>
      <c r="L83" s="216"/>
      <c r="M83" s="258" t="str">
        <f t="shared" si="68"/>
        <v/>
      </c>
      <c r="N83" s="258"/>
      <c r="O83" s="139"/>
      <c r="P83" s="139"/>
      <c r="Q83" s="175"/>
      <c r="R83" s="141"/>
      <c r="S83" s="175">
        <f t="shared" si="9"/>
        <v>0</v>
      </c>
      <c r="T83" s="160" t="str">
        <f t="shared" si="10"/>
        <v/>
      </c>
      <c r="U83" s="160">
        <f t="shared" si="11"/>
        <v>0</v>
      </c>
      <c r="V83" s="188">
        <f t="shared" si="12"/>
        <v>0</v>
      </c>
      <c r="W83" s="175">
        <f t="shared" ref="W83:X83" si="71">C83/100</f>
        <v>0</v>
      </c>
      <c r="X83" s="175">
        <f t="shared" si="71"/>
        <v>0</v>
      </c>
      <c r="Y83" s="175">
        <f t="shared" si="14"/>
        <v>0</v>
      </c>
      <c r="Z83" s="18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63.0</v>
      </c>
      <c r="B84" s="190"/>
      <c r="C84" s="190"/>
      <c r="D84" s="190"/>
      <c r="E84" s="190"/>
      <c r="F84" s="190">
        <f t="shared" si="5"/>
        <v>0</v>
      </c>
      <c r="G84" s="190">
        <f t="shared" si="6"/>
        <v>0</v>
      </c>
      <c r="H84" s="191">
        <f t="shared" si="7"/>
        <v>0</v>
      </c>
      <c r="I84" s="190"/>
      <c r="J84" s="192">
        <f t="shared" si="8"/>
        <v>0</v>
      </c>
      <c r="K84" s="139"/>
      <c r="L84" s="216"/>
      <c r="M84" s="258" t="str">
        <f t="shared" si="68"/>
        <v/>
      </c>
      <c r="N84" s="258"/>
      <c r="O84" s="139"/>
      <c r="P84" s="139"/>
      <c r="Q84" s="175"/>
      <c r="R84" s="141"/>
      <c r="S84" s="175">
        <f t="shared" si="9"/>
        <v>0</v>
      </c>
      <c r="T84" s="160" t="str">
        <f t="shared" si="10"/>
        <v/>
      </c>
      <c r="U84" s="160">
        <f t="shared" si="11"/>
        <v>0</v>
      </c>
      <c r="V84" s="188">
        <f t="shared" si="12"/>
        <v>0</v>
      </c>
      <c r="W84" s="175">
        <f t="shared" ref="W84:X84" si="72">C84/100</f>
        <v>0</v>
      </c>
      <c r="X84" s="175">
        <f t="shared" si="72"/>
        <v>0</v>
      </c>
      <c r="Y84" s="175">
        <f t="shared" si="14"/>
        <v>0</v>
      </c>
      <c r="Z84" s="18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64.0</v>
      </c>
      <c r="B85" s="190"/>
      <c r="C85" s="190"/>
      <c r="D85" s="190"/>
      <c r="E85" s="190"/>
      <c r="F85" s="190">
        <f t="shared" si="5"/>
        <v>0</v>
      </c>
      <c r="G85" s="190">
        <f t="shared" si="6"/>
        <v>0</v>
      </c>
      <c r="H85" s="191">
        <f t="shared" si="7"/>
        <v>0</v>
      </c>
      <c r="I85" s="190"/>
      <c r="J85" s="192">
        <f t="shared" si="8"/>
        <v>0</v>
      </c>
      <c r="K85" s="139"/>
      <c r="L85" s="216"/>
      <c r="M85" s="258" t="str">
        <f t="shared" si="68"/>
        <v/>
      </c>
      <c r="N85" s="258"/>
      <c r="O85" s="139"/>
      <c r="P85" s="139"/>
      <c r="Q85" s="175"/>
      <c r="R85" s="141"/>
      <c r="S85" s="175">
        <f t="shared" si="9"/>
        <v>0</v>
      </c>
      <c r="T85" s="160" t="str">
        <f t="shared" si="10"/>
        <v/>
      </c>
      <c r="U85" s="160">
        <f t="shared" si="11"/>
        <v>0</v>
      </c>
      <c r="V85" s="188">
        <f t="shared" si="12"/>
        <v>0</v>
      </c>
      <c r="W85" s="175">
        <f t="shared" ref="W85:X85" si="73">C85/100</f>
        <v>0</v>
      </c>
      <c r="X85" s="175">
        <f t="shared" si="73"/>
        <v>0</v>
      </c>
      <c r="Y85" s="175">
        <f t="shared" si="14"/>
        <v>0</v>
      </c>
      <c r="Z85" s="18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65.0</v>
      </c>
      <c r="B86" s="190"/>
      <c r="C86" s="190"/>
      <c r="D86" s="190"/>
      <c r="E86" s="190"/>
      <c r="F86" s="190">
        <f t="shared" si="5"/>
        <v>0</v>
      </c>
      <c r="G86" s="190">
        <f t="shared" si="6"/>
        <v>0</v>
      </c>
      <c r="H86" s="191">
        <f t="shared" si="7"/>
        <v>0</v>
      </c>
      <c r="I86" s="190"/>
      <c r="J86" s="192">
        <f t="shared" si="8"/>
        <v>0</v>
      </c>
      <c r="K86" s="139"/>
      <c r="L86" s="216"/>
      <c r="M86" s="258" t="str">
        <f t="shared" si="68"/>
        <v/>
      </c>
      <c r="N86" s="258"/>
      <c r="O86" s="139"/>
      <c r="P86" s="139"/>
      <c r="Q86" s="175"/>
      <c r="R86" s="141"/>
      <c r="S86" s="175">
        <f t="shared" si="9"/>
        <v>0</v>
      </c>
      <c r="T86" s="160" t="str">
        <f t="shared" si="10"/>
        <v/>
      </c>
      <c r="U86" s="160">
        <f t="shared" si="11"/>
        <v>0</v>
      </c>
      <c r="V86" s="188">
        <f t="shared" si="12"/>
        <v>0</v>
      </c>
      <c r="W86" s="175">
        <f t="shared" ref="W86:X86" si="74">C86/100</f>
        <v>0</v>
      </c>
      <c r="X86" s="175">
        <f t="shared" si="74"/>
        <v>0</v>
      </c>
      <c r="Y86" s="175">
        <f t="shared" si="14"/>
        <v>0</v>
      </c>
      <c r="Z86" s="18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66.0</v>
      </c>
      <c r="B87" s="190"/>
      <c r="C87" s="190"/>
      <c r="D87" s="190"/>
      <c r="E87" s="190"/>
      <c r="F87" s="190">
        <f t="shared" si="5"/>
        <v>0</v>
      </c>
      <c r="G87" s="190">
        <f t="shared" si="6"/>
        <v>0</v>
      </c>
      <c r="H87" s="191">
        <f t="shared" si="7"/>
        <v>0</v>
      </c>
      <c r="I87" s="190"/>
      <c r="J87" s="192">
        <f t="shared" si="8"/>
        <v>0</v>
      </c>
      <c r="K87" s="139"/>
      <c r="L87" s="216"/>
      <c r="M87" s="258" t="str">
        <f t="shared" si="68"/>
        <v/>
      </c>
      <c r="N87" s="258"/>
      <c r="O87" s="139"/>
      <c r="P87" s="139"/>
      <c r="Q87" s="175"/>
      <c r="R87" s="141"/>
      <c r="S87" s="175">
        <f t="shared" si="9"/>
        <v>0</v>
      </c>
      <c r="T87" s="160" t="str">
        <f t="shared" si="10"/>
        <v/>
      </c>
      <c r="U87" s="160">
        <f t="shared" si="11"/>
        <v>0</v>
      </c>
      <c r="V87" s="188">
        <f t="shared" si="12"/>
        <v>0</v>
      </c>
      <c r="W87" s="175">
        <f t="shared" ref="W87:X87" si="75">C87/100</f>
        <v>0</v>
      </c>
      <c r="X87" s="175">
        <f t="shared" si="75"/>
        <v>0</v>
      </c>
      <c r="Y87" s="175">
        <f t="shared" si="14"/>
        <v>0</v>
      </c>
      <c r="Z87" s="18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67.0</v>
      </c>
      <c r="B88" s="190"/>
      <c r="C88" s="190"/>
      <c r="D88" s="190"/>
      <c r="E88" s="190"/>
      <c r="F88" s="190">
        <f t="shared" si="5"/>
        <v>0</v>
      </c>
      <c r="G88" s="190">
        <f t="shared" si="6"/>
        <v>0</v>
      </c>
      <c r="H88" s="191">
        <f t="shared" si="7"/>
        <v>0</v>
      </c>
      <c r="I88" s="190"/>
      <c r="J88" s="192">
        <f t="shared" si="8"/>
        <v>0</v>
      </c>
      <c r="K88" s="139"/>
      <c r="L88" s="216"/>
      <c r="M88" s="258" t="str">
        <f t="shared" si="68"/>
        <v/>
      </c>
      <c r="N88" s="258"/>
      <c r="O88" s="139"/>
      <c r="P88" s="139"/>
      <c r="Q88" s="175"/>
      <c r="R88" s="141"/>
      <c r="S88" s="175">
        <f t="shared" si="9"/>
        <v>0</v>
      </c>
      <c r="T88" s="160" t="str">
        <f t="shared" si="10"/>
        <v/>
      </c>
      <c r="U88" s="160">
        <f t="shared" si="11"/>
        <v>0</v>
      </c>
      <c r="V88" s="188">
        <f t="shared" si="12"/>
        <v>0</v>
      </c>
      <c r="W88" s="175">
        <f t="shared" ref="W88:X88" si="76">C88/100</f>
        <v>0</v>
      </c>
      <c r="X88" s="175">
        <f t="shared" si="76"/>
        <v>0</v>
      </c>
      <c r="Y88" s="175">
        <f t="shared" si="14"/>
        <v>0</v>
      </c>
      <c r="Z88" s="18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68.0</v>
      </c>
      <c r="B89" s="190"/>
      <c r="C89" s="190"/>
      <c r="D89" s="190"/>
      <c r="E89" s="190"/>
      <c r="F89" s="190">
        <f t="shared" si="5"/>
        <v>0</v>
      </c>
      <c r="G89" s="190">
        <f t="shared" si="6"/>
        <v>0</v>
      </c>
      <c r="H89" s="191">
        <f t="shared" si="7"/>
        <v>0</v>
      </c>
      <c r="I89" s="190"/>
      <c r="J89" s="192">
        <f t="shared" si="8"/>
        <v>0</v>
      </c>
      <c r="K89" s="139"/>
      <c r="L89" s="216"/>
      <c r="M89" s="258" t="str">
        <f t="shared" si="68"/>
        <v/>
      </c>
      <c r="N89" s="258"/>
      <c r="O89" s="139"/>
      <c r="P89" s="139"/>
      <c r="Q89" s="175"/>
      <c r="R89" s="141"/>
      <c r="S89" s="175">
        <f t="shared" si="9"/>
        <v>0</v>
      </c>
      <c r="T89" s="160" t="str">
        <f t="shared" si="10"/>
        <v/>
      </c>
      <c r="U89" s="160">
        <f t="shared" si="11"/>
        <v>0</v>
      </c>
      <c r="V89" s="188">
        <f t="shared" si="12"/>
        <v>0</v>
      </c>
      <c r="W89" s="175">
        <f t="shared" ref="W89:X89" si="77">C89/100</f>
        <v>0</v>
      </c>
      <c r="X89" s="175">
        <f t="shared" si="77"/>
        <v>0</v>
      </c>
      <c r="Y89" s="175">
        <f t="shared" si="14"/>
        <v>0</v>
      </c>
      <c r="Z89" s="18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69.0</v>
      </c>
      <c r="B90" s="190"/>
      <c r="C90" s="190"/>
      <c r="D90" s="190"/>
      <c r="E90" s="190"/>
      <c r="F90" s="190">
        <f t="shared" si="5"/>
        <v>0</v>
      </c>
      <c r="G90" s="190">
        <f t="shared" si="6"/>
        <v>0</v>
      </c>
      <c r="H90" s="191">
        <f t="shared" si="7"/>
        <v>0</v>
      </c>
      <c r="I90" s="190"/>
      <c r="J90" s="192">
        <f t="shared" si="8"/>
        <v>0</v>
      </c>
      <c r="K90" s="139"/>
      <c r="L90" s="216"/>
      <c r="M90" s="258" t="str">
        <f t="shared" si="68"/>
        <v/>
      </c>
      <c r="N90" s="258"/>
      <c r="O90" s="139"/>
      <c r="P90" s="139"/>
      <c r="Q90" s="175"/>
      <c r="R90" s="141"/>
      <c r="S90" s="175">
        <f t="shared" si="9"/>
        <v>0</v>
      </c>
      <c r="T90" s="160" t="str">
        <f t="shared" si="10"/>
        <v/>
      </c>
      <c r="U90" s="160">
        <f t="shared" si="11"/>
        <v>0</v>
      </c>
      <c r="V90" s="188">
        <f t="shared" si="12"/>
        <v>0</v>
      </c>
      <c r="W90" s="175">
        <f t="shared" ref="W90:X90" si="78">C90/100</f>
        <v>0</v>
      </c>
      <c r="X90" s="175">
        <f t="shared" si="78"/>
        <v>0</v>
      </c>
      <c r="Y90" s="175">
        <f t="shared" si="14"/>
        <v>0</v>
      </c>
      <c r="Z90" s="18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70.0</v>
      </c>
      <c r="B91" s="190"/>
      <c r="C91" s="190"/>
      <c r="D91" s="190"/>
      <c r="E91" s="190"/>
      <c r="F91" s="190">
        <f t="shared" si="5"/>
        <v>0</v>
      </c>
      <c r="G91" s="190">
        <f t="shared" si="6"/>
        <v>0</v>
      </c>
      <c r="H91" s="191">
        <f t="shared" si="7"/>
        <v>0</v>
      </c>
      <c r="I91" s="190"/>
      <c r="J91" s="192">
        <f t="shared" si="8"/>
        <v>0</v>
      </c>
      <c r="K91" s="139"/>
      <c r="L91" s="216"/>
      <c r="M91" s="258" t="str">
        <f t="shared" si="68"/>
        <v/>
      </c>
      <c r="N91" s="258"/>
      <c r="O91" s="139"/>
      <c r="P91" s="139"/>
      <c r="Q91" s="175"/>
      <c r="R91" s="141"/>
      <c r="S91" s="175">
        <f t="shared" si="9"/>
        <v>0</v>
      </c>
      <c r="T91" s="160" t="str">
        <f t="shared" si="10"/>
        <v/>
      </c>
      <c r="U91" s="160">
        <f t="shared" si="11"/>
        <v>0</v>
      </c>
      <c r="V91" s="188">
        <f t="shared" si="12"/>
        <v>0</v>
      </c>
      <c r="W91" s="175">
        <f t="shared" ref="W91:X91" si="79">C91/100</f>
        <v>0</v>
      </c>
      <c r="X91" s="175">
        <f t="shared" si="79"/>
        <v>0</v>
      </c>
      <c r="Y91" s="175">
        <f t="shared" si="14"/>
        <v>0</v>
      </c>
      <c r="Z91" s="18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71.0</v>
      </c>
      <c r="B92" s="190"/>
      <c r="C92" s="190"/>
      <c r="D92" s="190"/>
      <c r="E92" s="190"/>
      <c r="F92" s="190">
        <f t="shared" si="5"/>
        <v>0</v>
      </c>
      <c r="G92" s="190">
        <f t="shared" si="6"/>
        <v>0</v>
      </c>
      <c r="H92" s="191">
        <f t="shared" si="7"/>
        <v>0</v>
      </c>
      <c r="I92" s="190"/>
      <c r="J92" s="192">
        <f t="shared" si="8"/>
        <v>0</v>
      </c>
      <c r="K92" s="139"/>
      <c r="L92" s="216"/>
      <c r="M92" s="258" t="str">
        <f t="shared" si="68"/>
        <v/>
      </c>
      <c r="N92" s="258"/>
      <c r="O92" s="139"/>
      <c r="P92" s="139"/>
      <c r="Q92" s="175"/>
      <c r="R92" s="141"/>
      <c r="S92" s="175">
        <f t="shared" si="9"/>
        <v>0</v>
      </c>
      <c r="T92" s="160" t="str">
        <f t="shared" si="10"/>
        <v/>
      </c>
      <c r="U92" s="160">
        <f t="shared" si="11"/>
        <v>0</v>
      </c>
      <c r="V92" s="188">
        <f t="shared" si="12"/>
        <v>0</v>
      </c>
      <c r="W92" s="175">
        <f t="shared" ref="W92:X92" si="80">C92/100</f>
        <v>0</v>
      </c>
      <c r="X92" s="175">
        <f t="shared" si="80"/>
        <v>0</v>
      </c>
      <c r="Y92" s="175">
        <f t="shared" si="14"/>
        <v>0</v>
      </c>
      <c r="Z92" s="18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72.0</v>
      </c>
      <c r="B93" s="190"/>
      <c r="C93" s="190"/>
      <c r="D93" s="190"/>
      <c r="E93" s="190"/>
      <c r="F93" s="190">
        <f t="shared" si="5"/>
        <v>0</v>
      </c>
      <c r="G93" s="190">
        <f t="shared" si="6"/>
        <v>0</v>
      </c>
      <c r="H93" s="191">
        <f t="shared" si="7"/>
        <v>0</v>
      </c>
      <c r="I93" s="190"/>
      <c r="J93" s="192">
        <f t="shared" si="8"/>
        <v>0</v>
      </c>
      <c r="K93" s="139"/>
      <c r="L93" s="216"/>
      <c r="M93" s="258" t="str">
        <f t="shared" si="68"/>
        <v/>
      </c>
      <c r="N93" s="258"/>
      <c r="O93" s="139"/>
      <c r="P93" s="139"/>
      <c r="Q93" s="175"/>
      <c r="R93" s="141"/>
      <c r="S93" s="195">
        <f t="shared" si="9"/>
        <v>0</v>
      </c>
      <c r="T93" s="196" t="str">
        <f t="shared" si="10"/>
        <v/>
      </c>
      <c r="U93" s="196">
        <f t="shared" si="11"/>
        <v>0</v>
      </c>
      <c r="V93" s="260">
        <f t="shared" si="12"/>
        <v>0</v>
      </c>
      <c r="W93" s="195">
        <f t="shared" ref="W93:X93" si="81">C93/100</f>
        <v>0</v>
      </c>
      <c r="X93" s="195">
        <f t="shared" si="81"/>
        <v>0</v>
      </c>
      <c r="Y93" s="195">
        <f t="shared" si="14"/>
        <v>0</v>
      </c>
      <c r="Z93" s="198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73.0</v>
      </c>
      <c r="B94" s="190"/>
      <c r="C94" s="190"/>
      <c r="D94" s="190"/>
      <c r="E94" s="190"/>
      <c r="F94" s="190">
        <f t="shared" si="5"/>
        <v>0</v>
      </c>
      <c r="G94" s="190">
        <f t="shared" si="6"/>
        <v>0</v>
      </c>
      <c r="H94" s="191">
        <f t="shared" si="7"/>
        <v>0</v>
      </c>
      <c r="I94" s="190"/>
      <c r="J94" s="192">
        <f t="shared" si="8"/>
        <v>0</v>
      </c>
      <c r="K94" s="139"/>
      <c r="L94" s="216"/>
      <c r="M94" s="258" t="str">
        <f t="shared" si="68"/>
        <v/>
      </c>
      <c r="N94" s="258"/>
      <c r="O94" s="139"/>
      <c r="P94" s="139"/>
      <c r="Q94" s="175"/>
      <c r="R94" s="141"/>
      <c r="S94" s="195">
        <f t="shared" si="9"/>
        <v>0</v>
      </c>
      <c r="T94" s="196" t="str">
        <f t="shared" si="10"/>
        <v/>
      </c>
      <c r="U94" s="196">
        <f t="shared" si="11"/>
        <v>0</v>
      </c>
      <c r="V94" s="260">
        <f t="shared" si="12"/>
        <v>0</v>
      </c>
      <c r="W94" s="195">
        <f t="shared" ref="W94:X94" si="82">C94/100</f>
        <v>0</v>
      </c>
      <c r="X94" s="195">
        <f t="shared" si="82"/>
        <v>0</v>
      </c>
      <c r="Y94" s="195">
        <f t="shared" si="14"/>
        <v>0</v>
      </c>
      <c r="Z94" s="198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74.0</v>
      </c>
      <c r="B95" s="190"/>
      <c r="C95" s="190"/>
      <c r="D95" s="190"/>
      <c r="E95" s="190"/>
      <c r="F95" s="190">
        <f t="shared" si="5"/>
        <v>0</v>
      </c>
      <c r="G95" s="190">
        <f t="shared" si="6"/>
        <v>0</v>
      </c>
      <c r="H95" s="191">
        <f t="shared" si="7"/>
        <v>0</v>
      </c>
      <c r="I95" s="190"/>
      <c r="J95" s="192">
        <f t="shared" si="8"/>
        <v>0</v>
      </c>
      <c r="K95" s="139"/>
      <c r="L95" s="216"/>
      <c r="M95" s="258" t="str">
        <f t="shared" si="68"/>
        <v/>
      </c>
      <c r="N95" s="258"/>
      <c r="O95" s="139"/>
      <c r="P95" s="139"/>
      <c r="Q95" s="175"/>
      <c r="R95" s="141"/>
      <c r="S95" s="195">
        <f t="shared" si="9"/>
        <v>0</v>
      </c>
      <c r="T95" s="196" t="str">
        <f t="shared" si="10"/>
        <v/>
      </c>
      <c r="U95" s="196">
        <f t="shared" si="11"/>
        <v>0</v>
      </c>
      <c r="V95" s="260">
        <f t="shared" si="12"/>
        <v>0</v>
      </c>
      <c r="W95" s="195">
        <f t="shared" ref="W95:X95" si="83">C95/100</f>
        <v>0</v>
      </c>
      <c r="X95" s="195">
        <f t="shared" si="83"/>
        <v>0</v>
      </c>
      <c r="Y95" s="195">
        <f t="shared" si="14"/>
        <v>0</v>
      </c>
      <c r="Z95" s="198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75.0</v>
      </c>
      <c r="B96" s="190"/>
      <c r="C96" s="190"/>
      <c r="D96" s="190"/>
      <c r="E96" s="190"/>
      <c r="F96" s="190">
        <f t="shared" si="5"/>
        <v>0</v>
      </c>
      <c r="G96" s="190">
        <f t="shared" si="6"/>
        <v>0</v>
      </c>
      <c r="H96" s="191">
        <f t="shared" si="7"/>
        <v>0</v>
      </c>
      <c r="I96" s="190"/>
      <c r="J96" s="192">
        <f t="shared" si="8"/>
        <v>0</v>
      </c>
      <c r="K96" s="139"/>
      <c r="L96" s="216"/>
      <c r="M96" s="258" t="str">
        <f t="shared" si="68"/>
        <v/>
      </c>
      <c r="N96" s="258"/>
      <c r="O96" s="139"/>
      <c r="P96" s="139"/>
      <c r="Q96" s="175"/>
      <c r="R96" s="141"/>
      <c r="S96" s="195">
        <f t="shared" si="9"/>
        <v>0</v>
      </c>
      <c r="T96" s="196" t="str">
        <f t="shared" si="10"/>
        <v/>
      </c>
      <c r="U96" s="196">
        <f t="shared" si="11"/>
        <v>0</v>
      </c>
      <c r="V96" s="260">
        <f t="shared" si="12"/>
        <v>0</v>
      </c>
      <c r="W96" s="195">
        <f t="shared" ref="W96:X96" si="84">C96/100</f>
        <v>0</v>
      </c>
      <c r="X96" s="195">
        <f t="shared" si="84"/>
        <v>0</v>
      </c>
      <c r="Y96" s="195">
        <f t="shared" si="14"/>
        <v>0</v>
      </c>
      <c r="Z96" s="198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76.0</v>
      </c>
      <c r="B97" s="190"/>
      <c r="C97" s="190"/>
      <c r="D97" s="190"/>
      <c r="E97" s="190"/>
      <c r="F97" s="190">
        <f t="shared" si="5"/>
        <v>0</v>
      </c>
      <c r="G97" s="190">
        <f t="shared" si="6"/>
        <v>0</v>
      </c>
      <c r="H97" s="191">
        <f t="shared" si="7"/>
        <v>0</v>
      </c>
      <c r="I97" s="190"/>
      <c r="J97" s="192">
        <f t="shared" si="8"/>
        <v>0</v>
      </c>
      <c r="K97" s="139"/>
      <c r="L97" s="216"/>
      <c r="M97" s="258"/>
      <c r="N97" s="258"/>
      <c r="O97" s="139"/>
      <c r="P97" s="139"/>
      <c r="Q97" s="192"/>
      <c r="R97" s="141"/>
      <c r="S97" s="195">
        <f t="shared" si="9"/>
        <v>0</v>
      </c>
      <c r="T97" s="196" t="str">
        <f t="shared" si="10"/>
        <v/>
      </c>
      <c r="U97" s="196">
        <f t="shared" si="11"/>
        <v>0</v>
      </c>
      <c r="V97" s="197"/>
      <c r="W97" s="195">
        <f t="shared" ref="W97:X97" si="85">C97/100</f>
        <v>0</v>
      </c>
      <c r="X97" s="195">
        <f t="shared" si="85"/>
        <v>0</v>
      </c>
      <c r="Y97" s="195">
        <f t="shared" si="14"/>
        <v>0</v>
      </c>
      <c r="Z97" s="198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77.0</v>
      </c>
      <c r="B98" s="190"/>
      <c r="C98" s="190"/>
      <c r="D98" s="190"/>
      <c r="E98" s="190"/>
      <c r="F98" s="190">
        <f t="shared" si="5"/>
        <v>0</v>
      </c>
      <c r="G98" s="190">
        <f t="shared" si="6"/>
        <v>0</v>
      </c>
      <c r="H98" s="191">
        <f t="shared" si="7"/>
        <v>0</v>
      </c>
      <c r="I98" s="190"/>
      <c r="J98" s="192">
        <f t="shared" si="8"/>
        <v>0</v>
      </c>
      <c r="K98" s="139"/>
      <c r="L98" s="216"/>
      <c r="M98" s="258"/>
      <c r="N98" s="258"/>
      <c r="O98" s="139"/>
      <c r="P98" s="139"/>
      <c r="Q98" s="192"/>
      <c r="R98" s="141"/>
      <c r="S98" s="195">
        <f t="shared" si="9"/>
        <v>0</v>
      </c>
      <c r="T98" s="196" t="str">
        <f t="shared" si="10"/>
        <v/>
      </c>
      <c r="U98" s="196">
        <f t="shared" si="11"/>
        <v>0</v>
      </c>
      <c r="V98" s="197"/>
      <c r="W98" s="195">
        <f t="shared" ref="W98:X98" si="86">C98/100</f>
        <v>0</v>
      </c>
      <c r="X98" s="195">
        <f t="shared" si="86"/>
        <v>0</v>
      </c>
      <c r="Y98" s="195">
        <f t="shared" si="14"/>
        <v>0</v>
      </c>
      <c r="Z98" s="198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78.0</v>
      </c>
      <c r="B99" s="190"/>
      <c r="C99" s="190"/>
      <c r="D99" s="190"/>
      <c r="E99" s="190"/>
      <c r="F99" s="190">
        <f t="shared" si="5"/>
        <v>0</v>
      </c>
      <c r="G99" s="190">
        <f t="shared" si="6"/>
        <v>0</v>
      </c>
      <c r="H99" s="191">
        <f t="shared" si="7"/>
        <v>0</v>
      </c>
      <c r="I99" s="190"/>
      <c r="J99" s="192">
        <f t="shared" si="8"/>
        <v>0</v>
      </c>
      <c r="K99" s="139"/>
      <c r="L99" s="216"/>
      <c r="M99" s="258"/>
      <c r="N99" s="258"/>
      <c r="O99" s="139"/>
      <c r="P99" s="139"/>
      <c r="Q99" s="192"/>
      <c r="R99" s="141"/>
      <c r="S99" s="195">
        <f t="shared" si="9"/>
        <v>0</v>
      </c>
      <c r="T99" s="196" t="str">
        <f t="shared" si="10"/>
        <v/>
      </c>
      <c r="U99" s="196">
        <f t="shared" si="11"/>
        <v>0</v>
      </c>
      <c r="V99" s="197"/>
      <c r="W99" s="195">
        <f t="shared" ref="W99:X99" si="87">C99/100</f>
        <v>0</v>
      </c>
      <c r="X99" s="195">
        <f t="shared" si="87"/>
        <v>0</v>
      </c>
      <c r="Y99" s="195">
        <f t="shared" si="14"/>
        <v>0</v>
      </c>
      <c r="Z99" s="198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79.0</v>
      </c>
      <c r="B100" s="190"/>
      <c r="C100" s="190"/>
      <c r="D100" s="190"/>
      <c r="E100" s="190"/>
      <c r="F100" s="190">
        <f t="shared" si="5"/>
        <v>0</v>
      </c>
      <c r="G100" s="190">
        <f t="shared" si="6"/>
        <v>0</v>
      </c>
      <c r="H100" s="191">
        <f t="shared" si="7"/>
        <v>0</v>
      </c>
      <c r="I100" s="190"/>
      <c r="J100" s="192">
        <f t="shared" si="8"/>
        <v>0</v>
      </c>
      <c r="K100" s="139"/>
      <c r="L100" s="216"/>
      <c r="M100" s="258"/>
      <c r="N100" s="258"/>
      <c r="O100" s="139"/>
      <c r="P100" s="139"/>
      <c r="Q100" s="192"/>
      <c r="R100" s="141"/>
      <c r="S100" s="195">
        <f t="shared" si="9"/>
        <v>0</v>
      </c>
      <c r="T100" s="196" t="str">
        <f t="shared" si="10"/>
        <v/>
      </c>
      <c r="U100" s="196">
        <f t="shared" si="11"/>
        <v>0</v>
      </c>
      <c r="V100" s="197"/>
      <c r="W100" s="195">
        <f t="shared" ref="W100:X100" si="88">C100/100</f>
        <v>0</v>
      </c>
      <c r="X100" s="195">
        <f t="shared" si="88"/>
        <v>0</v>
      </c>
      <c r="Y100" s="195">
        <f t="shared" si="14"/>
        <v>0</v>
      </c>
      <c r="Z100" s="198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80.0</v>
      </c>
      <c r="B101" s="190"/>
      <c r="C101" s="190"/>
      <c r="D101" s="190"/>
      <c r="E101" s="190"/>
      <c r="F101" s="190">
        <f t="shared" si="5"/>
        <v>0</v>
      </c>
      <c r="G101" s="190">
        <f t="shared" si="6"/>
        <v>0</v>
      </c>
      <c r="H101" s="191">
        <f t="shared" si="7"/>
        <v>0</v>
      </c>
      <c r="I101" s="190"/>
      <c r="J101" s="192">
        <f t="shared" si="8"/>
        <v>0</v>
      </c>
      <c r="K101" s="139"/>
      <c r="L101" s="216"/>
      <c r="M101" s="258"/>
      <c r="N101" s="258"/>
      <c r="O101" s="139"/>
      <c r="P101" s="139"/>
      <c r="Q101" s="192"/>
      <c r="R101" s="141"/>
      <c r="S101" s="195">
        <f t="shared" si="9"/>
        <v>0</v>
      </c>
      <c r="T101" s="196" t="str">
        <f t="shared" si="10"/>
        <v/>
      </c>
      <c r="U101" s="196">
        <f t="shared" si="11"/>
        <v>0</v>
      </c>
      <c r="V101" s="197"/>
      <c r="W101" s="195">
        <f t="shared" ref="W101:X101" si="89">C101/100</f>
        <v>0</v>
      </c>
      <c r="X101" s="195">
        <f t="shared" si="89"/>
        <v>0</v>
      </c>
      <c r="Y101" s="195">
        <f t="shared" si="14"/>
        <v>0</v>
      </c>
      <c r="Z101" s="198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81.0</v>
      </c>
      <c r="B102" s="190"/>
      <c r="C102" s="190"/>
      <c r="D102" s="190"/>
      <c r="E102" s="190"/>
      <c r="F102" s="190">
        <f t="shared" si="5"/>
        <v>0</v>
      </c>
      <c r="G102" s="190">
        <f t="shared" si="6"/>
        <v>0</v>
      </c>
      <c r="H102" s="191">
        <f t="shared" si="7"/>
        <v>0</v>
      </c>
      <c r="I102" s="190"/>
      <c r="J102" s="192">
        <f t="shared" si="8"/>
        <v>0</v>
      </c>
      <c r="K102" s="139"/>
      <c r="L102" s="216"/>
      <c r="M102" s="258"/>
      <c r="N102" s="258"/>
      <c r="O102" s="139"/>
      <c r="P102" s="139"/>
      <c r="Q102" s="192"/>
      <c r="R102" s="141"/>
      <c r="S102" s="195">
        <f t="shared" si="9"/>
        <v>0</v>
      </c>
      <c r="T102" s="196" t="str">
        <f t="shared" si="10"/>
        <v/>
      </c>
      <c r="U102" s="196">
        <f t="shared" si="11"/>
        <v>0</v>
      </c>
      <c r="V102" s="197"/>
      <c r="W102" s="195">
        <f t="shared" ref="W102:X102" si="90">C102/100</f>
        <v>0</v>
      </c>
      <c r="X102" s="195">
        <f t="shared" si="90"/>
        <v>0</v>
      </c>
      <c r="Y102" s="195">
        <f t="shared" si="14"/>
        <v>0</v>
      </c>
      <c r="Z102" s="198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82.0</v>
      </c>
      <c r="B103" s="190"/>
      <c r="C103" s="190"/>
      <c r="D103" s="190"/>
      <c r="E103" s="190"/>
      <c r="F103" s="190">
        <f t="shared" si="5"/>
        <v>0</v>
      </c>
      <c r="G103" s="190">
        <f t="shared" si="6"/>
        <v>0</v>
      </c>
      <c r="H103" s="191">
        <f t="shared" si="7"/>
        <v>0</v>
      </c>
      <c r="I103" s="190"/>
      <c r="J103" s="192">
        <f t="shared" si="8"/>
        <v>0</v>
      </c>
      <c r="K103" s="139"/>
      <c r="L103" s="216"/>
      <c r="M103" s="258"/>
      <c r="N103" s="258"/>
      <c r="O103" s="139"/>
      <c r="P103" s="139"/>
      <c r="Q103" s="192"/>
      <c r="R103" s="141"/>
      <c r="S103" s="195">
        <f t="shared" si="9"/>
        <v>0</v>
      </c>
      <c r="T103" s="196" t="str">
        <f t="shared" si="10"/>
        <v/>
      </c>
      <c r="U103" s="196">
        <f t="shared" si="11"/>
        <v>0</v>
      </c>
      <c r="V103" s="197"/>
      <c r="W103" s="195">
        <f t="shared" ref="W103:X103" si="91">C103/100</f>
        <v>0</v>
      </c>
      <c r="X103" s="195">
        <f t="shared" si="91"/>
        <v>0</v>
      </c>
      <c r="Y103" s="195">
        <f t="shared" si="14"/>
        <v>0</v>
      </c>
      <c r="Z103" s="198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83.0</v>
      </c>
      <c r="B104" s="190"/>
      <c r="C104" s="190"/>
      <c r="D104" s="190"/>
      <c r="E104" s="190"/>
      <c r="F104" s="190">
        <f t="shared" si="5"/>
        <v>0</v>
      </c>
      <c r="G104" s="190">
        <f t="shared" si="6"/>
        <v>0</v>
      </c>
      <c r="H104" s="191">
        <f t="shared" si="7"/>
        <v>0</v>
      </c>
      <c r="I104" s="190"/>
      <c r="J104" s="192">
        <f t="shared" si="8"/>
        <v>0</v>
      </c>
      <c r="K104" s="139"/>
      <c r="L104" s="216"/>
      <c r="M104" s="258"/>
      <c r="N104" s="258"/>
      <c r="O104" s="139"/>
      <c r="P104" s="139"/>
      <c r="Q104" s="192"/>
      <c r="R104" s="141"/>
      <c r="S104" s="195">
        <f t="shared" si="9"/>
        <v>0</v>
      </c>
      <c r="T104" s="196" t="str">
        <f t="shared" si="10"/>
        <v/>
      </c>
      <c r="U104" s="196">
        <f t="shared" si="11"/>
        <v>0</v>
      </c>
      <c r="V104" s="197"/>
      <c r="W104" s="195">
        <f t="shared" ref="W104:X104" si="92">C104/100</f>
        <v>0</v>
      </c>
      <c r="X104" s="195">
        <f t="shared" si="92"/>
        <v>0</v>
      </c>
      <c r="Y104" s="195">
        <f t="shared" si="14"/>
        <v>0</v>
      </c>
      <c r="Z104" s="198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84.0</v>
      </c>
      <c r="B105" s="190"/>
      <c r="C105" s="190"/>
      <c r="D105" s="190"/>
      <c r="E105" s="190"/>
      <c r="F105" s="190">
        <f t="shared" si="5"/>
        <v>0</v>
      </c>
      <c r="G105" s="190">
        <f t="shared" si="6"/>
        <v>0</v>
      </c>
      <c r="H105" s="191">
        <f t="shared" si="7"/>
        <v>0</v>
      </c>
      <c r="I105" s="190"/>
      <c r="J105" s="192">
        <f t="shared" si="8"/>
        <v>0</v>
      </c>
      <c r="K105" s="139"/>
      <c r="L105" s="216"/>
      <c r="M105" s="258"/>
      <c r="N105" s="258"/>
      <c r="O105" s="139"/>
      <c r="P105" s="139"/>
      <c r="Q105" s="192"/>
      <c r="R105" s="141"/>
      <c r="S105" s="195">
        <f t="shared" si="9"/>
        <v>0</v>
      </c>
      <c r="T105" s="196" t="str">
        <f t="shared" si="10"/>
        <v/>
      </c>
      <c r="U105" s="196">
        <f t="shared" si="11"/>
        <v>0</v>
      </c>
      <c r="V105" s="197"/>
      <c r="W105" s="195">
        <f t="shared" ref="W105:X105" si="93">C105/100</f>
        <v>0</v>
      </c>
      <c r="X105" s="195">
        <f t="shared" si="93"/>
        <v>0</v>
      </c>
      <c r="Y105" s="195">
        <f t="shared" si="14"/>
        <v>0</v>
      </c>
      <c r="Z105" s="198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85.0</v>
      </c>
      <c r="B106" s="190"/>
      <c r="C106" s="190"/>
      <c r="D106" s="190"/>
      <c r="E106" s="190"/>
      <c r="F106" s="190">
        <f t="shared" si="5"/>
        <v>0</v>
      </c>
      <c r="G106" s="190">
        <f t="shared" si="6"/>
        <v>0</v>
      </c>
      <c r="H106" s="191">
        <f t="shared" si="7"/>
        <v>0</v>
      </c>
      <c r="I106" s="190"/>
      <c r="J106" s="192">
        <f t="shared" si="8"/>
        <v>0</v>
      </c>
      <c r="K106" s="139"/>
      <c r="L106" s="216"/>
      <c r="M106" s="258"/>
      <c r="N106" s="258"/>
      <c r="O106" s="139"/>
      <c r="P106" s="139"/>
      <c r="Q106" s="192"/>
      <c r="R106" s="141"/>
      <c r="S106" s="195">
        <f t="shared" si="9"/>
        <v>0</v>
      </c>
      <c r="T106" s="196" t="str">
        <f t="shared" si="10"/>
        <v/>
      </c>
      <c r="U106" s="196">
        <f t="shared" si="11"/>
        <v>0</v>
      </c>
      <c r="V106" s="197"/>
      <c r="W106" s="195">
        <f t="shared" ref="W106:X106" si="94">C106/100</f>
        <v>0</v>
      </c>
      <c r="X106" s="195">
        <f t="shared" si="94"/>
        <v>0</v>
      </c>
      <c r="Y106" s="195">
        <f t="shared" si="14"/>
        <v>0</v>
      </c>
      <c r="Z106" s="198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86.0</v>
      </c>
      <c r="B107" s="190"/>
      <c r="C107" s="190"/>
      <c r="D107" s="190"/>
      <c r="E107" s="190"/>
      <c r="F107" s="190">
        <f t="shared" si="5"/>
        <v>0</v>
      </c>
      <c r="G107" s="190">
        <f t="shared" si="6"/>
        <v>0</v>
      </c>
      <c r="H107" s="191">
        <f t="shared" si="7"/>
        <v>0</v>
      </c>
      <c r="I107" s="190"/>
      <c r="J107" s="192">
        <f t="shared" si="8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9"/>
        <v>0</v>
      </c>
      <c r="T107" s="196" t="str">
        <f t="shared" si="10"/>
        <v/>
      </c>
      <c r="U107" s="196">
        <f t="shared" si="11"/>
        <v>0</v>
      </c>
      <c r="V107" s="197"/>
      <c r="W107" s="195">
        <f t="shared" ref="W107:X107" si="95">C107/100</f>
        <v>0</v>
      </c>
      <c r="X107" s="195">
        <f t="shared" si="95"/>
        <v>0</v>
      </c>
      <c r="Y107" s="195">
        <f t="shared" si="14"/>
        <v>0</v>
      </c>
      <c r="Z107" s="198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87.0</v>
      </c>
      <c r="B108" s="190"/>
      <c r="C108" s="190"/>
      <c r="D108" s="190"/>
      <c r="E108" s="190"/>
      <c r="F108" s="190">
        <f t="shared" si="5"/>
        <v>0</v>
      </c>
      <c r="G108" s="190">
        <f t="shared" si="6"/>
        <v>0</v>
      </c>
      <c r="H108" s="191">
        <f t="shared" si="7"/>
        <v>0</v>
      </c>
      <c r="I108" s="190"/>
      <c r="J108" s="192">
        <f t="shared" si="8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9"/>
        <v>0</v>
      </c>
      <c r="T108" s="196" t="str">
        <f t="shared" si="10"/>
        <v/>
      </c>
      <c r="U108" s="196">
        <f t="shared" si="11"/>
        <v>0</v>
      </c>
      <c r="V108" s="197"/>
      <c r="W108" s="195">
        <f t="shared" ref="W108:X108" si="96">C108/100</f>
        <v>0</v>
      </c>
      <c r="X108" s="195">
        <f t="shared" si="96"/>
        <v>0</v>
      </c>
      <c r="Y108" s="195">
        <f t="shared" si="14"/>
        <v>0</v>
      </c>
      <c r="Z108" s="198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88.0</v>
      </c>
      <c r="B109" s="190"/>
      <c r="C109" s="190"/>
      <c r="D109" s="190"/>
      <c r="E109" s="190"/>
      <c r="F109" s="190">
        <f t="shared" si="5"/>
        <v>0</v>
      </c>
      <c r="G109" s="190">
        <f t="shared" si="6"/>
        <v>0</v>
      </c>
      <c r="H109" s="191">
        <f t="shared" si="7"/>
        <v>0</v>
      </c>
      <c r="I109" s="190"/>
      <c r="J109" s="192">
        <f t="shared" si="8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9"/>
        <v>0</v>
      </c>
      <c r="T109" s="196" t="str">
        <f t="shared" si="10"/>
        <v/>
      </c>
      <c r="U109" s="196">
        <f t="shared" si="11"/>
        <v>0</v>
      </c>
      <c r="V109" s="197"/>
      <c r="W109" s="195">
        <f t="shared" ref="W109:X109" si="97">C109/100</f>
        <v>0</v>
      </c>
      <c r="X109" s="195">
        <f t="shared" si="97"/>
        <v>0</v>
      </c>
      <c r="Y109" s="195">
        <f t="shared" si="14"/>
        <v>0</v>
      </c>
      <c r="Z109" s="198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89.0</v>
      </c>
      <c r="B110" s="190"/>
      <c r="C110" s="190"/>
      <c r="D110" s="190"/>
      <c r="E110" s="190"/>
      <c r="F110" s="190">
        <f t="shared" si="5"/>
        <v>0</v>
      </c>
      <c r="G110" s="190">
        <f t="shared" si="6"/>
        <v>0</v>
      </c>
      <c r="H110" s="191">
        <f t="shared" si="7"/>
        <v>0</v>
      </c>
      <c r="I110" s="190"/>
      <c r="J110" s="192">
        <f t="shared" si="8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9"/>
        <v>0</v>
      </c>
      <c r="T110" s="196" t="str">
        <f t="shared" si="10"/>
        <v/>
      </c>
      <c r="U110" s="196">
        <f t="shared" si="11"/>
        <v>0</v>
      </c>
      <c r="V110" s="197"/>
      <c r="W110" s="195">
        <f t="shared" ref="W110:X110" si="98">C110/100</f>
        <v>0</v>
      </c>
      <c r="X110" s="195">
        <f t="shared" si="98"/>
        <v>0</v>
      </c>
      <c r="Y110" s="195">
        <f t="shared" si="14"/>
        <v>0</v>
      </c>
      <c r="Z110" s="198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90.0</v>
      </c>
      <c r="B111" s="190"/>
      <c r="C111" s="190"/>
      <c r="D111" s="190"/>
      <c r="E111" s="190"/>
      <c r="F111" s="190">
        <f t="shared" si="5"/>
        <v>0</v>
      </c>
      <c r="G111" s="190">
        <f t="shared" si="6"/>
        <v>0</v>
      </c>
      <c r="H111" s="191">
        <f t="shared" si="7"/>
        <v>0</v>
      </c>
      <c r="I111" s="190"/>
      <c r="J111" s="192">
        <f t="shared" si="8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9"/>
        <v>0</v>
      </c>
      <c r="T111" s="196" t="str">
        <f t="shared" si="10"/>
        <v/>
      </c>
      <c r="U111" s="196">
        <f t="shared" si="11"/>
        <v>0</v>
      </c>
      <c r="V111" s="197"/>
      <c r="W111" s="195">
        <f t="shared" ref="W111:X111" si="99">C111/100</f>
        <v>0</v>
      </c>
      <c r="X111" s="195">
        <f t="shared" si="99"/>
        <v>0</v>
      </c>
      <c r="Y111" s="195">
        <f t="shared" si="14"/>
        <v>0</v>
      </c>
      <c r="Z111" s="198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91.0</v>
      </c>
      <c r="B112" s="190"/>
      <c r="C112" s="190"/>
      <c r="D112" s="190"/>
      <c r="E112" s="190"/>
      <c r="F112" s="190">
        <f t="shared" si="5"/>
        <v>0</v>
      </c>
      <c r="G112" s="190">
        <f t="shared" si="6"/>
        <v>0</v>
      </c>
      <c r="H112" s="191">
        <f t="shared" si="7"/>
        <v>0</v>
      </c>
      <c r="I112" s="190"/>
      <c r="J112" s="192">
        <f t="shared" si="8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9"/>
        <v>0</v>
      </c>
      <c r="T112" s="196" t="str">
        <f t="shared" si="10"/>
        <v/>
      </c>
      <c r="U112" s="196">
        <f t="shared" si="11"/>
        <v>0</v>
      </c>
      <c r="V112" s="197"/>
      <c r="W112" s="195">
        <f t="shared" ref="W112:X112" si="100">C112/100</f>
        <v>0</v>
      </c>
      <c r="X112" s="195">
        <f t="shared" si="100"/>
        <v>0</v>
      </c>
      <c r="Y112" s="195">
        <f t="shared" si="14"/>
        <v>0</v>
      </c>
      <c r="Z112" s="198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92.0</v>
      </c>
      <c r="B113" s="190"/>
      <c r="C113" s="190"/>
      <c r="D113" s="190"/>
      <c r="E113" s="190"/>
      <c r="F113" s="190">
        <f t="shared" si="5"/>
        <v>0</v>
      </c>
      <c r="G113" s="190">
        <f t="shared" si="6"/>
        <v>0</v>
      </c>
      <c r="H113" s="191">
        <f t="shared" si="7"/>
        <v>0</v>
      </c>
      <c r="I113" s="190"/>
      <c r="J113" s="192">
        <f t="shared" si="8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9"/>
        <v>0</v>
      </c>
      <c r="T113" s="196" t="str">
        <f t="shared" si="10"/>
        <v/>
      </c>
      <c r="U113" s="196">
        <f t="shared" si="11"/>
        <v>0</v>
      </c>
      <c r="V113" s="197"/>
      <c r="W113" s="195">
        <f t="shared" ref="W113:X113" si="101">C113/100</f>
        <v>0</v>
      </c>
      <c r="X113" s="195">
        <f t="shared" si="101"/>
        <v>0</v>
      </c>
      <c r="Y113" s="195">
        <f t="shared" si="14"/>
        <v>0</v>
      </c>
      <c r="Z113" s="198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93.0</v>
      </c>
      <c r="B114" s="190"/>
      <c r="C114" s="190"/>
      <c r="D114" s="190"/>
      <c r="E114" s="190"/>
      <c r="F114" s="190">
        <f t="shared" si="5"/>
        <v>0</v>
      </c>
      <c r="G114" s="190">
        <f t="shared" si="6"/>
        <v>0</v>
      </c>
      <c r="H114" s="191">
        <f t="shared" si="7"/>
        <v>0</v>
      </c>
      <c r="I114" s="190"/>
      <c r="J114" s="192">
        <f t="shared" si="8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9"/>
        <v>0</v>
      </c>
      <c r="T114" s="196" t="str">
        <f t="shared" si="10"/>
        <v/>
      </c>
      <c r="U114" s="196">
        <f t="shared" si="11"/>
        <v>0</v>
      </c>
      <c r="V114" s="197"/>
      <c r="W114" s="195">
        <f t="shared" ref="W114:X114" si="102">C114/100</f>
        <v>0</v>
      </c>
      <c r="X114" s="195">
        <f t="shared" si="102"/>
        <v>0</v>
      </c>
      <c r="Y114" s="195">
        <f t="shared" si="14"/>
        <v>0</v>
      </c>
      <c r="Z114" s="198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94.0</v>
      </c>
      <c r="B115" s="190"/>
      <c r="C115" s="190"/>
      <c r="D115" s="190"/>
      <c r="E115" s="190"/>
      <c r="F115" s="190">
        <f t="shared" si="5"/>
        <v>0</v>
      </c>
      <c r="G115" s="190">
        <f t="shared" si="6"/>
        <v>0</v>
      </c>
      <c r="H115" s="191">
        <f t="shared" si="7"/>
        <v>0</v>
      </c>
      <c r="I115" s="190"/>
      <c r="J115" s="192">
        <f t="shared" si="8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9"/>
        <v>0</v>
      </c>
      <c r="T115" s="196" t="str">
        <f t="shared" si="10"/>
        <v/>
      </c>
      <c r="U115" s="196">
        <f t="shared" si="11"/>
        <v>0</v>
      </c>
      <c r="V115" s="197"/>
      <c r="W115" s="195">
        <f t="shared" ref="W115:X115" si="103">C115/100</f>
        <v>0</v>
      </c>
      <c r="X115" s="195">
        <f t="shared" si="103"/>
        <v>0</v>
      </c>
      <c r="Y115" s="195">
        <f t="shared" si="14"/>
        <v>0</v>
      </c>
      <c r="Z115" s="198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95.0</v>
      </c>
      <c r="B116" s="190"/>
      <c r="C116" s="190"/>
      <c r="D116" s="190"/>
      <c r="E116" s="190"/>
      <c r="F116" s="190">
        <f t="shared" si="5"/>
        <v>0</v>
      </c>
      <c r="G116" s="190">
        <f t="shared" si="6"/>
        <v>0</v>
      </c>
      <c r="H116" s="191">
        <f t="shared" si="7"/>
        <v>0</v>
      </c>
      <c r="I116" s="190"/>
      <c r="J116" s="192">
        <f t="shared" si="8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9"/>
        <v>0</v>
      </c>
      <c r="T116" s="196" t="str">
        <f t="shared" si="10"/>
        <v/>
      </c>
      <c r="U116" s="196">
        <f t="shared" si="11"/>
        <v>0</v>
      </c>
      <c r="V116" s="197"/>
      <c r="W116" s="195">
        <f t="shared" ref="W116:X116" si="104">C116/100</f>
        <v>0</v>
      </c>
      <c r="X116" s="195">
        <f t="shared" si="104"/>
        <v>0</v>
      </c>
      <c r="Y116" s="195">
        <f t="shared" si="14"/>
        <v>0</v>
      </c>
      <c r="Z116" s="198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96.0</v>
      </c>
      <c r="B117" s="190"/>
      <c r="C117" s="190"/>
      <c r="D117" s="190"/>
      <c r="E117" s="190"/>
      <c r="F117" s="190">
        <f t="shared" si="5"/>
        <v>0</v>
      </c>
      <c r="G117" s="190">
        <f t="shared" si="6"/>
        <v>0</v>
      </c>
      <c r="H117" s="191">
        <f t="shared" si="7"/>
        <v>0</v>
      </c>
      <c r="I117" s="190"/>
      <c r="J117" s="192">
        <f t="shared" si="8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9"/>
        <v>0</v>
      </c>
      <c r="T117" s="196" t="str">
        <f t="shared" si="10"/>
        <v/>
      </c>
      <c r="U117" s="196">
        <f t="shared" si="11"/>
        <v>0</v>
      </c>
      <c r="V117" s="197"/>
      <c r="W117" s="195">
        <f t="shared" ref="W117:X117" si="105">C117/100</f>
        <v>0</v>
      </c>
      <c r="X117" s="195">
        <f t="shared" si="105"/>
        <v>0</v>
      </c>
      <c r="Y117" s="195">
        <f t="shared" si="14"/>
        <v>0</v>
      </c>
      <c r="Z117" s="198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97.0</v>
      </c>
      <c r="B118" s="190"/>
      <c r="C118" s="190"/>
      <c r="D118" s="190"/>
      <c r="E118" s="190"/>
      <c r="F118" s="190">
        <f t="shared" si="5"/>
        <v>0</v>
      </c>
      <c r="G118" s="190">
        <f t="shared" si="6"/>
        <v>0</v>
      </c>
      <c r="H118" s="191">
        <f t="shared" si="7"/>
        <v>0</v>
      </c>
      <c r="I118" s="190"/>
      <c r="J118" s="192">
        <f t="shared" si="8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9"/>
        <v>0</v>
      </c>
      <c r="T118" s="196" t="str">
        <f t="shared" si="10"/>
        <v/>
      </c>
      <c r="U118" s="196">
        <f t="shared" si="11"/>
        <v>0</v>
      </c>
      <c r="V118" s="197"/>
      <c r="W118" s="195">
        <f t="shared" ref="W118:X118" si="106">C118/100</f>
        <v>0</v>
      </c>
      <c r="X118" s="195">
        <f t="shared" si="106"/>
        <v>0</v>
      </c>
      <c r="Y118" s="195">
        <f t="shared" si="14"/>
        <v>0</v>
      </c>
      <c r="Z118" s="198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98.0</v>
      </c>
      <c r="B119" s="190"/>
      <c r="C119" s="190"/>
      <c r="D119" s="190"/>
      <c r="E119" s="190"/>
      <c r="F119" s="190">
        <f t="shared" si="5"/>
        <v>0</v>
      </c>
      <c r="G119" s="190">
        <f t="shared" si="6"/>
        <v>0</v>
      </c>
      <c r="H119" s="191">
        <f t="shared" si="7"/>
        <v>0</v>
      </c>
      <c r="I119" s="190"/>
      <c r="J119" s="192">
        <f t="shared" si="8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9"/>
        <v>0</v>
      </c>
      <c r="T119" s="196" t="str">
        <f t="shared" si="10"/>
        <v/>
      </c>
      <c r="U119" s="196">
        <f t="shared" si="11"/>
        <v>0</v>
      </c>
      <c r="V119" s="197"/>
      <c r="W119" s="195">
        <f t="shared" ref="W119:X119" si="107">C119/100</f>
        <v>0</v>
      </c>
      <c r="X119" s="195">
        <f t="shared" si="107"/>
        <v>0</v>
      </c>
      <c r="Y119" s="195">
        <f t="shared" si="14"/>
        <v>0</v>
      </c>
      <c r="Z119" s="198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99.0</v>
      </c>
      <c r="B120" s="190"/>
      <c r="C120" s="190"/>
      <c r="D120" s="190"/>
      <c r="E120" s="190"/>
      <c r="F120" s="190">
        <f t="shared" si="5"/>
        <v>0</v>
      </c>
      <c r="G120" s="190">
        <f t="shared" si="6"/>
        <v>0</v>
      </c>
      <c r="H120" s="191">
        <f t="shared" si="7"/>
        <v>0</v>
      </c>
      <c r="I120" s="190"/>
      <c r="J120" s="192">
        <f t="shared" si="8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9"/>
        <v>0</v>
      </c>
      <c r="T120" s="196" t="str">
        <f t="shared" si="10"/>
        <v/>
      </c>
      <c r="U120" s="196">
        <f t="shared" si="11"/>
        <v>0</v>
      </c>
      <c r="V120" s="197"/>
      <c r="W120" s="195">
        <f t="shared" ref="W120:X120" si="108">C120/100</f>
        <v>0</v>
      </c>
      <c r="X120" s="195">
        <f t="shared" si="108"/>
        <v>0</v>
      </c>
      <c r="Y120" s="195">
        <f t="shared" si="14"/>
        <v>0</v>
      </c>
      <c r="Z120" s="198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100.0</v>
      </c>
      <c r="B121" s="190"/>
      <c r="C121" s="190"/>
      <c r="D121" s="190"/>
      <c r="E121" s="190"/>
      <c r="F121" s="190">
        <f t="shared" si="5"/>
        <v>0</v>
      </c>
      <c r="G121" s="190">
        <f t="shared" si="6"/>
        <v>0</v>
      </c>
      <c r="H121" s="191">
        <f t="shared" si="7"/>
        <v>0</v>
      </c>
      <c r="I121" s="190"/>
      <c r="J121" s="192">
        <f t="shared" si="8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9"/>
        <v>0</v>
      </c>
      <c r="T121" s="196" t="str">
        <f t="shared" si="10"/>
        <v/>
      </c>
      <c r="U121" s="196">
        <f t="shared" si="11"/>
        <v>0</v>
      </c>
      <c r="V121" s="197"/>
      <c r="W121" s="195">
        <f t="shared" ref="W121:X121" si="109">C121/100</f>
        <v>0</v>
      </c>
      <c r="X121" s="195">
        <f t="shared" si="109"/>
        <v>0</v>
      </c>
      <c r="Y121" s="195">
        <f t="shared" si="14"/>
        <v>0</v>
      </c>
      <c r="Z121" s="198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101.0</v>
      </c>
      <c r="B122" s="190"/>
      <c r="C122" s="190"/>
      <c r="D122" s="190"/>
      <c r="E122" s="190"/>
      <c r="F122" s="190">
        <f t="shared" si="5"/>
        <v>0</v>
      </c>
      <c r="G122" s="190">
        <f t="shared" si="6"/>
        <v>0</v>
      </c>
      <c r="H122" s="191">
        <f t="shared" si="7"/>
        <v>0</v>
      </c>
      <c r="I122" s="190"/>
      <c r="J122" s="192">
        <f t="shared" si="8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9"/>
        <v>0</v>
      </c>
      <c r="T122" s="196" t="str">
        <f t="shared" si="10"/>
        <v/>
      </c>
      <c r="U122" s="196">
        <f t="shared" si="11"/>
        <v>0</v>
      </c>
      <c r="V122" s="197"/>
      <c r="W122" s="195">
        <f t="shared" ref="W122:X122" si="110">C122/100</f>
        <v>0</v>
      </c>
      <c r="X122" s="195">
        <f t="shared" si="110"/>
        <v>0</v>
      </c>
      <c r="Y122" s="195">
        <f t="shared" si="14"/>
        <v>0</v>
      </c>
      <c r="Z122" s="198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102.0</v>
      </c>
      <c r="B123" s="190"/>
      <c r="C123" s="190"/>
      <c r="D123" s="190"/>
      <c r="E123" s="190"/>
      <c r="F123" s="190">
        <f t="shared" si="5"/>
        <v>0</v>
      </c>
      <c r="G123" s="190">
        <f t="shared" si="6"/>
        <v>0</v>
      </c>
      <c r="H123" s="191">
        <f t="shared" si="7"/>
        <v>0</v>
      </c>
      <c r="I123" s="190"/>
      <c r="J123" s="192">
        <f t="shared" si="8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9"/>
        <v>0</v>
      </c>
      <c r="T123" s="196" t="str">
        <f t="shared" si="10"/>
        <v/>
      </c>
      <c r="U123" s="196">
        <f t="shared" si="11"/>
        <v>0</v>
      </c>
      <c r="V123" s="197"/>
      <c r="W123" s="195">
        <f t="shared" ref="W123:X123" si="111">C123/100</f>
        <v>0</v>
      </c>
      <c r="X123" s="195">
        <f t="shared" si="111"/>
        <v>0</v>
      </c>
      <c r="Y123" s="195">
        <f t="shared" si="14"/>
        <v>0</v>
      </c>
      <c r="Z123" s="198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103.0</v>
      </c>
      <c r="B124" s="190"/>
      <c r="C124" s="190"/>
      <c r="D124" s="190"/>
      <c r="E124" s="190"/>
      <c r="F124" s="190">
        <f t="shared" si="5"/>
        <v>0</v>
      </c>
      <c r="G124" s="190">
        <f t="shared" si="6"/>
        <v>0</v>
      </c>
      <c r="H124" s="191">
        <f t="shared" si="7"/>
        <v>0</v>
      </c>
      <c r="I124" s="190"/>
      <c r="J124" s="192">
        <f t="shared" si="8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9"/>
        <v>0</v>
      </c>
      <c r="T124" s="196" t="str">
        <f t="shared" si="10"/>
        <v/>
      </c>
      <c r="U124" s="196">
        <f t="shared" si="11"/>
        <v>0</v>
      </c>
      <c r="V124" s="197"/>
      <c r="W124" s="195">
        <f t="shared" ref="W124:X124" si="112">C124/100</f>
        <v>0</v>
      </c>
      <c r="X124" s="195">
        <f t="shared" si="112"/>
        <v>0</v>
      </c>
      <c r="Y124" s="195">
        <f t="shared" si="14"/>
        <v>0</v>
      </c>
      <c r="Z124" s="198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104.0</v>
      </c>
      <c r="B125" s="190"/>
      <c r="C125" s="190"/>
      <c r="D125" s="190"/>
      <c r="E125" s="190"/>
      <c r="F125" s="190">
        <f t="shared" si="5"/>
        <v>0</v>
      </c>
      <c r="G125" s="190">
        <f t="shared" si="6"/>
        <v>0</v>
      </c>
      <c r="H125" s="191">
        <f t="shared" si="7"/>
        <v>0</v>
      </c>
      <c r="I125" s="190"/>
      <c r="J125" s="192">
        <f t="shared" si="8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9"/>
        <v>0</v>
      </c>
      <c r="T125" s="196" t="str">
        <f t="shared" si="10"/>
        <v/>
      </c>
      <c r="U125" s="196">
        <f t="shared" si="11"/>
        <v>0</v>
      </c>
      <c r="V125" s="197"/>
      <c r="W125" s="195">
        <f t="shared" ref="W125:X125" si="113">C125/100</f>
        <v>0</v>
      </c>
      <c r="X125" s="195">
        <f t="shared" si="113"/>
        <v>0</v>
      </c>
      <c r="Y125" s="195">
        <f t="shared" si="14"/>
        <v>0</v>
      </c>
      <c r="Z125" s="198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105.0</v>
      </c>
      <c r="B126" s="190"/>
      <c r="C126" s="190"/>
      <c r="D126" s="190"/>
      <c r="E126" s="190"/>
      <c r="F126" s="190">
        <f t="shared" si="5"/>
        <v>0</v>
      </c>
      <c r="G126" s="190">
        <f t="shared" si="6"/>
        <v>0</v>
      </c>
      <c r="H126" s="191">
        <f t="shared" si="7"/>
        <v>0</v>
      </c>
      <c r="I126" s="190"/>
      <c r="J126" s="192">
        <f t="shared" si="8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9"/>
        <v>0</v>
      </c>
      <c r="T126" s="196" t="str">
        <f t="shared" si="10"/>
        <v/>
      </c>
      <c r="U126" s="196">
        <f t="shared" si="11"/>
        <v>0</v>
      </c>
      <c r="V126" s="197"/>
      <c r="W126" s="195">
        <f t="shared" ref="W126:X126" si="114">C126/100</f>
        <v>0</v>
      </c>
      <c r="X126" s="195">
        <f t="shared" si="114"/>
        <v>0</v>
      </c>
      <c r="Y126" s="195">
        <f t="shared" si="14"/>
        <v>0</v>
      </c>
      <c r="Z126" s="198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106.0</v>
      </c>
      <c r="B127" s="190"/>
      <c r="C127" s="190"/>
      <c r="D127" s="190"/>
      <c r="E127" s="190"/>
      <c r="F127" s="190">
        <f t="shared" si="5"/>
        <v>0</v>
      </c>
      <c r="G127" s="190">
        <f t="shared" si="6"/>
        <v>0</v>
      </c>
      <c r="H127" s="191">
        <f t="shared" si="7"/>
        <v>0</v>
      </c>
      <c r="I127" s="190"/>
      <c r="J127" s="192">
        <f t="shared" si="8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9"/>
        <v>0</v>
      </c>
      <c r="T127" s="196" t="str">
        <f t="shared" si="10"/>
        <v/>
      </c>
      <c r="U127" s="196">
        <f t="shared" si="11"/>
        <v>0</v>
      </c>
      <c r="V127" s="197"/>
      <c r="W127" s="195">
        <f t="shared" ref="W127:X127" si="115">C127/100</f>
        <v>0</v>
      </c>
      <c r="X127" s="195">
        <f t="shared" si="115"/>
        <v>0</v>
      </c>
      <c r="Y127" s="195">
        <f t="shared" si="14"/>
        <v>0</v>
      </c>
      <c r="Z127" s="198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107.0</v>
      </c>
      <c r="B128" s="190"/>
      <c r="C128" s="190"/>
      <c r="D128" s="190"/>
      <c r="E128" s="190"/>
      <c r="F128" s="190">
        <f t="shared" si="5"/>
        <v>0</v>
      </c>
      <c r="G128" s="190">
        <f t="shared" si="6"/>
        <v>0</v>
      </c>
      <c r="H128" s="191">
        <f t="shared" si="7"/>
        <v>0</v>
      </c>
      <c r="I128" s="190"/>
      <c r="J128" s="192">
        <f t="shared" si="8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9"/>
        <v>0</v>
      </c>
      <c r="T128" s="196" t="str">
        <f t="shared" si="10"/>
        <v/>
      </c>
      <c r="U128" s="196">
        <f t="shared" si="11"/>
        <v>0</v>
      </c>
      <c r="V128" s="197"/>
      <c r="W128" s="195">
        <f t="shared" ref="W128:X128" si="116">C128/100</f>
        <v>0</v>
      </c>
      <c r="X128" s="195">
        <f t="shared" si="116"/>
        <v>0</v>
      </c>
      <c r="Y128" s="195">
        <f t="shared" si="14"/>
        <v>0</v>
      </c>
      <c r="Z128" s="198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108.0</v>
      </c>
      <c r="B129" s="190"/>
      <c r="C129" s="190"/>
      <c r="D129" s="190"/>
      <c r="E129" s="190"/>
      <c r="F129" s="190">
        <f t="shared" si="5"/>
        <v>0</v>
      </c>
      <c r="G129" s="190">
        <f t="shared" si="6"/>
        <v>0</v>
      </c>
      <c r="H129" s="191">
        <f t="shared" si="7"/>
        <v>0</v>
      </c>
      <c r="I129" s="190"/>
      <c r="J129" s="192">
        <f t="shared" si="8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9"/>
        <v>0</v>
      </c>
      <c r="T129" s="196" t="str">
        <f t="shared" si="10"/>
        <v/>
      </c>
      <c r="U129" s="196">
        <f t="shared" si="11"/>
        <v>0</v>
      </c>
      <c r="V129" s="197"/>
      <c r="W129" s="195">
        <f t="shared" ref="W129:X129" si="117">C129/100</f>
        <v>0</v>
      </c>
      <c r="X129" s="195">
        <f t="shared" si="117"/>
        <v>0</v>
      </c>
      <c r="Y129" s="195">
        <f t="shared" si="14"/>
        <v>0</v>
      </c>
      <c r="Z129" s="198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109.0</v>
      </c>
      <c r="B130" s="190"/>
      <c r="C130" s="190"/>
      <c r="D130" s="190"/>
      <c r="E130" s="190"/>
      <c r="F130" s="190">
        <f t="shared" si="5"/>
        <v>0</v>
      </c>
      <c r="G130" s="190">
        <f t="shared" si="6"/>
        <v>0</v>
      </c>
      <c r="H130" s="191">
        <f t="shared" si="7"/>
        <v>0</v>
      </c>
      <c r="I130" s="190"/>
      <c r="J130" s="192">
        <f t="shared" si="8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9"/>
        <v>0</v>
      </c>
      <c r="T130" s="196" t="str">
        <f t="shared" si="10"/>
        <v/>
      </c>
      <c r="U130" s="196">
        <f t="shared" si="11"/>
        <v>0</v>
      </c>
      <c r="V130" s="197"/>
      <c r="W130" s="195">
        <f t="shared" ref="W130:X130" si="118">C130/100</f>
        <v>0</v>
      </c>
      <c r="X130" s="195">
        <f t="shared" si="118"/>
        <v>0</v>
      </c>
      <c r="Y130" s="195">
        <f t="shared" si="14"/>
        <v>0</v>
      </c>
      <c r="Z130" s="198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110.0</v>
      </c>
      <c r="B131" s="190"/>
      <c r="C131" s="190"/>
      <c r="D131" s="190"/>
      <c r="E131" s="190"/>
      <c r="F131" s="190">
        <f t="shared" si="5"/>
        <v>0</v>
      </c>
      <c r="G131" s="190">
        <f t="shared" si="6"/>
        <v>0</v>
      </c>
      <c r="H131" s="191">
        <f t="shared" si="7"/>
        <v>0</v>
      </c>
      <c r="I131" s="190"/>
      <c r="J131" s="192">
        <f t="shared" si="8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9"/>
        <v>0</v>
      </c>
      <c r="T131" s="196" t="str">
        <f t="shared" si="10"/>
        <v/>
      </c>
      <c r="U131" s="196">
        <f t="shared" si="11"/>
        <v>0</v>
      </c>
      <c r="V131" s="197"/>
      <c r="W131" s="195">
        <f t="shared" ref="W131:X131" si="119">C131/100</f>
        <v>0</v>
      </c>
      <c r="X131" s="195">
        <f t="shared" si="119"/>
        <v>0</v>
      </c>
      <c r="Y131" s="195">
        <f t="shared" si="14"/>
        <v>0</v>
      </c>
      <c r="Z131" s="198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111.0</v>
      </c>
      <c r="B132" s="190"/>
      <c r="C132" s="190"/>
      <c r="D132" s="190"/>
      <c r="E132" s="190"/>
      <c r="F132" s="190">
        <f t="shared" si="5"/>
        <v>0</v>
      </c>
      <c r="G132" s="190">
        <f t="shared" si="6"/>
        <v>0</v>
      </c>
      <c r="H132" s="191">
        <f t="shared" si="7"/>
        <v>0</v>
      </c>
      <c r="I132" s="190"/>
      <c r="J132" s="192">
        <f t="shared" si="8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9"/>
        <v>0</v>
      </c>
      <c r="T132" s="196" t="str">
        <f t="shared" si="10"/>
        <v/>
      </c>
      <c r="U132" s="196">
        <f t="shared" si="11"/>
        <v>0</v>
      </c>
      <c r="V132" s="197"/>
      <c r="W132" s="195">
        <f t="shared" ref="W132:X132" si="120">C132/100</f>
        <v>0</v>
      </c>
      <c r="X132" s="195">
        <f t="shared" si="120"/>
        <v>0</v>
      </c>
      <c r="Y132" s="195">
        <f t="shared" si="14"/>
        <v>0</v>
      </c>
      <c r="Z132" s="198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112.0</v>
      </c>
      <c r="B133" s="190"/>
      <c r="C133" s="190"/>
      <c r="D133" s="190"/>
      <c r="E133" s="190"/>
      <c r="F133" s="190">
        <f t="shared" si="5"/>
        <v>0</v>
      </c>
      <c r="G133" s="190">
        <f t="shared" si="6"/>
        <v>0</v>
      </c>
      <c r="H133" s="191">
        <f t="shared" si="7"/>
        <v>0</v>
      </c>
      <c r="I133" s="190"/>
      <c r="J133" s="192">
        <f t="shared" si="8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9"/>
        <v>0</v>
      </c>
      <c r="T133" s="196" t="str">
        <f t="shared" si="10"/>
        <v/>
      </c>
      <c r="U133" s="196">
        <f t="shared" si="11"/>
        <v>0</v>
      </c>
      <c r="V133" s="197"/>
      <c r="W133" s="195">
        <f t="shared" ref="W133:X133" si="121">C133/100</f>
        <v>0</v>
      </c>
      <c r="X133" s="195">
        <f t="shared" si="121"/>
        <v>0</v>
      </c>
      <c r="Y133" s="195">
        <f t="shared" si="14"/>
        <v>0</v>
      </c>
      <c r="Z133" s="198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113.0</v>
      </c>
      <c r="B134" s="190"/>
      <c r="C134" s="190"/>
      <c r="D134" s="190"/>
      <c r="E134" s="190"/>
      <c r="F134" s="190">
        <f t="shared" si="5"/>
        <v>0</v>
      </c>
      <c r="G134" s="190">
        <f t="shared" si="6"/>
        <v>0</v>
      </c>
      <c r="H134" s="191">
        <f t="shared" si="7"/>
        <v>0</v>
      </c>
      <c r="I134" s="190"/>
      <c r="J134" s="192">
        <f t="shared" si="8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9"/>
        <v>0</v>
      </c>
      <c r="T134" s="196" t="str">
        <f t="shared" si="10"/>
        <v/>
      </c>
      <c r="U134" s="196">
        <f t="shared" si="11"/>
        <v>0</v>
      </c>
      <c r="V134" s="197"/>
      <c r="W134" s="195">
        <f t="shared" ref="W134:X134" si="122">C134/100</f>
        <v>0</v>
      </c>
      <c r="X134" s="195">
        <f t="shared" si="122"/>
        <v>0</v>
      </c>
      <c r="Y134" s="195">
        <f t="shared" si="14"/>
        <v>0</v>
      </c>
      <c r="Z134" s="198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114.0</v>
      </c>
      <c r="B135" s="190"/>
      <c r="C135" s="190"/>
      <c r="D135" s="190"/>
      <c r="E135" s="190"/>
      <c r="F135" s="190">
        <f t="shared" si="5"/>
        <v>0</v>
      </c>
      <c r="G135" s="190">
        <f t="shared" si="6"/>
        <v>0</v>
      </c>
      <c r="H135" s="191">
        <f t="shared" si="7"/>
        <v>0</v>
      </c>
      <c r="I135" s="190"/>
      <c r="J135" s="192">
        <f t="shared" si="8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9"/>
        <v>0</v>
      </c>
      <c r="T135" s="196" t="str">
        <f t="shared" si="10"/>
        <v/>
      </c>
      <c r="U135" s="196">
        <f t="shared" si="11"/>
        <v>0</v>
      </c>
      <c r="V135" s="197"/>
      <c r="W135" s="195">
        <f t="shared" ref="W135:X135" si="123">C135/100</f>
        <v>0</v>
      </c>
      <c r="X135" s="195">
        <f t="shared" si="123"/>
        <v>0</v>
      </c>
      <c r="Y135" s="195">
        <f t="shared" si="14"/>
        <v>0</v>
      </c>
      <c r="Z135" s="198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115.0</v>
      </c>
      <c r="B136" s="190"/>
      <c r="C136" s="190"/>
      <c r="D136" s="190"/>
      <c r="E136" s="190"/>
      <c r="F136" s="190">
        <f t="shared" si="5"/>
        <v>0</v>
      </c>
      <c r="G136" s="190">
        <f t="shared" si="6"/>
        <v>0</v>
      </c>
      <c r="H136" s="191">
        <f t="shared" si="7"/>
        <v>0</v>
      </c>
      <c r="I136" s="190"/>
      <c r="J136" s="192">
        <f t="shared" si="8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9"/>
        <v>0</v>
      </c>
      <c r="T136" s="196" t="str">
        <f t="shared" si="10"/>
        <v/>
      </c>
      <c r="U136" s="196">
        <f t="shared" si="11"/>
        <v>0</v>
      </c>
      <c r="V136" s="197"/>
      <c r="W136" s="195">
        <f t="shared" ref="W136:X136" si="124">C136/100</f>
        <v>0</v>
      </c>
      <c r="X136" s="195">
        <f t="shared" si="124"/>
        <v>0</v>
      </c>
      <c r="Y136" s="195">
        <f t="shared" si="14"/>
        <v>0</v>
      </c>
      <c r="Z136" s="198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116.0</v>
      </c>
      <c r="B137" s="190"/>
      <c r="C137" s="190"/>
      <c r="D137" s="190"/>
      <c r="E137" s="190"/>
      <c r="F137" s="190">
        <f t="shared" si="5"/>
        <v>0</v>
      </c>
      <c r="G137" s="190">
        <f t="shared" si="6"/>
        <v>0</v>
      </c>
      <c r="H137" s="191">
        <f t="shared" si="7"/>
        <v>0</v>
      </c>
      <c r="I137" s="190"/>
      <c r="J137" s="192">
        <f t="shared" si="8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9"/>
        <v>0</v>
      </c>
      <c r="T137" s="196" t="str">
        <f t="shared" si="10"/>
        <v/>
      </c>
      <c r="U137" s="196">
        <f t="shared" si="11"/>
        <v>0</v>
      </c>
      <c r="V137" s="197"/>
      <c r="W137" s="195">
        <f t="shared" ref="W137:X137" si="125">C137/100</f>
        <v>0</v>
      </c>
      <c r="X137" s="195">
        <f t="shared" si="125"/>
        <v>0</v>
      </c>
      <c r="Y137" s="195">
        <f t="shared" si="14"/>
        <v>0</v>
      </c>
      <c r="Z137" s="198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117.0</v>
      </c>
      <c r="B138" s="190"/>
      <c r="C138" s="190"/>
      <c r="D138" s="190"/>
      <c r="E138" s="190"/>
      <c r="F138" s="190">
        <f t="shared" si="5"/>
        <v>0</v>
      </c>
      <c r="G138" s="190">
        <f t="shared" si="6"/>
        <v>0</v>
      </c>
      <c r="H138" s="191">
        <f t="shared" si="7"/>
        <v>0</v>
      </c>
      <c r="I138" s="190"/>
      <c r="J138" s="192">
        <f t="shared" si="8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9"/>
        <v>0</v>
      </c>
      <c r="T138" s="196" t="str">
        <f t="shared" si="10"/>
        <v/>
      </c>
      <c r="U138" s="196">
        <f t="shared" si="11"/>
        <v>0</v>
      </c>
      <c r="V138" s="197"/>
      <c r="W138" s="195">
        <f t="shared" ref="W138:X138" si="126">C138/100</f>
        <v>0</v>
      </c>
      <c r="X138" s="195">
        <f t="shared" si="126"/>
        <v>0</v>
      </c>
      <c r="Y138" s="195">
        <f t="shared" si="14"/>
        <v>0</v>
      </c>
      <c r="Z138" s="198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118.0</v>
      </c>
      <c r="B139" s="190"/>
      <c r="C139" s="190"/>
      <c r="D139" s="190"/>
      <c r="E139" s="190"/>
      <c r="F139" s="190">
        <f t="shared" si="5"/>
        <v>0</v>
      </c>
      <c r="G139" s="190">
        <f t="shared" si="6"/>
        <v>0</v>
      </c>
      <c r="H139" s="191">
        <f t="shared" si="7"/>
        <v>0</v>
      </c>
      <c r="I139" s="190"/>
      <c r="J139" s="192">
        <f t="shared" si="8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9"/>
        <v>0</v>
      </c>
      <c r="T139" s="196" t="str">
        <f t="shared" si="10"/>
        <v/>
      </c>
      <c r="U139" s="196">
        <f t="shared" si="11"/>
        <v>0</v>
      </c>
      <c r="V139" s="197"/>
      <c r="W139" s="195">
        <f t="shared" ref="W139:X139" si="127">C139/100</f>
        <v>0</v>
      </c>
      <c r="X139" s="195">
        <f t="shared" si="127"/>
        <v>0</v>
      </c>
      <c r="Y139" s="195">
        <f t="shared" si="14"/>
        <v>0</v>
      </c>
      <c r="Z139" s="198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119.0</v>
      </c>
      <c r="B140" s="190"/>
      <c r="C140" s="190"/>
      <c r="D140" s="190"/>
      <c r="E140" s="190"/>
      <c r="F140" s="190">
        <f t="shared" si="5"/>
        <v>0</v>
      </c>
      <c r="G140" s="190">
        <f t="shared" si="6"/>
        <v>0</v>
      </c>
      <c r="H140" s="191">
        <f t="shared" si="7"/>
        <v>0</v>
      </c>
      <c r="I140" s="190"/>
      <c r="J140" s="192">
        <f t="shared" si="8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9"/>
        <v>0</v>
      </c>
      <c r="T140" s="196" t="str">
        <f t="shared" si="10"/>
        <v/>
      </c>
      <c r="U140" s="196">
        <f t="shared" si="11"/>
        <v>0</v>
      </c>
      <c r="V140" s="197"/>
      <c r="W140" s="195">
        <f t="shared" ref="W140:X140" si="128">C140/100</f>
        <v>0</v>
      </c>
      <c r="X140" s="195">
        <f t="shared" si="128"/>
        <v>0</v>
      </c>
      <c r="Y140" s="195">
        <f t="shared" si="14"/>
        <v>0</v>
      </c>
      <c r="Z140" s="198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120.0</v>
      </c>
      <c r="B141" s="190"/>
      <c r="C141" s="190"/>
      <c r="D141" s="190"/>
      <c r="E141" s="190"/>
      <c r="F141" s="190">
        <f t="shared" si="5"/>
        <v>0</v>
      </c>
      <c r="G141" s="190">
        <f t="shared" si="6"/>
        <v>0</v>
      </c>
      <c r="H141" s="191">
        <f t="shared" si="7"/>
        <v>0</v>
      </c>
      <c r="I141" s="190"/>
      <c r="J141" s="192">
        <f t="shared" si="8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9"/>
        <v>0</v>
      </c>
      <c r="T141" s="196" t="str">
        <f t="shared" si="10"/>
        <v/>
      </c>
      <c r="U141" s="196">
        <f t="shared" si="11"/>
        <v>0</v>
      </c>
      <c r="V141" s="197"/>
      <c r="W141" s="195">
        <f t="shared" ref="W141:X141" si="129">C141/100</f>
        <v>0</v>
      </c>
      <c r="X141" s="195">
        <f t="shared" si="129"/>
        <v>0</v>
      </c>
      <c r="Y141" s="195">
        <f t="shared" si="14"/>
        <v>0</v>
      </c>
      <c r="Z141" s="198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121.0</v>
      </c>
      <c r="B142" s="190"/>
      <c r="C142" s="190"/>
      <c r="D142" s="190"/>
      <c r="E142" s="190"/>
      <c r="F142" s="190">
        <f t="shared" si="5"/>
        <v>0</v>
      </c>
      <c r="G142" s="190">
        <f t="shared" si="6"/>
        <v>0</v>
      </c>
      <c r="H142" s="191">
        <f t="shared" si="7"/>
        <v>0</v>
      </c>
      <c r="I142" s="190"/>
      <c r="J142" s="192">
        <f t="shared" si="8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9"/>
        <v>0</v>
      </c>
      <c r="T142" s="196" t="str">
        <f t="shared" si="10"/>
        <v/>
      </c>
      <c r="U142" s="196">
        <f t="shared" si="11"/>
        <v>0</v>
      </c>
      <c r="V142" s="197"/>
      <c r="W142" s="195">
        <f t="shared" ref="W142:X142" si="130">C142/100</f>
        <v>0</v>
      </c>
      <c r="X142" s="195">
        <f t="shared" si="130"/>
        <v>0</v>
      </c>
      <c r="Y142" s="195">
        <f t="shared" si="14"/>
        <v>0</v>
      </c>
      <c r="Z142" s="198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122.0</v>
      </c>
      <c r="B143" s="190"/>
      <c r="C143" s="190"/>
      <c r="D143" s="190"/>
      <c r="E143" s="190"/>
      <c r="F143" s="190">
        <f t="shared" si="5"/>
        <v>0</v>
      </c>
      <c r="G143" s="190">
        <f t="shared" si="6"/>
        <v>0</v>
      </c>
      <c r="H143" s="191">
        <f t="shared" si="7"/>
        <v>0</v>
      </c>
      <c r="I143" s="190"/>
      <c r="J143" s="192">
        <f t="shared" si="8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9"/>
        <v>0</v>
      </c>
      <c r="T143" s="196" t="str">
        <f t="shared" si="10"/>
        <v/>
      </c>
      <c r="U143" s="196">
        <f t="shared" si="11"/>
        <v>0</v>
      </c>
      <c r="V143" s="197"/>
      <c r="W143" s="195">
        <f t="shared" ref="W143:X143" si="131">C143/100</f>
        <v>0</v>
      </c>
      <c r="X143" s="195">
        <f t="shared" si="131"/>
        <v>0</v>
      </c>
      <c r="Y143" s="195">
        <f t="shared" si="14"/>
        <v>0</v>
      </c>
      <c r="Z143" s="198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123.0</v>
      </c>
      <c r="B144" s="190"/>
      <c r="C144" s="190"/>
      <c r="D144" s="190"/>
      <c r="E144" s="190"/>
      <c r="F144" s="190">
        <f t="shared" si="5"/>
        <v>0</v>
      </c>
      <c r="G144" s="190">
        <f t="shared" si="6"/>
        <v>0</v>
      </c>
      <c r="H144" s="191">
        <f t="shared" si="7"/>
        <v>0</v>
      </c>
      <c r="I144" s="190"/>
      <c r="J144" s="192">
        <f t="shared" si="8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9"/>
        <v>0</v>
      </c>
      <c r="T144" s="196" t="str">
        <f t="shared" si="10"/>
        <v/>
      </c>
      <c r="U144" s="196">
        <f t="shared" si="11"/>
        <v>0</v>
      </c>
      <c r="V144" s="197"/>
      <c r="W144" s="195">
        <f t="shared" ref="W144:X144" si="132">C144/100</f>
        <v>0</v>
      </c>
      <c r="X144" s="195">
        <f t="shared" si="132"/>
        <v>0</v>
      </c>
      <c r="Y144" s="195">
        <f t="shared" si="14"/>
        <v>0</v>
      </c>
      <c r="Z144" s="198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124.0</v>
      </c>
      <c r="B145" s="190"/>
      <c r="C145" s="190"/>
      <c r="D145" s="190"/>
      <c r="E145" s="190"/>
      <c r="F145" s="190">
        <f t="shared" si="5"/>
        <v>0</v>
      </c>
      <c r="G145" s="190">
        <f t="shared" si="6"/>
        <v>0</v>
      </c>
      <c r="H145" s="191">
        <f t="shared" si="7"/>
        <v>0</v>
      </c>
      <c r="I145" s="190"/>
      <c r="J145" s="192">
        <f t="shared" si="8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9"/>
        <v>0</v>
      </c>
      <c r="T145" s="196" t="str">
        <f t="shared" si="10"/>
        <v/>
      </c>
      <c r="U145" s="196">
        <f t="shared" si="11"/>
        <v>0</v>
      </c>
      <c r="V145" s="197"/>
      <c r="W145" s="195">
        <f t="shared" ref="W145:X145" si="133">C145/100</f>
        <v>0</v>
      </c>
      <c r="X145" s="195">
        <f t="shared" si="133"/>
        <v>0</v>
      </c>
      <c r="Y145" s="195">
        <f t="shared" si="14"/>
        <v>0</v>
      </c>
      <c r="Z145" s="198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125.0</v>
      </c>
      <c r="B146" s="190"/>
      <c r="C146" s="190"/>
      <c r="D146" s="190"/>
      <c r="E146" s="190"/>
      <c r="F146" s="190">
        <f t="shared" si="5"/>
        <v>0</v>
      </c>
      <c r="G146" s="190">
        <f t="shared" si="6"/>
        <v>0</v>
      </c>
      <c r="H146" s="191">
        <f t="shared" si="7"/>
        <v>0</v>
      </c>
      <c r="I146" s="190"/>
      <c r="J146" s="192">
        <f t="shared" si="8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9"/>
        <v>0</v>
      </c>
      <c r="T146" s="196" t="str">
        <f t="shared" si="10"/>
        <v/>
      </c>
      <c r="U146" s="196">
        <f t="shared" si="11"/>
        <v>0</v>
      </c>
      <c r="V146" s="197"/>
      <c r="W146" s="195">
        <f t="shared" ref="W146:X146" si="134">C146/100</f>
        <v>0</v>
      </c>
      <c r="X146" s="195">
        <f t="shared" si="134"/>
        <v>0</v>
      </c>
      <c r="Y146" s="195">
        <f t="shared" si="14"/>
        <v>0</v>
      </c>
      <c r="Z146" s="198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126.0</v>
      </c>
      <c r="B147" s="190"/>
      <c r="C147" s="190"/>
      <c r="D147" s="190"/>
      <c r="E147" s="190"/>
      <c r="F147" s="190">
        <f t="shared" si="5"/>
        <v>0</v>
      </c>
      <c r="G147" s="190">
        <f t="shared" si="6"/>
        <v>0</v>
      </c>
      <c r="H147" s="191">
        <f t="shared" si="7"/>
        <v>0</v>
      </c>
      <c r="I147" s="190"/>
      <c r="J147" s="192">
        <f t="shared" si="8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9"/>
        <v>0</v>
      </c>
      <c r="T147" s="196" t="str">
        <f t="shared" si="10"/>
        <v/>
      </c>
      <c r="U147" s="196">
        <f t="shared" si="11"/>
        <v>0</v>
      </c>
      <c r="V147" s="197"/>
      <c r="W147" s="195">
        <f t="shared" ref="W147:X147" si="135">C147/100</f>
        <v>0</v>
      </c>
      <c r="X147" s="195">
        <f t="shared" si="135"/>
        <v>0</v>
      </c>
      <c r="Y147" s="195">
        <f t="shared" si="14"/>
        <v>0</v>
      </c>
      <c r="Z147" s="198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127.0</v>
      </c>
      <c r="B148" s="190"/>
      <c r="C148" s="190"/>
      <c r="D148" s="190"/>
      <c r="E148" s="190"/>
      <c r="F148" s="190">
        <f t="shared" si="5"/>
        <v>0</v>
      </c>
      <c r="G148" s="190">
        <f t="shared" si="6"/>
        <v>0</v>
      </c>
      <c r="H148" s="191">
        <f t="shared" si="7"/>
        <v>0</v>
      </c>
      <c r="I148" s="190"/>
      <c r="J148" s="192">
        <f t="shared" si="8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9"/>
        <v>0</v>
      </c>
      <c r="T148" s="196" t="str">
        <f t="shared" si="10"/>
        <v/>
      </c>
      <c r="U148" s="196">
        <f t="shared" si="11"/>
        <v>0</v>
      </c>
      <c r="V148" s="197"/>
      <c r="W148" s="195">
        <f t="shared" ref="W148:X148" si="136">C148/100</f>
        <v>0</v>
      </c>
      <c r="X148" s="195">
        <f t="shared" si="136"/>
        <v>0</v>
      </c>
      <c r="Y148" s="195">
        <f t="shared" si="14"/>
        <v>0</v>
      </c>
      <c r="Z148" s="198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128.0</v>
      </c>
      <c r="B149" s="190"/>
      <c r="C149" s="190"/>
      <c r="D149" s="190"/>
      <c r="E149" s="190"/>
      <c r="F149" s="190">
        <f t="shared" si="5"/>
        <v>0</v>
      </c>
      <c r="G149" s="190">
        <f t="shared" si="6"/>
        <v>0</v>
      </c>
      <c r="H149" s="191">
        <f t="shared" si="7"/>
        <v>0</v>
      </c>
      <c r="I149" s="190"/>
      <c r="J149" s="192">
        <f t="shared" si="8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9"/>
        <v>0</v>
      </c>
      <c r="T149" s="196" t="str">
        <f t="shared" si="10"/>
        <v/>
      </c>
      <c r="U149" s="196">
        <f t="shared" si="11"/>
        <v>0</v>
      </c>
      <c r="V149" s="197"/>
      <c r="W149" s="195">
        <f t="shared" ref="W149:X149" si="137">C149/100</f>
        <v>0</v>
      </c>
      <c r="X149" s="195">
        <f t="shared" si="137"/>
        <v>0</v>
      </c>
      <c r="Y149" s="195">
        <f t="shared" si="14"/>
        <v>0</v>
      </c>
      <c r="Z149" s="198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129.0</v>
      </c>
      <c r="B150" s="190"/>
      <c r="C150" s="190"/>
      <c r="D150" s="190"/>
      <c r="E150" s="190"/>
      <c r="F150" s="190">
        <f t="shared" si="5"/>
        <v>0</v>
      </c>
      <c r="G150" s="190">
        <f t="shared" si="6"/>
        <v>0</v>
      </c>
      <c r="H150" s="191">
        <f t="shared" si="7"/>
        <v>0</v>
      </c>
      <c r="I150" s="190"/>
      <c r="J150" s="192">
        <f t="shared" si="8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9"/>
        <v>0</v>
      </c>
      <c r="T150" s="196" t="str">
        <f t="shared" si="10"/>
        <v/>
      </c>
      <c r="U150" s="196">
        <f t="shared" si="11"/>
        <v>0</v>
      </c>
      <c r="V150" s="197"/>
      <c r="W150" s="195">
        <f t="shared" ref="W150:X150" si="138">C150/100</f>
        <v>0</v>
      </c>
      <c r="X150" s="195">
        <f t="shared" si="138"/>
        <v>0</v>
      </c>
      <c r="Y150" s="195">
        <f t="shared" si="14"/>
        <v>0</v>
      </c>
      <c r="Z150" s="198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130.0</v>
      </c>
      <c r="B151" s="190"/>
      <c r="C151" s="190"/>
      <c r="D151" s="190"/>
      <c r="E151" s="190"/>
      <c r="F151" s="190">
        <f t="shared" si="5"/>
        <v>0</v>
      </c>
      <c r="G151" s="190">
        <f t="shared" si="6"/>
        <v>0</v>
      </c>
      <c r="H151" s="191">
        <f t="shared" si="7"/>
        <v>0</v>
      </c>
      <c r="I151" s="190"/>
      <c r="J151" s="192">
        <f t="shared" si="8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9"/>
        <v>0</v>
      </c>
      <c r="T151" s="196" t="str">
        <f t="shared" si="10"/>
        <v/>
      </c>
      <c r="U151" s="196">
        <f t="shared" si="11"/>
        <v>0</v>
      </c>
      <c r="V151" s="197"/>
      <c r="W151" s="195">
        <f t="shared" ref="W151:X151" si="139">C151/100</f>
        <v>0</v>
      </c>
      <c r="X151" s="195">
        <f t="shared" si="139"/>
        <v>0</v>
      </c>
      <c r="Y151" s="195">
        <f t="shared" si="14"/>
        <v>0</v>
      </c>
      <c r="Z151" s="198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131.0</v>
      </c>
      <c r="B152" s="190"/>
      <c r="C152" s="190"/>
      <c r="D152" s="190"/>
      <c r="E152" s="190"/>
      <c r="F152" s="190">
        <f t="shared" si="5"/>
        <v>0</v>
      </c>
      <c r="G152" s="190">
        <f t="shared" si="6"/>
        <v>0</v>
      </c>
      <c r="H152" s="191">
        <f t="shared" si="7"/>
        <v>0</v>
      </c>
      <c r="I152" s="190"/>
      <c r="J152" s="192">
        <f t="shared" si="8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9"/>
        <v>0</v>
      </c>
      <c r="T152" s="196" t="str">
        <f t="shared" si="10"/>
        <v/>
      </c>
      <c r="U152" s="196">
        <f t="shared" si="11"/>
        <v>0</v>
      </c>
      <c r="V152" s="197"/>
      <c r="W152" s="195">
        <f t="shared" ref="W152:X152" si="140">C152/100</f>
        <v>0</v>
      </c>
      <c r="X152" s="195">
        <f t="shared" si="140"/>
        <v>0</v>
      </c>
      <c r="Y152" s="195">
        <f t="shared" si="14"/>
        <v>0</v>
      </c>
      <c r="Z152" s="198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132.0</v>
      </c>
      <c r="B153" s="190"/>
      <c r="C153" s="190"/>
      <c r="D153" s="190"/>
      <c r="E153" s="190"/>
      <c r="F153" s="190">
        <f t="shared" si="5"/>
        <v>0</v>
      </c>
      <c r="G153" s="190">
        <f t="shared" si="6"/>
        <v>0</v>
      </c>
      <c r="H153" s="191">
        <f t="shared" si="7"/>
        <v>0</v>
      </c>
      <c r="I153" s="190"/>
      <c r="J153" s="192">
        <f t="shared" si="8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9"/>
        <v>0</v>
      </c>
      <c r="T153" s="196" t="str">
        <f t="shared" si="10"/>
        <v/>
      </c>
      <c r="U153" s="196">
        <f t="shared" si="11"/>
        <v>0</v>
      </c>
      <c r="V153" s="197"/>
      <c r="W153" s="195">
        <f t="shared" ref="W153:X153" si="141">C153/100</f>
        <v>0</v>
      </c>
      <c r="X153" s="195">
        <f t="shared" si="141"/>
        <v>0</v>
      </c>
      <c r="Y153" s="195">
        <f t="shared" si="14"/>
        <v>0</v>
      </c>
      <c r="Z153" s="198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133.0</v>
      </c>
      <c r="B154" s="190"/>
      <c r="C154" s="190"/>
      <c r="D154" s="190"/>
      <c r="E154" s="190"/>
      <c r="F154" s="190">
        <f t="shared" si="5"/>
        <v>0</v>
      </c>
      <c r="G154" s="190">
        <f t="shared" si="6"/>
        <v>0</v>
      </c>
      <c r="H154" s="191">
        <f t="shared" si="7"/>
        <v>0</v>
      </c>
      <c r="I154" s="190"/>
      <c r="J154" s="192">
        <f t="shared" si="8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9"/>
        <v>0</v>
      </c>
      <c r="T154" s="196" t="str">
        <f t="shared" si="10"/>
        <v/>
      </c>
      <c r="U154" s="196">
        <f t="shared" si="11"/>
        <v>0</v>
      </c>
      <c r="V154" s="197"/>
      <c r="W154" s="195">
        <f t="shared" ref="W154:X154" si="142">C154/100</f>
        <v>0</v>
      </c>
      <c r="X154" s="195">
        <f t="shared" si="142"/>
        <v>0</v>
      </c>
      <c r="Y154" s="195">
        <f t="shared" si="14"/>
        <v>0</v>
      </c>
      <c r="Z154" s="198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134.0</v>
      </c>
      <c r="B155" s="190"/>
      <c r="C155" s="190"/>
      <c r="D155" s="190"/>
      <c r="E155" s="190"/>
      <c r="F155" s="190">
        <f t="shared" si="5"/>
        <v>0</v>
      </c>
      <c r="G155" s="190">
        <f t="shared" si="6"/>
        <v>0</v>
      </c>
      <c r="H155" s="191">
        <f t="shared" si="7"/>
        <v>0</v>
      </c>
      <c r="I155" s="190"/>
      <c r="J155" s="192">
        <f t="shared" si="8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9"/>
        <v>0</v>
      </c>
      <c r="T155" s="196" t="str">
        <f t="shared" si="10"/>
        <v/>
      </c>
      <c r="U155" s="196">
        <f t="shared" si="11"/>
        <v>0</v>
      </c>
      <c r="V155" s="197"/>
      <c r="W155" s="195">
        <f t="shared" ref="W155:X155" si="143">C155/100</f>
        <v>0</v>
      </c>
      <c r="X155" s="195">
        <f t="shared" si="143"/>
        <v>0</v>
      </c>
      <c r="Y155" s="195">
        <f t="shared" si="14"/>
        <v>0</v>
      </c>
      <c r="Z155" s="198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135.0</v>
      </c>
      <c r="B156" s="190"/>
      <c r="C156" s="190"/>
      <c r="D156" s="190"/>
      <c r="E156" s="190"/>
      <c r="F156" s="190">
        <f t="shared" si="5"/>
        <v>0</v>
      </c>
      <c r="G156" s="190">
        <f t="shared" si="6"/>
        <v>0</v>
      </c>
      <c r="H156" s="191">
        <f t="shared" si="7"/>
        <v>0</v>
      </c>
      <c r="I156" s="190"/>
      <c r="J156" s="192">
        <f t="shared" si="8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9"/>
        <v>0</v>
      </c>
      <c r="T156" s="196" t="str">
        <f t="shared" si="10"/>
        <v/>
      </c>
      <c r="U156" s="196">
        <f t="shared" si="11"/>
        <v>0</v>
      </c>
      <c r="V156" s="197"/>
      <c r="W156" s="195">
        <f t="shared" ref="W156:X156" si="144">C156/100</f>
        <v>0</v>
      </c>
      <c r="X156" s="195">
        <f t="shared" si="144"/>
        <v>0</v>
      </c>
      <c r="Y156" s="195">
        <f t="shared" si="14"/>
        <v>0</v>
      </c>
      <c r="Z156" s="198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136.0</v>
      </c>
      <c r="B157" s="190"/>
      <c r="C157" s="190"/>
      <c r="D157" s="190"/>
      <c r="E157" s="190"/>
      <c r="F157" s="190">
        <f t="shared" si="5"/>
        <v>0</v>
      </c>
      <c r="G157" s="190">
        <f t="shared" si="6"/>
        <v>0</v>
      </c>
      <c r="H157" s="191">
        <f t="shared" si="7"/>
        <v>0</v>
      </c>
      <c r="I157" s="190"/>
      <c r="J157" s="192">
        <f t="shared" si="8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9"/>
        <v>0</v>
      </c>
      <c r="T157" s="196" t="str">
        <f t="shared" si="10"/>
        <v/>
      </c>
      <c r="U157" s="196">
        <f t="shared" si="11"/>
        <v>0</v>
      </c>
      <c r="V157" s="197"/>
      <c r="W157" s="195">
        <f t="shared" ref="W157:X157" si="145">C157/100</f>
        <v>0</v>
      </c>
      <c r="X157" s="195">
        <f t="shared" si="145"/>
        <v>0</v>
      </c>
      <c r="Y157" s="195">
        <f t="shared" si="14"/>
        <v>0</v>
      </c>
      <c r="Z157" s="198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137.0</v>
      </c>
      <c r="B158" s="190"/>
      <c r="C158" s="190"/>
      <c r="D158" s="190"/>
      <c r="E158" s="190"/>
      <c r="F158" s="190">
        <f t="shared" si="5"/>
        <v>0</v>
      </c>
      <c r="G158" s="190">
        <f t="shared" si="6"/>
        <v>0</v>
      </c>
      <c r="H158" s="191">
        <f t="shared" si="7"/>
        <v>0</v>
      </c>
      <c r="I158" s="190"/>
      <c r="J158" s="192">
        <f t="shared" si="8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9"/>
        <v>0</v>
      </c>
      <c r="T158" s="196" t="str">
        <f t="shared" si="10"/>
        <v/>
      </c>
      <c r="U158" s="196">
        <f t="shared" si="11"/>
        <v>0</v>
      </c>
      <c r="V158" s="197"/>
      <c r="W158" s="195">
        <f t="shared" ref="W158:X158" si="146">C158/100</f>
        <v>0</v>
      </c>
      <c r="X158" s="195">
        <f t="shared" si="146"/>
        <v>0</v>
      </c>
      <c r="Y158" s="195">
        <f t="shared" si="14"/>
        <v>0</v>
      </c>
      <c r="Z158" s="198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138.0</v>
      </c>
      <c r="B159" s="190"/>
      <c r="C159" s="190"/>
      <c r="D159" s="190"/>
      <c r="E159" s="190"/>
      <c r="F159" s="190">
        <f t="shared" si="5"/>
        <v>0</v>
      </c>
      <c r="G159" s="190">
        <f t="shared" si="6"/>
        <v>0</v>
      </c>
      <c r="H159" s="191">
        <f t="shared" si="7"/>
        <v>0</v>
      </c>
      <c r="I159" s="190"/>
      <c r="J159" s="192">
        <f t="shared" si="8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9"/>
        <v>0</v>
      </c>
      <c r="T159" s="196" t="str">
        <f t="shared" si="10"/>
        <v/>
      </c>
      <c r="U159" s="196">
        <f t="shared" si="11"/>
        <v>0</v>
      </c>
      <c r="V159" s="197"/>
      <c r="W159" s="195">
        <f t="shared" ref="W159:X159" si="147">C159/100</f>
        <v>0</v>
      </c>
      <c r="X159" s="195">
        <f t="shared" si="147"/>
        <v>0</v>
      </c>
      <c r="Y159" s="195">
        <f t="shared" si="14"/>
        <v>0</v>
      </c>
      <c r="Z159" s="198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139.0</v>
      </c>
      <c r="B160" s="190"/>
      <c r="C160" s="190"/>
      <c r="D160" s="190"/>
      <c r="E160" s="190"/>
      <c r="F160" s="190">
        <f t="shared" si="5"/>
        <v>0</v>
      </c>
      <c r="G160" s="190">
        <f t="shared" si="6"/>
        <v>0</v>
      </c>
      <c r="H160" s="191">
        <f t="shared" si="7"/>
        <v>0</v>
      </c>
      <c r="I160" s="190"/>
      <c r="J160" s="192">
        <f t="shared" si="8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9"/>
        <v>0</v>
      </c>
      <c r="T160" s="196" t="str">
        <f t="shared" si="10"/>
        <v/>
      </c>
      <c r="U160" s="196">
        <f t="shared" si="11"/>
        <v>0</v>
      </c>
      <c r="V160" s="197"/>
      <c r="W160" s="195">
        <f t="shared" ref="W160:X160" si="148">C160/100</f>
        <v>0</v>
      </c>
      <c r="X160" s="195">
        <f t="shared" si="148"/>
        <v>0</v>
      </c>
      <c r="Y160" s="195">
        <f t="shared" si="14"/>
        <v>0</v>
      </c>
      <c r="Z160" s="198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140.0</v>
      </c>
      <c r="B161" s="190"/>
      <c r="C161" s="190"/>
      <c r="D161" s="190"/>
      <c r="E161" s="190"/>
      <c r="F161" s="190">
        <f t="shared" si="5"/>
        <v>0</v>
      </c>
      <c r="G161" s="190">
        <f t="shared" si="6"/>
        <v>0</v>
      </c>
      <c r="H161" s="191">
        <f t="shared" si="7"/>
        <v>0</v>
      </c>
      <c r="I161" s="190"/>
      <c r="J161" s="192">
        <f t="shared" si="8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9"/>
        <v>0</v>
      </c>
      <c r="T161" s="196" t="str">
        <f t="shared" si="10"/>
        <v/>
      </c>
      <c r="U161" s="196">
        <f t="shared" si="11"/>
        <v>0</v>
      </c>
      <c r="V161" s="197"/>
      <c r="W161" s="195">
        <f t="shared" ref="W161:X161" si="149">C161/100</f>
        <v>0</v>
      </c>
      <c r="X161" s="195">
        <f t="shared" si="149"/>
        <v>0</v>
      </c>
      <c r="Y161" s="195">
        <f t="shared" si="14"/>
        <v>0</v>
      </c>
      <c r="Z161" s="198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141.0</v>
      </c>
      <c r="B162" s="190"/>
      <c r="C162" s="190"/>
      <c r="D162" s="190"/>
      <c r="E162" s="190"/>
      <c r="F162" s="190">
        <f t="shared" si="5"/>
        <v>0</v>
      </c>
      <c r="G162" s="190">
        <f t="shared" si="6"/>
        <v>0</v>
      </c>
      <c r="H162" s="191">
        <f t="shared" si="7"/>
        <v>0</v>
      </c>
      <c r="I162" s="190"/>
      <c r="J162" s="192">
        <f t="shared" si="8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9"/>
        <v>0</v>
      </c>
      <c r="T162" s="196" t="str">
        <f t="shared" si="10"/>
        <v/>
      </c>
      <c r="U162" s="196">
        <f t="shared" si="11"/>
        <v>0</v>
      </c>
      <c r="V162" s="197"/>
      <c r="W162" s="195">
        <f t="shared" ref="W162:X162" si="150">C162/100</f>
        <v>0</v>
      </c>
      <c r="X162" s="195">
        <f t="shared" si="150"/>
        <v>0</v>
      </c>
      <c r="Y162" s="195">
        <f t="shared" si="14"/>
        <v>0</v>
      </c>
      <c r="Z162" s="198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142.0</v>
      </c>
      <c r="B163" s="190"/>
      <c r="C163" s="190"/>
      <c r="D163" s="190"/>
      <c r="E163" s="190"/>
      <c r="F163" s="190">
        <f t="shared" si="5"/>
        <v>0</v>
      </c>
      <c r="G163" s="190">
        <f t="shared" si="6"/>
        <v>0</v>
      </c>
      <c r="H163" s="191">
        <f t="shared" si="7"/>
        <v>0</v>
      </c>
      <c r="I163" s="190"/>
      <c r="J163" s="192">
        <f t="shared" si="8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9"/>
        <v>0</v>
      </c>
      <c r="T163" s="196" t="str">
        <f t="shared" si="10"/>
        <v/>
      </c>
      <c r="U163" s="196">
        <f t="shared" si="11"/>
        <v>0</v>
      </c>
      <c r="V163" s="197"/>
      <c r="W163" s="195">
        <f t="shared" ref="W163:X163" si="151">C163/100</f>
        <v>0</v>
      </c>
      <c r="X163" s="195">
        <f t="shared" si="151"/>
        <v>0</v>
      </c>
      <c r="Y163" s="195">
        <f t="shared" si="14"/>
        <v>0</v>
      </c>
      <c r="Z163" s="198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143.0</v>
      </c>
      <c r="B164" s="190"/>
      <c r="C164" s="190"/>
      <c r="D164" s="190"/>
      <c r="E164" s="190"/>
      <c r="F164" s="190">
        <f t="shared" si="5"/>
        <v>0</v>
      </c>
      <c r="G164" s="190">
        <f t="shared" si="6"/>
        <v>0</v>
      </c>
      <c r="H164" s="191">
        <f t="shared" si="7"/>
        <v>0</v>
      </c>
      <c r="I164" s="190"/>
      <c r="J164" s="192">
        <f t="shared" si="8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9"/>
        <v>0</v>
      </c>
      <c r="T164" s="196" t="str">
        <f t="shared" si="10"/>
        <v/>
      </c>
      <c r="U164" s="196">
        <f t="shared" si="11"/>
        <v>0</v>
      </c>
      <c r="V164" s="197"/>
      <c r="W164" s="195">
        <f t="shared" ref="W164:X164" si="152">C164/100</f>
        <v>0</v>
      </c>
      <c r="X164" s="195">
        <f t="shared" si="152"/>
        <v>0</v>
      </c>
      <c r="Y164" s="195">
        <f t="shared" si="14"/>
        <v>0</v>
      </c>
      <c r="Z164" s="198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144.0</v>
      </c>
      <c r="B165" s="190"/>
      <c r="C165" s="190"/>
      <c r="D165" s="190"/>
      <c r="E165" s="190"/>
      <c r="F165" s="190">
        <f t="shared" si="5"/>
        <v>0</v>
      </c>
      <c r="G165" s="190">
        <f t="shared" si="6"/>
        <v>0</v>
      </c>
      <c r="H165" s="191">
        <f t="shared" si="7"/>
        <v>0</v>
      </c>
      <c r="I165" s="190"/>
      <c r="J165" s="192">
        <f t="shared" si="8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9"/>
        <v>0</v>
      </c>
      <c r="T165" s="196" t="str">
        <f t="shared" si="10"/>
        <v/>
      </c>
      <c r="U165" s="196">
        <f t="shared" si="11"/>
        <v>0</v>
      </c>
      <c r="V165" s="197"/>
      <c r="W165" s="195">
        <f t="shared" ref="W165:X165" si="153">C165/100</f>
        <v>0</v>
      </c>
      <c r="X165" s="195">
        <f t="shared" si="153"/>
        <v>0</v>
      </c>
      <c r="Y165" s="195">
        <f t="shared" si="14"/>
        <v>0</v>
      </c>
      <c r="Z165" s="198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145.0</v>
      </c>
      <c r="B166" s="190"/>
      <c r="C166" s="190"/>
      <c r="D166" s="190"/>
      <c r="E166" s="190"/>
      <c r="F166" s="190">
        <f t="shared" si="5"/>
        <v>0</v>
      </c>
      <c r="G166" s="190">
        <f t="shared" si="6"/>
        <v>0</v>
      </c>
      <c r="H166" s="191">
        <f t="shared" si="7"/>
        <v>0</v>
      </c>
      <c r="I166" s="190"/>
      <c r="J166" s="192">
        <f t="shared" si="8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9"/>
        <v>0</v>
      </c>
      <c r="T166" s="196" t="str">
        <f t="shared" si="10"/>
        <v/>
      </c>
      <c r="U166" s="196">
        <f t="shared" si="11"/>
        <v>0</v>
      </c>
      <c r="V166" s="197"/>
      <c r="W166" s="195">
        <f t="shared" ref="W166:X166" si="154">C166/100</f>
        <v>0</v>
      </c>
      <c r="X166" s="195">
        <f t="shared" si="154"/>
        <v>0</v>
      </c>
      <c r="Y166" s="195">
        <f t="shared" si="14"/>
        <v>0</v>
      </c>
      <c r="Z166" s="198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146.0</v>
      </c>
      <c r="B167" s="190"/>
      <c r="C167" s="190"/>
      <c r="D167" s="190"/>
      <c r="E167" s="190"/>
      <c r="F167" s="190">
        <f t="shared" si="5"/>
        <v>0</v>
      </c>
      <c r="G167" s="190">
        <f t="shared" si="6"/>
        <v>0</v>
      </c>
      <c r="H167" s="191">
        <f t="shared" si="7"/>
        <v>0</v>
      </c>
      <c r="I167" s="190"/>
      <c r="J167" s="192">
        <f t="shared" si="8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9"/>
        <v>0</v>
      </c>
      <c r="T167" s="196" t="str">
        <f t="shared" si="10"/>
        <v/>
      </c>
      <c r="U167" s="196">
        <f t="shared" si="11"/>
        <v>0</v>
      </c>
      <c r="V167" s="197"/>
      <c r="W167" s="195">
        <f t="shared" ref="W167:X167" si="155">C167/100</f>
        <v>0</v>
      </c>
      <c r="X167" s="195">
        <f t="shared" si="155"/>
        <v>0</v>
      </c>
      <c r="Y167" s="195">
        <f t="shared" si="14"/>
        <v>0</v>
      </c>
      <c r="Z167" s="198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147.0</v>
      </c>
      <c r="B168" s="190"/>
      <c r="C168" s="190"/>
      <c r="D168" s="190"/>
      <c r="E168" s="190"/>
      <c r="F168" s="190">
        <f t="shared" si="5"/>
        <v>0</v>
      </c>
      <c r="G168" s="190">
        <f t="shared" si="6"/>
        <v>0</v>
      </c>
      <c r="H168" s="191">
        <f t="shared" si="7"/>
        <v>0</v>
      </c>
      <c r="I168" s="190"/>
      <c r="J168" s="192">
        <f t="shared" si="8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9"/>
        <v>0</v>
      </c>
      <c r="T168" s="196" t="str">
        <f t="shared" si="10"/>
        <v/>
      </c>
      <c r="U168" s="196">
        <f t="shared" si="11"/>
        <v>0</v>
      </c>
      <c r="V168" s="197"/>
      <c r="W168" s="195">
        <f t="shared" ref="W168:X168" si="156">C168/100</f>
        <v>0</v>
      </c>
      <c r="X168" s="195">
        <f t="shared" si="156"/>
        <v>0</v>
      </c>
      <c r="Y168" s="195">
        <f t="shared" si="14"/>
        <v>0</v>
      </c>
      <c r="Z168" s="198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148.0</v>
      </c>
      <c r="B169" s="190"/>
      <c r="C169" s="190"/>
      <c r="D169" s="190"/>
      <c r="E169" s="190"/>
      <c r="F169" s="190">
        <f t="shared" si="5"/>
        <v>0</v>
      </c>
      <c r="G169" s="190">
        <f t="shared" si="6"/>
        <v>0</v>
      </c>
      <c r="H169" s="191">
        <f t="shared" si="7"/>
        <v>0</v>
      </c>
      <c r="I169" s="190"/>
      <c r="J169" s="192">
        <f t="shared" si="8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9"/>
        <v>0</v>
      </c>
      <c r="T169" s="196" t="str">
        <f t="shared" si="10"/>
        <v/>
      </c>
      <c r="U169" s="196">
        <f t="shared" si="11"/>
        <v>0</v>
      </c>
      <c r="V169" s="197"/>
      <c r="W169" s="195">
        <f t="shared" ref="W169:X169" si="157">C169/100</f>
        <v>0</v>
      </c>
      <c r="X169" s="195">
        <f t="shared" si="157"/>
        <v>0</v>
      </c>
      <c r="Y169" s="195">
        <f t="shared" si="14"/>
        <v>0</v>
      </c>
      <c r="Z169" s="198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149.0</v>
      </c>
      <c r="B170" s="190"/>
      <c r="C170" s="190"/>
      <c r="D170" s="190"/>
      <c r="E170" s="190"/>
      <c r="F170" s="190">
        <f t="shared" si="5"/>
        <v>0</v>
      </c>
      <c r="G170" s="190">
        <f t="shared" si="6"/>
        <v>0</v>
      </c>
      <c r="H170" s="191">
        <f t="shared" si="7"/>
        <v>0</v>
      </c>
      <c r="I170" s="190"/>
      <c r="J170" s="192">
        <f t="shared" si="8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9"/>
        <v>0</v>
      </c>
      <c r="T170" s="196" t="str">
        <f t="shared" si="10"/>
        <v/>
      </c>
      <c r="U170" s="196">
        <f t="shared" si="11"/>
        <v>0</v>
      </c>
      <c r="V170" s="197"/>
      <c r="W170" s="195">
        <f t="shared" ref="W170:X170" si="158">C170/100</f>
        <v>0</v>
      </c>
      <c r="X170" s="195">
        <f t="shared" si="158"/>
        <v>0</v>
      </c>
      <c r="Y170" s="195">
        <f t="shared" si="14"/>
        <v>0</v>
      </c>
      <c r="Z170" s="198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150.0</v>
      </c>
      <c r="B171" s="190"/>
      <c r="C171" s="190"/>
      <c r="D171" s="190"/>
      <c r="E171" s="190"/>
      <c r="F171" s="190">
        <f t="shared" si="5"/>
        <v>0</v>
      </c>
      <c r="G171" s="190">
        <f t="shared" si="6"/>
        <v>0</v>
      </c>
      <c r="H171" s="191">
        <f t="shared" si="7"/>
        <v>0</v>
      </c>
      <c r="I171" s="190"/>
      <c r="J171" s="192">
        <f t="shared" si="8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9"/>
        <v>0</v>
      </c>
      <c r="T171" s="196" t="str">
        <f t="shared" si="10"/>
        <v/>
      </c>
      <c r="U171" s="196">
        <f t="shared" si="11"/>
        <v>0</v>
      </c>
      <c r="V171" s="197"/>
      <c r="W171" s="195">
        <f t="shared" ref="W171:X171" si="159">C171/100</f>
        <v>0</v>
      </c>
      <c r="X171" s="195">
        <f t="shared" si="159"/>
        <v>0</v>
      </c>
      <c r="Y171" s="195">
        <f t="shared" si="14"/>
        <v>0</v>
      </c>
      <c r="Z171" s="198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151.0</v>
      </c>
      <c r="B172" s="190"/>
      <c r="C172" s="190"/>
      <c r="D172" s="190"/>
      <c r="E172" s="190"/>
      <c r="F172" s="190">
        <f t="shared" si="5"/>
        <v>0</v>
      </c>
      <c r="G172" s="190">
        <f t="shared" si="6"/>
        <v>0</v>
      </c>
      <c r="H172" s="191">
        <f t="shared" si="7"/>
        <v>0</v>
      </c>
      <c r="I172" s="190"/>
      <c r="J172" s="192">
        <f t="shared" si="8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9"/>
        <v>0</v>
      </c>
      <c r="T172" s="196" t="str">
        <f t="shared" si="10"/>
        <v/>
      </c>
      <c r="U172" s="196">
        <f t="shared" si="11"/>
        <v>0</v>
      </c>
      <c r="V172" s="197"/>
      <c r="W172" s="195">
        <f t="shared" ref="W172:X172" si="160">C172/100</f>
        <v>0</v>
      </c>
      <c r="X172" s="195">
        <f t="shared" si="160"/>
        <v>0</v>
      </c>
      <c r="Y172" s="195">
        <f t="shared" si="14"/>
        <v>0</v>
      </c>
      <c r="Z172" s="198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152.0</v>
      </c>
      <c r="B173" s="190"/>
      <c r="C173" s="190"/>
      <c r="D173" s="190"/>
      <c r="E173" s="190"/>
      <c r="F173" s="190">
        <f t="shared" si="5"/>
        <v>0</v>
      </c>
      <c r="G173" s="190">
        <f t="shared" si="6"/>
        <v>0</v>
      </c>
      <c r="H173" s="191">
        <f t="shared" si="7"/>
        <v>0</v>
      </c>
      <c r="I173" s="190"/>
      <c r="J173" s="192">
        <f t="shared" si="8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9"/>
        <v>0</v>
      </c>
      <c r="T173" s="196" t="str">
        <f t="shared" si="10"/>
        <v/>
      </c>
      <c r="U173" s="196">
        <f t="shared" si="11"/>
        <v>0</v>
      </c>
      <c r="V173" s="197"/>
      <c r="W173" s="195">
        <f t="shared" ref="W173:X173" si="161">C173/100</f>
        <v>0</v>
      </c>
      <c r="X173" s="195">
        <f t="shared" si="161"/>
        <v>0</v>
      </c>
      <c r="Y173" s="195">
        <f t="shared" si="14"/>
        <v>0</v>
      </c>
      <c r="Z173" s="198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153.0</v>
      </c>
      <c r="B174" s="190"/>
      <c r="C174" s="190"/>
      <c r="D174" s="190"/>
      <c r="E174" s="190"/>
      <c r="F174" s="190">
        <f t="shared" si="5"/>
        <v>0</v>
      </c>
      <c r="G174" s="190">
        <f t="shared" si="6"/>
        <v>0</v>
      </c>
      <c r="H174" s="191">
        <f t="shared" si="7"/>
        <v>0</v>
      </c>
      <c r="I174" s="190"/>
      <c r="J174" s="192">
        <f t="shared" si="8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9"/>
        <v>0</v>
      </c>
      <c r="T174" s="196" t="str">
        <f t="shared" si="10"/>
        <v/>
      </c>
      <c r="U174" s="196">
        <f t="shared" si="11"/>
        <v>0</v>
      </c>
      <c r="V174" s="197"/>
      <c r="W174" s="195">
        <f t="shared" ref="W174:X174" si="162">C174/100</f>
        <v>0</v>
      </c>
      <c r="X174" s="195">
        <f t="shared" si="162"/>
        <v>0</v>
      </c>
      <c r="Y174" s="195">
        <f t="shared" si="14"/>
        <v>0</v>
      </c>
      <c r="Z174" s="198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154.0</v>
      </c>
      <c r="B175" s="190"/>
      <c r="C175" s="190"/>
      <c r="D175" s="190"/>
      <c r="E175" s="190"/>
      <c r="F175" s="190">
        <f t="shared" si="5"/>
        <v>0</v>
      </c>
      <c r="G175" s="190">
        <f t="shared" si="6"/>
        <v>0</v>
      </c>
      <c r="H175" s="191">
        <f t="shared" si="7"/>
        <v>0</v>
      </c>
      <c r="I175" s="190"/>
      <c r="J175" s="192">
        <f t="shared" si="8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9"/>
        <v>0</v>
      </c>
      <c r="T175" s="196" t="str">
        <f t="shared" si="10"/>
        <v/>
      </c>
      <c r="U175" s="196">
        <f t="shared" si="11"/>
        <v>0</v>
      </c>
      <c r="V175" s="197"/>
      <c r="W175" s="195">
        <f t="shared" ref="W175:X175" si="163">C175/100</f>
        <v>0</v>
      </c>
      <c r="X175" s="195">
        <f t="shared" si="163"/>
        <v>0</v>
      </c>
      <c r="Y175" s="195">
        <f t="shared" si="14"/>
        <v>0</v>
      </c>
      <c r="Z175" s="198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155.0</v>
      </c>
      <c r="B176" s="190"/>
      <c r="C176" s="190"/>
      <c r="D176" s="190"/>
      <c r="E176" s="190"/>
      <c r="F176" s="190">
        <f t="shared" si="5"/>
        <v>0</v>
      </c>
      <c r="G176" s="190">
        <f t="shared" si="6"/>
        <v>0</v>
      </c>
      <c r="H176" s="191">
        <f t="shared" si="7"/>
        <v>0</v>
      </c>
      <c r="I176" s="190"/>
      <c r="J176" s="192">
        <f t="shared" si="8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9"/>
        <v>0</v>
      </c>
      <c r="T176" s="196" t="str">
        <f t="shared" si="10"/>
        <v/>
      </c>
      <c r="U176" s="196">
        <f t="shared" si="11"/>
        <v>0</v>
      </c>
      <c r="V176" s="197"/>
      <c r="W176" s="195">
        <f t="shared" ref="W176:X176" si="164">C176/100</f>
        <v>0</v>
      </c>
      <c r="X176" s="195">
        <f t="shared" si="164"/>
        <v>0</v>
      </c>
      <c r="Y176" s="195">
        <f t="shared" si="14"/>
        <v>0</v>
      </c>
      <c r="Z176" s="198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156.0</v>
      </c>
      <c r="B177" s="190"/>
      <c r="C177" s="190"/>
      <c r="D177" s="190"/>
      <c r="E177" s="190"/>
      <c r="F177" s="190">
        <f t="shared" si="5"/>
        <v>0</v>
      </c>
      <c r="G177" s="190">
        <f t="shared" si="6"/>
        <v>0</v>
      </c>
      <c r="H177" s="191">
        <f t="shared" si="7"/>
        <v>0</v>
      </c>
      <c r="I177" s="190"/>
      <c r="J177" s="192">
        <f t="shared" si="8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9"/>
        <v>0</v>
      </c>
      <c r="T177" s="196" t="str">
        <f t="shared" si="10"/>
        <v/>
      </c>
      <c r="U177" s="196">
        <f t="shared" si="11"/>
        <v>0</v>
      </c>
      <c r="V177" s="197"/>
      <c r="W177" s="195">
        <f t="shared" ref="W177:X177" si="165">C177/100</f>
        <v>0</v>
      </c>
      <c r="X177" s="195">
        <f t="shared" si="165"/>
        <v>0</v>
      </c>
      <c r="Y177" s="195">
        <f t="shared" si="14"/>
        <v>0</v>
      </c>
      <c r="Z177" s="198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157.0</v>
      </c>
      <c r="B178" s="190"/>
      <c r="C178" s="190"/>
      <c r="D178" s="190"/>
      <c r="E178" s="190"/>
      <c r="F178" s="190">
        <f t="shared" si="5"/>
        <v>0</v>
      </c>
      <c r="G178" s="190">
        <f t="shared" si="6"/>
        <v>0</v>
      </c>
      <c r="H178" s="191">
        <f t="shared" si="7"/>
        <v>0</v>
      </c>
      <c r="I178" s="190"/>
      <c r="J178" s="192">
        <f t="shared" si="8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9"/>
        <v>0</v>
      </c>
      <c r="T178" s="196" t="str">
        <f t="shared" si="10"/>
        <v/>
      </c>
      <c r="U178" s="196">
        <f t="shared" si="11"/>
        <v>0</v>
      </c>
      <c r="V178" s="197"/>
      <c r="W178" s="195">
        <f t="shared" ref="W178:X178" si="166">C178/100</f>
        <v>0</v>
      </c>
      <c r="X178" s="195">
        <f t="shared" si="166"/>
        <v>0</v>
      </c>
      <c r="Y178" s="195">
        <f t="shared" si="14"/>
        <v>0</v>
      </c>
      <c r="Z178" s="198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158.0</v>
      </c>
      <c r="B179" s="190"/>
      <c r="C179" s="190"/>
      <c r="D179" s="190"/>
      <c r="E179" s="190"/>
      <c r="F179" s="190">
        <f t="shared" si="5"/>
        <v>0</v>
      </c>
      <c r="G179" s="190">
        <f t="shared" si="6"/>
        <v>0</v>
      </c>
      <c r="H179" s="191">
        <f t="shared" si="7"/>
        <v>0</v>
      </c>
      <c r="I179" s="190"/>
      <c r="J179" s="192">
        <f t="shared" si="8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9"/>
        <v>0</v>
      </c>
      <c r="T179" s="196" t="str">
        <f t="shared" si="10"/>
        <v/>
      </c>
      <c r="U179" s="196">
        <f t="shared" si="11"/>
        <v>0</v>
      </c>
      <c r="V179" s="197"/>
      <c r="W179" s="195">
        <f t="shared" ref="W179:X179" si="167">C179/100</f>
        <v>0</v>
      </c>
      <c r="X179" s="195">
        <f t="shared" si="167"/>
        <v>0</v>
      </c>
      <c r="Y179" s="195">
        <f t="shared" si="14"/>
        <v>0</v>
      </c>
      <c r="Z179" s="198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159.0</v>
      </c>
      <c r="B180" s="190"/>
      <c r="C180" s="190"/>
      <c r="D180" s="190"/>
      <c r="E180" s="190"/>
      <c r="F180" s="190">
        <f t="shared" si="5"/>
        <v>0</v>
      </c>
      <c r="G180" s="190">
        <f t="shared" si="6"/>
        <v>0</v>
      </c>
      <c r="H180" s="191">
        <f t="shared" si="7"/>
        <v>0</v>
      </c>
      <c r="I180" s="190"/>
      <c r="J180" s="192">
        <f t="shared" si="8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9"/>
        <v>0</v>
      </c>
      <c r="T180" s="196" t="str">
        <f t="shared" si="10"/>
        <v/>
      </c>
      <c r="U180" s="196">
        <f t="shared" si="11"/>
        <v>0</v>
      </c>
      <c r="V180" s="197"/>
      <c r="W180" s="195">
        <f t="shared" ref="W180:X180" si="168">C180/100</f>
        <v>0</v>
      </c>
      <c r="X180" s="195">
        <f t="shared" si="168"/>
        <v>0</v>
      </c>
      <c r="Y180" s="195">
        <f t="shared" si="14"/>
        <v>0</v>
      </c>
      <c r="Z180" s="198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160.0</v>
      </c>
      <c r="B181" s="190"/>
      <c r="C181" s="190"/>
      <c r="D181" s="190"/>
      <c r="E181" s="190"/>
      <c r="F181" s="190">
        <f t="shared" si="5"/>
        <v>0</v>
      </c>
      <c r="G181" s="190">
        <f t="shared" si="6"/>
        <v>0</v>
      </c>
      <c r="H181" s="191">
        <f t="shared" si="7"/>
        <v>0</v>
      </c>
      <c r="I181" s="190"/>
      <c r="J181" s="192">
        <f t="shared" si="8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9"/>
        <v>0</v>
      </c>
      <c r="T181" s="196" t="str">
        <f t="shared" si="10"/>
        <v/>
      </c>
      <c r="U181" s="196">
        <f t="shared" si="11"/>
        <v>0</v>
      </c>
      <c r="V181" s="197"/>
      <c r="W181" s="195">
        <f t="shared" ref="W181:X181" si="169">C181/100</f>
        <v>0</v>
      </c>
      <c r="X181" s="195">
        <f t="shared" si="169"/>
        <v>0</v>
      </c>
      <c r="Y181" s="195">
        <f t="shared" si="14"/>
        <v>0</v>
      </c>
      <c r="Z181" s="198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161.0</v>
      </c>
      <c r="B182" s="190"/>
      <c r="C182" s="190"/>
      <c r="D182" s="190"/>
      <c r="E182" s="190"/>
      <c r="F182" s="190">
        <f t="shared" si="5"/>
        <v>0</v>
      </c>
      <c r="G182" s="190">
        <f t="shared" si="6"/>
        <v>0</v>
      </c>
      <c r="H182" s="191">
        <f t="shared" si="7"/>
        <v>0</v>
      </c>
      <c r="I182" s="190"/>
      <c r="J182" s="192">
        <f t="shared" si="8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9"/>
        <v>0</v>
      </c>
      <c r="T182" s="196" t="str">
        <f t="shared" si="10"/>
        <v/>
      </c>
      <c r="U182" s="196">
        <f t="shared" si="11"/>
        <v>0</v>
      </c>
      <c r="V182" s="197"/>
      <c r="W182" s="195">
        <f t="shared" ref="W182:X182" si="170">C182/100</f>
        <v>0</v>
      </c>
      <c r="X182" s="195">
        <f t="shared" si="170"/>
        <v>0</v>
      </c>
      <c r="Y182" s="195">
        <f t="shared" si="14"/>
        <v>0</v>
      </c>
      <c r="Z182" s="198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162.0</v>
      </c>
      <c r="B183" s="190"/>
      <c r="C183" s="190"/>
      <c r="D183" s="190"/>
      <c r="E183" s="190"/>
      <c r="F183" s="190">
        <f t="shared" si="5"/>
        <v>0</v>
      </c>
      <c r="G183" s="190">
        <f t="shared" si="6"/>
        <v>0</v>
      </c>
      <c r="H183" s="191">
        <f t="shared" si="7"/>
        <v>0</v>
      </c>
      <c r="I183" s="190"/>
      <c r="J183" s="192">
        <f t="shared" si="8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9"/>
        <v>0</v>
      </c>
      <c r="T183" s="196" t="str">
        <f t="shared" si="10"/>
        <v/>
      </c>
      <c r="U183" s="196">
        <f t="shared" si="11"/>
        <v>0</v>
      </c>
      <c r="V183" s="197"/>
      <c r="W183" s="195">
        <f t="shared" ref="W183:X183" si="171">C183/100</f>
        <v>0</v>
      </c>
      <c r="X183" s="195">
        <f t="shared" si="171"/>
        <v>0</v>
      </c>
      <c r="Y183" s="195">
        <f t="shared" si="14"/>
        <v>0</v>
      </c>
      <c r="Z183" s="198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163.0</v>
      </c>
      <c r="B184" s="190"/>
      <c r="C184" s="190"/>
      <c r="D184" s="190"/>
      <c r="E184" s="190"/>
      <c r="F184" s="190">
        <f t="shared" si="5"/>
        <v>0</v>
      </c>
      <c r="G184" s="190">
        <f t="shared" si="6"/>
        <v>0</v>
      </c>
      <c r="H184" s="191">
        <f t="shared" si="7"/>
        <v>0</v>
      </c>
      <c r="I184" s="190"/>
      <c r="J184" s="192">
        <f t="shared" si="8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9"/>
        <v>0</v>
      </c>
      <c r="T184" s="196" t="str">
        <f t="shared" si="10"/>
        <v/>
      </c>
      <c r="U184" s="196">
        <f t="shared" si="11"/>
        <v>0</v>
      </c>
      <c r="V184" s="197"/>
      <c r="W184" s="195">
        <f t="shared" ref="W184:X184" si="172">C184/100</f>
        <v>0</v>
      </c>
      <c r="X184" s="195">
        <f t="shared" si="172"/>
        <v>0</v>
      </c>
      <c r="Y184" s="195">
        <f t="shared" si="14"/>
        <v>0</v>
      </c>
      <c r="Z184" s="198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164.0</v>
      </c>
      <c r="B185" s="190"/>
      <c r="C185" s="190"/>
      <c r="D185" s="190"/>
      <c r="E185" s="190"/>
      <c r="F185" s="190">
        <f t="shared" si="5"/>
        <v>0</v>
      </c>
      <c r="G185" s="190">
        <f t="shared" si="6"/>
        <v>0</v>
      </c>
      <c r="H185" s="191">
        <f t="shared" si="7"/>
        <v>0</v>
      </c>
      <c r="I185" s="190"/>
      <c r="J185" s="192">
        <f t="shared" si="8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9"/>
        <v>0</v>
      </c>
      <c r="T185" s="196" t="str">
        <f t="shared" si="10"/>
        <v/>
      </c>
      <c r="U185" s="196">
        <f t="shared" si="11"/>
        <v>0</v>
      </c>
      <c r="V185" s="197"/>
      <c r="W185" s="195">
        <f t="shared" ref="W185:X185" si="173">C185/100</f>
        <v>0</v>
      </c>
      <c r="X185" s="195">
        <f t="shared" si="173"/>
        <v>0</v>
      </c>
      <c r="Y185" s="195">
        <f t="shared" si="14"/>
        <v>0</v>
      </c>
      <c r="Z185" s="198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165.0</v>
      </c>
      <c r="B186" s="190"/>
      <c r="C186" s="190"/>
      <c r="D186" s="190"/>
      <c r="E186" s="190"/>
      <c r="F186" s="190">
        <f t="shared" si="5"/>
        <v>0</v>
      </c>
      <c r="G186" s="190">
        <f t="shared" si="6"/>
        <v>0</v>
      </c>
      <c r="H186" s="191">
        <f t="shared" si="7"/>
        <v>0</v>
      </c>
      <c r="I186" s="190"/>
      <c r="J186" s="192">
        <f t="shared" si="8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9"/>
        <v>0</v>
      </c>
      <c r="T186" s="196" t="str">
        <f t="shared" si="10"/>
        <v/>
      </c>
      <c r="U186" s="196">
        <f t="shared" si="11"/>
        <v>0</v>
      </c>
      <c r="V186" s="197"/>
      <c r="W186" s="195">
        <f t="shared" ref="W186:X186" si="174">C186/100</f>
        <v>0</v>
      </c>
      <c r="X186" s="195">
        <f t="shared" si="174"/>
        <v>0</v>
      </c>
      <c r="Y186" s="195">
        <f t="shared" si="14"/>
        <v>0</v>
      </c>
      <c r="Z186" s="198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166.0</v>
      </c>
      <c r="B187" s="190"/>
      <c r="C187" s="190"/>
      <c r="D187" s="190"/>
      <c r="E187" s="190"/>
      <c r="F187" s="190">
        <f t="shared" si="5"/>
        <v>0</v>
      </c>
      <c r="G187" s="190">
        <f t="shared" si="6"/>
        <v>0</v>
      </c>
      <c r="H187" s="191">
        <f t="shared" si="7"/>
        <v>0</v>
      </c>
      <c r="I187" s="190"/>
      <c r="J187" s="192">
        <f t="shared" si="8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9"/>
        <v>0</v>
      </c>
      <c r="T187" s="196" t="str">
        <f t="shared" si="10"/>
        <v/>
      </c>
      <c r="U187" s="196">
        <f t="shared" si="11"/>
        <v>0</v>
      </c>
      <c r="V187" s="197"/>
      <c r="W187" s="195">
        <f t="shared" ref="W187:X187" si="175">C187/100</f>
        <v>0</v>
      </c>
      <c r="X187" s="195">
        <f t="shared" si="175"/>
        <v>0</v>
      </c>
      <c r="Y187" s="195">
        <f t="shared" si="14"/>
        <v>0</v>
      </c>
      <c r="Z187" s="198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167.0</v>
      </c>
      <c r="B188" s="190"/>
      <c r="C188" s="190"/>
      <c r="D188" s="190"/>
      <c r="E188" s="190"/>
      <c r="F188" s="190">
        <f t="shared" si="5"/>
        <v>0</v>
      </c>
      <c r="G188" s="190">
        <f t="shared" si="6"/>
        <v>0</v>
      </c>
      <c r="H188" s="191">
        <f t="shared" si="7"/>
        <v>0</v>
      </c>
      <c r="I188" s="190"/>
      <c r="J188" s="192">
        <f t="shared" si="8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9"/>
        <v>0</v>
      </c>
      <c r="T188" s="196" t="str">
        <f t="shared" si="10"/>
        <v/>
      </c>
      <c r="U188" s="196">
        <f t="shared" si="11"/>
        <v>0</v>
      </c>
      <c r="V188" s="197"/>
      <c r="W188" s="195">
        <f t="shared" ref="W188:X188" si="176">C188/100</f>
        <v>0</v>
      </c>
      <c r="X188" s="195">
        <f t="shared" si="176"/>
        <v>0</v>
      </c>
      <c r="Y188" s="195">
        <f t="shared" si="14"/>
        <v>0</v>
      </c>
      <c r="Z188" s="198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168.0</v>
      </c>
      <c r="B189" s="190"/>
      <c r="C189" s="190"/>
      <c r="D189" s="190"/>
      <c r="E189" s="190"/>
      <c r="F189" s="190">
        <f t="shared" si="5"/>
        <v>0</v>
      </c>
      <c r="G189" s="190">
        <f t="shared" si="6"/>
        <v>0</v>
      </c>
      <c r="H189" s="191">
        <f t="shared" si="7"/>
        <v>0</v>
      </c>
      <c r="I189" s="190"/>
      <c r="J189" s="192">
        <f t="shared" si="8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9"/>
        <v>0</v>
      </c>
      <c r="T189" s="196" t="str">
        <f t="shared" si="10"/>
        <v/>
      </c>
      <c r="U189" s="196">
        <f t="shared" si="11"/>
        <v>0</v>
      </c>
      <c r="V189" s="197"/>
      <c r="W189" s="195">
        <f t="shared" ref="W189:X189" si="177">C189/100</f>
        <v>0</v>
      </c>
      <c r="X189" s="195">
        <f t="shared" si="177"/>
        <v>0</v>
      </c>
      <c r="Y189" s="195">
        <f t="shared" si="14"/>
        <v>0</v>
      </c>
      <c r="Z189" s="198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169.0</v>
      </c>
      <c r="B190" s="190"/>
      <c r="C190" s="190"/>
      <c r="D190" s="190"/>
      <c r="E190" s="190"/>
      <c r="F190" s="190">
        <f t="shared" si="5"/>
        <v>0</v>
      </c>
      <c r="G190" s="190">
        <f t="shared" si="6"/>
        <v>0</v>
      </c>
      <c r="H190" s="191">
        <f t="shared" si="7"/>
        <v>0</v>
      </c>
      <c r="I190" s="190"/>
      <c r="J190" s="192">
        <f t="shared" si="8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9"/>
        <v>0</v>
      </c>
      <c r="T190" s="196" t="str">
        <f t="shared" si="10"/>
        <v/>
      </c>
      <c r="U190" s="196">
        <f t="shared" si="11"/>
        <v>0</v>
      </c>
      <c r="V190" s="197"/>
      <c r="W190" s="195">
        <f t="shared" ref="W190:X190" si="178">C190/100</f>
        <v>0</v>
      </c>
      <c r="X190" s="195">
        <f t="shared" si="178"/>
        <v>0</v>
      </c>
      <c r="Y190" s="195">
        <f t="shared" si="14"/>
        <v>0</v>
      </c>
      <c r="Z190" s="198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170.0</v>
      </c>
      <c r="B191" s="190"/>
      <c r="C191" s="190"/>
      <c r="D191" s="190"/>
      <c r="E191" s="190"/>
      <c r="F191" s="190">
        <f t="shared" si="5"/>
        <v>0</v>
      </c>
      <c r="G191" s="190">
        <f t="shared" si="6"/>
        <v>0</v>
      </c>
      <c r="H191" s="191">
        <f t="shared" si="7"/>
        <v>0</v>
      </c>
      <c r="I191" s="190"/>
      <c r="J191" s="192">
        <f t="shared" si="8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9"/>
        <v>0</v>
      </c>
      <c r="T191" s="196" t="str">
        <f t="shared" si="10"/>
        <v/>
      </c>
      <c r="U191" s="196">
        <f t="shared" si="11"/>
        <v>0</v>
      </c>
      <c r="V191" s="197"/>
      <c r="W191" s="195">
        <f t="shared" ref="W191:X191" si="179">C191/100</f>
        <v>0</v>
      </c>
      <c r="X191" s="195">
        <f t="shared" si="179"/>
        <v>0</v>
      </c>
      <c r="Y191" s="195">
        <f t="shared" si="14"/>
        <v>0</v>
      </c>
      <c r="Z191" s="198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171.0</v>
      </c>
      <c r="B192" s="190"/>
      <c r="C192" s="190"/>
      <c r="D192" s="190"/>
      <c r="E192" s="190"/>
      <c r="F192" s="190">
        <f t="shared" si="5"/>
        <v>0</v>
      </c>
      <c r="G192" s="190">
        <f t="shared" si="6"/>
        <v>0</v>
      </c>
      <c r="H192" s="191">
        <f t="shared" si="7"/>
        <v>0</v>
      </c>
      <c r="I192" s="190"/>
      <c r="J192" s="192">
        <f t="shared" si="8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9"/>
        <v>0</v>
      </c>
      <c r="T192" s="196" t="str">
        <f t="shared" si="10"/>
        <v/>
      </c>
      <c r="U192" s="196">
        <f t="shared" si="11"/>
        <v>0</v>
      </c>
      <c r="V192" s="197"/>
      <c r="W192" s="195">
        <f t="shared" ref="W192:X192" si="180">C192/100</f>
        <v>0</v>
      </c>
      <c r="X192" s="195">
        <f t="shared" si="180"/>
        <v>0</v>
      </c>
      <c r="Y192" s="195">
        <f t="shared" si="14"/>
        <v>0</v>
      </c>
      <c r="Z192" s="198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172.0</v>
      </c>
      <c r="B193" s="190"/>
      <c r="C193" s="190"/>
      <c r="D193" s="190"/>
      <c r="E193" s="190"/>
      <c r="F193" s="190">
        <f t="shared" si="5"/>
        <v>0</v>
      </c>
      <c r="G193" s="190">
        <f t="shared" si="6"/>
        <v>0</v>
      </c>
      <c r="H193" s="191">
        <f t="shared" si="7"/>
        <v>0</v>
      </c>
      <c r="I193" s="190"/>
      <c r="J193" s="192">
        <f t="shared" si="8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9"/>
        <v>0</v>
      </c>
      <c r="T193" s="196" t="str">
        <f t="shared" si="10"/>
        <v/>
      </c>
      <c r="U193" s="196">
        <f t="shared" si="11"/>
        <v>0</v>
      </c>
      <c r="V193" s="197"/>
      <c r="W193" s="195">
        <f t="shared" ref="W193:X193" si="181">C193/100</f>
        <v>0</v>
      </c>
      <c r="X193" s="195">
        <f t="shared" si="181"/>
        <v>0</v>
      </c>
      <c r="Y193" s="195">
        <f t="shared" si="14"/>
        <v>0</v>
      </c>
      <c r="Z193" s="198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173.0</v>
      </c>
      <c r="B194" s="190"/>
      <c r="C194" s="190"/>
      <c r="D194" s="190"/>
      <c r="E194" s="190"/>
      <c r="F194" s="190">
        <f t="shared" si="5"/>
        <v>0</v>
      </c>
      <c r="G194" s="190">
        <f t="shared" si="6"/>
        <v>0</v>
      </c>
      <c r="H194" s="191">
        <f t="shared" si="7"/>
        <v>0</v>
      </c>
      <c r="I194" s="190"/>
      <c r="J194" s="192">
        <f t="shared" si="8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9"/>
        <v>0</v>
      </c>
      <c r="T194" s="196" t="str">
        <f t="shared" si="10"/>
        <v/>
      </c>
      <c r="U194" s="196">
        <f t="shared" si="11"/>
        <v>0</v>
      </c>
      <c r="V194" s="197"/>
      <c r="W194" s="195">
        <f t="shared" ref="W194:X194" si="182">C194/100</f>
        <v>0</v>
      </c>
      <c r="X194" s="195">
        <f t="shared" si="182"/>
        <v>0</v>
      </c>
      <c r="Y194" s="195">
        <f t="shared" si="14"/>
        <v>0</v>
      </c>
      <c r="Z194" s="198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174.0</v>
      </c>
      <c r="B195" s="190"/>
      <c r="C195" s="190"/>
      <c r="D195" s="190"/>
      <c r="E195" s="190"/>
      <c r="F195" s="190">
        <f t="shared" si="5"/>
        <v>0</v>
      </c>
      <c r="G195" s="190">
        <f t="shared" si="6"/>
        <v>0</v>
      </c>
      <c r="H195" s="191">
        <f t="shared" si="7"/>
        <v>0</v>
      </c>
      <c r="I195" s="190"/>
      <c r="J195" s="192">
        <f t="shared" si="8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9"/>
        <v>0</v>
      </c>
      <c r="T195" s="196" t="str">
        <f t="shared" si="10"/>
        <v/>
      </c>
      <c r="U195" s="196">
        <f t="shared" si="11"/>
        <v>0</v>
      </c>
      <c r="V195" s="197"/>
      <c r="W195" s="195">
        <f t="shared" ref="W195:X195" si="183">C195/100</f>
        <v>0</v>
      </c>
      <c r="X195" s="195">
        <f t="shared" si="183"/>
        <v>0</v>
      </c>
      <c r="Y195" s="195">
        <f t="shared" si="14"/>
        <v>0</v>
      </c>
      <c r="Z195" s="198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175.0</v>
      </c>
      <c r="B196" s="190"/>
      <c r="C196" s="190"/>
      <c r="D196" s="190"/>
      <c r="E196" s="190"/>
      <c r="F196" s="190">
        <f t="shared" si="5"/>
        <v>0</v>
      </c>
      <c r="G196" s="190">
        <f t="shared" si="6"/>
        <v>0</v>
      </c>
      <c r="H196" s="191">
        <f t="shared" si="7"/>
        <v>0</v>
      </c>
      <c r="I196" s="190"/>
      <c r="J196" s="192">
        <f t="shared" si="8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9"/>
        <v>0</v>
      </c>
      <c r="T196" s="196" t="str">
        <f t="shared" si="10"/>
        <v/>
      </c>
      <c r="U196" s="196">
        <f t="shared" si="11"/>
        <v>0</v>
      </c>
      <c r="V196" s="197"/>
      <c r="W196" s="195">
        <f t="shared" ref="W196:X196" si="184">C196/100</f>
        <v>0</v>
      </c>
      <c r="X196" s="195">
        <f t="shared" si="184"/>
        <v>0</v>
      </c>
      <c r="Y196" s="195">
        <f t="shared" si="14"/>
        <v>0</v>
      </c>
      <c r="Z196" s="198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176.0</v>
      </c>
      <c r="B197" s="190"/>
      <c r="C197" s="190"/>
      <c r="D197" s="190"/>
      <c r="E197" s="190"/>
      <c r="F197" s="190">
        <f t="shared" si="5"/>
        <v>0</v>
      </c>
      <c r="G197" s="190">
        <f t="shared" si="6"/>
        <v>0</v>
      </c>
      <c r="H197" s="191">
        <f t="shared" si="7"/>
        <v>0</v>
      </c>
      <c r="I197" s="190"/>
      <c r="J197" s="192">
        <f t="shared" si="8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9"/>
        <v>0</v>
      </c>
      <c r="T197" s="196" t="str">
        <f t="shared" si="10"/>
        <v/>
      </c>
      <c r="U197" s="196">
        <f t="shared" si="11"/>
        <v>0</v>
      </c>
      <c r="V197" s="197"/>
      <c r="W197" s="195">
        <f t="shared" ref="W197:X197" si="185">C197/100</f>
        <v>0</v>
      </c>
      <c r="X197" s="195">
        <f t="shared" si="185"/>
        <v>0</v>
      </c>
      <c r="Y197" s="195">
        <f t="shared" si="14"/>
        <v>0</v>
      </c>
      <c r="Z197" s="198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177.0</v>
      </c>
      <c r="B198" s="190"/>
      <c r="C198" s="190"/>
      <c r="D198" s="190"/>
      <c r="E198" s="190"/>
      <c r="F198" s="190">
        <f t="shared" si="5"/>
        <v>0</v>
      </c>
      <c r="G198" s="190">
        <f t="shared" si="6"/>
        <v>0</v>
      </c>
      <c r="H198" s="191">
        <f t="shared" si="7"/>
        <v>0</v>
      </c>
      <c r="I198" s="190"/>
      <c r="J198" s="192">
        <f t="shared" si="8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9"/>
        <v>0</v>
      </c>
      <c r="T198" s="196" t="str">
        <f t="shared" si="10"/>
        <v/>
      </c>
      <c r="U198" s="196">
        <f t="shared" si="11"/>
        <v>0</v>
      </c>
      <c r="V198" s="197"/>
      <c r="W198" s="195">
        <f t="shared" ref="W198:X198" si="186">C198/100</f>
        <v>0</v>
      </c>
      <c r="X198" s="195">
        <f t="shared" si="186"/>
        <v>0</v>
      </c>
      <c r="Y198" s="195">
        <f t="shared" si="14"/>
        <v>0</v>
      </c>
      <c r="Z198" s="198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178.0</v>
      </c>
      <c r="B199" s="190"/>
      <c r="C199" s="190"/>
      <c r="D199" s="190"/>
      <c r="E199" s="190"/>
      <c r="F199" s="190">
        <f t="shared" si="5"/>
        <v>0</v>
      </c>
      <c r="G199" s="190">
        <f t="shared" si="6"/>
        <v>0</v>
      </c>
      <c r="H199" s="191">
        <f t="shared" si="7"/>
        <v>0</v>
      </c>
      <c r="I199" s="190"/>
      <c r="J199" s="192">
        <f t="shared" si="8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9"/>
        <v>0</v>
      </c>
      <c r="T199" s="196" t="str">
        <f t="shared" si="10"/>
        <v/>
      </c>
      <c r="U199" s="196">
        <f t="shared" si="11"/>
        <v>0</v>
      </c>
      <c r="V199" s="197"/>
      <c r="W199" s="195">
        <f t="shared" ref="W199:X199" si="187">C199/100</f>
        <v>0</v>
      </c>
      <c r="X199" s="195">
        <f t="shared" si="187"/>
        <v>0</v>
      </c>
      <c r="Y199" s="195">
        <f t="shared" si="14"/>
        <v>0</v>
      </c>
      <c r="Z199" s="198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179.0</v>
      </c>
      <c r="B200" s="190"/>
      <c r="C200" s="190"/>
      <c r="D200" s="190"/>
      <c r="E200" s="190"/>
      <c r="F200" s="190">
        <f t="shared" si="5"/>
        <v>0</v>
      </c>
      <c r="G200" s="190">
        <f t="shared" si="6"/>
        <v>0</v>
      </c>
      <c r="H200" s="191">
        <f t="shared" si="7"/>
        <v>0</v>
      </c>
      <c r="I200" s="190"/>
      <c r="J200" s="192">
        <f t="shared" si="8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9"/>
        <v>0</v>
      </c>
      <c r="T200" s="196" t="str">
        <f t="shared" si="10"/>
        <v/>
      </c>
      <c r="U200" s="196">
        <f t="shared" si="11"/>
        <v>0</v>
      </c>
      <c r="V200" s="197"/>
      <c r="W200" s="195">
        <f t="shared" ref="W200:X200" si="188">C200/100</f>
        <v>0</v>
      </c>
      <c r="X200" s="195">
        <f t="shared" si="188"/>
        <v>0</v>
      </c>
      <c r="Y200" s="195">
        <f t="shared" si="14"/>
        <v>0</v>
      </c>
      <c r="Z200" s="198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180.0</v>
      </c>
      <c r="B201" s="190"/>
      <c r="C201" s="190"/>
      <c r="D201" s="190"/>
      <c r="E201" s="190"/>
      <c r="F201" s="190">
        <f t="shared" si="5"/>
        <v>0</v>
      </c>
      <c r="G201" s="190">
        <f t="shared" si="6"/>
        <v>0</v>
      </c>
      <c r="H201" s="191">
        <f t="shared" si="7"/>
        <v>0</v>
      </c>
      <c r="I201" s="190"/>
      <c r="J201" s="192">
        <f t="shared" si="8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9"/>
        <v>0</v>
      </c>
      <c r="T201" s="196" t="str">
        <f t="shared" si="10"/>
        <v/>
      </c>
      <c r="U201" s="196">
        <f t="shared" si="11"/>
        <v>0</v>
      </c>
      <c r="V201" s="197"/>
      <c r="W201" s="195">
        <f t="shared" ref="W201:X201" si="189">C201/100</f>
        <v>0</v>
      </c>
      <c r="X201" s="195">
        <f t="shared" si="189"/>
        <v>0</v>
      </c>
      <c r="Y201" s="195">
        <f t="shared" si="14"/>
        <v>0</v>
      </c>
      <c r="Z201" s="198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181.0</v>
      </c>
      <c r="B202" s="190"/>
      <c r="C202" s="190"/>
      <c r="D202" s="190"/>
      <c r="E202" s="190"/>
      <c r="F202" s="190">
        <f t="shared" si="5"/>
        <v>0</v>
      </c>
      <c r="G202" s="190">
        <f t="shared" si="6"/>
        <v>0</v>
      </c>
      <c r="H202" s="191">
        <f t="shared" si="7"/>
        <v>0</v>
      </c>
      <c r="I202" s="190"/>
      <c r="J202" s="192">
        <f t="shared" si="8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9"/>
        <v>0</v>
      </c>
      <c r="T202" s="196" t="str">
        <f t="shared" si="10"/>
        <v/>
      </c>
      <c r="U202" s="196">
        <f t="shared" si="11"/>
        <v>0</v>
      </c>
      <c r="V202" s="197"/>
      <c r="W202" s="195">
        <f t="shared" ref="W202:X202" si="190">C202/100</f>
        <v>0</v>
      </c>
      <c r="X202" s="195">
        <f t="shared" si="190"/>
        <v>0</v>
      </c>
      <c r="Y202" s="195">
        <f t="shared" si="14"/>
        <v>0</v>
      </c>
      <c r="Z202" s="198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182.0</v>
      </c>
      <c r="B203" s="190"/>
      <c r="C203" s="190"/>
      <c r="D203" s="190"/>
      <c r="E203" s="190"/>
      <c r="F203" s="190">
        <f t="shared" si="5"/>
        <v>0</v>
      </c>
      <c r="G203" s="190">
        <f t="shared" si="6"/>
        <v>0</v>
      </c>
      <c r="H203" s="191">
        <f t="shared" si="7"/>
        <v>0</v>
      </c>
      <c r="I203" s="190"/>
      <c r="J203" s="192">
        <f t="shared" si="8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9"/>
        <v>0</v>
      </c>
      <c r="T203" s="196" t="str">
        <f t="shared" si="10"/>
        <v/>
      </c>
      <c r="U203" s="196">
        <f t="shared" si="11"/>
        <v>0</v>
      </c>
      <c r="V203" s="197"/>
      <c r="W203" s="195">
        <f t="shared" ref="W203:X203" si="191">C203/100</f>
        <v>0</v>
      </c>
      <c r="X203" s="195">
        <f t="shared" si="191"/>
        <v>0</v>
      </c>
      <c r="Y203" s="195">
        <f t="shared" si="14"/>
        <v>0</v>
      </c>
      <c r="Z203" s="198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183.0</v>
      </c>
      <c r="B204" s="190"/>
      <c r="C204" s="190"/>
      <c r="D204" s="190"/>
      <c r="E204" s="190"/>
      <c r="F204" s="190">
        <f t="shared" si="5"/>
        <v>0</v>
      </c>
      <c r="G204" s="190">
        <f t="shared" si="6"/>
        <v>0</v>
      </c>
      <c r="H204" s="191">
        <f t="shared" si="7"/>
        <v>0</v>
      </c>
      <c r="I204" s="190"/>
      <c r="J204" s="192">
        <f t="shared" si="8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9"/>
        <v>0</v>
      </c>
      <c r="T204" s="196" t="str">
        <f t="shared" si="10"/>
        <v/>
      </c>
      <c r="U204" s="196">
        <f t="shared" si="11"/>
        <v>0</v>
      </c>
      <c r="V204" s="197"/>
      <c r="W204" s="195">
        <f t="shared" ref="W204:X204" si="192">C204/100</f>
        <v>0</v>
      </c>
      <c r="X204" s="195">
        <f t="shared" si="192"/>
        <v>0</v>
      </c>
      <c r="Y204" s="195">
        <f t="shared" si="14"/>
        <v>0</v>
      </c>
      <c r="Z204" s="198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184.0</v>
      </c>
      <c r="B205" s="190"/>
      <c r="C205" s="190"/>
      <c r="D205" s="190"/>
      <c r="E205" s="190"/>
      <c r="F205" s="190">
        <f t="shared" si="5"/>
        <v>0</v>
      </c>
      <c r="G205" s="190">
        <f t="shared" si="6"/>
        <v>0</v>
      </c>
      <c r="H205" s="191">
        <f t="shared" si="7"/>
        <v>0</v>
      </c>
      <c r="I205" s="190"/>
      <c r="J205" s="192">
        <f t="shared" si="8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9"/>
        <v>0</v>
      </c>
      <c r="T205" s="196" t="str">
        <f t="shared" si="10"/>
        <v/>
      </c>
      <c r="U205" s="196">
        <f t="shared" si="11"/>
        <v>0</v>
      </c>
      <c r="V205" s="197"/>
      <c r="W205" s="195">
        <f t="shared" ref="W205:X205" si="193">C205/100</f>
        <v>0</v>
      </c>
      <c r="X205" s="195">
        <f t="shared" si="193"/>
        <v>0</v>
      </c>
      <c r="Y205" s="195">
        <f t="shared" si="14"/>
        <v>0</v>
      </c>
      <c r="Z205" s="198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185.0</v>
      </c>
      <c r="B206" s="190"/>
      <c r="C206" s="190"/>
      <c r="D206" s="190"/>
      <c r="E206" s="190"/>
      <c r="F206" s="190">
        <f t="shared" si="5"/>
        <v>0</v>
      </c>
      <c r="G206" s="190">
        <f t="shared" si="6"/>
        <v>0</v>
      </c>
      <c r="H206" s="191">
        <f t="shared" si="7"/>
        <v>0</v>
      </c>
      <c r="I206" s="190"/>
      <c r="J206" s="192">
        <f t="shared" si="8"/>
        <v>0</v>
      </c>
      <c r="K206" s="139"/>
      <c r="L206" s="216"/>
      <c r="M206" s="258"/>
      <c r="N206" s="258"/>
      <c r="O206" s="139"/>
      <c r="P206" s="139"/>
      <c r="Q206" s="192"/>
      <c r="R206" s="141"/>
      <c r="S206" s="195">
        <f t="shared" si="9"/>
        <v>0</v>
      </c>
      <c r="T206" s="196" t="str">
        <f t="shared" si="10"/>
        <v/>
      </c>
      <c r="U206" s="196">
        <f t="shared" si="11"/>
        <v>0</v>
      </c>
      <c r="V206" s="197"/>
      <c r="W206" s="195">
        <f t="shared" ref="W206:X206" si="194">C206/100</f>
        <v>0</v>
      </c>
      <c r="X206" s="195">
        <f t="shared" si="194"/>
        <v>0</v>
      </c>
      <c r="Y206" s="195">
        <f t="shared" si="14"/>
        <v>0</v>
      </c>
      <c r="Z206" s="198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186.0</v>
      </c>
      <c r="B207" s="190"/>
      <c r="C207" s="190"/>
      <c r="D207" s="190"/>
      <c r="E207" s="190"/>
      <c r="F207" s="190">
        <f t="shared" si="5"/>
        <v>0</v>
      </c>
      <c r="G207" s="190">
        <f t="shared" si="6"/>
        <v>0</v>
      </c>
      <c r="H207" s="191">
        <f t="shared" si="7"/>
        <v>0</v>
      </c>
      <c r="I207" s="190"/>
      <c r="J207" s="192">
        <f t="shared" si="8"/>
        <v>0</v>
      </c>
      <c r="K207" s="139"/>
      <c r="L207" s="216"/>
      <c r="M207" s="258"/>
      <c r="N207" s="258"/>
      <c r="O207" s="139"/>
      <c r="P207" s="139"/>
      <c r="Q207" s="192"/>
      <c r="R207" s="141"/>
      <c r="S207" s="195">
        <f t="shared" si="9"/>
        <v>0</v>
      </c>
      <c r="T207" s="196" t="str">
        <f t="shared" si="10"/>
        <v/>
      </c>
      <c r="U207" s="196">
        <f t="shared" si="11"/>
        <v>0</v>
      </c>
      <c r="V207" s="197"/>
      <c r="W207" s="195">
        <f t="shared" ref="W207:X207" si="195">C207/100</f>
        <v>0</v>
      </c>
      <c r="X207" s="195">
        <f t="shared" si="195"/>
        <v>0</v>
      </c>
      <c r="Y207" s="195">
        <f t="shared" si="14"/>
        <v>0</v>
      </c>
      <c r="Z207" s="198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187.0</v>
      </c>
      <c r="B208" s="190"/>
      <c r="C208" s="190"/>
      <c r="D208" s="190"/>
      <c r="E208" s="190"/>
      <c r="F208" s="190">
        <f t="shared" si="5"/>
        <v>0</v>
      </c>
      <c r="G208" s="190">
        <f t="shared" si="6"/>
        <v>0</v>
      </c>
      <c r="H208" s="191">
        <f t="shared" si="7"/>
        <v>0</v>
      </c>
      <c r="I208" s="190"/>
      <c r="J208" s="192">
        <f t="shared" si="8"/>
        <v>0</v>
      </c>
      <c r="K208" s="139"/>
      <c r="L208" s="216"/>
      <c r="M208" s="258"/>
      <c r="N208" s="258"/>
      <c r="O208" s="139"/>
      <c r="P208" s="139"/>
      <c r="Q208" s="192"/>
      <c r="R208" s="141"/>
      <c r="S208" s="195">
        <f t="shared" si="9"/>
        <v>0</v>
      </c>
      <c r="T208" s="196" t="str">
        <f t="shared" si="10"/>
        <v/>
      </c>
      <c r="U208" s="196">
        <f t="shared" si="11"/>
        <v>0</v>
      </c>
      <c r="V208" s="197"/>
      <c r="W208" s="195">
        <f t="shared" ref="W208:X208" si="196">C208/100</f>
        <v>0</v>
      </c>
      <c r="X208" s="195">
        <f t="shared" si="196"/>
        <v>0</v>
      </c>
      <c r="Y208" s="195">
        <f t="shared" si="14"/>
        <v>0</v>
      </c>
      <c r="Z208" s="198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188.0</v>
      </c>
      <c r="B209" s="190"/>
      <c r="C209" s="190"/>
      <c r="D209" s="190"/>
      <c r="E209" s="190"/>
      <c r="F209" s="190">
        <f t="shared" si="5"/>
        <v>0</v>
      </c>
      <c r="G209" s="190">
        <f t="shared" si="6"/>
        <v>0</v>
      </c>
      <c r="H209" s="191">
        <f t="shared" si="7"/>
        <v>0</v>
      </c>
      <c r="I209" s="190"/>
      <c r="J209" s="192">
        <f t="shared" si="8"/>
        <v>0</v>
      </c>
      <c r="K209" s="139"/>
      <c r="L209" s="216"/>
      <c r="M209" s="258"/>
      <c r="N209" s="258"/>
      <c r="O209" s="139"/>
      <c r="P209" s="139"/>
      <c r="Q209" s="192"/>
      <c r="R209" s="141"/>
      <c r="S209" s="195">
        <f t="shared" si="9"/>
        <v>0</v>
      </c>
      <c r="T209" s="196" t="str">
        <f t="shared" si="10"/>
        <v/>
      </c>
      <c r="U209" s="196">
        <f t="shared" si="11"/>
        <v>0</v>
      </c>
      <c r="V209" s="197"/>
      <c r="W209" s="195">
        <f t="shared" ref="W209:X209" si="197">C209/100</f>
        <v>0</v>
      </c>
      <c r="X209" s="195">
        <f t="shared" si="197"/>
        <v>0</v>
      </c>
      <c r="Y209" s="195">
        <f t="shared" si="14"/>
        <v>0</v>
      </c>
      <c r="Z209" s="198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189.0</v>
      </c>
      <c r="B210" s="190"/>
      <c r="C210" s="190"/>
      <c r="D210" s="190"/>
      <c r="E210" s="190"/>
      <c r="F210" s="190">
        <f t="shared" si="5"/>
        <v>0</v>
      </c>
      <c r="G210" s="190">
        <f t="shared" si="6"/>
        <v>0</v>
      </c>
      <c r="H210" s="191">
        <f t="shared" si="7"/>
        <v>0</v>
      </c>
      <c r="I210" s="190"/>
      <c r="J210" s="192">
        <f t="shared" si="8"/>
        <v>0</v>
      </c>
      <c r="K210" s="139"/>
      <c r="L210" s="216"/>
      <c r="M210" s="258"/>
      <c r="N210" s="258"/>
      <c r="O210" s="139"/>
      <c r="P210" s="139"/>
      <c r="Q210" s="192"/>
      <c r="R210" s="141"/>
      <c r="S210" s="195">
        <f t="shared" si="9"/>
        <v>0</v>
      </c>
      <c r="T210" s="196" t="str">
        <f t="shared" si="10"/>
        <v/>
      </c>
      <c r="U210" s="196">
        <f t="shared" si="11"/>
        <v>0</v>
      </c>
      <c r="V210" s="197"/>
      <c r="W210" s="195">
        <f t="shared" ref="W210:X210" si="198">C210/100</f>
        <v>0</v>
      </c>
      <c r="X210" s="195">
        <f t="shared" si="198"/>
        <v>0</v>
      </c>
      <c r="Y210" s="195">
        <f t="shared" si="14"/>
        <v>0</v>
      </c>
      <c r="Z210" s="198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190.0</v>
      </c>
      <c r="B211" s="190"/>
      <c r="C211" s="190"/>
      <c r="D211" s="190"/>
      <c r="E211" s="190"/>
      <c r="F211" s="190">
        <f t="shared" si="5"/>
        <v>0</v>
      </c>
      <c r="G211" s="190">
        <f t="shared" si="6"/>
        <v>0</v>
      </c>
      <c r="H211" s="191">
        <f t="shared" si="7"/>
        <v>0</v>
      </c>
      <c r="I211" s="190"/>
      <c r="J211" s="192">
        <f t="shared" si="8"/>
        <v>0</v>
      </c>
      <c r="K211" s="139"/>
      <c r="L211" s="216"/>
      <c r="M211" s="258"/>
      <c r="N211" s="258"/>
      <c r="O211" s="139"/>
      <c r="P211" s="139"/>
      <c r="Q211" s="192"/>
      <c r="R211" s="141"/>
      <c r="S211" s="195">
        <f t="shared" si="9"/>
        <v>0</v>
      </c>
      <c r="T211" s="196" t="str">
        <f t="shared" si="10"/>
        <v/>
      </c>
      <c r="U211" s="196">
        <f t="shared" si="11"/>
        <v>0</v>
      </c>
      <c r="V211" s="197"/>
      <c r="W211" s="195">
        <f t="shared" ref="W211:X211" si="199">C211/100</f>
        <v>0</v>
      </c>
      <c r="X211" s="195">
        <f t="shared" si="199"/>
        <v>0</v>
      </c>
      <c r="Y211" s="195">
        <f t="shared" si="14"/>
        <v>0</v>
      </c>
      <c r="Z211" s="198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191.0</v>
      </c>
      <c r="B212" s="190"/>
      <c r="C212" s="190"/>
      <c r="D212" s="190"/>
      <c r="E212" s="190"/>
      <c r="F212" s="190">
        <f t="shared" si="5"/>
        <v>0</v>
      </c>
      <c r="G212" s="190">
        <f t="shared" si="6"/>
        <v>0</v>
      </c>
      <c r="H212" s="191">
        <f t="shared" si="7"/>
        <v>0</v>
      </c>
      <c r="I212" s="190"/>
      <c r="J212" s="192">
        <f t="shared" si="8"/>
        <v>0</v>
      </c>
      <c r="K212" s="139"/>
      <c r="L212" s="216"/>
      <c r="M212" s="258"/>
      <c r="N212" s="258"/>
      <c r="O212" s="139"/>
      <c r="P212" s="139"/>
      <c r="Q212" s="192"/>
      <c r="R212" s="141"/>
      <c r="S212" s="195">
        <f t="shared" si="9"/>
        <v>0</v>
      </c>
      <c r="T212" s="196" t="str">
        <f t="shared" si="10"/>
        <v/>
      </c>
      <c r="U212" s="196">
        <f t="shared" si="11"/>
        <v>0</v>
      </c>
      <c r="V212" s="197"/>
      <c r="W212" s="195">
        <f t="shared" ref="W212:X212" si="200">C212/100</f>
        <v>0</v>
      </c>
      <c r="X212" s="195">
        <f t="shared" si="200"/>
        <v>0</v>
      </c>
      <c r="Y212" s="195">
        <f t="shared" si="14"/>
        <v>0</v>
      </c>
      <c r="Z212" s="198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192.0</v>
      </c>
      <c r="B213" s="190"/>
      <c r="C213" s="190"/>
      <c r="D213" s="190"/>
      <c r="E213" s="190"/>
      <c r="F213" s="190">
        <f t="shared" si="5"/>
        <v>0</v>
      </c>
      <c r="G213" s="190">
        <f t="shared" si="6"/>
        <v>0</v>
      </c>
      <c r="H213" s="191">
        <f t="shared" si="7"/>
        <v>0</v>
      </c>
      <c r="I213" s="190"/>
      <c r="J213" s="192">
        <f t="shared" si="8"/>
        <v>0</v>
      </c>
      <c r="K213" s="139"/>
      <c r="L213" s="216"/>
      <c r="M213" s="258"/>
      <c r="N213" s="258"/>
      <c r="O213" s="139"/>
      <c r="P213" s="139"/>
      <c r="Q213" s="192"/>
      <c r="R213" s="141"/>
      <c r="S213" s="195">
        <f t="shared" si="9"/>
        <v>0</v>
      </c>
      <c r="T213" s="196" t="str">
        <f t="shared" si="10"/>
        <v/>
      </c>
      <c r="U213" s="196">
        <f t="shared" si="11"/>
        <v>0</v>
      </c>
      <c r="V213" s="197"/>
      <c r="W213" s="195">
        <f t="shared" ref="W213:X213" si="201">C213/100</f>
        <v>0</v>
      </c>
      <c r="X213" s="195">
        <f t="shared" si="201"/>
        <v>0</v>
      </c>
      <c r="Y213" s="195">
        <f t="shared" si="14"/>
        <v>0</v>
      </c>
      <c r="Z213" s="198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193.0</v>
      </c>
      <c r="B214" s="190"/>
      <c r="C214" s="190"/>
      <c r="D214" s="190"/>
      <c r="E214" s="190"/>
      <c r="F214" s="190">
        <f t="shared" si="5"/>
        <v>0</v>
      </c>
      <c r="G214" s="190">
        <f t="shared" si="6"/>
        <v>0</v>
      </c>
      <c r="H214" s="191">
        <f t="shared" si="7"/>
        <v>0</v>
      </c>
      <c r="I214" s="190"/>
      <c r="J214" s="192">
        <f t="shared" si="8"/>
        <v>0</v>
      </c>
      <c r="K214" s="139"/>
      <c r="L214" s="216"/>
      <c r="M214" s="258"/>
      <c r="N214" s="258"/>
      <c r="O214" s="139"/>
      <c r="P214" s="139"/>
      <c r="Q214" s="192"/>
      <c r="R214" s="141"/>
      <c r="S214" s="195">
        <f t="shared" si="9"/>
        <v>0</v>
      </c>
      <c r="T214" s="196" t="str">
        <f t="shared" si="10"/>
        <v/>
      </c>
      <c r="U214" s="196">
        <f t="shared" si="11"/>
        <v>0</v>
      </c>
      <c r="V214" s="197"/>
      <c r="W214" s="195">
        <f t="shared" ref="W214:X214" si="202">C214/100</f>
        <v>0</v>
      </c>
      <c r="X214" s="195">
        <f t="shared" si="202"/>
        <v>0</v>
      </c>
      <c r="Y214" s="195">
        <f t="shared" si="14"/>
        <v>0</v>
      </c>
      <c r="Z214" s="198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194.0</v>
      </c>
      <c r="B215" s="190"/>
      <c r="C215" s="190"/>
      <c r="D215" s="190"/>
      <c r="E215" s="190"/>
      <c r="F215" s="190">
        <f t="shared" si="5"/>
        <v>0</v>
      </c>
      <c r="G215" s="190">
        <f t="shared" si="6"/>
        <v>0</v>
      </c>
      <c r="H215" s="191">
        <f t="shared" si="7"/>
        <v>0</v>
      </c>
      <c r="I215" s="190"/>
      <c r="J215" s="192">
        <f t="shared" si="8"/>
        <v>0</v>
      </c>
      <c r="K215" s="139"/>
      <c r="L215" s="216"/>
      <c r="M215" s="258"/>
      <c r="N215" s="258"/>
      <c r="O215" s="139"/>
      <c r="P215" s="139"/>
      <c r="Q215" s="192"/>
      <c r="R215" s="141"/>
      <c r="S215" s="195">
        <f t="shared" si="9"/>
        <v>0</v>
      </c>
      <c r="T215" s="196" t="str">
        <f t="shared" si="10"/>
        <v/>
      </c>
      <c r="U215" s="196">
        <f t="shared" si="11"/>
        <v>0</v>
      </c>
      <c r="V215" s="197"/>
      <c r="W215" s="195">
        <f t="shared" ref="W215:X215" si="203">C215/100</f>
        <v>0</v>
      </c>
      <c r="X215" s="195">
        <f t="shared" si="203"/>
        <v>0</v>
      </c>
      <c r="Y215" s="195">
        <f t="shared" si="14"/>
        <v>0</v>
      </c>
      <c r="Z215" s="198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195.0</v>
      </c>
      <c r="B216" s="190"/>
      <c r="C216" s="190"/>
      <c r="D216" s="190"/>
      <c r="E216" s="190"/>
      <c r="F216" s="190">
        <f t="shared" si="5"/>
        <v>0</v>
      </c>
      <c r="G216" s="190">
        <f t="shared" si="6"/>
        <v>0</v>
      </c>
      <c r="H216" s="191">
        <f t="shared" si="7"/>
        <v>0</v>
      </c>
      <c r="I216" s="190"/>
      <c r="J216" s="192">
        <f t="shared" si="8"/>
        <v>0</v>
      </c>
      <c r="K216" s="139"/>
      <c r="L216" s="216"/>
      <c r="M216" s="258"/>
      <c r="N216" s="258"/>
      <c r="O216" s="139"/>
      <c r="P216" s="139"/>
      <c r="Q216" s="192"/>
      <c r="R216" s="141"/>
      <c r="S216" s="195">
        <f t="shared" si="9"/>
        <v>0</v>
      </c>
      <c r="T216" s="196" t="str">
        <f t="shared" si="10"/>
        <v/>
      </c>
      <c r="U216" s="196">
        <f t="shared" si="11"/>
        <v>0</v>
      </c>
      <c r="V216" s="197"/>
      <c r="W216" s="195">
        <f t="shared" ref="W216:X216" si="204">C216/100</f>
        <v>0</v>
      </c>
      <c r="X216" s="195">
        <f t="shared" si="204"/>
        <v>0</v>
      </c>
      <c r="Y216" s="195">
        <f t="shared" si="14"/>
        <v>0</v>
      </c>
      <c r="Z216" s="198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196.0</v>
      </c>
      <c r="B217" s="190"/>
      <c r="C217" s="190"/>
      <c r="D217" s="190"/>
      <c r="E217" s="190"/>
      <c r="F217" s="190">
        <f t="shared" si="5"/>
        <v>0</v>
      </c>
      <c r="G217" s="190">
        <f t="shared" si="6"/>
        <v>0</v>
      </c>
      <c r="H217" s="191">
        <f t="shared" si="7"/>
        <v>0</v>
      </c>
      <c r="I217" s="190"/>
      <c r="J217" s="192">
        <f t="shared" si="8"/>
        <v>0</v>
      </c>
      <c r="K217" s="139"/>
      <c r="L217" s="216"/>
      <c r="M217" s="258"/>
      <c r="N217" s="258"/>
      <c r="O217" s="139"/>
      <c r="P217" s="139"/>
      <c r="Q217" s="192"/>
      <c r="R217" s="141"/>
      <c r="S217" s="195">
        <f t="shared" si="9"/>
        <v>0</v>
      </c>
      <c r="T217" s="196" t="str">
        <f t="shared" si="10"/>
        <v/>
      </c>
      <c r="U217" s="196">
        <f t="shared" si="11"/>
        <v>0</v>
      </c>
      <c r="V217" s="197"/>
      <c r="W217" s="195">
        <f t="shared" ref="W217:X217" si="205">C217/100</f>
        <v>0</v>
      </c>
      <c r="X217" s="195">
        <f t="shared" si="205"/>
        <v>0</v>
      </c>
      <c r="Y217" s="195">
        <f t="shared" si="14"/>
        <v>0</v>
      </c>
      <c r="Z217" s="198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197.0</v>
      </c>
      <c r="B218" s="190"/>
      <c r="C218" s="190"/>
      <c r="D218" s="190"/>
      <c r="E218" s="190"/>
      <c r="F218" s="190">
        <f t="shared" si="5"/>
        <v>0</v>
      </c>
      <c r="G218" s="190">
        <f t="shared" si="6"/>
        <v>0</v>
      </c>
      <c r="H218" s="191">
        <f t="shared" si="7"/>
        <v>0</v>
      </c>
      <c r="I218" s="190"/>
      <c r="J218" s="192">
        <f t="shared" si="8"/>
        <v>0</v>
      </c>
      <c r="K218" s="139"/>
      <c r="L218" s="216"/>
      <c r="M218" s="258"/>
      <c r="N218" s="258"/>
      <c r="O218" s="139"/>
      <c r="P218" s="139"/>
      <c r="Q218" s="192"/>
      <c r="R218" s="141"/>
      <c r="S218" s="195">
        <f t="shared" si="9"/>
        <v>0</v>
      </c>
      <c r="T218" s="196" t="str">
        <f t="shared" si="10"/>
        <v/>
      </c>
      <c r="U218" s="196">
        <f t="shared" si="11"/>
        <v>0</v>
      </c>
      <c r="V218" s="197"/>
      <c r="W218" s="195">
        <f t="shared" ref="W218:X218" si="206">C218/100</f>
        <v>0</v>
      </c>
      <c r="X218" s="195">
        <f t="shared" si="206"/>
        <v>0</v>
      </c>
      <c r="Y218" s="195">
        <f t="shared" si="14"/>
        <v>0</v>
      </c>
      <c r="Z218" s="198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198.0</v>
      </c>
      <c r="B219" s="190"/>
      <c r="C219" s="190"/>
      <c r="D219" s="190"/>
      <c r="E219" s="190"/>
      <c r="F219" s="190">
        <f t="shared" si="5"/>
        <v>0</v>
      </c>
      <c r="G219" s="190">
        <f t="shared" si="6"/>
        <v>0</v>
      </c>
      <c r="H219" s="191">
        <f t="shared" si="7"/>
        <v>0</v>
      </c>
      <c r="I219" s="190"/>
      <c r="J219" s="192">
        <f t="shared" si="8"/>
        <v>0</v>
      </c>
      <c r="K219" s="139"/>
      <c r="L219" s="216"/>
      <c r="M219" s="258"/>
      <c r="N219" s="258"/>
      <c r="O219" s="139"/>
      <c r="P219" s="139"/>
      <c r="Q219" s="192"/>
      <c r="R219" s="141"/>
      <c r="S219" s="195">
        <f t="shared" si="9"/>
        <v>0</v>
      </c>
      <c r="T219" s="196" t="str">
        <f t="shared" si="10"/>
        <v/>
      </c>
      <c r="U219" s="196">
        <f t="shared" si="11"/>
        <v>0</v>
      </c>
      <c r="V219" s="197"/>
      <c r="W219" s="195">
        <f t="shared" ref="W219:X219" si="207">C219/100</f>
        <v>0</v>
      </c>
      <c r="X219" s="195">
        <f t="shared" si="207"/>
        <v>0</v>
      </c>
      <c r="Y219" s="195">
        <f t="shared" si="14"/>
        <v>0</v>
      </c>
      <c r="Z219" s="198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199.0</v>
      </c>
      <c r="B220" s="190"/>
      <c r="C220" s="190"/>
      <c r="D220" s="190"/>
      <c r="E220" s="190"/>
      <c r="F220" s="190">
        <f t="shared" si="5"/>
        <v>0</v>
      </c>
      <c r="G220" s="190">
        <f t="shared" si="6"/>
        <v>0</v>
      </c>
      <c r="H220" s="191">
        <f t="shared" si="7"/>
        <v>0</v>
      </c>
      <c r="I220" s="190"/>
      <c r="J220" s="192">
        <f t="shared" si="8"/>
        <v>0</v>
      </c>
      <c r="K220" s="139"/>
      <c r="L220" s="216"/>
      <c r="M220" s="258"/>
      <c r="N220" s="258"/>
      <c r="O220" s="139"/>
      <c r="P220" s="139"/>
      <c r="Q220" s="192"/>
      <c r="R220" s="141"/>
      <c r="S220" s="195">
        <f t="shared" si="9"/>
        <v>0</v>
      </c>
      <c r="T220" s="196" t="str">
        <f t="shared" si="10"/>
        <v/>
      </c>
      <c r="U220" s="196">
        <f t="shared" si="11"/>
        <v>0</v>
      </c>
      <c r="V220" s="197"/>
      <c r="W220" s="195">
        <f t="shared" ref="W220:X220" si="208">C220/100</f>
        <v>0</v>
      </c>
      <c r="X220" s="195">
        <f t="shared" si="208"/>
        <v>0</v>
      </c>
      <c r="Y220" s="195">
        <f t="shared" si="14"/>
        <v>0</v>
      </c>
      <c r="Z220" s="198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0">
        <v>200.0</v>
      </c>
      <c r="B221" s="190"/>
      <c r="C221" s="190"/>
      <c r="D221" s="190"/>
      <c r="E221" s="190"/>
      <c r="F221" s="190">
        <f t="shared" si="5"/>
        <v>0</v>
      </c>
      <c r="G221" s="190">
        <f t="shared" si="6"/>
        <v>0</v>
      </c>
      <c r="H221" s="191">
        <f t="shared" si="7"/>
        <v>0</v>
      </c>
      <c r="I221" s="190"/>
      <c r="J221" s="192">
        <f t="shared" si="8"/>
        <v>0</v>
      </c>
      <c r="K221" s="139"/>
      <c r="L221" s="216"/>
      <c r="M221" s="258"/>
      <c r="N221" s="258"/>
      <c r="O221" s="139"/>
      <c r="P221" s="139"/>
      <c r="Q221" s="192"/>
      <c r="R221" s="141"/>
      <c r="S221" s="195">
        <f t="shared" si="9"/>
        <v>0</v>
      </c>
      <c r="T221" s="196" t="str">
        <f t="shared" si="10"/>
        <v/>
      </c>
      <c r="U221" s="196">
        <f t="shared" si="11"/>
        <v>0</v>
      </c>
      <c r="V221" s="197"/>
      <c r="W221" s="195">
        <f t="shared" ref="W221:X221" si="209">C221/100</f>
        <v>0</v>
      </c>
      <c r="X221" s="195">
        <f t="shared" si="209"/>
        <v>0</v>
      </c>
      <c r="Y221" s="195">
        <f t="shared" si="14"/>
        <v>0</v>
      </c>
      <c r="Z221" s="198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0">
        <v>201.0</v>
      </c>
      <c r="B222" s="190"/>
      <c r="C222" s="190"/>
      <c r="D222" s="190"/>
      <c r="E222" s="190"/>
      <c r="F222" s="190">
        <f t="shared" si="5"/>
        <v>0</v>
      </c>
      <c r="G222" s="190">
        <f t="shared" si="6"/>
        <v>0</v>
      </c>
      <c r="H222" s="191">
        <f t="shared" si="7"/>
        <v>0</v>
      </c>
      <c r="I222" s="190"/>
      <c r="J222" s="192">
        <f t="shared" si="8"/>
        <v>0</v>
      </c>
      <c r="K222" s="139"/>
      <c r="L222" s="216"/>
      <c r="M222" s="258"/>
      <c r="N222" s="258"/>
      <c r="O222" s="139"/>
      <c r="P222" s="139"/>
      <c r="Q222" s="192"/>
      <c r="R222" s="141"/>
      <c r="S222" s="195">
        <f t="shared" si="9"/>
        <v>0</v>
      </c>
      <c r="T222" s="196" t="str">
        <f t="shared" si="10"/>
        <v/>
      </c>
      <c r="U222" s="196">
        <f t="shared" si="11"/>
        <v>0</v>
      </c>
      <c r="V222" s="197"/>
      <c r="W222" s="195">
        <f t="shared" ref="W222:X222" si="210">C222/100</f>
        <v>0</v>
      </c>
      <c r="X222" s="195">
        <f t="shared" si="210"/>
        <v>0</v>
      </c>
      <c r="Y222" s="195">
        <f t="shared" si="14"/>
        <v>0</v>
      </c>
      <c r="Z222" s="198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hidden="1" customHeight="1">
      <c r="A223" s="160">
        <v>202.0</v>
      </c>
      <c r="B223" s="190"/>
      <c r="C223" s="190"/>
      <c r="D223" s="190"/>
      <c r="E223" s="190"/>
      <c r="F223" s="190">
        <f t="shared" si="5"/>
        <v>0</v>
      </c>
      <c r="G223" s="190">
        <f t="shared" si="6"/>
        <v>0</v>
      </c>
      <c r="H223" s="191">
        <f t="shared" si="7"/>
        <v>0</v>
      </c>
      <c r="I223" s="190"/>
      <c r="J223" s="192">
        <f t="shared" si="8"/>
        <v>0</v>
      </c>
      <c r="K223" s="139"/>
      <c r="L223" s="216"/>
      <c r="M223" s="258"/>
      <c r="N223" s="258"/>
      <c r="O223" s="139"/>
      <c r="P223" s="139"/>
      <c r="Q223" s="192"/>
      <c r="R223" s="141"/>
      <c r="S223" s="195">
        <f t="shared" si="9"/>
        <v>0</v>
      </c>
      <c r="T223" s="196" t="str">
        <f t="shared" si="10"/>
        <v/>
      </c>
      <c r="U223" s="196">
        <f t="shared" si="11"/>
        <v>0</v>
      </c>
      <c r="V223" s="197"/>
      <c r="W223" s="195">
        <f t="shared" ref="W223:X223" si="211">C223/100</f>
        <v>0</v>
      </c>
      <c r="X223" s="195">
        <f t="shared" si="211"/>
        <v>0</v>
      </c>
      <c r="Y223" s="195">
        <f t="shared" si="14"/>
        <v>0</v>
      </c>
      <c r="Z223" s="198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hidden="1" customHeight="1">
      <c r="A224" s="160">
        <v>203.0</v>
      </c>
      <c r="B224" s="190"/>
      <c r="C224" s="190"/>
      <c r="D224" s="190"/>
      <c r="E224" s="190"/>
      <c r="F224" s="190">
        <f t="shared" si="5"/>
        <v>0</v>
      </c>
      <c r="G224" s="190">
        <f t="shared" si="6"/>
        <v>0</v>
      </c>
      <c r="H224" s="191">
        <f t="shared" si="7"/>
        <v>0</v>
      </c>
      <c r="I224" s="190"/>
      <c r="J224" s="192">
        <f t="shared" si="8"/>
        <v>0</v>
      </c>
      <c r="K224" s="139"/>
      <c r="L224" s="216"/>
      <c r="M224" s="258"/>
      <c r="N224" s="258"/>
      <c r="O224" s="139"/>
      <c r="P224" s="139"/>
      <c r="Q224" s="192"/>
      <c r="R224" s="141"/>
      <c r="S224" s="195">
        <f t="shared" si="9"/>
        <v>0</v>
      </c>
      <c r="T224" s="196" t="str">
        <f t="shared" si="10"/>
        <v/>
      </c>
      <c r="U224" s="196">
        <f t="shared" si="11"/>
        <v>0</v>
      </c>
      <c r="V224" s="197"/>
      <c r="W224" s="195">
        <f t="shared" ref="W224:X224" si="212">C224/100</f>
        <v>0</v>
      </c>
      <c r="X224" s="195">
        <f t="shared" si="212"/>
        <v>0</v>
      </c>
      <c r="Y224" s="195">
        <f t="shared" si="14"/>
        <v>0</v>
      </c>
      <c r="Z224" s="198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hidden="1" customHeight="1">
      <c r="A225" s="160">
        <v>204.0</v>
      </c>
      <c r="B225" s="190"/>
      <c r="C225" s="190"/>
      <c r="D225" s="190"/>
      <c r="E225" s="190"/>
      <c r="F225" s="190">
        <f t="shared" si="5"/>
        <v>0</v>
      </c>
      <c r="G225" s="190">
        <f t="shared" si="6"/>
        <v>0</v>
      </c>
      <c r="H225" s="191">
        <f t="shared" si="7"/>
        <v>0</v>
      </c>
      <c r="I225" s="190"/>
      <c r="J225" s="192">
        <f t="shared" si="8"/>
        <v>0</v>
      </c>
      <c r="K225" s="139"/>
      <c r="L225" s="216"/>
      <c r="M225" s="258"/>
      <c r="N225" s="258"/>
      <c r="O225" s="139"/>
      <c r="P225" s="139"/>
      <c r="Q225" s="192"/>
      <c r="R225" s="141"/>
      <c r="S225" s="195">
        <f t="shared" si="9"/>
        <v>0</v>
      </c>
      <c r="T225" s="196" t="str">
        <f t="shared" si="10"/>
        <v/>
      </c>
      <c r="U225" s="196">
        <f t="shared" si="11"/>
        <v>0</v>
      </c>
      <c r="V225" s="197"/>
      <c r="W225" s="195">
        <f t="shared" ref="W225:X225" si="213">C225/100</f>
        <v>0</v>
      </c>
      <c r="X225" s="195">
        <f t="shared" si="213"/>
        <v>0</v>
      </c>
      <c r="Y225" s="195">
        <f t="shared" si="14"/>
        <v>0</v>
      </c>
      <c r="Z225" s="198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hidden="1" customHeight="1">
      <c r="A226" s="160">
        <v>205.0</v>
      </c>
      <c r="B226" s="190"/>
      <c r="C226" s="190"/>
      <c r="D226" s="190"/>
      <c r="E226" s="190"/>
      <c r="F226" s="190">
        <f t="shared" si="5"/>
        <v>0</v>
      </c>
      <c r="G226" s="190">
        <f t="shared" si="6"/>
        <v>0</v>
      </c>
      <c r="H226" s="191">
        <f t="shared" si="7"/>
        <v>0</v>
      </c>
      <c r="I226" s="190"/>
      <c r="J226" s="192">
        <f t="shared" si="8"/>
        <v>0</v>
      </c>
      <c r="K226" s="139"/>
      <c r="L226" s="216"/>
      <c r="M226" s="258"/>
      <c r="N226" s="258"/>
      <c r="O226" s="139"/>
      <c r="P226" s="139"/>
      <c r="Q226" s="192"/>
      <c r="R226" s="141"/>
      <c r="S226" s="195">
        <f t="shared" si="9"/>
        <v>0</v>
      </c>
      <c r="T226" s="196" t="str">
        <f t="shared" si="10"/>
        <v/>
      </c>
      <c r="U226" s="196">
        <f t="shared" si="11"/>
        <v>0</v>
      </c>
      <c r="V226" s="197"/>
      <c r="W226" s="195">
        <f t="shared" ref="W226:X226" si="214">C226/100</f>
        <v>0</v>
      </c>
      <c r="X226" s="195">
        <f t="shared" si="214"/>
        <v>0</v>
      </c>
      <c r="Y226" s="195">
        <f t="shared" si="14"/>
        <v>0</v>
      </c>
      <c r="Z226" s="198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60">
        <v>206.0</v>
      </c>
      <c r="B227" s="190"/>
      <c r="C227" s="190"/>
      <c r="D227" s="190"/>
      <c r="E227" s="190"/>
      <c r="F227" s="190">
        <f t="shared" si="5"/>
        <v>0</v>
      </c>
      <c r="G227" s="190">
        <f t="shared" si="6"/>
        <v>0</v>
      </c>
      <c r="H227" s="191">
        <f t="shared" si="7"/>
        <v>0</v>
      </c>
      <c r="I227" s="190"/>
      <c r="J227" s="192">
        <f t="shared" si="8"/>
        <v>0</v>
      </c>
      <c r="K227" s="139"/>
      <c r="L227" s="216"/>
      <c r="M227" s="258"/>
      <c r="N227" s="258"/>
      <c r="O227" s="139"/>
      <c r="P227" s="139"/>
      <c r="Q227" s="192"/>
      <c r="R227" s="141"/>
      <c r="S227" s="195">
        <f t="shared" si="9"/>
        <v>0</v>
      </c>
      <c r="T227" s="196" t="str">
        <f t="shared" si="10"/>
        <v/>
      </c>
      <c r="U227" s="196">
        <f t="shared" si="11"/>
        <v>0</v>
      </c>
      <c r="V227" s="197"/>
      <c r="W227" s="195">
        <f t="shared" ref="W227:X227" si="215">C227/100</f>
        <v>0</v>
      </c>
      <c r="X227" s="195">
        <f t="shared" si="215"/>
        <v>0</v>
      </c>
      <c r="Y227" s="195">
        <f t="shared" si="14"/>
        <v>0</v>
      </c>
      <c r="Z227" s="198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60">
        <v>207.0</v>
      </c>
      <c r="B228" s="190"/>
      <c r="C228" s="190"/>
      <c r="D228" s="190"/>
      <c r="E228" s="190"/>
      <c r="F228" s="190">
        <f t="shared" si="5"/>
        <v>0</v>
      </c>
      <c r="G228" s="190">
        <f t="shared" si="6"/>
        <v>0</v>
      </c>
      <c r="H228" s="191">
        <f t="shared" si="7"/>
        <v>0</v>
      </c>
      <c r="I228" s="190"/>
      <c r="J228" s="192">
        <f t="shared" si="8"/>
        <v>0</v>
      </c>
      <c r="K228" s="139"/>
      <c r="L228" s="216"/>
      <c r="M228" s="258"/>
      <c r="N228" s="258"/>
      <c r="O228" s="139"/>
      <c r="P228" s="139"/>
      <c r="Q228" s="192"/>
      <c r="R228" s="141"/>
      <c r="S228" s="195">
        <f t="shared" si="9"/>
        <v>0</v>
      </c>
      <c r="T228" s="196" t="str">
        <f t="shared" si="10"/>
        <v/>
      </c>
      <c r="U228" s="196">
        <f t="shared" si="11"/>
        <v>0</v>
      </c>
      <c r="V228" s="197"/>
      <c r="W228" s="195">
        <f t="shared" ref="W228:X228" si="216">C228/100</f>
        <v>0</v>
      </c>
      <c r="X228" s="195">
        <f t="shared" si="216"/>
        <v>0</v>
      </c>
      <c r="Y228" s="195">
        <f t="shared" si="14"/>
        <v>0</v>
      </c>
      <c r="Z228" s="198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60">
        <v>208.0</v>
      </c>
      <c r="B229" s="190"/>
      <c r="C229" s="190"/>
      <c r="D229" s="190"/>
      <c r="E229" s="190"/>
      <c r="F229" s="190">
        <f t="shared" si="5"/>
        <v>0</v>
      </c>
      <c r="G229" s="190">
        <f t="shared" si="6"/>
        <v>0</v>
      </c>
      <c r="H229" s="191">
        <f t="shared" si="7"/>
        <v>0</v>
      </c>
      <c r="I229" s="190"/>
      <c r="J229" s="192">
        <f t="shared" si="8"/>
        <v>0</v>
      </c>
      <c r="K229" s="139"/>
      <c r="L229" s="216"/>
      <c r="M229" s="258"/>
      <c r="N229" s="258"/>
      <c r="O229" s="139"/>
      <c r="P229" s="139"/>
      <c r="Q229" s="192"/>
      <c r="R229" s="141"/>
      <c r="S229" s="195">
        <f t="shared" si="9"/>
        <v>0</v>
      </c>
      <c r="T229" s="196" t="str">
        <f t="shared" si="10"/>
        <v/>
      </c>
      <c r="U229" s="196">
        <f t="shared" si="11"/>
        <v>0</v>
      </c>
      <c r="V229" s="197"/>
      <c r="W229" s="195">
        <f t="shared" ref="W229:X229" si="217">C229/100</f>
        <v>0</v>
      </c>
      <c r="X229" s="195">
        <f t="shared" si="217"/>
        <v>0</v>
      </c>
      <c r="Y229" s="195">
        <f t="shared" si="14"/>
        <v>0</v>
      </c>
      <c r="Z229" s="198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60">
        <v>209.0</v>
      </c>
      <c r="B230" s="190"/>
      <c r="C230" s="190"/>
      <c r="D230" s="190"/>
      <c r="E230" s="190"/>
      <c r="F230" s="190">
        <f t="shared" si="5"/>
        <v>0</v>
      </c>
      <c r="G230" s="190">
        <f t="shared" si="6"/>
        <v>0</v>
      </c>
      <c r="H230" s="191">
        <f t="shared" si="7"/>
        <v>0</v>
      </c>
      <c r="I230" s="190"/>
      <c r="J230" s="192">
        <f t="shared" si="8"/>
        <v>0</v>
      </c>
      <c r="K230" s="139"/>
      <c r="L230" s="216"/>
      <c r="M230" s="258"/>
      <c r="N230" s="258"/>
      <c r="O230" s="139"/>
      <c r="P230" s="139"/>
      <c r="Q230" s="192"/>
      <c r="R230" s="141"/>
      <c r="S230" s="195">
        <f t="shared" si="9"/>
        <v>0</v>
      </c>
      <c r="T230" s="196" t="str">
        <f t="shared" si="10"/>
        <v/>
      </c>
      <c r="U230" s="196">
        <f t="shared" si="11"/>
        <v>0</v>
      </c>
      <c r="V230" s="197"/>
      <c r="W230" s="195">
        <f t="shared" ref="W230:X230" si="218">C230/100</f>
        <v>0</v>
      </c>
      <c r="X230" s="195">
        <f t="shared" si="218"/>
        <v>0</v>
      </c>
      <c r="Y230" s="195">
        <f t="shared" si="14"/>
        <v>0</v>
      </c>
      <c r="Z230" s="198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60">
        <v>210.0</v>
      </c>
      <c r="B231" s="190"/>
      <c r="C231" s="190"/>
      <c r="D231" s="190"/>
      <c r="E231" s="190"/>
      <c r="F231" s="190">
        <f t="shared" si="5"/>
        <v>0</v>
      </c>
      <c r="G231" s="190">
        <f t="shared" si="6"/>
        <v>0</v>
      </c>
      <c r="H231" s="191">
        <f t="shared" si="7"/>
        <v>0</v>
      </c>
      <c r="I231" s="190"/>
      <c r="J231" s="192">
        <f t="shared" si="8"/>
        <v>0</v>
      </c>
      <c r="K231" s="139"/>
      <c r="L231" s="216"/>
      <c r="M231" s="258"/>
      <c r="N231" s="258"/>
      <c r="O231" s="139"/>
      <c r="P231" s="139"/>
      <c r="Q231" s="192"/>
      <c r="R231" s="141"/>
      <c r="S231" s="195">
        <f t="shared" si="9"/>
        <v>0</v>
      </c>
      <c r="T231" s="196" t="str">
        <f t="shared" si="10"/>
        <v/>
      </c>
      <c r="U231" s="196">
        <f t="shared" si="11"/>
        <v>0</v>
      </c>
      <c r="V231" s="197"/>
      <c r="W231" s="195">
        <f t="shared" ref="W231:X231" si="219">C231/100</f>
        <v>0</v>
      </c>
      <c r="X231" s="195">
        <f t="shared" si="219"/>
        <v>0</v>
      </c>
      <c r="Y231" s="195">
        <f t="shared" si="14"/>
        <v>0</v>
      </c>
      <c r="Z231" s="198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60">
        <v>211.0</v>
      </c>
      <c r="B232" s="190"/>
      <c r="C232" s="190"/>
      <c r="D232" s="190"/>
      <c r="E232" s="190"/>
      <c r="F232" s="190">
        <f t="shared" si="5"/>
        <v>0</v>
      </c>
      <c r="G232" s="190">
        <f t="shared" si="6"/>
        <v>0</v>
      </c>
      <c r="H232" s="191">
        <f t="shared" si="7"/>
        <v>0</v>
      </c>
      <c r="I232" s="190"/>
      <c r="J232" s="192">
        <f t="shared" si="8"/>
        <v>0</v>
      </c>
      <c r="K232" s="139"/>
      <c r="L232" s="216"/>
      <c r="M232" s="258"/>
      <c r="N232" s="258"/>
      <c r="O232" s="139"/>
      <c r="P232" s="139"/>
      <c r="Q232" s="192"/>
      <c r="R232" s="141"/>
      <c r="S232" s="195">
        <f t="shared" si="9"/>
        <v>0</v>
      </c>
      <c r="T232" s="196" t="str">
        <f t="shared" si="10"/>
        <v/>
      </c>
      <c r="U232" s="196">
        <f t="shared" si="11"/>
        <v>0</v>
      </c>
      <c r="V232" s="197"/>
      <c r="W232" s="195">
        <f t="shared" ref="W232:X232" si="220">C232/100</f>
        <v>0</v>
      </c>
      <c r="X232" s="195">
        <f t="shared" si="220"/>
        <v>0</v>
      </c>
      <c r="Y232" s="195">
        <f t="shared" si="14"/>
        <v>0</v>
      </c>
      <c r="Z232" s="198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60">
        <v>212.0</v>
      </c>
      <c r="B233" s="190"/>
      <c r="C233" s="190"/>
      <c r="D233" s="190"/>
      <c r="E233" s="190"/>
      <c r="F233" s="190">
        <f t="shared" si="5"/>
        <v>0</v>
      </c>
      <c r="G233" s="190">
        <f t="shared" si="6"/>
        <v>0</v>
      </c>
      <c r="H233" s="191">
        <f t="shared" si="7"/>
        <v>0</v>
      </c>
      <c r="I233" s="190"/>
      <c r="J233" s="192">
        <f t="shared" si="8"/>
        <v>0</v>
      </c>
      <c r="K233" s="139"/>
      <c r="L233" s="216"/>
      <c r="M233" s="258"/>
      <c r="N233" s="258"/>
      <c r="O233" s="139"/>
      <c r="P233" s="139"/>
      <c r="Q233" s="192"/>
      <c r="R233" s="141"/>
      <c r="S233" s="195">
        <f t="shared" si="9"/>
        <v>0</v>
      </c>
      <c r="T233" s="196" t="str">
        <f t="shared" si="10"/>
        <v/>
      </c>
      <c r="U233" s="196">
        <f t="shared" si="11"/>
        <v>0</v>
      </c>
      <c r="V233" s="197"/>
      <c r="W233" s="195">
        <f t="shared" ref="W233:X233" si="221">C233/100</f>
        <v>0</v>
      </c>
      <c r="X233" s="195">
        <f t="shared" si="221"/>
        <v>0</v>
      </c>
      <c r="Y233" s="195">
        <f t="shared" si="14"/>
        <v>0</v>
      </c>
      <c r="Z233" s="198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60">
        <v>213.0</v>
      </c>
      <c r="B234" s="190"/>
      <c r="C234" s="190"/>
      <c r="D234" s="190"/>
      <c r="E234" s="190"/>
      <c r="F234" s="190">
        <f t="shared" si="5"/>
        <v>0</v>
      </c>
      <c r="G234" s="190">
        <f t="shared" si="6"/>
        <v>0</v>
      </c>
      <c r="H234" s="191">
        <f t="shared" si="7"/>
        <v>0</v>
      </c>
      <c r="I234" s="190"/>
      <c r="J234" s="192">
        <f t="shared" si="8"/>
        <v>0</v>
      </c>
      <c r="K234" s="139"/>
      <c r="L234" s="216"/>
      <c r="M234" s="258"/>
      <c r="N234" s="258"/>
      <c r="O234" s="139"/>
      <c r="P234" s="139"/>
      <c r="Q234" s="192"/>
      <c r="R234" s="141"/>
      <c r="S234" s="195">
        <f t="shared" si="9"/>
        <v>0</v>
      </c>
      <c r="T234" s="196" t="str">
        <f t="shared" si="10"/>
        <v/>
      </c>
      <c r="U234" s="196">
        <f t="shared" si="11"/>
        <v>0</v>
      </c>
      <c r="V234" s="197"/>
      <c r="W234" s="195">
        <f t="shared" ref="W234:X234" si="222">C234/100</f>
        <v>0</v>
      </c>
      <c r="X234" s="195">
        <f t="shared" si="222"/>
        <v>0</v>
      </c>
      <c r="Y234" s="195">
        <f t="shared" si="14"/>
        <v>0</v>
      </c>
      <c r="Z234" s="198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60">
        <v>214.0</v>
      </c>
      <c r="B235" s="190"/>
      <c r="C235" s="190"/>
      <c r="D235" s="190"/>
      <c r="E235" s="190"/>
      <c r="F235" s="190">
        <f t="shared" si="5"/>
        <v>0</v>
      </c>
      <c r="G235" s="190">
        <f t="shared" si="6"/>
        <v>0</v>
      </c>
      <c r="H235" s="191">
        <f t="shared" si="7"/>
        <v>0</v>
      </c>
      <c r="I235" s="190"/>
      <c r="J235" s="192">
        <f t="shared" si="8"/>
        <v>0</v>
      </c>
      <c r="K235" s="139"/>
      <c r="L235" s="216"/>
      <c r="M235" s="258"/>
      <c r="N235" s="258"/>
      <c r="O235" s="139"/>
      <c r="P235" s="139"/>
      <c r="Q235" s="192"/>
      <c r="R235" s="141"/>
      <c r="S235" s="195">
        <f t="shared" si="9"/>
        <v>0</v>
      </c>
      <c r="T235" s="196" t="str">
        <f t="shared" si="10"/>
        <v/>
      </c>
      <c r="U235" s="196">
        <f t="shared" si="11"/>
        <v>0</v>
      </c>
      <c r="V235" s="197"/>
      <c r="W235" s="195">
        <f t="shared" ref="W235:X235" si="223">C235/100</f>
        <v>0</v>
      </c>
      <c r="X235" s="195">
        <f t="shared" si="223"/>
        <v>0</v>
      </c>
      <c r="Y235" s="195">
        <f t="shared" si="14"/>
        <v>0</v>
      </c>
      <c r="Z235" s="198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60">
        <v>215.0</v>
      </c>
      <c r="B236" s="190"/>
      <c r="C236" s="190"/>
      <c r="D236" s="190"/>
      <c r="E236" s="190"/>
      <c r="F236" s="190">
        <f t="shared" si="5"/>
        <v>0</v>
      </c>
      <c r="G236" s="190">
        <f t="shared" si="6"/>
        <v>0</v>
      </c>
      <c r="H236" s="191">
        <f t="shared" si="7"/>
        <v>0</v>
      </c>
      <c r="I236" s="190"/>
      <c r="J236" s="192">
        <f t="shared" si="8"/>
        <v>0</v>
      </c>
      <c r="K236" s="139"/>
      <c r="L236" s="216"/>
      <c r="M236" s="258"/>
      <c r="N236" s="258"/>
      <c r="O236" s="139"/>
      <c r="P236" s="139"/>
      <c r="Q236" s="192"/>
      <c r="R236" s="141"/>
      <c r="S236" s="195">
        <f t="shared" si="9"/>
        <v>0</v>
      </c>
      <c r="T236" s="196" t="str">
        <f t="shared" si="10"/>
        <v/>
      </c>
      <c r="U236" s="196">
        <f t="shared" si="11"/>
        <v>0</v>
      </c>
      <c r="V236" s="197"/>
      <c r="W236" s="195">
        <f t="shared" ref="W236:X236" si="224">C236/100</f>
        <v>0</v>
      </c>
      <c r="X236" s="195">
        <f t="shared" si="224"/>
        <v>0</v>
      </c>
      <c r="Y236" s="195">
        <f t="shared" si="14"/>
        <v>0</v>
      </c>
      <c r="Z236" s="198">
        <f t="shared" si="15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60">
        <v>216.0</v>
      </c>
      <c r="B237" s="190"/>
      <c r="C237" s="190"/>
      <c r="D237" s="190"/>
      <c r="E237" s="190"/>
      <c r="F237" s="190">
        <f t="shared" si="5"/>
        <v>0</v>
      </c>
      <c r="G237" s="190">
        <f t="shared" si="6"/>
        <v>0</v>
      </c>
      <c r="H237" s="191">
        <f t="shared" si="7"/>
        <v>0</v>
      </c>
      <c r="I237" s="190"/>
      <c r="J237" s="192">
        <f t="shared" si="8"/>
        <v>0</v>
      </c>
      <c r="K237" s="139"/>
      <c r="L237" s="216"/>
      <c r="M237" s="258"/>
      <c r="N237" s="258"/>
      <c r="O237" s="139"/>
      <c r="P237" s="139"/>
      <c r="Q237" s="192"/>
      <c r="R237" s="141"/>
      <c r="S237" s="195">
        <f t="shared" si="9"/>
        <v>0</v>
      </c>
      <c r="T237" s="196" t="str">
        <f t="shared" si="10"/>
        <v/>
      </c>
      <c r="U237" s="196">
        <f t="shared" si="11"/>
        <v>0</v>
      </c>
      <c r="V237" s="197"/>
      <c r="W237" s="195">
        <f t="shared" ref="W237:X237" si="225">C237/100</f>
        <v>0</v>
      </c>
      <c r="X237" s="195">
        <f t="shared" si="225"/>
        <v>0</v>
      </c>
      <c r="Y237" s="195">
        <f t="shared" si="14"/>
        <v>0</v>
      </c>
      <c r="Z237" s="198">
        <f t="shared" si="15"/>
        <v>0</v>
      </c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60">
        <v>217.0</v>
      </c>
      <c r="B238" s="190"/>
      <c r="C238" s="190"/>
      <c r="D238" s="190"/>
      <c r="E238" s="190"/>
      <c r="F238" s="190">
        <f t="shared" si="5"/>
        <v>0</v>
      </c>
      <c r="G238" s="190">
        <f t="shared" si="6"/>
        <v>0</v>
      </c>
      <c r="H238" s="191">
        <f t="shared" si="7"/>
        <v>0</v>
      </c>
      <c r="I238" s="190"/>
      <c r="J238" s="192">
        <f t="shared" si="8"/>
        <v>0</v>
      </c>
      <c r="K238" s="139"/>
      <c r="L238" s="216"/>
      <c r="M238" s="258"/>
      <c r="N238" s="258"/>
      <c r="O238" s="139"/>
      <c r="P238" s="139"/>
      <c r="Q238" s="192"/>
      <c r="R238" s="141"/>
      <c r="S238" s="195">
        <f t="shared" si="9"/>
        <v>0</v>
      </c>
      <c r="T238" s="196" t="str">
        <f t="shared" si="10"/>
        <v/>
      </c>
      <c r="U238" s="196">
        <f t="shared" si="11"/>
        <v>0</v>
      </c>
      <c r="V238" s="197"/>
      <c r="W238" s="195">
        <f t="shared" ref="W238:X238" si="226">C238/100</f>
        <v>0</v>
      </c>
      <c r="X238" s="195">
        <f t="shared" si="226"/>
        <v>0</v>
      </c>
      <c r="Y238" s="195">
        <f t="shared" si="14"/>
        <v>0</v>
      </c>
      <c r="Z238" s="198">
        <f t="shared" si="15"/>
        <v>0</v>
      </c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customHeight="1">
      <c r="A239" s="160"/>
      <c r="B239" s="175"/>
      <c r="C239" s="175"/>
      <c r="D239" s="175"/>
      <c r="E239" s="175"/>
      <c r="F239" s="175"/>
      <c r="G239" s="175"/>
      <c r="H239" s="178"/>
      <c r="I239" s="160"/>
      <c r="J239" s="193">
        <f>+Q281</f>
        <v>158.8</v>
      </c>
      <c r="K239" s="139"/>
      <c r="L239" s="139"/>
      <c r="M239" s="139"/>
      <c r="N239" s="139"/>
      <c r="O239" s="139"/>
      <c r="P239" s="139"/>
      <c r="Q239" s="139"/>
      <c r="R239" s="194"/>
      <c r="S239" s="195">
        <f t="shared" si="9"/>
        <v>0</v>
      </c>
      <c r="T239" s="196" t="str">
        <f t="shared" si="10"/>
        <v/>
      </c>
      <c r="U239" s="196">
        <f t="shared" si="11"/>
        <v>0</v>
      </c>
      <c r="V239" s="197"/>
      <c r="W239" s="195">
        <f t="shared" ref="W239:X239" si="227">C239/100</f>
        <v>0</v>
      </c>
      <c r="X239" s="195">
        <f t="shared" si="227"/>
        <v>0</v>
      </c>
      <c r="Y239" s="195">
        <f t="shared" si="14"/>
        <v>0</v>
      </c>
      <c r="Z239" s="198">
        <f t="shared" si="15"/>
        <v>0</v>
      </c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customHeight="1">
      <c r="A240" s="160"/>
      <c r="B240" s="199"/>
      <c r="C240" s="199"/>
      <c r="D240" s="199"/>
      <c r="E240" s="199"/>
      <c r="F240" s="199"/>
      <c r="G240" s="199"/>
      <c r="H240" s="200"/>
      <c r="I240" s="201">
        <f>SUM(I32:I238)</f>
        <v>40</v>
      </c>
      <c r="J240" s="202">
        <f>SUM(J32:J239)</f>
        <v>34711.48065</v>
      </c>
      <c r="K240" s="203"/>
      <c r="L240" s="203"/>
      <c r="M240" s="203"/>
      <c r="N240" s="203"/>
      <c r="O240" s="203"/>
      <c r="P240" s="203"/>
      <c r="Q240" s="203"/>
      <c r="R240" s="141"/>
      <c r="S240" s="203">
        <f>SUMIFS($T$32:$T$238,$S$32:$S$238,"&gt;=3")</f>
        <v>21</v>
      </c>
      <c r="T240" s="203">
        <f t="shared" ref="T240:U240" si="228">SUM(T32:T238)</f>
        <v>40</v>
      </c>
      <c r="U240" s="203">
        <f t="shared" si="228"/>
        <v>608.23</v>
      </c>
      <c r="V240" s="203"/>
      <c r="W240" s="203"/>
      <c r="X240" s="203"/>
      <c r="Y240" s="203"/>
      <c r="Z240" s="204">
        <f>SUM(Z32:Z239)</f>
        <v>1301.300808</v>
      </c>
      <c r="AA240" s="203"/>
      <c r="AB240" s="203"/>
      <c r="AC240" s="203"/>
      <c r="AD240" s="203"/>
      <c r="AE240" s="203"/>
      <c r="AF240" s="203"/>
      <c r="AG240" s="203"/>
      <c r="AH240" s="203"/>
      <c r="AI240" s="203"/>
      <c r="AJ240" s="203"/>
      <c r="AK240" s="203"/>
      <c r="AL240" s="203"/>
      <c r="AM240" s="203"/>
      <c r="AN240" s="203"/>
      <c r="AO240" s="203"/>
      <c r="AP240" s="203"/>
      <c r="AQ240" s="203"/>
      <c r="AR240" s="203"/>
      <c r="AS240" s="203"/>
      <c r="AT240" s="203"/>
    </row>
    <row r="241" ht="29.25" customHeight="1">
      <c r="A241" s="139"/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141"/>
      <c r="S241" s="197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9.2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194"/>
      <c r="S242" s="139"/>
      <c r="T242" s="139" t="s">
        <v>48</v>
      </c>
      <c r="U242" s="139" t="s">
        <v>60</v>
      </c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9.25" customHeight="1">
      <c r="A243" s="139"/>
      <c r="B243" s="139"/>
      <c r="C243" s="139"/>
      <c r="D243" s="139"/>
      <c r="E243" s="139"/>
      <c r="F243" s="139"/>
      <c r="G243" s="139"/>
      <c r="H243" s="140"/>
      <c r="I243" s="139"/>
      <c r="J243" s="139"/>
      <c r="K243" s="139"/>
      <c r="L243" s="139"/>
      <c r="M243" s="139"/>
      <c r="N243" s="139"/>
      <c r="O243" s="139"/>
      <c r="P243" s="139"/>
      <c r="Q243" s="139"/>
      <c r="R243" s="141"/>
      <c r="S243" s="139" t="s">
        <v>31</v>
      </c>
      <c r="T243" s="205">
        <f>SUMIFS($J$32:$J$238,$S$32:$S$238,"&gt;=3")</f>
        <v>33199.17901</v>
      </c>
      <c r="U243" s="206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9.25" customHeight="1">
      <c r="A244" s="139" t="s">
        <v>32</v>
      </c>
      <c r="B244" s="139"/>
      <c r="C244" s="139"/>
      <c r="D244" s="139" t="s">
        <v>33</v>
      </c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141"/>
      <c r="S244" s="139" t="s">
        <v>34</v>
      </c>
      <c r="T244" s="207">
        <f>J240-T243</f>
        <v>1512.301638</v>
      </c>
      <c r="U244" s="206">
        <f>+SUMIFS($U$32:$U$238,$S$32:$S$238,"&gt;=3")</f>
        <v>582.53</v>
      </c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9.2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194"/>
      <c r="S245" s="139"/>
      <c r="T245" s="208">
        <f>+I240</f>
        <v>40</v>
      </c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39.0" customHeight="1">
      <c r="A246" s="175"/>
      <c r="B246" s="160" t="s">
        <v>12</v>
      </c>
      <c r="C246" s="176" t="s">
        <v>61</v>
      </c>
      <c r="D246" s="52"/>
      <c r="E246" s="53"/>
      <c r="F246" s="177"/>
      <c r="G246" s="177"/>
      <c r="H246" s="178" t="s">
        <v>14</v>
      </c>
      <c r="I246" s="160" t="s">
        <v>15</v>
      </c>
      <c r="J246" s="160" t="s">
        <v>16</v>
      </c>
      <c r="K246" s="139"/>
      <c r="L246" s="139"/>
      <c r="M246" s="139"/>
      <c r="N246" s="139"/>
      <c r="O246" s="139"/>
      <c r="P246" s="139"/>
      <c r="Q246" s="139"/>
      <c r="R246" s="141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7.0" customHeight="1">
      <c r="A247" s="154">
        <v>1.0</v>
      </c>
      <c r="B247" s="209"/>
      <c r="C247" s="209"/>
      <c r="D247" s="209"/>
      <c r="E247" s="209"/>
      <c r="F247" s="209">
        <f t="shared" ref="F247:F260" si="229">1-VALUE(IF(RIGHT(B247, 1)="%", RIGHT(B247, 3), 0))</f>
        <v>1</v>
      </c>
      <c r="G247" s="209">
        <f t="shared" ref="G247:G260" si="230">+Q247*C247/100*D247/100*E247/100</f>
        <v>0</v>
      </c>
      <c r="H247" s="210">
        <f t="shared" ref="H247:H260" si="231">IF(F247=0, G247, F247*G247)</f>
        <v>0</v>
      </c>
      <c r="I247" s="209"/>
      <c r="J247" s="211"/>
      <c r="K247" s="139"/>
      <c r="L247" s="175">
        <f t="shared" ref="L247:L255" si="232">D247*25.4/1000</f>
        <v>0</v>
      </c>
      <c r="M247" s="160" t="str">
        <f t="shared" ref="M247:M251" si="233">+I247</f>
        <v/>
      </c>
      <c r="N247" s="160">
        <f t="shared" ref="N247:N251" si="234">M247*L247</f>
        <v>0</v>
      </c>
      <c r="O247" s="139"/>
      <c r="P247" s="139"/>
      <c r="Q247" s="139"/>
      <c r="R247" s="141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7.0" customHeight="1">
      <c r="A248" s="154">
        <v>2.0</v>
      </c>
      <c r="B248" s="209"/>
      <c r="C248" s="209"/>
      <c r="D248" s="209"/>
      <c r="E248" s="209"/>
      <c r="F248" s="209">
        <f t="shared" si="229"/>
        <v>1</v>
      </c>
      <c r="G248" s="209">
        <f t="shared" si="230"/>
        <v>0</v>
      </c>
      <c r="H248" s="210">
        <f t="shared" si="231"/>
        <v>0</v>
      </c>
      <c r="I248" s="209"/>
      <c r="J248" s="211">
        <f t="shared" ref="J248:J260" si="235">+I248*H248</f>
        <v>0</v>
      </c>
      <c r="K248" s="139"/>
      <c r="L248" s="175">
        <f t="shared" si="232"/>
        <v>0</v>
      </c>
      <c r="M248" s="160" t="str">
        <f t="shared" si="233"/>
        <v/>
      </c>
      <c r="N248" s="160">
        <f t="shared" si="234"/>
        <v>0</v>
      </c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7.0" customHeight="1">
      <c r="A249" s="154">
        <v>3.0</v>
      </c>
      <c r="B249" s="212"/>
      <c r="C249" s="212"/>
      <c r="D249" s="212"/>
      <c r="E249" s="212"/>
      <c r="F249" s="212">
        <f t="shared" si="229"/>
        <v>1</v>
      </c>
      <c r="G249" s="212">
        <f t="shared" si="230"/>
        <v>0</v>
      </c>
      <c r="H249" s="213">
        <f t="shared" si="231"/>
        <v>0</v>
      </c>
      <c r="I249" s="212"/>
      <c r="J249" s="192">
        <f t="shared" si="235"/>
        <v>0</v>
      </c>
      <c r="K249" s="139"/>
      <c r="L249" s="175">
        <f t="shared" si="232"/>
        <v>0</v>
      </c>
      <c r="M249" s="160" t="str">
        <f t="shared" si="233"/>
        <v/>
      </c>
      <c r="N249" s="160">
        <f t="shared" si="234"/>
        <v>0</v>
      </c>
      <c r="O249" s="139"/>
      <c r="P249" s="139"/>
      <c r="Q249" s="139"/>
      <c r="R249" s="139"/>
      <c r="S249" s="214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7.0" customHeight="1">
      <c r="A250" s="154">
        <v>4.0</v>
      </c>
      <c r="B250" s="212"/>
      <c r="C250" s="212"/>
      <c r="D250" s="212"/>
      <c r="E250" s="212"/>
      <c r="F250" s="212">
        <f t="shared" si="229"/>
        <v>1</v>
      </c>
      <c r="G250" s="212">
        <f t="shared" si="230"/>
        <v>0</v>
      </c>
      <c r="H250" s="213">
        <f t="shared" si="231"/>
        <v>0</v>
      </c>
      <c r="I250" s="212"/>
      <c r="J250" s="192">
        <f t="shared" si="235"/>
        <v>0</v>
      </c>
      <c r="K250" s="139"/>
      <c r="L250" s="175">
        <f t="shared" si="232"/>
        <v>0</v>
      </c>
      <c r="M250" s="160" t="str">
        <f t="shared" si="233"/>
        <v/>
      </c>
      <c r="N250" s="160">
        <f t="shared" si="234"/>
        <v>0</v>
      </c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7.0" customHeight="1">
      <c r="A251" s="154">
        <v>5.0</v>
      </c>
      <c r="B251" s="212"/>
      <c r="C251" s="212"/>
      <c r="D251" s="212"/>
      <c r="E251" s="212"/>
      <c r="F251" s="212">
        <f t="shared" si="229"/>
        <v>1</v>
      </c>
      <c r="G251" s="212">
        <f t="shared" si="230"/>
        <v>0</v>
      </c>
      <c r="H251" s="213">
        <f t="shared" si="231"/>
        <v>0</v>
      </c>
      <c r="I251" s="212"/>
      <c r="J251" s="192">
        <f t="shared" si="235"/>
        <v>0</v>
      </c>
      <c r="K251" s="139"/>
      <c r="L251" s="175">
        <f t="shared" si="232"/>
        <v>0</v>
      </c>
      <c r="M251" s="160" t="str">
        <f t="shared" si="233"/>
        <v/>
      </c>
      <c r="N251" s="160">
        <f t="shared" si="234"/>
        <v>0</v>
      </c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7.0" hidden="1" customHeight="1">
      <c r="A252" s="154">
        <v>6.0</v>
      </c>
      <c r="B252" s="212"/>
      <c r="C252" s="212"/>
      <c r="D252" s="212"/>
      <c r="E252" s="212"/>
      <c r="F252" s="212">
        <f t="shared" si="229"/>
        <v>1</v>
      </c>
      <c r="G252" s="212">
        <f t="shared" si="230"/>
        <v>0</v>
      </c>
      <c r="H252" s="213">
        <f t="shared" si="231"/>
        <v>0</v>
      </c>
      <c r="I252" s="212"/>
      <c r="J252" s="192">
        <f t="shared" si="235"/>
        <v>0</v>
      </c>
      <c r="K252" s="139"/>
      <c r="L252" s="139">
        <f t="shared" si="232"/>
        <v>0</v>
      </c>
      <c r="M252" s="215"/>
      <c r="N252" s="215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7.0" hidden="1" customHeight="1">
      <c r="A253" s="154">
        <v>7.0</v>
      </c>
      <c r="B253" s="212"/>
      <c r="C253" s="212"/>
      <c r="D253" s="212"/>
      <c r="E253" s="212"/>
      <c r="F253" s="212">
        <f t="shared" si="229"/>
        <v>1</v>
      </c>
      <c r="G253" s="212">
        <f t="shared" si="230"/>
        <v>0</v>
      </c>
      <c r="H253" s="213">
        <f t="shared" si="231"/>
        <v>0</v>
      </c>
      <c r="I253" s="212"/>
      <c r="J253" s="192">
        <f t="shared" si="235"/>
        <v>0</v>
      </c>
      <c r="K253" s="139"/>
      <c r="L253" s="139">
        <f t="shared" si="232"/>
        <v>0</v>
      </c>
      <c r="M253" s="215"/>
      <c r="N253" s="215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7.0" hidden="1" customHeight="1">
      <c r="A254" s="154">
        <v>8.0</v>
      </c>
      <c r="B254" s="212"/>
      <c r="C254" s="212"/>
      <c r="D254" s="212"/>
      <c r="E254" s="212"/>
      <c r="F254" s="212">
        <f t="shared" si="229"/>
        <v>1</v>
      </c>
      <c r="G254" s="212">
        <f t="shared" si="230"/>
        <v>0</v>
      </c>
      <c r="H254" s="213">
        <f t="shared" si="231"/>
        <v>0</v>
      </c>
      <c r="I254" s="212"/>
      <c r="J254" s="192">
        <f t="shared" si="235"/>
        <v>0</v>
      </c>
      <c r="K254" s="139"/>
      <c r="L254" s="139">
        <f t="shared" si="232"/>
        <v>0</v>
      </c>
      <c r="M254" s="215"/>
      <c r="N254" s="215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7.0" hidden="1" customHeight="1">
      <c r="A255" s="154">
        <v>9.0</v>
      </c>
      <c r="B255" s="212"/>
      <c r="C255" s="212"/>
      <c r="D255" s="212"/>
      <c r="E255" s="212"/>
      <c r="F255" s="212">
        <f t="shared" si="229"/>
        <v>1</v>
      </c>
      <c r="G255" s="212">
        <f t="shared" si="230"/>
        <v>0</v>
      </c>
      <c r="H255" s="213">
        <f t="shared" si="231"/>
        <v>0</v>
      </c>
      <c r="I255" s="212"/>
      <c r="J255" s="192">
        <f t="shared" si="235"/>
        <v>0</v>
      </c>
      <c r="K255" s="139"/>
      <c r="L255" s="139">
        <f t="shared" si="232"/>
        <v>0</v>
      </c>
      <c r="M255" s="215"/>
      <c r="N255" s="215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7.0" hidden="1" customHeight="1">
      <c r="A256" s="154">
        <v>10.0</v>
      </c>
      <c r="B256" s="190"/>
      <c r="C256" s="190"/>
      <c r="D256" s="190"/>
      <c r="E256" s="190"/>
      <c r="F256" s="190">
        <f t="shared" si="229"/>
        <v>1</v>
      </c>
      <c r="G256" s="190">
        <f t="shared" si="230"/>
        <v>0</v>
      </c>
      <c r="H256" s="191">
        <f t="shared" si="231"/>
        <v>0</v>
      </c>
      <c r="I256" s="190"/>
      <c r="J256" s="192">
        <f t="shared" si="235"/>
        <v>0</v>
      </c>
      <c r="K256" s="139"/>
      <c r="L256" s="139"/>
      <c r="M256" s="215"/>
      <c r="N256" s="215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7.0" hidden="1" customHeight="1">
      <c r="A257" s="154">
        <v>11.0</v>
      </c>
      <c r="B257" s="190"/>
      <c r="C257" s="190"/>
      <c r="D257" s="190"/>
      <c r="E257" s="190"/>
      <c r="F257" s="190">
        <f t="shared" si="229"/>
        <v>1</v>
      </c>
      <c r="G257" s="190">
        <f t="shared" si="230"/>
        <v>0</v>
      </c>
      <c r="H257" s="191">
        <f t="shared" si="231"/>
        <v>0</v>
      </c>
      <c r="I257" s="190"/>
      <c r="J257" s="192">
        <f t="shared" si="235"/>
        <v>0</v>
      </c>
      <c r="K257" s="139"/>
      <c r="L257" s="139"/>
      <c r="M257" s="215"/>
      <c r="N257" s="215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7.0" hidden="1" customHeight="1">
      <c r="A258" s="154">
        <v>12.0</v>
      </c>
      <c r="B258" s="190"/>
      <c r="C258" s="190"/>
      <c r="D258" s="190"/>
      <c r="E258" s="190"/>
      <c r="F258" s="190">
        <f t="shared" si="229"/>
        <v>1</v>
      </c>
      <c r="G258" s="190">
        <f t="shared" si="230"/>
        <v>0</v>
      </c>
      <c r="H258" s="191">
        <f t="shared" si="231"/>
        <v>0</v>
      </c>
      <c r="I258" s="190"/>
      <c r="J258" s="192">
        <f t="shared" si="235"/>
        <v>0</v>
      </c>
      <c r="K258" s="139"/>
      <c r="L258" s="139"/>
      <c r="M258" s="215"/>
      <c r="N258" s="215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7.0" hidden="1" customHeight="1">
      <c r="A259" s="154">
        <v>13.0</v>
      </c>
      <c r="B259" s="190"/>
      <c r="C259" s="190"/>
      <c r="D259" s="190"/>
      <c r="E259" s="190"/>
      <c r="F259" s="190">
        <f t="shared" si="229"/>
        <v>1</v>
      </c>
      <c r="G259" s="190">
        <f t="shared" si="230"/>
        <v>0</v>
      </c>
      <c r="H259" s="191">
        <f t="shared" si="231"/>
        <v>0</v>
      </c>
      <c r="I259" s="190"/>
      <c r="J259" s="192">
        <f t="shared" si="235"/>
        <v>0</v>
      </c>
      <c r="K259" s="139"/>
      <c r="L259" s="139"/>
      <c r="M259" s="215"/>
      <c r="N259" s="215"/>
      <c r="O259" s="139"/>
      <c r="P259" s="139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7.0" hidden="1" customHeight="1">
      <c r="A260" s="154">
        <v>14.0</v>
      </c>
      <c r="B260" s="190"/>
      <c r="C260" s="190"/>
      <c r="D260" s="190"/>
      <c r="E260" s="190"/>
      <c r="F260" s="190">
        <f t="shared" si="229"/>
        <v>1</v>
      </c>
      <c r="G260" s="190">
        <f t="shared" si="230"/>
        <v>0</v>
      </c>
      <c r="H260" s="191">
        <f t="shared" si="231"/>
        <v>0</v>
      </c>
      <c r="I260" s="190"/>
      <c r="J260" s="192">
        <f t="shared" si="235"/>
        <v>0</v>
      </c>
      <c r="K260" s="139"/>
      <c r="L260" s="139"/>
      <c r="M260" s="215"/>
      <c r="N260" s="215"/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customHeight="1">
      <c r="A261" s="160"/>
      <c r="B261" s="216"/>
      <c r="C261" s="216"/>
      <c r="D261" s="216"/>
      <c r="E261" s="216"/>
      <c r="F261" s="216"/>
      <c r="G261" s="216"/>
      <c r="H261" s="217" t="s">
        <v>38</v>
      </c>
      <c r="I261" s="216"/>
      <c r="J261" s="218">
        <f>SUM(J247:J260)</f>
        <v>0</v>
      </c>
      <c r="K261" s="139"/>
      <c r="L261" s="139"/>
      <c r="M261" s="139"/>
      <c r="N261" s="139"/>
      <c r="O261" s="139"/>
      <c r="P261" s="139"/>
      <c r="Q261" s="139"/>
      <c r="R261" s="141"/>
      <c r="S261" s="21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18.75" customHeight="1">
      <c r="A262" s="173"/>
      <c r="B262" s="144"/>
      <c r="C262" s="144"/>
      <c r="D262" s="144"/>
      <c r="E262" s="144"/>
      <c r="F262" s="144"/>
      <c r="G262" s="144"/>
      <c r="H262" s="145"/>
      <c r="I262" s="144"/>
      <c r="J262" s="174"/>
      <c r="K262" s="139"/>
      <c r="L262" s="139"/>
      <c r="M262" s="139"/>
      <c r="N262" s="139"/>
      <c r="O262" s="139"/>
      <c r="P262" s="139"/>
      <c r="Q262" s="139"/>
      <c r="R262" s="141"/>
      <c r="S262" s="21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18.75" customHeight="1">
      <c r="A263" s="139"/>
      <c r="B263" s="139"/>
      <c r="C263" s="139"/>
      <c r="D263" s="139"/>
      <c r="E263" s="139"/>
      <c r="F263" s="139"/>
      <c r="G263" s="139"/>
      <c r="H263" s="140"/>
      <c r="I263" s="139"/>
      <c r="J263" s="139"/>
      <c r="K263" s="139"/>
      <c r="L263" s="139"/>
      <c r="M263" s="139"/>
      <c r="N263" s="139"/>
      <c r="O263" s="139"/>
      <c r="P263" s="139"/>
      <c r="Q263" s="139"/>
      <c r="R263" s="141"/>
      <c r="S263" s="21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18.75" customHeight="1">
      <c r="A264" s="139"/>
      <c r="B264" s="139"/>
      <c r="C264" s="139"/>
      <c r="D264" s="139"/>
      <c r="E264" s="139"/>
      <c r="F264" s="139"/>
      <c r="G264" s="139"/>
      <c r="H264" s="140"/>
      <c r="I264" s="139"/>
      <c r="J264" s="139"/>
      <c r="K264" s="139"/>
      <c r="L264" s="139"/>
      <c r="M264" s="139"/>
      <c r="N264" s="139"/>
      <c r="O264" s="139"/>
      <c r="P264" s="139"/>
      <c r="Q264" s="139"/>
      <c r="R264" s="219"/>
      <c r="S264" s="21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18.75" customHeight="1">
      <c r="A265" s="139" t="s">
        <v>39</v>
      </c>
      <c r="B265" s="139"/>
      <c r="C265" s="139"/>
      <c r="D265" s="139"/>
      <c r="E265" s="139"/>
      <c r="F265" s="139"/>
      <c r="G265" s="139"/>
      <c r="H265" s="140"/>
      <c r="I265" s="139"/>
      <c r="J265" s="139"/>
      <c r="K265" s="139"/>
      <c r="L265" s="139"/>
      <c r="M265" s="139"/>
      <c r="N265" s="139"/>
      <c r="O265" s="139"/>
      <c r="P265" s="139"/>
      <c r="Q265" s="139"/>
      <c r="R265" s="219"/>
      <c r="S265" s="21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18.75" customHeight="1">
      <c r="A266" s="139"/>
      <c r="B266" s="139"/>
      <c r="C266" s="139"/>
      <c r="D266" s="139"/>
      <c r="E266" s="139"/>
      <c r="F266" s="139"/>
      <c r="G266" s="139"/>
      <c r="H266" s="140"/>
      <c r="I266" s="139"/>
      <c r="J266" s="139"/>
      <c r="K266" s="139"/>
      <c r="L266" s="139"/>
      <c r="M266" s="139"/>
      <c r="N266" s="139"/>
      <c r="O266" s="139"/>
      <c r="P266" s="139"/>
      <c r="Q266" s="139"/>
      <c r="R266" s="219"/>
      <c r="S266" s="21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42.0" customHeight="1">
      <c r="A267" s="175"/>
      <c r="B267" s="160" t="s">
        <v>12</v>
      </c>
      <c r="C267" s="176" t="s">
        <v>62</v>
      </c>
      <c r="D267" s="52"/>
      <c r="E267" s="53"/>
      <c r="F267" s="220"/>
      <c r="G267" s="220"/>
      <c r="H267" s="178" t="s">
        <v>14</v>
      </c>
      <c r="I267" s="221" t="s">
        <v>15</v>
      </c>
      <c r="J267" s="160" t="s">
        <v>16</v>
      </c>
      <c r="K267" s="139"/>
      <c r="L267" s="139"/>
      <c r="M267" s="139"/>
      <c r="N267" s="139"/>
      <c r="O267" s="139"/>
      <c r="P267" s="139"/>
      <c r="Q267" s="139"/>
      <c r="R267" s="219"/>
      <c r="S267" s="21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customHeight="1">
      <c r="A268" s="160">
        <v>1.0</v>
      </c>
      <c r="B268" s="180" t="s">
        <v>85</v>
      </c>
      <c r="C268" s="196"/>
      <c r="D268" s="196"/>
      <c r="E268" s="196"/>
      <c r="F268" s="196"/>
      <c r="G268" s="196"/>
      <c r="H268" s="222">
        <v>21.0</v>
      </c>
      <c r="I268" s="196">
        <v>1.0</v>
      </c>
      <c r="J268" s="192">
        <f t="shared" ref="J268:J279" si="236">+I268*H268</f>
        <v>21</v>
      </c>
      <c r="K268" s="175"/>
      <c r="L268" s="175"/>
      <c r="M268" s="175"/>
      <c r="N268" s="175"/>
      <c r="O268" s="175"/>
      <c r="P268" s="175"/>
      <c r="Q268" s="223"/>
      <c r="R268" s="219"/>
      <c r="S268" s="21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customHeight="1">
      <c r="A269" s="160">
        <v>2.0</v>
      </c>
      <c r="B269" s="190" t="s">
        <v>85</v>
      </c>
      <c r="C269" s="196"/>
      <c r="D269" s="196"/>
      <c r="E269" s="196"/>
      <c r="F269" s="196"/>
      <c r="G269" s="196"/>
      <c r="H269" s="222">
        <v>20.0</v>
      </c>
      <c r="I269" s="196">
        <v>1.0</v>
      </c>
      <c r="J269" s="192">
        <f t="shared" si="236"/>
        <v>20</v>
      </c>
      <c r="K269" s="175"/>
      <c r="L269" s="175"/>
      <c r="M269" s="175"/>
      <c r="N269" s="175"/>
      <c r="O269" s="175"/>
      <c r="P269" s="175"/>
      <c r="Q269" s="223"/>
      <c r="R269" s="21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customHeight="1">
      <c r="A270" s="160">
        <v>3.0</v>
      </c>
      <c r="B270" s="180" t="s">
        <v>86</v>
      </c>
      <c r="C270" s="196"/>
      <c r="D270" s="196"/>
      <c r="E270" s="196"/>
      <c r="F270" s="196"/>
      <c r="G270" s="196"/>
      <c r="H270" s="222">
        <v>45.0</v>
      </c>
      <c r="I270" s="196">
        <v>1.0</v>
      </c>
      <c r="J270" s="192">
        <f t="shared" si="236"/>
        <v>45</v>
      </c>
      <c r="K270" s="175"/>
      <c r="L270" s="175"/>
      <c r="M270" s="175"/>
      <c r="N270" s="175"/>
      <c r="O270" s="175"/>
      <c r="P270" s="175"/>
      <c r="Q270" s="223"/>
      <c r="R270" s="21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customHeight="1">
      <c r="A271" s="160">
        <v>4.0</v>
      </c>
      <c r="B271" s="190" t="s">
        <v>86</v>
      </c>
      <c r="C271" s="196"/>
      <c r="D271" s="196"/>
      <c r="E271" s="196"/>
      <c r="F271" s="196"/>
      <c r="G271" s="196"/>
      <c r="H271" s="222">
        <v>24.0</v>
      </c>
      <c r="I271" s="196">
        <v>1.0</v>
      </c>
      <c r="J271" s="192">
        <f t="shared" si="236"/>
        <v>24</v>
      </c>
      <c r="K271" s="175"/>
      <c r="L271" s="175"/>
      <c r="M271" s="175"/>
      <c r="N271" s="175"/>
      <c r="O271" s="175"/>
      <c r="P271" s="175"/>
      <c r="Q271" s="223"/>
      <c r="R271" s="21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customHeight="1">
      <c r="A272" s="160">
        <v>5.0</v>
      </c>
      <c r="B272" s="180" t="s">
        <v>82</v>
      </c>
      <c r="C272" s="196"/>
      <c r="D272" s="196"/>
      <c r="E272" s="196"/>
      <c r="F272" s="196"/>
      <c r="G272" s="196"/>
      <c r="H272" s="222">
        <v>43.0</v>
      </c>
      <c r="I272" s="196">
        <v>1.0</v>
      </c>
      <c r="J272" s="192">
        <f t="shared" si="236"/>
        <v>43</v>
      </c>
      <c r="K272" s="175"/>
      <c r="L272" s="175"/>
      <c r="M272" s="175"/>
      <c r="N272" s="175"/>
      <c r="O272" s="175"/>
      <c r="P272" s="175"/>
      <c r="Q272" s="223"/>
      <c r="R272" s="21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customHeight="1">
      <c r="A273" s="160">
        <v>6.0</v>
      </c>
      <c r="B273" s="190" t="s">
        <v>82</v>
      </c>
      <c r="C273" s="196"/>
      <c r="D273" s="196"/>
      <c r="E273" s="196"/>
      <c r="F273" s="196"/>
      <c r="G273" s="196"/>
      <c r="H273" s="222">
        <v>21.0</v>
      </c>
      <c r="I273" s="196">
        <v>1.0</v>
      </c>
      <c r="J273" s="192">
        <f t="shared" si="236"/>
        <v>21</v>
      </c>
      <c r="K273" s="175"/>
      <c r="L273" s="175"/>
      <c r="M273" s="175"/>
      <c r="N273" s="175"/>
      <c r="O273" s="175"/>
      <c r="P273" s="175"/>
      <c r="Q273" s="223"/>
      <c r="R273" s="21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customHeight="1">
      <c r="A274" s="160">
        <v>7.0</v>
      </c>
      <c r="B274" s="180" t="s">
        <v>26</v>
      </c>
      <c r="C274" s="196"/>
      <c r="D274" s="196"/>
      <c r="E274" s="196"/>
      <c r="F274" s="196"/>
      <c r="G274" s="196"/>
      <c r="H274" s="222">
        <v>32.0</v>
      </c>
      <c r="I274" s="196">
        <v>1.0</v>
      </c>
      <c r="J274" s="192">
        <f t="shared" si="236"/>
        <v>32</v>
      </c>
      <c r="K274" s="175"/>
      <c r="L274" s="175"/>
      <c r="M274" s="175"/>
      <c r="N274" s="175"/>
      <c r="O274" s="175"/>
      <c r="P274" s="175"/>
      <c r="Q274" s="223"/>
      <c r="R274" s="21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customHeight="1">
      <c r="A275" s="160">
        <v>8.0</v>
      </c>
      <c r="B275" s="190" t="s">
        <v>26</v>
      </c>
      <c r="C275" s="196"/>
      <c r="D275" s="196"/>
      <c r="E275" s="196"/>
      <c r="F275" s="196"/>
      <c r="G275" s="196"/>
      <c r="H275" s="222">
        <v>16.0</v>
      </c>
      <c r="I275" s="196">
        <v>1.0</v>
      </c>
      <c r="J275" s="192">
        <f t="shared" si="236"/>
        <v>16</v>
      </c>
      <c r="K275" s="175"/>
      <c r="L275" s="175"/>
      <c r="M275" s="175"/>
      <c r="N275" s="175"/>
      <c r="O275" s="175"/>
      <c r="P275" s="175"/>
      <c r="Q275" s="223"/>
      <c r="R275" s="21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customHeight="1">
      <c r="A276" s="160">
        <v>9.0</v>
      </c>
      <c r="B276" s="180" t="s">
        <v>104</v>
      </c>
      <c r="C276" s="196"/>
      <c r="D276" s="196"/>
      <c r="E276" s="196"/>
      <c r="F276" s="196"/>
      <c r="G276" s="196"/>
      <c r="H276" s="222">
        <v>74.0</v>
      </c>
      <c r="I276" s="196">
        <v>1.0</v>
      </c>
      <c r="J276" s="192">
        <f t="shared" si="236"/>
        <v>74</v>
      </c>
      <c r="K276" s="175"/>
      <c r="L276" s="175"/>
      <c r="M276" s="175"/>
      <c r="N276" s="175"/>
      <c r="O276" s="175"/>
      <c r="P276" s="175"/>
      <c r="Q276" s="223"/>
      <c r="R276" s="21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customHeight="1">
      <c r="A277" s="160">
        <v>10.0</v>
      </c>
      <c r="B277" s="190" t="s">
        <v>104</v>
      </c>
      <c r="C277" s="196"/>
      <c r="D277" s="196"/>
      <c r="E277" s="196"/>
      <c r="F277" s="196"/>
      <c r="G277" s="196"/>
      <c r="H277" s="222">
        <v>32.0</v>
      </c>
      <c r="I277" s="196">
        <v>1.0</v>
      </c>
      <c r="J277" s="192">
        <f t="shared" si="236"/>
        <v>32</v>
      </c>
      <c r="K277" s="175"/>
      <c r="L277" s="175"/>
      <c r="M277" s="175"/>
      <c r="N277" s="175"/>
      <c r="O277" s="175"/>
      <c r="P277" s="175"/>
      <c r="Q277" s="223"/>
      <c r="R277" s="21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customHeight="1">
      <c r="A278" s="160">
        <v>11.0</v>
      </c>
      <c r="B278" s="180" t="s">
        <v>74</v>
      </c>
      <c r="C278" s="196"/>
      <c r="D278" s="196"/>
      <c r="E278" s="196"/>
      <c r="F278" s="196"/>
      <c r="G278" s="196"/>
      <c r="H278" s="222">
        <v>41.0</v>
      </c>
      <c r="I278" s="196">
        <v>1.0</v>
      </c>
      <c r="J278" s="192">
        <f t="shared" si="236"/>
        <v>41</v>
      </c>
      <c r="K278" s="175"/>
      <c r="L278" s="175"/>
      <c r="M278" s="175"/>
      <c r="N278" s="175"/>
      <c r="O278" s="175"/>
      <c r="P278" s="175"/>
      <c r="Q278" s="223"/>
      <c r="R278" s="21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customHeight="1">
      <c r="A279" s="160">
        <v>12.0</v>
      </c>
      <c r="B279" s="190" t="s">
        <v>74</v>
      </c>
      <c r="C279" s="196"/>
      <c r="D279" s="196"/>
      <c r="E279" s="196"/>
      <c r="F279" s="196"/>
      <c r="G279" s="196"/>
      <c r="H279" s="222">
        <v>28.0</v>
      </c>
      <c r="I279" s="196">
        <v>1.0</v>
      </c>
      <c r="J279" s="192">
        <f t="shared" si="236"/>
        <v>28</v>
      </c>
      <c r="K279" s="175"/>
      <c r="L279" s="175"/>
      <c r="M279" s="175"/>
      <c r="N279" s="175"/>
      <c r="O279" s="175"/>
      <c r="P279" s="175"/>
      <c r="Q279" s="223"/>
      <c r="R279" s="21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8.75" customHeight="1">
      <c r="A280" s="139"/>
      <c r="B280" s="139"/>
      <c r="C280" s="139"/>
      <c r="D280" s="139"/>
      <c r="E280" s="139"/>
      <c r="F280" s="139"/>
      <c r="G280" s="139"/>
      <c r="H280" s="140" t="s">
        <v>38</v>
      </c>
      <c r="I280" s="139"/>
      <c r="J280" s="224">
        <f>SUM(J268:J279)</f>
        <v>397</v>
      </c>
      <c r="K280" s="225"/>
      <c r="L280" s="225"/>
      <c r="M280" s="225"/>
      <c r="N280" s="225"/>
      <c r="O280" s="225"/>
      <c r="P280" s="225"/>
      <c r="Q280" s="225"/>
      <c r="R280" s="139"/>
      <c r="S280" s="21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144"/>
      <c r="B281" s="144"/>
      <c r="C281" s="144"/>
      <c r="D281" s="144"/>
      <c r="E281" s="144"/>
      <c r="F281" s="144"/>
      <c r="G281" s="144"/>
      <c r="H281" s="145"/>
      <c r="I281" s="172"/>
      <c r="J281" s="199">
        <f>+J280*60%</f>
        <v>238.2</v>
      </c>
      <c r="K281" s="199"/>
      <c r="L281" s="199"/>
      <c r="M281" s="199"/>
      <c r="N281" s="199"/>
      <c r="O281" s="199"/>
      <c r="P281" s="199"/>
      <c r="Q281" s="199">
        <f>+J280*40%</f>
        <v>158.8</v>
      </c>
      <c r="R281" s="139"/>
      <c r="S281" s="21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139"/>
      <c r="B282" s="139"/>
      <c r="C282" s="139"/>
      <c r="D282" s="139"/>
      <c r="E282" s="139"/>
      <c r="F282" s="139"/>
      <c r="G282" s="139"/>
      <c r="H282" s="140"/>
      <c r="I282" s="139"/>
      <c r="J282" s="139"/>
      <c r="K282" s="139"/>
      <c r="L282" s="139"/>
      <c r="M282" s="139"/>
      <c r="N282" s="139"/>
      <c r="O282" s="139"/>
      <c r="P282" s="139"/>
      <c r="Q282" s="139"/>
      <c r="R282" s="139"/>
      <c r="S282" s="21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139"/>
      <c r="B283" s="139"/>
      <c r="C283" s="139"/>
      <c r="D283" s="139"/>
      <c r="E283" s="139"/>
      <c r="F283" s="139"/>
      <c r="G283" s="139"/>
      <c r="H283" s="140"/>
      <c r="I283" s="139"/>
      <c r="J283" s="139"/>
      <c r="K283" s="139"/>
      <c r="L283" s="139"/>
      <c r="M283" s="139"/>
      <c r="N283" s="139"/>
      <c r="O283" s="139"/>
      <c r="P283" s="139"/>
      <c r="Q283" s="139"/>
      <c r="R283" s="139"/>
      <c r="S283" s="21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9.5" customHeight="1">
      <c r="A284" s="226" t="s">
        <v>41</v>
      </c>
      <c r="B284" s="139"/>
      <c r="C284" s="139"/>
      <c r="D284" s="139"/>
      <c r="E284" s="139"/>
      <c r="F284" s="139"/>
      <c r="G284" s="139"/>
      <c r="H284" s="140"/>
      <c r="I284" s="139"/>
      <c r="J284" s="139"/>
      <c r="K284" s="139"/>
      <c r="L284" s="139"/>
      <c r="M284" s="139"/>
      <c r="N284" s="139"/>
      <c r="O284" s="139"/>
      <c r="P284" s="139"/>
      <c r="Q284" s="139"/>
      <c r="R284" s="139"/>
      <c r="S284" s="21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57.0" customHeight="1">
      <c r="A285" s="227"/>
      <c r="B285" s="228" t="s">
        <v>42</v>
      </c>
      <c r="C285" s="228" t="s">
        <v>43</v>
      </c>
      <c r="D285" s="228" t="s">
        <v>44</v>
      </c>
      <c r="E285" s="228" t="s">
        <v>45</v>
      </c>
      <c r="F285" s="228"/>
      <c r="G285" s="228"/>
      <c r="H285" s="229" t="s">
        <v>46</v>
      </c>
      <c r="I285" s="230" t="s">
        <v>47</v>
      </c>
      <c r="J285" s="139"/>
      <c r="K285" s="139"/>
      <c r="L285" s="139"/>
      <c r="M285" s="139"/>
      <c r="N285" s="139"/>
      <c r="O285" s="139"/>
      <c r="P285" s="139"/>
      <c r="Q285" s="139"/>
      <c r="R285" s="141"/>
      <c r="S285" s="21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231" t="s">
        <v>48</v>
      </c>
      <c r="B286" s="232">
        <f>+E25</f>
        <v>38771.9313</v>
      </c>
      <c r="C286" s="233">
        <f>+J240</f>
        <v>34711.48065</v>
      </c>
      <c r="D286" s="233">
        <f>+J261</f>
        <v>0</v>
      </c>
      <c r="E286" s="234">
        <f>J281</f>
        <v>238.2</v>
      </c>
      <c r="F286" s="234"/>
      <c r="G286" s="234"/>
      <c r="H286" s="235">
        <f>+I25</f>
        <v>2531.266241</v>
      </c>
      <c r="I286" s="236">
        <f>+B286-C286-D286-E286-H286</f>
        <v>1290.984412</v>
      </c>
      <c r="J286" s="139"/>
      <c r="K286" s="139"/>
      <c r="L286" s="139"/>
      <c r="M286" s="139"/>
      <c r="N286" s="139"/>
      <c r="O286" s="139"/>
      <c r="P286" s="139"/>
      <c r="Q286" s="139"/>
      <c r="R286" s="141"/>
      <c r="S286" s="21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9.5" customHeight="1">
      <c r="A287" s="237" t="s">
        <v>49</v>
      </c>
      <c r="B287" s="238"/>
      <c r="C287" s="239">
        <f>+C286/B286</f>
        <v>0.8952734487</v>
      </c>
      <c r="D287" s="239">
        <f>+D286/B286</f>
        <v>0</v>
      </c>
      <c r="E287" s="239">
        <f>+E286/B286</f>
        <v>0.006143619676</v>
      </c>
      <c r="F287" s="239"/>
      <c r="G287" s="239"/>
      <c r="H287" s="240">
        <f>+H286/B286</f>
        <v>0.06528604989</v>
      </c>
      <c r="I287" s="241">
        <f>+I286/B286</f>
        <v>0.03329688177</v>
      </c>
      <c r="J287" s="139"/>
      <c r="K287" s="139"/>
      <c r="L287" s="139"/>
      <c r="M287" s="139"/>
      <c r="N287" s="139"/>
      <c r="O287" s="139"/>
      <c r="P287" s="139"/>
      <c r="Q287" s="139"/>
      <c r="R287" s="141"/>
      <c r="S287" s="21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9.5" customHeight="1">
      <c r="A288" s="162"/>
      <c r="B288" s="215"/>
      <c r="C288" s="242"/>
      <c r="D288" s="242"/>
      <c r="E288" s="242"/>
      <c r="F288" s="242"/>
      <c r="G288" s="242"/>
      <c r="H288" s="243"/>
      <c r="I288" s="244"/>
      <c r="J288" s="139"/>
      <c r="K288" s="139"/>
      <c r="L288" s="139"/>
      <c r="M288" s="139"/>
      <c r="N288" s="139"/>
      <c r="O288" s="139"/>
      <c r="P288" s="139"/>
      <c r="Q288" s="139"/>
      <c r="R288" s="141"/>
      <c r="S288" s="21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75" customHeight="1">
      <c r="A289" s="245"/>
      <c r="B289" s="246"/>
      <c r="C289" s="246"/>
      <c r="D289" s="246" t="s">
        <v>50</v>
      </c>
      <c r="E289" s="246" t="s">
        <v>48</v>
      </c>
      <c r="F289" s="246"/>
      <c r="G289" s="246"/>
      <c r="H289" s="247">
        <f>+D286+E286+H286+I286</f>
        <v>4060.450654</v>
      </c>
      <c r="I289" s="248"/>
      <c r="J289" s="139"/>
      <c r="K289" s="139"/>
      <c r="L289" s="139"/>
      <c r="M289" s="139"/>
      <c r="N289" s="139"/>
      <c r="O289" s="139"/>
      <c r="P289" s="139"/>
      <c r="Q289" s="139"/>
      <c r="R289" s="141"/>
      <c r="S289" s="140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75" customHeight="1">
      <c r="A290" s="249"/>
      <c r="B290" s="139"/>
      <c r="C290" s="139"/>
      <c r="D290" s="139"/>
      <c r="E290" s="139" t="s">
        <v>49</v>
      </c>
      <c r="F290" s="139"/>
      <c r="G290" s="139"/>
      <c r="H290" s="243">
        <f>+H289/B286</f>
        <v>0.1047265513</v>
      </c>
      <c r="I290" s="250"/>
      <c r="J290" s="139"/>
      <c r="K290" s="139"/>
      <c r="L290" s="139"/>
      <c r="M290" s="139"/>
      <c r="N290" s="139"/>
      <c r="O290" s="139"/>
      <c r="P290" s="139"/>
      <c r="Q290" s="139"/>
      <c r="R290" s="141"/>
      <c r="S290" s="140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249"/>
      <c r="B291" s="139"/>
      <c r="C291" s="139" t="s">
        <v>51</v>
      </c>
      <c r="D291" s="139"/>
      <c r="E291" s="139"/>
      <c r="F291" s="139"/>
      <c r="G291" s="139"/>
      <c r="H291" s="140"/>
      <c r="I291" s="250"/>
      <c r="J291" s="139"/>
      <c r="K291" s="139"/>
      <c r="L291" s="139"/>
      <c r="M291" s="139"/>
      <c r="N291" s="139"/>
      <c r="O291" s="139"/>
      <c r="P291" s="139"/>
      <c r="Q291" s="139"/>
      <c r="R291" s="141"/>
      <c r="S291" s="140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75" customHeight="1">
      <c r="A292" s="249"/>
      <c r="B292" s="139"/>
      <c r="C292" s="139"/>
      <c r="D292" s="139" t="s">
        <v>52</v>
      </c>
      <c r="E292" s="139"/>
      <c r="F292" s="139"/>
      <c r="G292" s="139"/>
      <c r="H292" s="140">
        <f>+H291*(H289-H286)</f>
        <v>0</v>
      </c>
      <c r="I292" s="250"/>
      <c r="J292" s="139"/>
      <c r="K292" s="139"/>
      <c r="L292" s="139"/>
      <c r="M292" s="139"/>
      <c r="N292" s="139"/>
      <c r="O292" s="139"/>
      <c r="P292" s="139"/>
      <c r="Q292" s="139"/>
      <c r="R292" s="141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9.5" customHeight="1">
      <c r="A293" s="251"/>
      <c r="B293" s="252"/>
      <c r="C293" s="252"/>
      <c r="D293" s="252"/>
      <c r="E293" s="252"/>
      <c r="F293" s="252"/>
      <c r="G293" s="252"/>
      <c r="H293" s="253"/>
      <c r="I293" s="254"/>
      <c r="J293" s="139"/>
      <c r="K293" s="139"/>
      <c r="L293" s="139"/>
      <c r="M293" s="139"/>
      <c r="N293" s="139"/>
      <c r="O293" s="139"/>
      <c r="P293" s="139"/>
      <c r="Q293" s="139"/>
      <c r="R293" s="141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75" customHeight="1">
      <c r="A294" s="139"/>
      <c r="B294" s="139"/>
      <c r="C294" s="139"/>
      <c r="D294" s="139"/>
      <c r="E294" s="139"/>
      <c r="F294" s="139"/>
      <c r="G294" s="139"/>
      <c r="H294" s="140"/>
      <c r="I294" s="139"/>
      <c r="J294" s="139"/>
      <c r="K294" s="139"/>
      <c r="L294" s="139"/>
      <c r="M294" s="139"/>
      <c r="N294" s="139"/>
      <c r="O294" s="139"/>
      <c r="P294" s="139"/>
      <c r="Q294" s="139"/>
      <c r="R294" s="141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8.75" customHeight="1">
      <c r="A295" s="139"/>
      <c r="B295" s="139"/>
      <c r="C295" s="139"/>
      <c r="D295" s="139"/>
      <c r="E295" s="139"/>
      <c r="F295" s="139"/>
      <c r="G295" s="139"/>
      <c r="H295" s="140"/>
      <c r="I295" s="139"/>
      <c r="J295" s="139"/>
      <c r="K295" s="139"/>
      <c r="L295" s="139"/>
      <c r="M295" s="139"/>
      <c r="N295" s="139"/>
      <c r="O295" s="139"/>
      <c r="P295" s="139"/>
      <c r="Q295" s="139"/>
      <c r="R295" s="141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75" customHeight="1">
      <c r="A296" s="139"/>
      <c r="B296" s="139"/>
      <c r="C296" s="139"/>
      <c r="D296" s="139"/>
      <c r="E296" s="139"/>
      <c r="F296" s="139"/>
      <c r="G296" s="139"/>
      <c r="H296" s="140"/>
      <c r="I296" s="139"/>
      <c r="J296" s="139"/>
      <c r="K296" s="139"/>
      <c r="L296" s="139"/>
      <c r="M296" s="139"/>
      <c r="N296" s="139"/>
      <c r="O296" s="139"/>
      <c r="P296" s="139"/>
      <c r="Q296" s="139"/>
      <c r="R296" s="141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8.0" customHeight="1">
      <c r="A297" s="7"/>
      <c r="B297" s="7"/>
      <c r="C297" s="7"/>
      <c r="D297" s="7"/>
      <c r="E297" s="7"/>
      <c r="F297" s="7"/>
      <c r="G297" s="7"/>
      <c r="H297" s="255"/>
      <c r="I297" s="7"/>
      <c r="J297" s="7"/>
      <c r="K297" s="7"/>
      <c r="L297" s="7"/>
      <c r="M297" s="7"/>
      <c r="N297" s="7"/>
      <c r="O297" s="7"/>
      <c r="P297" s="7"/>
      <c r="Q297" s="7"/>
      <c r="R297" s="25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55"/>
      <c r="I298" s="7"/>
      <c r="J298" s="7"/>
      <c r="K298" s="7"/>
      <c r="L298" s="7"/>
      <c r="M298" s="7"/>
      <c r="N298" s="7"/>
      <c r="O298" s="7"/>
      <c r="P298" s="7"/>
      <c r="Q298" s="7"/>
      <c r="R298" s="25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55"/>
      <c r="I299" s="7"/>
      <c r="J299" s="7"/>
      <c r="K299" s="7"/>
      <c r="L299" s="7"/>
      <c r="M299" s="7"/>
      <c r="N299" s="7"/>
      <c r="O299" s="7"/>
      <c r="P299" s="7"/>
      <c r="Q299" s="7"/>
      <c r="R299" s="25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55"/>
      <c r="I300" s="7"/>
      <c r="J300" s="7"/>
      <c r="K300" s="7"/>
      <c r="L300" s="7"/>
      <c r="M300" s="7"/>
      <c r="N300" s="7"/>
      <c r="O300" s="7"/>
      <c r="P300" s="7"/>
      <c r="Q300" s="7"/>
      <c r="R300" s="25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55"/>
      <c r="I301" s="7"/>
      <c r="J301" s="7"/>
      <c r="K301" s="7"/>
      <c r="L301" s="7"/>
      <c r="M301" s="7"/>
      <c r="N301" s="7"/>
      <c r="O301" s="7"/>
      <c r="P301" s="7"/>
      <c r="Q301" s="7"/>
      <c r="R301" s="25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55"/>
      <c r="I302" s="7"/>
      <c r="J302" s="7"/>
      <c r="K302" s="7"/>
      <c r="L302" s="7"/>
      <c r="M302" s="7"/>
      <c r="N302" s="7"/>
      <c r="O302" s="7"/>
      <c r="P302" s="7"/>
      <c r="Q302" s="7"/>
      <c r="R302" s="25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55"/>
      <c r="I303" s="7"/>
      <c r="J303" s="7"/>
      <c r="K303" s="7"/>
      <c r="L303" s="7"/>
      <c r="M303" s="7"/>
      <c r="N303" s="7"/>
      <c r="O303" s="7"/>
      <c r="P303" s="7"/>
      <c r="Q303" s="7"/>
      <c r="R303" s="25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55"/>
      <c r="I304" s="7"/>
      <c r="J304" s="7"/>
      <c r="K304" s="7"/>
      <c r="L304" s="7"/>
      <c r="M304" s="7"/>
      <c r="N304" s="7"/>
      <c r="O304" s="7"/>
      <c r="P304" s="7"/>
      <c r="Q304" s="7"/>
      <c r="R304" s="25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55"/>
      <c r="I305" s="7"/>
      <c r="J305" s="7"/>
      <c r="K305" s="7"/>
      <c r="L305" s="7"/>
      <c r="M305" s="7"/>
      <c r="N305" s="7"/>
      <c r="O305" s="7"/>
      <c r="P305" s="7"/>
      <c r="Q305" s="7"/>
      <c r="R305" s="25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55"/>
      <c r="I306" s="7"/>
      <c r="J306" s="7"/>
      <c r="K306" s="7"/>
      <c r="L306" s="7"/>
      <c r="M306" s="7"/>
      <c r="N306" s="7"/>
      <c r="O306" s="7"/>
      <c r="P306" s="7"/>
      <c r="Q306" s="7"/>
      <c r="R306" s="25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55"/>
      <c r="I307" s="7"/>
      <c r="J307" s="7"/>
      <c r="K307" s="7"/>
      <c r="L307" s="7"/>
      <c r="M307" s="7"/>
      <c r="N307" s="7"/>
      <c r="O307" s="7"/>
      <c r="P307" s="7"/>
      <c r="Q307" s="7"/>
      <c r="R307" s="25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55"/>
      <c r="I308" s="7"/>
      <c r="J308" s="7"/>
      <c r="K308" s="7"/>
      <c r="L308" s="7"/>
      <c r="M308" s="7"/>
      <c r="N308" s="7"/>
      <c r="O308" s="7"/>
      <c r="P308" s="7"/>
      <c r="Q308" s="7"/>
      <c r="R308" s="25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55"/>
      <c r="I309" s="7"/>
      <c r="J309" s="7"/>
      <c r="K309" s="7"/>
      <c r="L309" s="7"/>
      <c r="M309" s="7"/>
      <c r="N309" s="7"/>
      <c r="O309" s="7"/>
      <c r="P309" s="7"/>
      <c r="Q309" s="7"/>
      <c r="R309" s="25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55"/>
      <c r="I310" s="7"/>
      <c r="J310" s="7"/>
      <c r="K310" s="7"/>
      <c r="L310" s="7"/>
      <c r="M310" s="7"/>
      <c r="N310" s="7"/>
      <c r="O310" s="7"/>
      <c r="P310" s="7"/>
      <c r="Q310" s="7"/>
      <c r="R310" s="25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55"/>
      <c r="I311" s="7"/>
      <c r="J311" s="7"/>
      <c r="K311" s="7"/>
      <c r="L311" s="7"/>
      <c r="M311" s="7"/>
      <c r="N311" s="7"/>
      <c r="O311" s="7"/>
      <c r="P311" s="7"/>
      <c r="Q311" s="7"/>
      <c r="R311" s="25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55"/>
      <c r="I312" s="7"/>
      <c r="J312" s="7"/>
      <c r="K312" s="7"/>
      <c r="L312" s="7"/>
      <c r="M312" s="7"/>
      <c r="N312" s="7"/>
      <c r="O312" s="7"/>
      <c r="P312" s="7"/>
      <c r="Q312" s="7"/>
      <c r="R312" s="25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55"/>
      <c r="I313" s="7"/>
      <c r="J313" s="7"/>
      <c r="K313" s="7"/>
      <c r="L313" s="7"/>
      <c r="M313" s="7"/>
      <c r="N313" s="7"/>
      <c r="O313" s="7"/>
      <c r="P313" s="7"/>
      <c r="Q313" s="7"/>
      <c r="R313" s="25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55"/>
      <c r="I314" s="7"/>
      <c r="J314" s="7"/>
      <c r="K314" s="7"/>
      <c r="L314" s="7"/>
      <c r="M314" s="7"/>
      <c r="N314" s="7"/>
      <c r="O314" s="7"/>
      <c r="P314" s="7"/>
      <c r="Q314" s="7"/>
      <c r="R314" s="25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55"/>
      <c r="I315" s="7"/>
      <c r="J315" s="7"/>
      <c r="K315" s="7"/>
      <c r="L315" s="7"/>
      <c r="M315" s="7"/>
      <c r="N315" s="7"/>
      <c r="O315" s="7"/>
      <c r="P315" s="7"/>
      <c r="Q315" s="7"/>
      <c r="R315" s="25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55"/>
      <c r="I316" s="7"/>
      <c r="J316" s="7"/>
      <c r="K316" s="7"/>
      <c r="L316" s="7"/>
      <c r="M316" s="7"/>
      <c r="N316" s="7"/>
      <c r="O316" s="7"/>
      <c r="P316" s="7"/>
      <c r="Q316" s="7"/>
      <c r="R316" s="25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55"/>
      <c r="I317" s="7"/>
      <c r="J317" s="7"/>
      <c r="K317" s="7"/>
      <c r="L317" s="7"/>
      <c r="M317" s="7"/>
      <c r="N317" s="7"/>
      <c r="O317" s="7"/>
      <c r="P317" s="7"/>
      <c r="Q317" s="7"/>
      <c r="R317" s="25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55"/>
      <c r="I318" s="7"/>
      <c r="J318" s="7"/>
      <c r="K318" s="7"/>
      <c r="L318" s="7"/>
      <c r="M318" s="7"/>
      <c r="N318" s="7"/>
      <c r="O318" s="7"/>
      <c r="P318" s="7"/>
      <c r="Q318" s="7"/>
      <c r="R318" s="25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55"/>
      <c r="I319" s="7"/>
      <c r="J319" s="7"/>
      <c r="K319" s="7"/>
      <c r="L319" s="7"/>
      <c r="M319" s="7"/>
      <c r="N319" s="7"/>
      <c r="O319" s="7"/>
      <c r="P319" s="7"/>
      <c r="Q319" s="7"/>
      <c r="R319" s="25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55"/>
      <c r="I320" s="7"/>
      <c r="J320" s="7"/>
      <c r="K320" s="7"/>
      <c r="L320" s="7"/>
      <c r="M320" s="7"/>
      <c r="N320" s="7"/>
      <c r="O320" s="7"/>
      <c r="P320" s="7"/>
      <c r="Q320" s="7"/>
      <c r="R320" s="25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55"/>
      <c r="I321" s="7"/>
      <c r="J321" s="7"/>
      <c r="K321" s="7"/>
      <c r="L321" s="7"/>
      <c r="M321" s="7"/>
      <c r="N321" s="7"/>
      <c r="O321" s="7"/>
      <c r="P321" s="7"/>
      <c r="Q321" s="7"/>
      <c r="R321" s="25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55"/>
      <c r="I322" s="7"/>
      <c r="J322" s="7"/>
      <c r="K322" s="7"/>
      <c r="L322" s="7"/>
      <c r="M322" s="7"/>
      <c r="N322" s="7"/>
      <c r="O322" s="7"/>
      <c r="P322" s="7"/>
      <c r="Q322" s="7"/>
      <c r="R322" s="25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55"/>
      <c r="I323" s="7"/>
      <c r="J323" s="7"/>
      <c r="K323" s="7"/>
      <c r="L323" s="7"/>
      <c r="M323" s="7"/>
      <c r="N323" s="7"/>
      <c r="O323" s="7"/>
      <c r="P323" s="7"/>
      <c r="Q323" s="7"/>
      <c r="R323" s="25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55"/>
      <c r="I324" s="7"/>
      <c r="J324" s="7"/>
      <c r="K324" s="7"/>
      <c r="L324" s="7"/>
      <c r="M324" s="7"/>
      <c r="N324" s="7"/>
      <c r="O324" s="7"/>
      <c r="P324" s="7"/>
      <c r="Q324" s="7"/>
      <c r="R324" s="25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55"/>
      <c r="I325" s="7"/>
      <c r="J325" s="7"/>
      <c r="K325" s="7"/>
      <c r="L325" s="7"/>
      <c r="M325" s="7"/>
      <c r="N325" s="7"/>
      <c r="O325" s="7"/>
      <c r="P325" s="7"/>
      <c r="Q325" s="7"/>
      <c r="R325" s="25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55"/>
      <c r="I326" s="7"/>
      <c r="J326" s="7"/>
      <c r="K326" s="7"/>
      <c r="L326" s="7"/>
      <c r="M326" s="7"/>
      <c r="N326" s="7"/>
      <c r="O326" s="7"/>
      <c r="P326" s="7"/>
      <c r="Q326" s="7"/>
      <c r="R326" s="25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55"/>
      <c r="I327" s="7"/>
      <c r="J327" s="7"/>
      <c r="K327" s="7"/>
      <c r="L327" s="7"/>
      <c r="M327" s="7"/>
      <c r="N327" s="7"/>
      <c r="O327" s="7"/>
      <c r="P327" s="7"/>
      <c r="Q327" s="7"/>
      <c r="R327" s="25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55"/>
      <c r="I328" s="7"/>
      <c r="J328" s="7"/>
      <c r="K328" s="7"/>
      <c r="L328" s="7"/>
      <c r="M328" s="7"/>
      <c r="N328" s="7"/>
      <c r="O328" s="7"/>
      <c r="P328" s="7"/>
      <c r="Q328" s="7"/>
      <c r="R328" s="25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55"/>
      <c r="I329" s="7"/>
      <c r="J329" s="7"/>
      <c r="K329" s="7"/>
      <c r="L329" s="7"/>
      <c r="M329" s="7"/>
      <c r="N329" s="7"/>
      <c r="O329" s="7"/>
      <c r="P329" s="7"/>
      <c r="Q329" s="7"/>
      <c r="R329" s="25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55"/>
      <c r="I477" s="7"/>
      <c r="J477" s="7"/>
      <c r="K477" s="7"/>
      <c r="L477" s="7"/>
      <c r="M477" s="7"/>
      <c r="N477" s="7"/>
      <c r="O477" s="7"/>
      <c r="P477" s="7"/>
      <c r="Q477" s="7"/>
      <c r="R477" s="25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55"/>
      <c r="I478" s="7"/>
      <c r="J478" s="7"/>
      <c r="K478" s="7"/>
      <c r="L478" s="7"/>
      <c r="M478" s="7"/>
      <c r="N478" s="7"/>
      <c r="O478" s="7"/>
      <c r="P478" s="7"/>
      <c r="Q478" s="7"/>
      <c r="R478" s="25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55"/>
      <c r="I479" s="7"/>
      <c r="J479" s="7"/>
      <c r="K479" s="7"/>
      <c r="L479" s="7"/>
      <c r="M479" s="7"/>
      <c r="N479" s="7"/>
      <c r="O479" s="7"/>
      <c r="P479" s="7"/>
      <c r="Q479" s="7"/>
      <c r="R479" s="25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55"/>
      <c r="I480" s="7"/>
      <c r="J480" s="7"/>
      <c r="K480" s="7"/>
      <c r="L480" s="7"/>
      <c r="M480" s="7"/>
      <c r="N480" s="7"/>
      <c r="O480" s="7"/>
      <c r="P480" s="7"/>
      <c r="Q480" s="7"/>
      <c r="R480" s="25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55"/>
      <c r="I481" s="7"/>
      <c r="J481" s="7"/>
      <c r="K481" s="7"/>
      <c r="L481" s="7"/>
      <c r="M481" s="7"/>
      <c r="N481" s="7"/>
      <c r="O481" s="7"/>
      <c r="P481" s="7"/>
      <c r="Q481" s="7"/>
      <c r="R481" s="25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55"/>
      <c r="I482" s="7"/>
      <c r="J482" s="7"/>
      <c r="K482" s="7"/>
      <c r="L482" s="7"/>
      <c r="M482" s="7"/>
      <c r="N482" s="7"/>
      <c r="O482" s="7"/>
      <c r="P482" s="7"/>
      <c r="Q482" s="7"/>
      <c r="R482" s="25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55"/>
      <c r="I483" s="7"/>
      <c r="J483" s="7"/>
      <c r="K483" s="7"/>
      <c r="L483" s="7"/>
      <c r="M483" s="7"/>
      <c r="N483" s="7"/>
      <c r="O483" s="7"/>
      <c r="P483" s="7"/>
      <c r="Q483" s="7"/>
      <c r="R483" s="25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55"/>
      <c r="I484" s="7"/>
      <c r="J484" s="7"/>
      <c r="K484" s="7"/>
      <c r="L484" s="7"/>
      <c r="M484" s="7"/>
      <c r="N484" s="7"/>
      <c r="O484" s="7"/>
      <c r="P484" s="7"/>
      <c r="Q484" s="7"/>
      <c r="R484" s="25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55"/>
      <c r="I485" s="7"/>
      <c r="J485" s="7"/>
      <c r="K485" s="7"/>
      <c r="L485" s="7"/>
      <c r="M485" s="7"/>
      <c r="N485" s="7"/>
      <c r="O485" s="7"/>
      <c r="P485" s="7"/>
      <c r="Q485" s="7"/>
      <c r="R485" s="25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55"/>
      <c r="I486" s="7"/>
      <c r="J486" s="7"/>
      <c r="K486" s="7"/>
      <c r="L486" s="7"/>
      <c r="M486" s="7"/>
      <c r="N486" s="7"/>
      <c r="O486" s="7"/>
      <c r="P486" s="7"/>
      <c r="Q486" s="7"/>
      <c r="R486" s="25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55"/>
      <c r="I487" s="7"/>
      <c r="J487" s="7"/>
      <c r="K487" s="7"/>
      <c r="L487" s="7"/>
      <c r="M487" s="7"/>
      <c r="N487" s="7"/>
      <c r="O487" s="7"/>
      <c r="P487" s="7"/>
      <c r="Q487" s="7"/>
      <c r="R487" s="25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55"/>
      <c r="I488" s="7"/>
      <c r="J488" s="7"/>
      <c r="K488" s="7"/>
      <c r="L488" s="7"/>
      <c r="M488" s="7"/>
      <c r="N488" s="7"/>
      <c r="O488" s="7"/>
      <c r="P488" s="7"/>
      <c r="Q488" s="7"/>
      <c r="R488" s="25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55"/>
      <c r="I489" s="7"/>
      <c r="J489" s="7"/>
      <c r="K489" s="7"/>
      <c r="L489" s="7"/>
      <c r="M489" s="7"/>
      <c r="N489" s="7"/>
      <c r="O489" s="7"/>
      <c r="P489" s="7"/>
      <c r="Q489" s="7"/>
      <c r="R489" s="25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55"/>
      <c r="I490" s="7"/>
      <c r="J490" s="7"/>
      <c r="K490" s="7"/>
      <c r="L490" s="7"/>
      <c r="M490" s="7"/>
      <c r="N490" s="7"/>
      <c r="O490" s="7"/>
      <c r="P490" s="7"/>
      <c r="Q490" s="7"/>
      <c r="R490" s="25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55"/>
      <c r="I491" s="7"/>
      <c r="J491" s="7"/>
      <c r="K491" s="7"/>
      <c r="L491" s="7"/>
      <c r="M491" s="7"/>
      <c r="N491" s="7"/>
      <c r="O491" s="7"/>
      <c r="P491" s="7"/>
      <c r="Q491" s="7"/>
      <c r="R491" s="25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55"/>
      <c r="I492" s="7"/>
      <c r="J492" s="7"/>
      <c r="K492" s="7"/>
      <c r="L492" s="7"/>
      <c r="M492" s="7"/>
      <c r="N492" s="7"/>
      <c r="O492" s="7"/>
      <c r="P492" s="7"/>
      <c r="Q492" s="7"/>
      <c r="R492" s="25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46:E246"/>
    <mergeCell ref="C267:E267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44433.0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112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64</v>
      </c>
      <c r="C8" s="154">
        <v>22.5</v>
      </c>
      <c r="D8" s="155">
        <v>0.0805</v>
      </c>
      <c r="E8" s="156">
        <f>221.79*136.6</f>
        <v>30296.514</v>
      </c>
      <c r="F8" s="156"/>
      <c r="G8" s="156"/>
      <c r="H8" s="157">
        <v>136.6</v>
      </c>
      <c r="I8" s="158">
        <f t="shared" ref="I8:I24" si="1">+D8*E8</f>
        <v>2438.869377</v>
      </c>
      <c r="J8" s="159">
        <f t="shared" ref="J8:J24" si="2">E8-I8</f>
        <v>27857.64462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113</v>
      </c>
      <c r="C9" s="154">
        <v>22.5</v>
      </c>
      <c r="D9" s="155">
        <v>0.083</v>
      </c>
      <c r="E9" s="156">
        <f>237.293*13</f>
        <v>3084.809</v>
      </c>
      <c r="F9" s="156"/>
      <c r="G9" s="156"/>
      <c r="H9" s="157">
        <v>13.0</v>
      </c>
      <c r="I9" s="158">
        <f t="shared" si="1"/>
        <v>256.039147</v>
      </c>
      <c r="J9" s="159">
        <f t="shared" si="2"/>
        <v>2828.769853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114</v>
      </c>
      <c r="C10" s="154">
        <v>16.5</v>
      </c>
      <c r="D10" s="155">
        <v>0.1057</v>
      </c>
      <c r="E10" s="156">
        <f>186.661*14</f>
        <v>2613.254</v>
      </c>
      <c r="F10" s="156"/>
      <c r="G10" s="156"/>
      <c r="H10" s="157">
        <v>14.0</v>
      </c>
      <c r="I10" s="158">
        <f t="shared" si="1"/>
        <v>276.2209478</v>
      </c>
      <c r="J10" s="159">
        <f t="shared" si="2"/>
        <v>2337.033052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4.0</v>
      </c>
      <c r="B11" s="160"/>
      <c r="C11" s="154"/>
      <c r="D11" s="161"/>
      <c r="E11" s="259"/>
      <c r="F11" s="259"/>
      <c r="G11" s="259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5.0</v>
      </c>
      <c r="B12" s="160"/>
      <c r="C12" s="160"/>
      <c r="D12" s="161"/>
      <c r="E12" s="259"/>
      <c r="F12" s="259"/>
      <c r="G12" s="259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6.0</v>
      </c>
      <c r="B13" s="160"/>
      <c r="C13" s="160"/>
      <c r="D13" s="161"/>
      <c r="E13" s="259"/>
      <c r="F13" s="259"/>
      <c r="G13" s="259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259"/>
      <c r="F14" s="259"/>
      <c r="G14" s="259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259"/>
      <c r="F22" s="259"/>
      <c r="G22" s="259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259"/>
      <c r="F23" s="259"/>
      <c r="G23" s="259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26.25" hidden="1" customHeight="1">
      <c r="A24" s="153">
        <v>17.0</v>
      </c>
      <c r="B24" s="160"/>
      <c r="C24" s="160"/>
      <c r="D24" s="161"/>
      <c r="E24" s="259"/>
      <c r="F24" s="259"/>
      <c r="G24" s="259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62"/>
      <c r="B25" s="163"/>
      <c r="C25" s="164"/>
      <c r="D25" s="165"/>
      <c r="E25" s="166">
        <f>SUM(E8:E24)</f>
        <v>35994.577</v>
      </c>
      <c r="F25" s="167"/>
      <c r="G25" s="167"/>
      <c r="H25" s="168"/>
      <c r="I25" s="169">
        <f t="shared" ref="I25:J25" si="3">SUM(I8:I24)</f>
        <v>2971.129472</v>
      </c>
      <c r="J25" s="170">
        <f t="shared" si="3"/>
        <v>33023.44753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71"/>
      <c r="B26" s="144"/>
      <c r="C26" s="144"/>
      <c r="D26" s="172"/>
      <c r="E26" s="173"/>
      <c r="F26" s="151"/>
      <c r="G26" s="151"/>
      <c r="H26" s="147"/>
      <c r="I26" s="174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40.5" customHeight="1">
      <c r="A31" s="175"/>
      <c r="B31" s="160" t="s">
        <v>12</v>
      </c>
      <c r="C31" s="176" t="s">
        <v>57</v>
      </c>
      <c r="D31" s="52"/>
      <c r="E31" s="53"/>
      <c r="F31" s="177"/>
      <c r="G31" s="177"/>
      <c r="H31" s="178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5" t="s">
        <v>18</v>
      </c>
      <c r="O31" s="139"/>
      <c r="P31" s="139"/>
      <c r="Q31" s="175" t="s">
        <v>58</v>
      </c>
      <c r="R31" s="179"/>
      <c r="S31" s="160" t="s">
        <v>17</v>
      </c>
      <c r="T31" s="160" t="s">
        <v>15</v>
      </c>
      <c r="U31" s="175" t="s">
        <v>18</v>
      </c>
      <c r="V31" s="139"/>
      <c r="W31" s="175" t="s">
        <v>19</v>
      </c>
      <c r="X31" s="175" t="s">
        <v>20</v>
      </c>
      <c r="Y31" s="175" t="s">
        <v>21</v>
      </c>
      <c r="Z31" s="175" t="s">
        <v>115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1.0</v>
      </c>
      <c r="B32" s="180" t="s">
        <v>64</v>
      </c>
      <c r="C32" s="181">
        <v>90.0</v>
      </c>
      <c r="D32" s="181">
        <v>205.0</v>
      </c>
      <c r="E32" s="181">
        <v>186.0</v>
      </c>
      <c r="F32" s="181">
        <f t="shared" ref="F32:F230" si="5">VALUE(IF(RIGHT(B32, 1)="%", RIGHT(B32, 3), 0))</f>
        <v>0</v>
      </c>
      <c r="G32" s="181">
        <f t="shared" ref="G32:G230" si="6">+R32*C32/100*D32/100*E32/100</f>
        <v>80.64495</v>
      </c>
      <c r="H32" s="182">
        <f t="shared" ref="H32:H230" si="7">IF(F32=0, G32, F32*G32)</f>
        <v>80.64495</v>
      </c>
      <c r="I32" s="181">
        <v>1.0</v>
      </c>
      <c r="J32" s="183">
        <f t="shared" ref="J32:J230" si="8">+I32*H32</f>
        <v>80.64495</v>
      </c>
      <c r="K32" s="184"/>
      <c r="L32" s="185">
        <f>D32*25.4/1000</f>
        <v>5.207</v>
      </c>
      <c r="M32" s="186">
        <f>+I32</f>
        <v>1</v>
      </c>
      <c r="N32" s="186">
        <f>M32*L32</f>
        <v>5.207</v>
      </c>
      <c r="O32" s="184"/>
      <c r="P32" s="184"/>
      <c r="Q32" s="185"/>
      <c r="R32" s="187">
        <v>23.5</v>
      </c>
      <c r="S32" s="175">
        <f t="shared" ref="S32:S231" si="9">E32/100</f>
        <v>1.86</v>
      </c>
      <c r="T32" s="160">
        <f t="shared" ref="T32:T231" si="10">I32</f>
        <v>1</v>
      </c>
      <c r="U32" s="160">
        <f t="shared" ref="U32:U231" si="11">T32*S32</f>
        <v>1.86</v>
      </c>
      <c r="V32" s="188">
        <f t="shared" ref="V32:V88" si="12">R32*C32/100*D32/100*E32/100</f>
        <v>80.64495</v>
      </c>
      <c r="W32" s="175">
        <f t="shared" ref="W32:X32" si="4">C32/100</f>
        <v>0.9</v>
      </c>
      <c r="X32" s="175">
        <f t="shared" si="4"/>
        <v>2.05</v>
      </c>
      <c r="Y32" s="175">
        <f t="shared" ref="Y32:Y231" si="14">U32</f>
        <v>1.86</v>
      </c>
      <c r="Z32" s="189">
        <f t="shared" ref="Z32:Z231" si="15">W32*X32*Y32</f>
        <v>3.4317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2.0</v>
      </c>
      <c r="B33" s="190" t="s">
        <v>64</v>
      </c>
      <c r="C33" s="190">
        <v>105.0</v>
      </c>
      <c r="D33" s="190">
        <v>205.0</v>
      </c>
      <c r="E33" s="190">
        <v>75.0</v>
      </c>
      <c r="F33" s="190">
        <f t="shared" si="5"/>
        <v>0</v>
      </c>
      <c r="G33" s="190">
        <f t="shared" si="6"/>
        <v>37.9378125</v>
      </c>
      <c r="H33" s="191">
        <f t="shared" si="7"/>
        <v>37.9378125</v>
      </c>
      <c r="I33" s="190">
        <v>1.0</v>
      </c>
      <c r="J33" s="192">
        <f t="shared" si="8"/>
        <v>37.9378125</v>
      </c>
      <c r="K33" s="139"/>
      <c r="L33" s="175"/>
      <c r="M33" s="160"/>
      <c r="N33" s="160"/>
      <c r="O33" s="139"/>
      <c r="P33" s="139"/>
      <c r="Q33" s="175"/>
      <c r="R33" s="187">
        <v>23.5</v>
      </c>
      <c r="S33" s="175">
        <f t="shared" si="9"/>
        <v>0.75</v>
      </c>
      <c r="T33" s="160">
        <f t="shared" si="10"/>
        <v>1</v>
      </c>
      <c r="U33" s="160">
        <f t="shared" si="11"/>
        <v>0.75</v>
      </c>
      <c r="V33" s="188">
        <f t="shared" si="12"/>
        <v>37.9378125</v>
      </c>
      <c r="W33" s="175">
        <f t="shared" ref="W33:X33" si="13">C33/100</f>
        <v>1.05</v>
      </c>
      <c r="X33" s="175">
        <f t="shared" si="13"/>
        <v>2.05</v>
      </c>
      <c r="Y33" s="175">
        <f t="shared" si="14"/>
        <v>0.75</v>
      </c>
      <c r="Z33" s="189">
        <f t="shared" si="15"/>
        <v>1.614375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3.0</v>
      </c>
      <c r="B34" s="190" t="s">
        <v>64</v>
      </c>
      <c r="C34" s="190">
        <v>100.0</v>
      </c>
      <c r="D34" s="190">
        <v>205.0</v>
      </c>
      <c r="E34" s="190">
        <v>2820.0</v>
      </c>
      <c r="F34" s="190">
        <f t="shared" si="5"/>
        <v>0</v>
      </c>
      <c r="G34" s="190">
        <f t="shared" si="6"/>
        <v>1358.535</v>
      </c>
      <c r="H34" s="191">
        <f t="shared" si="7"/>
        <v>1358.535</v>
      </c>
      <c r="I34" s="190">
        <v>1.0</v>
      </c>
      <c r="J34" s="192">
        <f t="shared" si="8"/>
        <v>1358.535</v>
      </c>
      <c r="K34" s="139"/>
      <c r="L34" s="175">
        <f t="shared" ref="L34:L56" si="17">D34*25.4/1000</f>
        <v>5.207</v>
      </c>
      <c r="M34" s="160">
        <f t="shared" ref="M34:M63" si="18">+I34</f>
        <v>1</v>
      </c>
      <c r="N34" s="160">
        <f t="shared" ref="N34:N56" si="19">M34*L34</f>
        <v>5.207</v>
      </c>
      <c r="O34" s="139"/>
      <c r="P34" s="139"/>
      <c r="Q34" s="175">
        <v>1390.0</v>
      </c>
      <c r="R34" s="187">
        <v>23.5</v>
      </c>
      <c r="S34" s="175">
        <f t="shared" si="9"/>
        <v>28.2</v>
      </c>
      <c r="T34" s="160">
        <f t="shared" si="10"/>
        <v>1</v>
      </c>
      <c r="U34" s="160">
        <f t="shared" si="11"/>
        <v>28.2</v>
      </c>
      <c r="V34" s="188">
        <f t="shared" si="12"/>
        <v>1358.535</v>
      </c>
      <c r="W34" s="175">
        <f t="shared" ref="W34:X34" si="16">C34/100</f>
        <v>1</v>
      </c>
      <c r="X34" s="175">
        <f t="shared" si="16"/>
        <v>2.05</v>
      </c>
      <c r="Y34" s="175">
        <f t="shared" si="14"/>
        <v>28.2</v>
      </c>
      <c r="Z34" s="189">
        <f t="shared" si="15"/>
        <v>57.81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4.0</v>
      </c>
      <c r="B35" s="190" t="s">
        <v>64</v>
      </c>
      <c r="C35" s="190">
        <v>100.0</v>
      </c>
      <c r="D35" s="190">
        <v>205.0</v>
      </c>
      <c r="E35" s="190">
        <v>2821.0</v>
      </c>
      <c r="F35" s="190">
        <f t="shared" si="5"/>
        <v>0</v>
      </c>
      <c r="G35" s="190">
        <f t="shared" si="6"/>
        <v>1359.01675</v>
      </c>
      <c r="H35" s="191">
        <f t="shared" si="7"/>
        <v>1359.01675</v>
      </c>
      <c r="I35" s="190">
        <v>1.0</v>
      </c>
      <c r="J35" s="192">
        <f t="shared" si="8"/>
        <v>1359.01675</v>
      </c>
      <c r="K35" s="139"/>
      <c r="L35" s="175">
        <f t="shared" si="17"/>
        <v>5.207</v>
      </c>
      <c r="M35" s="160">
        <f t="shared" si="18"/>
        <v>1</v>
      </c>
      <c r="N35" s="160">
        <f t="shared" si="19"/>
        <v>5.207</v>
      </c>
      <c r="O35" s="139"/>
      <c r="P35" s="139"/>
      <c r="Q35" s="175">
        <v>1350.0</v>
      </c>
      <c r="R35" s="187">
        <v>23.5</v>
      </c>
      <c r="S35" s="175">
        <f t="shared" si="9"/>
        <v>28.21</v>
      </c>
      <c r="T35" s="160">
        <f t="shared" si="10"/>
        <v>1</v>
      </c>
      <c r="U35" s="160">
        <f t="shared" si="11"/>
        <v>28.21</v>
      </c>
      <c r="V35" s="188">
        <f t="shared" si="12"/>
        <v>1359.01675</v>
      </c>
      <c r="W35" s="175">
        <f t="shared" ref="W35:X35" si="20">C35/100</f>
        <v>1</v>
      </c>
      <c r="X35" s="175">
        <f t="shared" si="20"/>
        <v>2.05</v>
      </c>
      <c r="Y35" s="175">
        <f t="shared" si="14"/>
        <v>28.21</v>
      </c>
      <c r="Z35" s="189">
        <f t="shared" si="15"/>
        <v>57.8305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5.0</v>
      </c>
      <c r="B36" s="190" t="s">
        <v>64</v>
      </c>
      <c r="C36" s="190">
        <v>101.0</v>
      </c>
      <c r="D36" s="190">
        <v>205.0</v>
      </c>
      <c r="E36" s="190">
        <v>2827.0</v>
      </c>
      <c r="F36" s="190">
        <f t="shared" si="5"/>
        <v>0</v>
      </c>
      <c r="G36" s="190">
        <f t="shared" si="6"/>
        <v>1375.526323</v>
      </c>
      <c r="H36" s="191">
        <f t="shared" si="7"/>
        <v>1375.526323</v>
      </c>
      <c r="I36" s="190">
        <v>1.0</v>
      </c>
      <c r="J36" s="192">
        <f t="shared" si="8"/>
        <v>1375.526323</v>
      </c>
      <c r="K36" s="139"/>
      <c r="L36" s="175">
        <f t="shared" si="17"/>
        <v>5.207</v>
      </c>
      <c r="M36" s="160">
        <f t="shared" si="18"/>
        <v>1</v>
      </c>
      <c r="N36" s="160">
        <f t="shared" si="19"/>
        <v>5.207</v>
      </c>
      <c r="O36" s="139"/>
      <c r="P36" s="139"/>
      <c r="Q36" s="175">
        <v>1345.0</v>
      </c>
      <c r="R36" s="187">
        <v>23.5</v>
      </c>
      <c r="S36" s="175">
        <f t="shared" si="9"/>
        <v>28.27</v>
      </c>
      <c r="T36" s="160">
        <f t="shared" si="10"/>
        <v>1</v>
      </c>
      <c r="U36" s="160">
        <f t="shared" si="11"/>
        <v>28.27</v>
      </c>
      <c r="V36" s="188">
        <f t="shared" si="12"/>
        <v>1375.526323</v>
      </c>
      <c r="W36" s="175">
        <f t="shared" ref="W36:X36" si="21">C36/100</f>
        <v>1.01</v>
      </c>
      <c r="X36" s="175">
        <f t="shared" si="21"/>
        <v>2.05</v>
      </c>
      <c r="Y36" s="175">
        <f t="shared" si="14"/>
        <v>28.27</v>
      </c>
      <c r="Z36" s="189">
        <f t="shared" si="15"/>
        <v>58.533035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6.0</v>
      </c>
      <c r="B37" s="190" t="s">
        <v>64</v>
      </c>
      <c r="C37" s="190">
        <v>100.0</v>
      </c>
      <c r="D37" s="190">
        <v>205.0</v>
      </c>
      <c r="E37" s="190">
        <v>2822.0</v>
      </c>
      <c r="F37" s="190">
        <f t="shared" si="5"/>
        <v>0</v>
      </c>
      <c r="G37" s="190">
        <f t="shared" si="6"/>
        <v>1359.4985</v>
      </c>
      <c r="H37" s="191">
        <f t="shared" si="7"/>
        <v>1359.4985</v>
      </c>
      <c r="I37" s="190">
        <v>1.0</v>
      </c>
      <c r="J37" s="192">
        <f t="shared" si="8"/>
        <v>1359.4985</v>
      </c>
      <c r="K37" s="139"/>
      <c r="L37" s="175">
        <f t="shared" si="17"/>
        <v>5.207</v>
      </c>
      <c r="M37" s="160">
        <f t="shared" si="18"/>
        <v>1</v>
      </c>
      <c r="N37" s="160">
        <f t="shared" si="19"/>
        <v>5.207</v>
      </c>
      <c r="O37" s="139"/>
      <c r="P37" s="139"/>
      <c r="Q37" s="175">
        <v>1350.0</v>
      </c>
      <c r="R37" s="187">
        <v>23.5</v>
      </c>
      <c r="S37" s="175">
        <f t="shared" si="9"/>
        <v>28.22</v>
      </c>
      <c r="T37" s="160">
        <f t="shared" si="10"/>
        <v>1</v>
      </c>
      <c r="U37" s="160">
        <f t="shared" si="11"/>
        <v>28.22</v>
      </c>
      <c r="V37" s="188">
        <f t="shared" si="12"/>
        <v>1359.4985</v>
      </c>
      <c r="W37" s="175">
        <f t="shared" ref="W37:X37" si="22">C37/100</f>
        <v>1</v>
      </c>
      <c r="X37" s="175">
        <f t="shared" si="22"/>
        <v>2.05</v>
      </c>
      <c r="Y37" s="175">
        <f t="shared" si="14"/>
        <v>28.22</v>
      </c>
      <c r="Z37" s="189">
        <f t="shared" si="15"/>
        <v>57.851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7.0</v>
      </c>
      <c r="B38" s="190" t="s">
        <v>64</v>
      </c>
      <c r="C38" s="190">
        <v>100.0</v>
      </c>
      <c r="D38" s="190">
        <v>205.0</v>
      </c>
      <c r="E38" s="190">
        <v>2826.0</v>
      </c>
      <c r="F38" s="190">
        <f t="shared" si="5"/>
        <v>0</v>
      </c>
      <c r="G38" s="190">
        <f t="shared" si="6"/>
        <v>1361.4255</v>
      </c>
      <c r="H38" s="191">
        <f t="shared" si="7"/>
        <v>1361.4255</v>
      </c>
      <c r="I38" s="190">
        <v>1.0</v>
      </c>
      <c r="J38" s="192">
        <f t="shared" si="8"/>
        <v>1361.4255</v>
      </c>
      <c r="K38" s="139"/>
      <c r="L38" s="175">
        <f t="shared" si="17"/>
        <v>5.207</v>
      </c>
      <c r="M38" s="160">
        <f t="shared" si="18"/>
        <v>1</v>
      </c>
      <c r="N38" s="160">
        <f t="shared" si="19"/>
        <v>5.207</v>
      </c>
      <c r="O38" s="139"/>
      <c r="P38" s="139"/>
      <c r="Q38" s="175">
        <v>1350.0</v>
      </c>
      <c r="R38" s="187">
        <v>23.5</v>
      </c>
      <c r="S38" s="175">
        <f t="shared" si="9"/>
        <v>28.26</v>
      </c>
      <c r="T38" s="160">
        <f t="shared" si="10"/>
        <v>1</v>
      </c>
      <c r="U38" s="160">
        <f t="shared" si="11"/>
        <v>28.26</v>
      </c>
      <c r="V38" s="188">
        <f t="shared" si="12"/>
        <v>1361.4255</v>
      </c>
      <c r="W38" s="175">
        <f t="shared" ref="W38:X38" si="23">C38/100</f>
        <v>1</v>
      </c>
      <c r="X38" s="175">
        <f t="shared" si="23"/>
        <v>2.05</v>
      </c>
      <c r="Y38" s="175">
        <f t="shared" si="14"/>
        <v>28.26</v>
      </c>
      <c r="Z38" s="189">
        <f t="shared" si="15"/>
        <v>57.933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8.0</v>
      </c>
      <c r="B39" s="190" t="s">
        <v>64</v>
      </c>
      <c r="C39" s="190">
        <v>99.0</v>
      </c>
      <c r="D39" s="190">
        <v>205.0</v>
      </c>
      <c r="E39" s="190">
        <v>2818.0</v>
      </c>
      <c r="F39" s="190">
        <f t="shared" si="5"/>
        <v>0</v>
      </c>
      <c r="G39" s="190">
        <f t="shared" si="6"/>
        <v>1343.995785</v>
      </c>
      <c r="H39" s="191">
        <f t="shared" si="7"/>
        <v>1343.995785</v>
      </c>
      <c r="I39" s="190">
        <v>1.0</v>
      </c>
      <c r="J39" s="192">
        <f t="shared" si="8"/>
        <v>1343.995785</v>
      </c>
      <c r="K39" s="139"/>
      <c r="L39" s="175">
        <f t="shared" si="17"/>
        <v>5.207</v>
      </c>
      <c r="M39" s="160">
        <f t="shared" si="18"/>
        <v>1</v>
      </c>
      <c r="N39" s="160">
        <f t="shared" si="19"/>
        <v>5.207</v>
      </c>
      <c r="O39" s="139"/>
      <c r="P39" s="139"/>
      <c r="Q39" s="175">
        <v>1345.0</v>
      </c>
      <c r="R39" s="187">
        <v>23.5</v>
      </c>
      <c r="S39" s="175">
        <f t="shared" si="9"/>
        <v>28.18</v>
      </c>
      <c r="T39" s="160">
        <f t="shared" si="10"/>
        <v>1</v>
      </c>
      <c r="U39" s="160">
        <f t="shared" si="11"/>
        <v>28.18</v>
      </c>
      <c r="V39" s="188">
        <f t="shared" si="12"/>
        <v>1343.995785</v>
      </c>
      <c r="W39" s="175">
        <f t="shared" ref="W39:X39" si="24">C39/100</f>
        <v>0.99</v>
      </c>
      <c r="X39" s="175">
        <f t="shared" si="24"/>
        <v>2.05</v>
      </c>
      <c r="Y39" s="175">
        <f t="shared" si="14"/>
        <v>28.18</v>
      </c>
      <c r="Z39" s="189">
        <f t="shared" si="15"/>
        <v>57.19131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9.0</v>
      </c>
      <c r="B40" s="190" t="s">
        <v>64</v>
      </c>
      <c r="C40" s="190">
        <v>100.0</v>
      </c>
      <c r="D40" s="190">
        <v>205.0</v>
      </c>
      <c r="E40" s="190">
        <v>2825.0</v>
      </c>
      <c r="F40" s="190">
        <f t="shared" si="5"/>
        <v>0</v>
      </c>
      <c r="G40" s="190">
        <f t="shared" si="6"/>
        <v>1360.94375</v>
      </c>
      <c r="H40" s="191">
        <f t="shared" si="7"/>
        <v>1360.94375</v>
      </c>
      <c r="I40" s="190">
        <v>1.0</v>
      </c>
      <c r="J40" s="192">
        <f t="shared" si="8"/>
        <v>1360.94375</v>
      </c>
      <c r="K40" s="139"/>
      <c r="L40" s="175">
        <f t="shared" si="17"/>
        <v>5.207</v>
      </c>
      <c r="M40" s="160">
        <f t="shared" si="18"/>
        <v>1</v>
      </c>
      <c r="N40" s="160">
        <f t="shared" si="19"/>
        <v>5.207</v>
      </c>
      <c r="O40" s="139"/>
      <c r="P40" s="139"/>
      <c r="Q40" s="175">
        <v>1345.0</v>
      </c>
      <c r="R40" s="187">
        <v>23.5</v>
      </c>
      <c r="S40" s="175">
        <f t="shared" si="9"/>
        <v>28.25</v>
      </c>
      <c r="T40" s="160">
        <f t="shared" si="10"/>
        <v>1</v>
      </c>
      <c r="U40" s="160">
        <f t="shared" si="11"/>
        <v>28.25</v>
      </c>
      <c r="V40" s="188">
        <f t="shared" si="12"/>
        <v>1360.94375</v>
      </c>
      <c r="W40" s="175">
        <f t="shared" ref="W40:X40" si="25">C40/100</f>
        <v>1</v>
      </c>
      <c r="X40" s="175">
        <f t="shared" si="25"/>
        <v>2.05</v>
      </c>
      <c r="Y40" s="175">
        <f t="shared" si="14"/>
        <v>28.25</v>
      </c>
      <c r="Z40" s="189">
        <f t="shared" si="15"/>
        <v>57.9125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10.0</v>
      </c>
      <c r="B41" s="190" t="s">
        <v>64</v>
      </c>
      <c r="C41" s="190">
        <v>99.0</v>
      </c>
      <c r="D41" s="190">
        <v>205.0</v>
      </c>
      <c r="E41" s="190">
        <v>2823.0</v>
      </c>
      <c r="F41" s="190">
        <f t="shared" si="5"/>
        <v>0</v>
      </c>
      <c r="G41" s="190">
        <f t="shared" si="6"/>
        <v>1346.380448</v>
      </c>
      <c r="H41" s="191">
        <f t="shared" si="7"/>
        <v>1346.380448</v>
      </c>
      <c r="I41" s="190">
        <v>1.0</v>
      </c>
      <c r="J41" s="192">
        <f t="shared" si="8"/>
        <v>1346.380448</v>
      </c>
      <c r="K41" s="139"/>
      <c r="L41" s="175">
        <f t="shared" si="17"/>
        <v>5.207</v>
      </c>
      <c r="M41" s="160">
        <f t="shared" si="18"/>
        <v>1</v>
      </c>
      <c r="N41" s="160">
        <f t="shared" si="19"/>
        <v>5.207</v>
      </c>
      <c r="O41" s="139"/>
      <c r="P41" s="139"/>
      <c r="Q41" s="175">
        <v>1340.0</v>
      </c>
      <c r="R41" s="187">
        <v>23.5</v>
      </c>
      <c r="S41" s="175">
        <f t="shared" si="9"/>
        <v>28.23</v>
      </c>
      <c r="T41" s="160">
        <f t="shared" si="10"/>
        <v>1</v>
      </c>
      <c r="U41" s="160">
        <f t="shared" si="11"/>
        <v>28.23</v>
      </c>
      <c r="V41" s="188">
        <f t="shared" si="12"/>
        <v>1346.380448</v>
      </c>
      <c r="W41" s="175">
        <f t="shared" ref="W41:X41" si="26">C41/100</f>
        <v>0.99</v>
      </c>
      <c r="X41" s="175">
        <f t="shared" si="26"/>
        <v>2.05</v>
      </c>
      <c r="Y41" s="175">
        <f t="shared" si="14"/>
        <v>28.23</v>
      </c>
      <c r="Z41" s="189">
        <f t="shared" si="15"/>
        <v>57.292785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11.0</v>
      </c>
      <c r="B42" s="190" t="s">
        <v>64</v>
      </c>
      <c r="C42" s="190">
        <v>99.0</v>
      </c>
      <c r="D42" s="190">
        <v>205.0</v>
      </c>
      <c r="E42" s="190">
        <v>2828.0</v>
      </c>
      <c r="F42" s="190">
        <f t="shared" si="5"/>
        <v>0</v>
      </c>
      <c r="G42" s="190">
        <f t="shared" si="6"/>
        <v>1348.76511</v>
      </c>
      <c r="H42" s="191">
        <f t="shared" si="7"/>
        <v>1348.76511</v>
      </c>
      <c r="I42" s="190">
        <v>1.0</v>
      </c>
      <c r="J42" s="192">
        <f t="shared" si="8"/>
        <v>1348.76511</v>
      </c>
      <c r="K42" s="139"/>
      <c r="L42" s="175">
        <f t="shared" si="17"/>
        <v>5.207</v>
      </c>
      <c r="M42" s="160">
        <f t="shared" si="18"/>
        <v>1</v>
      </c>
      <c r="N42" s="160">
        <f t="shared" si="19"/>
        <v>5.207</v>
      </c>
      <c r="O42" s="139"/>
      <c r="P42" s="139"/>
      <c r="Q42" s="175">
        <v>1340.0</v>
      </c>
      <c r="R42" s="187">
        <v>23.5</v>
      </c>
      <c r="S42" s="175">
        <f t="shared" si="9"/>
        <v>28.28</v>
      </c>
      <c r="T42" s="160">
        <f t="shared" si="10"/>
        <v>1</v>
      </c>
      <c r="U42" s="160">
        <f t="shared" si="11"/>
        <v>28.28</v>
      </c>
      <c r="V42" s="188">
        <f t="shared" si="12"/>
        <v>1348.76511</v>
      </c>
      <c r="W42" s="175">
        <f t="shared" ref="W42:X42" si="27">C42/100</f>
        <v>0.99</v>
      </c>
      <c r="X42" s="175">
        <f t="shared" si="27"/>
        <v>2.05</v>
      </c>
      <c r="Y42" s="175">
        <f t="shared" si="14"/>
        <v>28.28</v>
      </c>
      <c r="Z42" s="189">
        <f t="shared" si="15"/>
        <v>57.39426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12.0</v>
      </c>
      <c r="B43" s="190" t="s">
        <v>64</v>
      </c>
      <c r="C43" s="190">
        <v>99.0</v>
      </c>
      <c r="D43" s="190">
        <v>205.0</v>
      </c>
      <c r="E43" s="190">
        <v>2822.0</v>
      </c>
      <c r="F43" s="190">
        <f t="shared" si="5"/>
        <v>0</v>
      </c>
      <c r="G43" s="190">
        <f t="shared" si="6"/>
        <v>1345.903515</v>
      </c>
      <c r="H43" s="191">
        <f t="shared" si="7"/>
        <v>1345.903515</v>
      </c>
      <c r="I43" s="190">
        <v>1.0</v>
      </c>
      <c r="J43" s="192">
        <f t="shared" si="8"/>
        <v>1345.903515</v>
      </c>
      <c r="K43" s="139"/>
      <c r="L43" s="175">
        <f t="shared" si="17"/>
        <v>5.207</v>
      </c>
      <c r="M43" s="160">
        <f t="shared" si="18"/>
        <v>1</v>
      </c>
      <c r="N43" s="160">
        <f t="shared" si="19"/>
        <v>5.207</v>
      </c>
      <c r="O43" s="139"/>
      <c r="P43" s="139"/>
      <c r="Q43" s="175">
        <v>1345.0</v>
      </c>
      <c r="R43" s="187">
        <v>23.5</v>
      </c>
      <c r="S43" s="175">
        <f t="shared" si="9"/>
        <v>28.22</v>
      </c>
      <c r="T43" s="160">
        <f t="shared" si="10"/>
        <v>1</v>
      </c>
      <c r="U43" s="160">
        <f t="shared" si="11"/>
        <v>28.22</v>
      </c>
      <c r="V43" s="188">
        <f t="shared" si="12"/>
        <v>1345.903515</v>
      </c>
      <c r="W43" s="175">
        <f t="shared" ref="W43:X43" si="28">C43/100</f>
        <v>0.99</v>
      </c>
      <c r="X43" s="175">
        <f t="shared" si="28"/>
        <v>2.05</v>
      </c>
      <c r="Y43" s="175">
        <f t="shared" si="14"/>
        <v>28.22</v>
      </c>
      <c r="Z43" s="189">
        <f t="shared" si="15"/>
        <v>57.27249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13.0</v>
      </c>
      <c r="B44" s="190" t="s">
        <v>64</v>
      </c>
      <c r="C44" s="190">
        <v>100.0</v>
      </c>
      <c r="D44" s="190">
        <v>205.0</v>
      </c>
      <c r="E44" s="190">
        <v>2818.0</v>
      </c>
      <c r="F44" s="190">
        <f t="shared" si="5"/>
        <v>0</v>
      </c>
      <c r="G44" s="190">
        <f t="shared" si="6"/>
        <v>1357.5715</v>
      </c>
      <c r="H44" s="191">
        <f t="shared" si="7"/>
        <v>1357.5715</v>
      </c>
      <c r="I44" s="190">
        <v>1.0</v>
      </c>
      <c r="J44" s="192">
        <f t="shared" si="8"/>
        <v>1357.5715</v>
      </c>
      <c r="K44" s="139"/>
      <c r="L44" s="175">
        <f t="shared" si="17"/>
        <v>5.207</v>
      </c>
      <c r="M44" s="160">
        <f t="shared" si="18"/>
        <v>1</v>
      </c>
      <c r="N44" s="160">
        <f t="shared" si="19"/>
        <v>5.207</v>
      </c>
      <c r="O44" s="139"/>
      <c r="P44" s="139"/>
      <c r="Q44" s="175">
        <v>1350.0</v>
      </c>
      <c r="R44" s="187">
        <v>23.5</v>
      </c>
      <c r="S44" s="175">
        <f t="shared" si="9"/>
        <v>28.18</v>
      </c>
      <c r="T44" s="160">
        <f t="shared" si="10"/>
        <v>1</v>
      </c>
      <c r="U44" s="160">
        <f t="shared" si="11"/>
        <v>28.18</v>
      </c>
      <c r="V44" s="188">
        <f t="shared" si="12"/>
        <v>1357.5715</v>
      </c>
      <c r="W44" s="175">
        <f t="shared" ref="W44:X44" si="29">C44/100</f>
        <v>1</v>
      </c>
      <c r="X44" s="175">
        <f t="shared" si="29"/>
        <v>2.05</v>
      </c>
      <c r="Y44" s="175">
        <f t="shared" si="14"/>
        <v>28.18</v>
      </c>
      <c r="Z44" s="189">
        <f t="shared" si="15"/>
        <v>57.769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14.0</v>
      </c>
      <c r="B45" s="190" t="s">
        <v>64</v>
      </c>
      <c r="C45" s="190">
        <v>99.0</v>
      </c>
      <c r="D45" s="190">
        <v>205.0</v>
      </c>
      <c r="E45" s="190">
        <v>2825.0</v>
      </c>
      <c r="F45" s="190">
        <f t="shared" si="5"/>
        <v>0</v>
      </c>
      <c r="G45" s="190">
        <f t="shared" si="6"/>
        <v>1347.334313</v>
      </c>
      <c r="H45" s="191">
        <f t="shared" si="7"/>
        <v>1347.334313</v>
      </c>
      <c r="I45" s="190">
        <v>1.0</v>
      </c>
      <c r="J45" s="192">
        <f t="shared" si="8"/>
        <v>1347.334313</v>
      </c>
      <c r="K45" s="139"/>
      <c r="L45" s="175">
        <f t="shared" si="17"/>
        <v>5.207</v>
      </c>
      <c r="M45" s="160">
        <f t="shared" si="18"/>
        <v>1</v>
      </c>
      <c r="N45" s="160">
        <f t="shared" si="19"/>
        <v>5.207</v>
      </c>
      <c r="O45" s="139"/>
      <c r="P45" s="139"/>
      <c r="Q45" s="175">
        <v>1340.0</v>
      </c>
      <c r="R45" s="187">
        <v>23.5</v>
      </c>
      <c r="S45" s="175">
        <f t="shared" si="9"/>
        <v>28.25</v>
      </c>
      <c r="T45" s="160">
        <f t="shared" si="10"/>
        <v>1</v>
      </c>
      <c r="U45" s="160">
        <f t="shared" si="11"/>
        <v>28.25</v>
      </c>
      <c r="V45" s="188">
        <f t="shared" si="12"/>
        <v>1347.334313</v>
      </c>
      <c r="W45" s="175">
        <f t="shared" ref="W45:X45" si="30">C45/100</f>
        <v>0.99</v>
      </c>
      <c r="X45" s="175">
        <f t="shared" si="30"/>
        <v>2.05</v>
      </c>
      <c r="Y45" s="175">
        <f t="shared" si="14"/>
        <v>28.25</v>
      </c>
      <c r="Z45" s="189">
        <f t="shared" si="15"/>
        <v>57.333375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15.0</v>
      </c>
      <c r="B46" s="190" t="s">
        <v>64</v>
      </c>
      <c r="C46" s="190">
        <v>100.0</v>
      </c>
      <c r="D46" s="190">
        <v>205.0</v>
      </c>
      <c r="E46" s="190">
        <v>2822.0</v>
      </c>
      <c r="F46" s="190">
        <f t="shared" si="5"/>
        <v>0</v>
      </c>
      <c r="G46" s="190">
        <f t="shared" si="6"/>
        <v>1359.4985</v>
      </c>
      <c r="H46" s="191">
        <f t="shared" si="7"/>
        <v>1359.4985</v>
      </c>
      <c r="I46" s="190">
        <v>1.0</v>
      </c>
      <c r="J46" s="192">
        <f t="shared" si="8"/>
        <v>1359.4985</v>
      </c>
      <c r="K46" s="139"/>
      <c r="L46" s="175">
        <f t="shared" si="17"/>
        <v>5.207</v>
      </c>
      <c r="M46" s="160">
        <f t="shared" si="18"/>
        <v>1</v>
      </c>
      <c r="N46" s="160">
        <f t="shared" si="19"/>
        <v>5.207</v>
      </c>
      <c r="O46" s="139"/>
      <c r="P46" s="139"/>
      <c r="Q46" s="175">
        <v>1360.0</v>
      </c>
      <c r="R46" s="187">
        <v>23.5</v>
      </c>
      <c r="S46" s="175">
        <f t="shared" si="9"/>
        <v>28.22</v>
      </c>
      <c r="T46" s="160">
        <f t="shared" si="10"/>
        <v>1</v>
      </c>
      <c r="U46" s="160">
        <f t="shared" si="11"/>
        <v>28.22</v>
      </c>
      <c r="V46" s="188">
        <f t="shared" si="12"/>
        <v>1359.4985</v>
      </c>
      <c r="W46" s="175">
        <f t="shared" ref="W46:X46" si="31">C46/100</f>
        <v>1</v>
      </c>
      <c r="X46" s="175">
        <f t="shared" si="31"/>
        <v>2.05</v>
      </c>
      <c r="Y46" s="175">
        <f t="shared" si="14"/>
        <v>28.22</v>
      </c>
      <c r="Z46" s="189">
        <f t="shared" si="15"/>
        <v>57.851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16.0</v>
      </c>
      <c r="B47" s="190" t="s">
        <v>64</v>
      </c>
      <c r="C47" s="190">
        <v>100.0</v>
      </c>
      <c r="D47" s="190">
        <v>205.0</v>
      </c>
      <c r="E47" s="190">
        <v>2825.0</v>
      </c>
      <c r="F47" s="190">
        <f t="shared" si="5"/>
        <v>0</v>
      </c>
      <c r="G47" s="190">
        <f t="shared" si="6"/>
        <v>1360.94375</v>
      </c>
      <c r="H47" s="191">
        <f t="shared" si="7"/>
        <v>1360.94375</v>
      </c>
      <c r="I47" s="190">
        <v>1.0</v>
      </c>
      <c r="J47" s="192">
        <f t="shared" si="8"/>
        <v>1360.94375</v>
      </c>
      <c r="K47" s="139"/>
      <c r="L47" s="175">
        <f t="shared" si="17"/>
        <v>5.207</v>
      </c>
      <c r="M47" s="160">
        <f t="shared" si="18"/>
        <v>1</v>
      </c>
      <c r="N47" s="160">
        <f t="shared" si="19"/>
        <v>5.207</v>
      </c>
      <c r="O47" s="139"/>
      <c r="P47" s="139"/>
      <c r="Q47" s="175">
        <v>1365.0</v>
      </c>
      <c r="R47" s="187">
        <v>23.5</v>
      </c>
      <c r="S47" s="175">
        <f t="shared" si="9"/>
        <v>28.25</v>
      </c>
      <c r="T47" s="160">
        <f t="shared" si="10"/>
        <v>1</v>
      </c>
      <c r="U47" s="160">
        <f t="shared" si="11"/>
        <v>28.25</v>
      </c>
      <c r="V47" s="188">
        <f t="shared" si="12"/>
        <v>1360.94375</v>
      </c>
      <c r="W47" s="175">
        <f t="shared" ref="W47:X47" si="32">C47/100</f>
        <v>1</v>
      </c>
      <c r="X47" s="175">
        <f t="shared" si="32"/>
        <v>2.05</v>
      </c>
      <c r="Y47" s="175">
        <f t="shared" si="14"/>
        <v>28.25</v>
      </c>
      <c r="Z47" s="189">
        <f t="shared" si="15"/>
        <v>57.9125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17.0</v>
      </c>
      <c r="B48" s="190" t="s">
        <v>64</v>
      </c>
      <c r="C48" s="190">
        <v>100.0</v>
      </c>
      <c r="D48" s="190">
        <v>205.0</v>
      </c>
      <c r="E48" s="190">
        <v>2814.0</v>
      </c>
      <c r="F48" s="190">
        <f t="shared" si="5"/>
        <v>0</v>
      </c>
      <c r="G48" s="190">
        <f t="shared" si="6"/>
        <v>1355.6445</v>
      </c>
      <c r="H48" s="191">
        <f t="shared" si="7"/>
        <v>1355.6445</v>
      </c>
      <c r="I48" s="190">
        <v>1.0</v>
      </c>
      <c r="J48" s="192">
        <f t="shared" si="8"/>
        <v>1355.6445</v>
      </c>
      <c r="K48" s="139"/>
      <c r="L48" s="175">
        <f t="shared" si="17"/>
        <v>5.207</v>
      </c>
      <c r="M48" s="160">
        <f t="shared" si="18"/>
        <v>1</v>
      </c>
      <c r="N48" s="160">
        <f t="shared" si="19"/>
        <v>5.207</v>
      </c>
      <c r="O48" s="139"/>
      <c r="P48" s="139"/>
      <c r="Q48" s="175">
        <v>1355.0</v>
      </c>
      <c r="R48" s="187">
        <v>23.5</v>
      </c>
      <c r="S48" s="175">
        <f t="shared" si="9"/>
        <v>28.14</v>
      </c>
      <c r="T48" s="160">
        <f t="shared" si="10"/>
        <v>1</v>
      </c>
      <c r="U48" s="160">
        <f t="shared" si="11"/>
        <v>28.14</v>
      </c>
      <c r="V48" s="188">
        <f t="shared" si="12"/>
        <v>1355.6445</v>
      </c>
      <c r="W48" s="175">
        <f t="shared" ref="W48:X48" si="33">C48/100</f>
        <v>1</v>
      </c>
      <c r="X48" s="175">
        <f t="shared" si="33"/>
        <v>2.05</v>
      </c>
      <c r="Y48" s="175">
        <f t="shared" si="14"/>
        <v>28.14</v>
      </c>
      <c r="Z48" s="189">
        <f t="shared" si="15"/>
        <v>57.687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18.0</v>
      </c>
      <c r="B49" s="190" t="s">
        <v>64</v>
      </c>
      <c r="C49" s="190">
        <v>100.0</v>
      </c>
      <c r="D49" s="190">
        <v>205.0</v>
      </c>
      <c r="E49" s="190">
        <v>2818.0</v>
      </c>
      <c r="F49" s="190">
        <f t="shared" si="5"/>
        <v>0</v>
      </c>
      <c r="G49" s="190">
        <f t="shared" si="6"/>
        <v>1357.5715</v>
      </c>
      <c r="H49" s="191">
        <f t="shared" si="7"/>
        <v>1357.5715</v>
      </c>
      <c r="I49" s="190">
        <v>1.0</v>
      </c>
      <c r="J49" s="192">
        <f t="shared" si="8"/>
        <v>1357.5715</v>
      </c>
      <c r="K49" s="139"/>
      <c r="L49" s="175">
        <f t="shared" si="17"/>
        <v>5.207</v>
      </c>
      <c r="M49" s="160">
        <f t="shared" si="18"/>
        <v>1</v>
      </c>
      <c r="N49" s="160">
        <f t="shared" si="19"/>
        <v>5.207</v>
      </c>
      <c r="O49" s="139"/>
      <c r="P49" s="139"/>
      <c r="Q49" s="175">
        <v>1360.0</v>
      </c>
      <c r="R49" s="187">
        <v>23.5</v>
      </c>
      <c r="S49" s="175">
        <f t="shared" si="9"/>
        <v>28.18</v>
      </c>
      <c r="T49" s="160">
        <f t="shared" si="10"/>
        <v>1</v>
      </c>
      <c r="U49" s="160">
        <f t="shared" si="11"/>
        <v>28.18</v>
      </c>
      <c r="V49" s="188">
        <f t="shared" si="12"/>
        <v>1357.5715</v>
      </c>
      <c r="W49" s="175">
        <f t="shared" ref="W49:X49" si="34">C49/100</f>
        <v>1</v>
      </c>
      <c r="X49" s="175">
        <f t="shared" si="34"/>
        <v>2.05</v>
      </c>
      <c r="Y49" s="175">
        <f t="shared" si="14"/>
        <v>28.18</v>
      </c>
      <c r="Z49" s="189">
        <f t="shared" si="15"/>
        <v>57.769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19.0</v>
      </c>
      <c r="B50" s="190" t="s">
        <v>64</v>
      </c>
      <c r="C50" s="190">
        <v>100.0</v>
      </c>
      <c r="D50" s="190">
        <v>205.0</v>
      </c>
      <c r="E50" s="190">
        <v>2818.0</v>
      </c>
      <c r="F50" s="190">
        <f t="shared" si="5"/>
        <v>0</v>
      </c>
      <c r="G50" s="190">
        <f t="shared" si="6"/>
        <v>1357.5715</v>
      </c>
      <c r="H50" s="191">
        <f t="shared" si="7"/>
        <v>1357.5715</v>
      </c>
      <c r="I50" s="190">
        <v>1.0</v>
      </c>
      <c r="J50" s="192">
        <f t="shared" si="8"/>
        <v>1357.5715</v>
      </c>
      <c r="K50" s="139"/>
      <c r="L50" s="175">
        <f t="shared" si="17"/>
        <v>5.207</v>
      </c>
      <c r="M50" s="160">
        <f t="shared" si="18"/>
        <v>1</v>
      </c>
      <c r="N50" s="160">
        <f t="shared" si="19"/>
        <v>5.207</v>
      </c>
      <c r="O50" s="139"/>
      <c r="P50" s="139"/>
      <c r="Q50" s="175">
        <v>1350.0</v>
      </c>
      <c r="R50" s="187">
        <v>23.5</v>
      </c>
      <c r="S50" s="175">
        <f t="shared" si="9"/>
        <v>28.18</v>
      </c>
      <c r="T50" s="160">
        <f t="shared" si="10"/>
        <v>1</v>
      </c>
      <c r="U50" s="160">
        <f t="shared" si="11"/>
        <v>28.18</v>
      </c>
      <c r="V50" s="188">
        <f t="shared" si="12"/>
        <v>1357.5715</v>
      </c>
      <c r="W50" s="175">
        <f t="shared" ref="W50:X50" si="35">C50/100</f>
        <v>1</v>
      </c>
      <c r="X50" s="175">
        <f t="shared" si="35"/>
        <v>2.05</v>
      </c>
      <c r="Y50" s="175">
        <f t="shared" si="14"/>
        <v>28.18</v>
      </c>
      <c r="Z50" s="189">
        <f t="shared" si="15"/>
        <v>57.769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20.0</v>
      </c>
      <c r="B51" s="190" t="s">
        <v>64</v>
      </c>
      <c r="C51" s="190">
        <v>99.0</v>
      </c>
      <c r="D51" s="190">
        <v>205.0</v>
      </c>
      <c r="E51" s="190">
        <v>2820.0</v>
      </c>
      <c r="F51" s="190">
        <f t="shared" si="5"/>
        <v>0</v>
      </c>
      <c r="G51" s="190">
        <f t="shared" si="6"/>
        <v>1344.94965</v>
      </c>
      <c r="H51" s="191">
        <f t="shared" si="7"/>
        <v>1344.94965</v>
      </c>
      <c r="I51" s="190">
        <v>1.0</v>
      </c>
      <c r="J51" s="192">
        <f t="shared" si="8"/>
        <v>1344.94965</v>
      </c>
      <c r="K51" s="139"/>
      <c r="L51" s="175">
        <f t="shared" si="17"/>
        <v>5.207</v>
      </c>
      <c r="M51" s="160">
        <f t="shared" si="18"/>
        <v>1</v>
      </c>
      <c r="N51" s="160">
        <f t="shared" si="19"/>
        <v>5.207</v>
      </c>
      <c r="O51" s="139"/>
      <c r="P51" s="139"/>
      <c r="Q51" s="175">
        <v>1355.0</v>
      </c>
      <c r="R51" s="187">
        <v>23.5</v>
      </c>
      <c r="S51" s="175">
        <f t="shared" si="9"/>
        <v>28.2</v>
      </c>
      <c r="T51" s="160">
        <f t="shared" si="10"/>
        <v>1</v>
      </c>
      <c r="U51" s="160">
        <f t="shared" si="11"/>
        <v>28.2</v>
      </c>
      <c r="V51" s="188">
        <f t="shared" si="12"/>
        <v>1344.94965</v>
      </c>
      <c r="W51" s="175">
        <f t="shared" ref="W51:X51" si="36">C51/100</f>
        <v>0.99</v>
      </c>
      <c r="X51" s="175">
        <f t="shared" si="36"/>
        <v>2.05</v>
      </c>
      <c r="Y51" s="175">
        <f t="shared" si="14"/>
        <v>28.2</v>
      </c>
      <c r="Z51" s="189">
        <f t="shared" si="15"/>
        <v>57.2319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21.0</v>
      </c>
      <c r="B52" s="190" t="s">
        <v>64</v>
      </c>
      <c r="C52" s="190">
        <v>98.0</v>
      </c>
      <c r="D52" s="190">
        <v>205.0</v>
      </c>
      <c r="E52" s="190">
        <v>2752.0</v>
      </c>
      <c r="F52" s="190">
        <f t="shared" si="5"/>
        <v>0</v>
      </c>
      <c r="G52" s="190">
        <f t="shared" si="6"/>
        <v>1299.26048</v>
      </c>
      <c r="H52" s="191">
        <f t="shared" si="7"/>
        <v>1299.26048</v>
      </c>
      <c r="I52" s="190">
        <v>1.0</v>
      </c>
      <c r="J52" s="192">
        <f t="shared" si="8"/>
        <v>1299.26048</v>
      </c>
      <c r="K52" s="139"/>
      <c r="L52" s="175">
        <f t="shared" si="17"/>
        <v>5.207</v>
      </c>
      <c r="M52" s="160">
        <f t="shared" si="18"/>
        <v>1</v>
      </c>
      <c r="N52" s="160">
        <f t="shared" si="19"/>
        <v>5.207</v>
      </c>
      <c r="O52" s="139"/>
      <c r="P52" s="139"/>
      <c r="Q52" s="175">
        <v>1315.0</v>
      </c>
      <c r="R52" s="187">
        <v>23.5</v>
      </c>
      <c r="S52" s="175">
        <f t="shared" si="9"/>
        <v>27.52</v>
      </c>
      <c r="T52" s="160">
        <f t="shared" si="10"/>
        <v>1</v>
      </c>
      <c r="U52" s="160">
        <f t="shared" si="11"/>
        <v>27.52</v>
      </c>
      <c r="V52" s="188">
        <f t="shared" si="12"/>
        <v>1299.26048</v>
      </c>
      <c r="W52" s="175">
        <f t="shared" ref="W52:X52" si="37">C52/100</f>
        <v>0.98</v>
      </c>
      <c r="X52" s="175">
        <f t="shared" si="37"/>
        <v>2.05</v>
      </c>
      <c r="Y52" s="175">
        <f t="shared" si="14"/>
        <v>27.52</v>
      </c>
      <c r="Z52" s="189">
        <f t="shared" si="15"/>
        <v>55.28768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22.0</v>
      </c>
      <c r="B53" s="190" t="s">
        <v>64</v>
      </c>
      <c r="C53" s="190">
        <v>99.0</v>
      </c>
      <c r="D53" s="190">
        <v>205.0</v>
      </c>
      <c r="E53" s="190">
        <v>2823.0</v>
      </c>
      <c r="F53" s="190">
        <f t="shared" si="5"/>
        <v>0</v>
      </c>
      <c r="G53" s="190">
        <f t="shared" si="6"/>
        <v>1346.380448</v>
      </c>
      <c r="H53" s="191">
        <f t="shared" si="7"/>
        <v>1346.380448</v>
      </c>
      <c r="I53" s="190">
        <v>1.0</v>
      </c>
      <c r="J53" s="192">
        <f t="shared" si="8"/>
        <v>1346.380448</v>
      </c>
      <c r="K53" s="139"/>
      <c r="L53" s="175">
        <f t="shared" si="17"/>
        <v>5.207</v>
      </c>
      <c r="M53" s="160">
        <f t="shared" si="18"/>
        <v>1</v>
      </c>
      <c r="N53" s="160">
        <f t="shared" si="19"/>
        <v>5.207</v>
      </c>
      <c r="O53" s="139"/>
      <c r="P53" s="139"/>
      <c r="Q53" s="175">
        <v>1345.0</v>
      </c>
      <c r="R53" s="187">
        <v>23.5</v>
      </c>
      <c r="S53" s="175">
        <f t="shared" si="9"/>
        <v>28.23</v>
      </c>
      <c r="T53" s="160">
        <f t="shared" si="10"/>
        <v>1</v>
      </c>
      <c r="U53" s="160">
        <f t="shared" si="11"/>
        <v>28.23</v>
      </c>
      <c r="V53" s="188">
        <f t="shared" si="12"/>
        <v>1346.380448</v>
      </c>
      <c r="W53" s="175">
        <f t="shared" ref="W53:X53" si="38">C53/100</f>
        <v>0.99</v>
      </c>
      <c r="X53" s="175">
        <f t="shared" si="38"/>
        <v>2.05</v>
      </c>
      <c r="Y53" s="175">
        <f t="shared" si="14"/>
        <v>28.23</v>
      </c>
      <c r="Z53" s="189">
        <f t="shared" si="15"/>
        <v>57.292785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23.0</v>
      </c>
      <c r="B54" s="180" t="s">
        <v>113</v>
      </c>
      <c r="C54" s="181">
        <v>88.0</v>
      </c>
      <c r="D54" s="181">
        <v>205.0</v>
      </c>
      <c r="E54" s="181">
        <v>175.0</v>
      </c>
      <c r="F54" s="181">
        <f t="shared" si="5"/>
        <v>0</v>
      </c>
      <c r="G54" s="181">
        <f t="shared" si="6"/>
        <v>69.454</v>
      </c>
      <c r="H54" s="182">
        <f t="shared" si="7"/>
        <v>69.454</v>
      </c>
      <c r="I54" s="181">
        <v>1.0</v>
      </c>
      <c r="J54" s="183">
        <f t="shared" si="8"/>
        <v>69.454</v>
      </c>
      <c r="K54" s="184"/>
      <c r="L54" s="185">
        <f t="shared" si="17"/>
        <v>5.207</v>
      </c>
      <c r="M54" s="186">
        <f t="shared" si="18"/>
        <v>1</v>
      </c>
      <c r="N54" s="186">
        <f t="shared" si="19"/>
        <v>5.207</v>
      </c>
      <c r="O54" s="184"/>
      <c r="P54" s="184"/>
      <c r="Q54" s="185"/>
      <c r="R54" s="187">
        <v>22.0</v>
      </c>
      <c r="S54" s="175">
        <f t="shared" si="9"/>
        <v>1.75</v>
      </c>
      <c r="T54" s="160">
        <f t="shared" si="10"/>
        <v>1</v>
      </c>
      <c r="U54" s="160">
        <f t="shared" si="11"/>
        <v>1.75</v>
      </c>
      <c r="V54" s="188">
        <f t="shared" si="12"/>
        <v>69.454</v>
      </c>
      <c r="W54" s="175">
        <f t="shared" ref="W54:X54" si="39">C54/100</f>
        <v>0.88</v>
      </c>
      <c r="X54" s="175">
        <f t="shared" si="39"/>
        <v>2.05</v>
      </c>
      <c r="Y54" s="175">
        <f t="shared" si="14"/>
        <v>1.75</v>
      </c>
      <c r="Z54" s="189">
        <f t="shared" si="15"/>
        <v>3.157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24.0</v>
      </c>
      <c r="B55" s="190" t="s">
        <v>113</v>
      </c>
      <c r="C55" s="190">
        <v>115.0</v>
      </c>
      <c r="D55" s="190">
        <v>205.0</v>
      </c>
      <c r="E55" s="190">
        <v>102.0</v>
      </c>
      <c r="F55" s="190">
        <f t="shared" si="5"/>
        <v>0</v>
      </c>
      <c r="G55" s="190">
        <f t="shared" si="6"/>
        <v>52.9023</v>
      </c>
      <c r="H55" s="191">
        <f t="shared" si="7"/>
        <v>52.9023</v>
      </c>
      <c r="I55" s="190">
        <v>1.0</v>
      </c>
      <c r="J55" s="192">
        <f t="shared" si="8"/>
        <v>52.9023</v>
      </c>
      <c r="K55" s="139"/>
      <c r="L55" s="175">
        <f t="shared" si="17"/>
        <v>5.207</v>
      </c>
      <c r="M55" s="160">
        <f t="shared" si="18"/>
        <v>1</v>
      </c>
      <c r="N55" s="160">
        <f t="shared" si="19"/>
        <v>5.207</v>
      </c>
      <c r="O55" s="139"/>
      <c r="P55" s="139"/>
      <c r="Q55" s="175"/>
      <c r="R55" s="187">
        <v>22.0</v>
      </c>
      <c r="S55" s="175">
        <f t="shared" si="9"/>
        <v>1.02</v>
      </c>
      <c r="T55" s="160">
        <f t="shared" si="10"/>
        <v>1</v>
      </c>
      <c r="U55" s="160">
        <f t="shared" si="11"/>
        <v>1.02</v>
      </c>
      <c r="V55" s="188">
        <f t="shared" si="12"/>
        <v>52.9023</v>
      </c>
      <c r="W55" s="175">
        <f t="shared" ref="W55:X55" si="40">C55/100</f>
        <v>1.15</v>
      </c>
      <c r="X55" s="175">
        <f t="shared" si="40"/>
        <v>2.05</v>
      </c>
      <c r="Y55" s="175">
        <f t="shared" si="14"/>
        <v>1.02</v>
      </c>
      <c r="Z55" s="189">
        <f t="shared" si="15"/>
        <v>2.40465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25.0</v>
      </c>
      <c r="B56" s="190" t="s">
        <v>113</v>
      </c>
      <c r="C56" s="190">
        <v>109.0</v>
      </c>
      <c r="D56" s="190">
        <v>205.0</v>
      </c>
      <c r="E56" s="190">
        <v>2681.0</v>
      </c>
      <c r="F56" s="190">
        <f t="shared" si="5"/>
        <v>0</v>
      </c>
      <c r="G56" s="190">
        <f t="shared" si="6"/>
        <v>1317.95279</v>
      </c>
      <c r="H56" s="191">
        <f t="shared" si="7"/>
        <v>1317.95279</v>
      </c>
      <c r="I56" s="190">
        <v>1.0</v>
      </c>
      <c r="J56" s="192">
        <f t="shared" si="8"/>
        <v>1317.95279</v>
      </c>
      <c r="K56" s="139"/>
      <c r="L56" s="175">
        <f t="shared" si="17"/>
        <v>5.207</v>
      </c>
      <c r="M56" s="160">
        <f t="shared" si="18"/>
        <v>1</v>
      </c>
      <c r="N56" s="160">
        <f t="shared" si="19"/>
        <v>5.207</v>
      </c>
      <c r="O56" s="139"/>
      <c r="P56" s="139"/>
      <c r="Q56" s="175">
        <v>1295.0</v>
      </c>
      <c r="R56" s="187">
        <v>22.0</v>
      </c>
      <c r="S56" s="175">
        <f t="shared" si="9"/>
        <v>26.81</v>
      </c>
      <c r="T56" s="160">
        <f t="shared" si="10"/>
        <v>1</v>
      </c>
      <c r="U56" s="160">
        <f t="shared" si="11"/>
        <v>26.81</v>
      </c>
      <c r="V56" s="188">
        <f t="shared" si="12"/>
        <v>1317.95279</v>
      </c>
      <c r="W56" s="175">
        <f t="shared" ref="W56:X56" si="41">C56/100</f>
        <v>1.09</v>
      </c>
      <c r="X56" s="175">
        <f t="shared" si="41"/>
        <v>2.05</v>
      </c>
      <c r="Y56" s="175">
        <f t="shared" si="14"/>
        <v>26.81</v>
      </c>
      <c r="Z56" s="189">
        <f t="shared" si="15"/>
        <v>59.906945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>
        <v>26.0</v>
      </c>
      <c r="B57" s="190" t="s">
        <v>113</v>
      </c>
      <c r="C57" s="190">
        <v>111.0</v>
      </c>
      <c r="D57" s="190">
        <v>205.0</v>
      </c>
      <c r="E57" s="190">
        <v>2815.0</v>
      </c>
      <c r="F57" s="190">
        <f t="shared" si="5"/>
        <v>0</v>
      </c>
      <c r="G57" s="190">
        <f t="shared" si="6"/>
        <v>1409.21715</v>
      </c>
      <c r="H57" s="191">
        <f t="shared" si="7"/>
        <v>1409.21715</v>
      </c>
      <c r="I57" s="190">
        <v>1.0</v>
      </c>
      <c r="J57" s="192">
        <f t="shared" si="8"/>
        <v>1409.21715</v>
      </c>
      <c r="K57" s="139"/>
      <c r="L57" s="216"/>
      <c r="M57" s="258">
        <f t="shared" si="18"/>
        <v>1</v>
      </c>
      <c r="N57" s="258"/>
      <c r="O57" s="139"/>
      <c r="P57" s="139"/>
      <c r="Q57" s="175">
        <v>1385.0</v>
      </c>
      <c r="R57" s="187">
        <v>22.0</v>
      </c>
      <c r="S57" s="175">
        <f t="shared" si="9"/>
        <v>28.15</v>
      </c>
      <c r="T57" s="160">
        <f t="shared" si="10"/>
        <v>1</v>
      </c>
      <c r="U57" s="160">
        <f t="shared" si="11"/>
        <v>28.15</v>
      </c>
      <c r="V57" s="188">
        <f t="shared" si="12"/>
        <v>1409.21715</v>
      </c>
      <c r="W57" s="175">
        <f t="shared" ref="W57:X57" si="42">C57/100</f>
        <v>1.11</v>
      </c>
      <c r="X57" s="175">
        <f t="shared" si="42"/>
        <v>2.05</v>
      </c>
      <c r="Y57" s="175">
        <f t="shared" si="14"/>
        <v>28.15</v>
      </c>
      <c r="Z57" s="189">
        <f t="shared" si="15"/>
        <v>64.055325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0">
        <v>27.0</v>
      </c>
      <c r="B58" s="180" t="s">
        <v>114</v>
      </c>
      <c r="C58" s="181">
        <v>80.0</v>
      </c>
      <c r="D58" s="181">
        <v>215.0</v>
      </c>
      <c r="E58" s="181">
        <v>160.0</v>
      </c>
      <c r="F58" s="181">
        <f t="shared" si="5"/>
        <v>0</v>
      </c>
      <c r="G58" s="181">
        <f t="shared" si="6"/>
        <v>45.408</v>
      </c>
      <c r="H58" s="182">
        <f t="shared" si="7"/>
        <v>45.408</v>
      </c>
      <c r="I58" s="181">
        <v>1.0</v>
      </c>
      <c r="J58" s="183">
        <f t="shared" si="8"/>
        <v>45.408</v>
      </c>
      <c r="K58" s="184"/>
      <c r="L58" s="266"/>
      <c r="M58" s="267">
        <f t="shared" si="18"/>
        <v>1</v>
      </c>
      <c r="N58" s="267"/>
      <c r="O58" s="184"/>
      <c r="P58" s="184"/>
      <c r="Q58" s="185"/>
      <c r="R58" s="187">
        <v>16.5</v>
      </c>
      <c r="S58" s="175">
        <f t="shared" si="9"/>
        <v>1.6</v>
      </c>
      <c r="T58" s="160">
        <f t="shared" si="10"/>
        <v>1</v>
      </c>
      <c r="U58" s="160">
        <f t="shared" si="11"/>
        <v>1.6</v>
      </c>
      <c r="V58" s="188">
        <f t="shared" si="12"/>
        <v>45.408</v>
      </c>
      <c r="W58" s="175">
        <f t="shared" ref="W58:X58" si="43">C58/100</f>
        <v>0.8</v>
      </c>
      <c r="X58" s="175">
        <f t="shared" si="43"/>
        <v>2.15</v>
      </c>
      <c r="Y58" s="175">
        <f t="shared" si="14"/>
        <v>1.6</v>
      </c>
      <c r="Z58" s="189">
        <f t="shared" si="15"/>
        <v>2.752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0">
        <v>28.0</v>
      </c>
      <c r="B59" s="190" t="s">
        <v>114</v>
      </c>
      <c r="C59" s="190">
        <v>95.0</v>
      </c>
      <c r="D59" s="190">
        <v>215.0</v>
      </c>
      <c r="E59" s="190">
        <v>178.0</v>
      </c>
      <c r="F59" s="190">
        <f t="shared" si="5"/>
        <v>0</v>
      </c>
      <c r="G59" s="190">
        <f t="shared" si="6"/>
        <v>59.988225</v>
      </c>
      <c r="H59" s="191">
        <f t="shared" si="7"/>
        <v>59.988225</v>
      </c>
      <c r="I59" s="190">
        <v>1.0</v>
      </c>
      <c r="J59" s="192">
        <f t="shared" si="8"/>
        <v>59.988225</v>
      </c>
      <c r="K59" s="139"/>
      <c r="L59" s="216"/>
      <c r="M59" s="258">
        <f t="shared" si="18"/>
        <v>1</v>
      </c>
      <c r="N59" s="258"/>
      <c r="O59" s="139"/>
      <c r="P59" s="139"/>
      <c r="Q59" s="175"/>
      <c r="R59" s="187">
        <v>16.5</v>
      </c>
      <c r="S59" s="175">
        <f t="shared" si="9"/>
        <v>1.78</v>
      </c>
      <c r="T59" s="160">
        <f t="shared" si="10"/>
        <v>1</v>
      </c>
      <c r="U59" s="160">
        <f t="shared" si="11"/>
        <v>1.78</v>
      </c>
      <c r="V59" s="188">
        <f t="shared" si="12"/>
        <v>59.988225</v>
      </c>
      <c r="W59" s="175">
        <f t="shared" ref="W59:X59" si="44">C59/100</f>
        <v>0.95</v>
      </c>
      <c r="X59" s="175">
        <f t="shared" si="44"/>
        <v>2.15</v>
      </c>
      <c r="Y59" s="175">
        <f t="shared" si="14"/>
        <v>1.78</v>
      </c>
      <c r="Z59" s="189">
        <f t="shared" si="15"/>
        <v>3.63565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0">
        <v>29.0</v>
      </c>
      <c r="B60" s="190" t="s">
        <v>114</v>
      </c>
      <c r="C60" s="190">
        <v>105.0</v>
      </c>
      <c r="D60" s="190">
        <v>215.0</v>
      </c>
      <c r="E60" s="190">
        <v>200.0</v>
      </c>
      <c r="F60" s="190">
        <f t="shared" si="5"/>
        <v>0</v>
      </c>
      <c r="G60" s="190">
        <f t="shared" si="6"/>
        <v>74.4975</v>
      </c>
      <c r="H60" s="191">
        <f t="shared" si="7"/>
        <v>74.4975</v>
      </c>
      <c r="I60" s="190">
        <v>1.0</v>
      </c>
      <c r="J60" s="192">
        <f t="shared" si="8"/>
        <v>74.4975</v>
      </c>
      <c r="K60" s="139"/>
      <c r="L60" s="216"/>
      <c r="M60" s="258">
        <f t="shared" si="18"/>
        <v>1</v>
      </c>
      <c r="N60" s="258"/>
      <c r="O60" s="139"/>
      <c r="P60" s="139"/>
      <c r="Q60" s="175"/>
      <c r="R60" s="187">
        <v>16.5</v>
      </c>
      <c r="S60" s="175">
        <f t="shared" si="9"/>
        <v>2</v>
      </c>
      <c r="T60" s="160">
        <f t="shared" si="10"/>
        <v>1</v>
      </c>
      <c r="U60" s="160">
        <f t="shared" si="11"/>
        <v>2</v>
      </c>
      <c r="V60" s="188">
        <f t="shared" si="12"/>
        <v>74.4975</v>
      </c>
      <c r="W60" s="175">
        <f t="shared" ref="W60:X60" si="45">C60/100</f>
        <v>1.05</v>
      </c>
      <c r="X60" s="175">
        <f t="shared" si="45"/>
        <v>2.15</v>
      </c>
      <c r="Y60" s="175">
        <f t="shared" si="14"/>
        <v>2</v>
      </c>
      <c r="Z60" s="189">
        <f t="shared" si="15"/>
        <v>4.515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0">
        <v>30.0</v>
      </c>
      <c r="B61" s="190" t="s">
        <v>114</v>
      </c>
      <c r="C61" s="190">
        <v>104.0</v>
      </c>
      <c r="D61" s="190">
        <v>215.0</v>
      </c>
      <c r="E61" s="190">
        <v>95.0</v>
      </c>
      <c r="F61" s="190">
        <f t="shared" si="5"/>
        <v>0</v>
      </c>
      <c r="G61" s="190">
        <f t="shared" si="6"/>
        <v>35.0493</v>
      </c>
      <c r="H61" s="191">
        <f t="shared" si="7"/>
        <v>35.0493</v>
      </c>
      <c r="I61" s="190">
        <v>1.0</v>
      </c>
      <c r="J61" s="192">
        <f t="shared" si="8"/>
        <v>35.0493</v>
      </c>
      <c r="K61" s="139"/>
      <c r="L61" s="216"/>
      <c r="M61" s="258">
        <f t="shared" si="18"/>
        <v>1</v>
      </c>
      <c r="N61" s="258"/>
      <c r="O61" s="139"/>
      <c r="P61" s="139"/>
      <c r="Q61" s="175"/>
      <c r="R61" s="187">
        <v>16.5</v>
      </c>
      <c r="S61" s="175">
        <f t="shared" si="9"/>
        <v>0.95</v>
      </c>
      <c r="T61" s="160">
        <f t="shared" si="10"/>
        <v>1</v>
      </c>
      <c r="U61" s="160">
        <f t="shared" si="11"/>
        <v>0.95</v>
      </c>
      <c r="V61" s="188">
        <f t="shared" si="12"/>
        <v>35.0493</v>
      </c>
      <c r="W61" s="175">
        <f t="shared" ref="W61:X61" si="46">C61/100</f>
        <v>1.04</v>
      </c>
      <c r="X61" s="175">
        <f t="shared" si="46"/>
        <v>2.15</v>
      </c>
      <c r="Y61" s="175">
        <f t="shared" si="14"/>
        <v>0.95</v>
      </c>
      <c r="Z61" s="189">
        <f t="shared" si="15"/>
        <v>2.1242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0">
        <v>31.0</v>
      </c>
      <c r="B62" s="190" t="s">
        <v>114</v>
      </c>
      <c r="C62" s="190">
        <v>105.0</v>
      </c>
      <c r="D62" s="190">
        <v>215.0</v>
      </c>
      <c r="E62" s="190">
        <v>2833.0</v>
      </c>
      <c r="F62" s="190">
        <f t="shared" si="5"/>
        <v>0</v>
      </c>
      <c r="G62" s="190">
        <f t="shared" si="6"/>
        <v>1055.257088</v>
      </c>
      <c r="H62" s="191">
        <f t="shared" si="7"/>
        <v>1055.257088</v>
      </c>
      <c r="I62" s="190">
        <v>1.0</v>
      </c>
      <c r="J62" s="192">
        <f t="shared" si="8"/>
        <v>1055.257088</v>
      </c>
      <c r="K62" s="139"/>
      <c r="L62" s="216"/>
      <c r="M62" s="258">
        <f t="shared" si="18"/>
        <v>1</v>
      </c>
      <c r="N62" s="258"/>
      <c r="O62" s="139"/>
      <c r="P62" s="139"/>
      <c r="Q62" s="175">
        <v>1045.0</v>
      </c>
      <c r="R62" s="187">
        <v>16.5</v>
      </c>
      <c r="S62" s="175">
        <f t="shared" si="9"/>
        <v>28.33</v>
      </c>
      <c r="T62" s="160">
        <f t="shared" si="10"/>
        <v>1</v>
      </c>
      <c r="U62" s="160">
        <f t="shared" si="11"/>
        <v>28.33</v>
      </c>
      <c r="V62" s="188">
        <f t="shared" si="12"/>
        <v>1055.257088</v>
      </c>
      <c r="W62" s="175">
        <f t="shared" ref="W62:X62" si="47">C62/100</f>
        <v>1.05</v>
      </c>
      <c r="X62" s="175">
        <f t="shared" si="47"/>
        <v>2.15</v>
      </c>
      <c r="Y62" s="175">
        <f t="shared" si="14"/>
        <v>28.33</v>
      </c>
      <c r="Z62" s="189">
        <f t="shared" si="15"/>
        <v>63.954975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0">
        <v>32.0</v>
      </c>
      <c r="B63" s="190" t="s">
        <v>114</v>
      </c>
      <c r="C63" s="190">
        <v>95.0</v>
      </c>
      <c r="D63" s="190">
        <v>215.0</v>
      </c>
      <c r="E63" s="190">
        <v>2826.0</v>
      </c>
      <c r="F63" s="190">
        <f t="shared" si="5"/>
        <v>0</v>
      </c>
      <c r="G63" s="190">
        <f t="shared" si="6"/>
        <v>952.397325</v>
      </c>
      <c r="H63" s="191">
        <f t="shared" si="7"/>
        <v>952.397325</v>
      </c>
      <c r="I63" s="190">
        <v>1.0</v>
      </c>
      <c r="J63" s="192">
        <f t="shared" si="8"/>
        <v>952.397325</v>
      </c>
      <c r="K63" s="139"/>
      <c r="L63" s="216"/>
      <c r="M63" s="258">
        <f t="shared" si="18"/>
        <v>1</v>
      </c>
      <c r="N63" s="258"/>
      <c r="O63" s="139"/>
      <c r="P63" s="139"/>
      <c r="Q63" s="175">
        <v>1035.0</v>
      </c>
      <c r="R63" s="187">
        <v>16.5</v>
      </c>
      <c r="S63" s="175">
        <f t="shared" si="9"/>
        <v>28.26</v>
      </c>
      <c r="T63" s="160">
        <f t="shared" si="10"/>
        <v>1</v>
      </c>
      <c r="U63" s="160">
        <f t="shared" si="11"/>
        <v>28.26</v>
      </c>
      <c r="V63" s="188">
        <f t="shared" si="12"/>
        <v>952.397325</v>
      </c>
      <c r="W63" s="175">
        <f t="shared" ref="W63:X63" si="48">C63/100</f>
        <v>0.95</v>
      </c>
      <c r="X63" s="175">
        <f t="shared" si="48"/>
        <v>2.15</v>
      </c>
      <c r="Y63" s="175">
        <f t="shared" si="14"/>
        <v>28.26</v>
      </c>
      <c r="Z63" s="189">
        <f t="shared" si="15"/>
        <v>57.72105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hidden="1" customHeight="1">
      <c r="A64" s="160">
        <v>51.0</v>
      </c>
      <c r="B64" s="190"/>
      <c r="C64" s="190"/>
      <c r="D64" s="190"/>
      <c r="E64" s="190"/>
      <c r="F64" s="190">
        <f t="shared" si="5"/>
        <v>0</v>
      </c>
      <c r="G64" s="190">
        <f t="shared" si="6"/>
        <v>0</v>
      </c>
      <c r="H64" s="191">
        <f t="shared" si="7"/>
        <v>0</v>
      </c>
      <c r="I64" s="190">
        <v>1.0</v>
      </c>
      <c r="J64" s="192">
        <f t="shared" si="8"/>
        <v>0</v>
      </c>
      <c r="K64" s="139"/>
      <c r="L64" s="216"/>
      <c r="M64" s="258"/>
      <c r="N64" s="258"/>
      <c r="O64" s="139"/>
      <c r="P64" s="139"/>
      <c r="Q64" s="175"/>
      <c r="R64" s="141"/>
      <c r="S64" s="175">
        <f t="shared" si="9"/>
        <v>0</v>
      </c>
      <c r="T64" s="160">
        <f t="shared" si="10"/>
        <v>1</v>
      </c>
      <c r="U64" s="160">
        <f t="shared" si="11"/>
        <v>0</v>
      </c>
      <c r="V64" s="188">
        <f t="shared" si="12"/>
        <v>0</v>
      </c>
      <c r="W64" s="175">
        <f t="shared" ref="W64:X64" si="49">C64/100</f>
        <v>0</v>
      </c>
      <c r="X64" s="175">
        <f t="shared" si="49"/>
        <v>0</v>
      </c>
      <c r="Y64" s="175">
        <f t="shared" si="14"/>
        <v>0</v>
      </c>
      <c r="Z64" s="189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hidden="1" customHeight="1">
      <c r="A65" s="160">
        <v>52.0</v>
      </c>
      <c r="B65" s="190"/>
      <c r="C65" s="190"/>
      <c r="D65" s="190"/>
      <c r="E65" s="190"/>
      <c r="F65" s="190">
        <f t="shared" si="5"/>
        <v>0</v>
      </c>
      <c r="G65" s="190">
        <f t="shared" si="6"/>
        <v>0</v>
      </c>
      <c r="H65" s="191">
        <f t="shared" si="7"/>
        <v>0</v>
      </c>
      <c r="I65" s="190">
        <v>1.0</v>
      </c>
      <c r="J65" s="192">
        <f t="shared" si="8"/>
        <v>0</v>
      </c>
      <c r="K65" s="139"/>
      <c r="L65" s="216"/>
      <c r="M65" s="258"/>
      <c r="N65" s="258"/>
      <c r="O65" s="139"/>
      <c r="P65" s="139"/>
      <c r="Q65" s="175"/>
      <c r="R65" s="141"/>
      <c r="S65" s="175">
        <f t="shared" si="9"/>
        <v>0</v>
      </c>
      <c r="T65" s="160">
        <f t="shared" si="10"/>
        <v>1</v>
      </c>
      <c r="U65" s="160">
        <f t="shared" si="11"/>
        <v>0</v>
      </c>
      <c r="V65" s="188">
        <f t="shared" si="12"/>
        <v>0</v>
      </c>
      <c r="W65" s="175">
        <f t="shared" ref="W65:X65" si="50">C65/100</f>
        <v>0</v>
      </c>
      <c r="X65" s="175">
        <f t="shared" si="50"/>
        <v>0</v>
      </c>
      <c r="Y65" s="175">
        <f t="shared" si="14"/>
        <v>0</v>
      </c>
      <c r="Z65" s="189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hidden="1" customHeight="1">
      <c r="A66" s="160">
        <v>53.0</v>
      </c>
      <c r="B66" s="190"/>
      <c r="C66" s="190"/>
      <c r="D66" s="190"/>
      <c r="E66" s="190"/>
      <c r="F66" s="190">
        <f t="shared" si="5"/>
        <v>0</v>
      </c>
      <c r="G66" s="190">
        <f t="shared" si="6"/>
        <v>0</v>
      </c>
      <c r="H66" s="191">
        <f t="shared" si="7"/>
        <v>0</v>
      </c>
      <c r="I66" s="190">
        <v>1.0</v>
      </c>
      <c r="J66" s="192">
        <f t="shared" si="8"/>
        <v>0</v>
      </c>
      <c r="K66" s="139"/>
      <c r="L66" s="216"/>
      <c r="M66" s="258"/>
      <c r="N66" s="258"/>
      <c r="O66" s="139"/>
      <c r="P66" s="139"/>
      <c r="Q66" s="175"/>
      <c r="R66" s="141"/>
      <c r="S66" s="175">
        <f t="shared" si="9"/>
        <v>0</v>
      </c>
      <c r="T66" s="160">
        <f t="shared" si="10"/>
        <v>1</v>
      </c>
      <c r="U66" s="160">
        <f t="shared" si="11"/>
        <v>0</v>
      </c>
      <c r="V66" s="188">
        <f t="shared" si="12"/>
        <v>0</v>
      </c>
      <c r="W66" s="175">
        <f t="shared" ref="W66:X66" si="51">C66/100</f>
        <v>0</v>
      </c>
      <c r="X66" s="175">
        <f t="shared" si="51"/>
        <v>0</v>
      </c>
      <c r="Y66" s="175">
        <f t="shared" si="14"/>
        <v>0</v>
      </c>
      <c r="Z66" s="189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hidden="1" customHeight="1">
      <c r="A67" s="160">
        <v>54.0</v>
      </c>
      <c r="B67" s="190"/>
      <c r="C67" s="190"/>
      <c r="D67" s="190"/>
      <c r="E67" s="190"/>
      <c r="F67" s="190">
        <f t="shared" si="5"/>
        <v>0</v>
      </c>
      <c r="G67" s="190">
        <f t="shared" si="6"/>
        <v>0</v>
      </c>
      <c r="H67" s="191">
        <f t="shared" si="7"/>
        <v>0</v>
      </c>
      <c r="I67" s="190">
        <v>1.0</v>
      </c>
      <c r="J67" s="192">
        <f t="shared" si="8"/>
        <v>0</v>
      </c>
      <c r="K67" s="139"/>
      <c r="L67" s="216"/>
      <c r="M67" s="258"/>
      <c r="N67" s="258"/>
      <c r="O67" s="139"/>
      <c r="P67" s="139"/>
      <c r="Q67" s="175"/>
      <c r="R67" s="141"/>
      <c r="S67" s="175">
        <f t="shared" si="9"/>
        <v>0</v>
      </c>
      <c r="T67" s="160">
        <f t="shared" si="10"/>
        <v>1</v>
      </c>
      <c r="U67" s="160">
        <f t="shared" si="11"/>
        <v>0</v>
      </c>
      <c r="V67" s="188">
        <f t="shared" si="12"/>
        <v>0</v>
      </c>
      <c r="W67" s="175">
        <f t="shared" ref="W67:X67" si="52">C67/100</f>
        <v>0</v>
      </c>
      <c r="X67" s="175">
        <f t="shared" si="52"/>
        <v>0</v>
      </c>
      <c r="Y67" s="175">
        <f t="shared" si="14"/>
        <v>0</v>
      </c>
      <c r="Z67" s="189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0">
        <v>55.0</v>
      </c>
      <c r="B68" s="190"/>
      <c r="C68" s="190"/>
      <c r="D68" s="190"/>
      <c r="E68" s="190"/>
      <c r="F68" s="190">
        <f t="shared" si="5"/>
        <v>0</v>
      </c>
      <c r="G68" s="190">
        <f t="shared" si="6"/>
        <v>0</v>
      </c>
      <c r="H68" s="191">
        <f t="shared" si="7"/>
        <v>0</v>
      </c>
      <c r="I68" s="190">
        <v>1.0</v>
      </c>
      <c r="J68" s="192">
        <f t="shared" si="8"/>
        <v>0</v>
      </c>
      <c r="K68" s="139"/>
      <c r="L68" s="216"/>
      <c r="M68" s="258"/>
      <c r="N68" s="258"/>
      <c r="O68" s="139"/>
      <c r="P68" s="139"/>
      <c r="Q68" s="175"/>
      <c r="R68" s="141"/>
      <c r="S68" s="175">
        <f t="shared" si="9"/>
        <v>0</v>
      </c>
      <c r="T68" s="160">
        <f t="shared" si="10"/>
        <v>1</v>
      </c>
      <c r="U68" s="160">
        <f t="shared" si="11"/>
        <v>0</v>
      </c>
      <c r="V68" s="188">
        <f t="shared" si="12"/>
        <v>0</v>
      </c>
      <c r="W68" s="175">
        <f t="shared" ref="W68:X68" si="53">C68/100</f>
        <v>0</v>
      </c>
      <c r="X68" s="175">
        <f t="shared" si="53"/>
        <v>0</v>
      </c>
      <c r="Y68" s="175">
        <f t="shared" si="14"/>
        <v>0</v>
      </c>
      <c r="Z68" s="189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0">
        <v>56.0</v>
      </c>
      <c r="B69" s="190"/>
      <c r="C69" s="190"/>
      <c r="D69" s="190"/>
      <c r="E69" s="190"/>
      <c r="F69" s="190">
        <f t="shared" si="5"/>
        <v>0</v>
      </c>
      <c r="G69" s="190">
        <f t="shared" si="6"/>
        <v>0</v>
      </c>
      <c r="H69" s="191">
        <f t="shared" si="7"/>
        <v>0</v>
      </c>
      <c r="I69" s="190">
        <v>1.0</v>
      </c>
      <c r="J69" s="192">
        <f t="shared" si="8"/>
        <v>0</v>
      </c>
      <c r="K69" s="139"/>
      <c r="L69" s="216"/>
      <c r="M69" s="258"/>
      <c r="N69" s="258"/>
      <c r="O69" s="139"/>
      <c r="P69" s="139"/>
      <c r="Q69" s="175"/>
      <c r="R69" s="141"/>
      <c r="S69" s="175">
        <f t="shared" si="9"/>
        <v>0</v>
      </c>
      <c r="T69" s="160">
        <f t="shared" si="10"/>
        <v>1</v>
      </c>
      <c r="U69" s="160">
        <f t="shared" si="11"/>
        <v>0</v>
      </c>
      <c r="V69" s="188">
        <f t="shared" si="12"/>
        <v>0</v>
      </c>
      <c r="W69" s="175">
        <f t="shared" ref="W69:X69" si="54">C69/100</f>
        <v>0</v>
      </c>
      <c r="X69" s="175">
        <f t="shared" si="54"/>
        <v>0</v>
      </c>
      <c r="Y69" s="175">
        <f t="shared" si="14"/>
        <v>0</v>
      </c>
      <c r="Z69" s="189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0">
        <v>57.0</v>
      </c>
      <c r="B70" s="190"/>
      <c r="C70" s="190"/>
      <c r="D70" s="190"/>
      <c r="E70" s="190"/>
      <c r="F70" s="190">
        <f t="shared" si="5"/>
        <v>0</v>
      </c>
      <c r="G70" s="190">
        <f t="shared" si="6"/>
        <v>0</v>
      </c>
      <c r="H70" s="191">
        <f t="shared" si="7"/>
        <v>0</v>
      </c>
      <c r="I70" s="190">
        <v>1.0</v>
      </c>
      <c r="J70" s="192">
        <f t="shared" si="8"/>
        <v>0</v>
      </c>
      <c r="K70" s="139"/>
      <c r="L70" s="216"/>
      <c r="M70" s="258"/>
      <c r="N70" s="258"/>
      <c r="O70" s="139"/>
      <c r="P70" s="139"/>
      <c r="Q70" s="175"/>
      <c r="R70" s="141"/>
      <c r="S70" s="175">
        <f t="shared" si="9"/>
        <v>0</v>
      </c>
      <c r="T70" s="160">
        <f t="shared" si="10"/>
        <v>1</v>
      </c>
      <c r="U70" s="160">
        <f t="shared" si="11"/>
        <v>0</v>
      </c>
      <c r="V70" s="188">
        <f t="shared" si="12"/>
        <v>0</v>
      </c>
      <c r="W70" s="175">
        <f t="shared" ref="W70:X70" si="55">C70/100</f>
        <v>0</v>
      </c>
      <c r="X70" s="175">
        <f t="shared" si="55"/>
        <v>0</v>
      </c>
      <c r="Y70" s="175">
        <f t="shared" si="14"/>
        <v>0</v>
      </c>
      <c r="Z70" s="189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0">
        <v>58.0</v>
      </c>
      <c r="B71" s="190"/>
      <c r="C71" s="190"/>
      <c r="D71" s="190"/>
      <c r="E71" s="190"/>
      <c r="F71" s="190">
        <f t="shared" si="5"/>
        <v>0</v>
      </c>
      <c r="G71" s="190">
        <f t="shared" si="6"/>
        <v>0</v>
      </c>
      <c r="H71" s="191">
        <f t="shared" si="7"/>
        <v>0</v>
      </c>
      <c r="I71" s="190">
        <v>1.0</v>
      </c>
      <c r="J71" s="192">
        <f t="shared" si="8"/>
        <v>0</v>
      </c>
      <c r="K71" s="139"/>
      <c r="L71" s="216"/>
      <c r="M71" s="258"/>
      <c r="N71" s="258"/>
      <c r="O71" s="139"/>
      <c r="P71" s="139"/>
      <c r="Q71" s="175"/>
      <c r="R71" s="141"/>
      <c r="S71" s="175">
        <f t="shared" si="9"/>
        <v>0</v>
      </c>
      <c r="T71" s="160">
        <f t="shared" si="10"/>
        <v>1</v>
      </c>
      <c r="U71" s="160">
        <f t="shared" si="11"/>
        <v>0</v>
      </c>
      <c r="V71" s="188">
        <f t="shared" si="12"/>
        <v>0</v>
      </c>
      <c r="W71" s="175">
        <f t="shared" ref="W71:X71" si="56">C71/100</f>
        <v>0</v>
      </c>
      <c r="X71" s="175">
        <f t="shared" si="56"/>
        <v>0</v>
      </c>
      <c r="Y71" s="175">
        <f t="shared" si="14"/>
        <v>0</v>
      </c>
      <c r="Z71" s="189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0">
        <v>59.0</v>
      </c>
      <c r="B72" s="190"/>
      <c r="C72" s="190"/>
      <c r="D72" s="190"/>
      <c r="E72" s="190"/>
      <c r="F72" s="190">
        <f t="shared" si="5"/>
        <v>0</v>
      </c>
      <c r="G72" s="190">
        <f t="shared" si="6"/>
        <v>0</v>
      </c>
      <c r="H72" s="191">
        <f t="shared" si="7"/>
        <v>0</v>
      </c>
      <c r="I72" s="190">
        <v>1.0</v>
      </c>
      <c r="J72" s="192">
        <f t="shared" si="8"/>
        <v>0</v>
      </c>
      <c r="K72" s="139"/>
      <c r="L72" s="216"/>
      <c r="M72" s="258"/>
      <c r="N72" s="258"/>
      <c r="O72" s="139"/>
      <c r="P72" s="139"/>
      <c r="Q72" s="175"/>
      <c r="R72" s="141"/>
      <c r="S72" s="175">
        <f t="shared" si="9"/>
        <v>0</v>
      </c>
      <c r="T72" s="160">
        <f t="shared" si="10"/>
        <v>1</v>
      </c>
      <c r="U72" s="160">
        <f t="shared" si="11"/>
        <v>0</v>
      </c>
      <c r="V72" s="188">
        <f t="shared" si="12"/>
        <v>0</v>
      </c>
      <c r="W72" s="175">
        <f t="shared" ref="W72:X72" si="57">C72/100</f>
        <v>0</v>
      </c>
      <c r="X72" s="175">
        <f t="shared" si="57"/>
        <v>0</v>
      </c>
      <c r="Y72" s="175">
        <f t="shared" si="14"/>
        <v>0</v>
      </c>
      <c r="Z72" s="18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0">
        <v>60.0</v>
      </c>
      <c r="B73" s="190"/>
      <c r="C73" s="190"/>
      <c r="D73" s="190"/>
      <c r="E73" s="190"/>
      <c r="F73" s="190">
        <f t="shared" si="5"/>
        <v>0</v>
      </c>
      <c r="G73" s="190">
        <f t="shared" si="6"/>
        <v>0</v>
      </c>
      <c r="H73" s="191">
        <f t="shared" si="7"/>
        <v>0</v>
      </c>
      <c r="I73" s="190">
        <v>1.0</v>
      </c>
      <c r="J73" s="192">
        <f t="shared" si="8"/>
        <v>0</v>
      </c>
      <c r="K73" s="139"/>
      <c r="L73" s="175">
        <f t="shared" ref="L73:L74" si="59">D73*25.4/1000</f>
        <v>0</v>
      </c>
      <c r="M73" s="160">
        <f t="shared" ref="M73:M88" si="60">+I73</f>
        <v>1</v>
      </c>
      <c r="N73" s="160">
        <f t="shared" ref="N73:N74" si="61">M73*L73</f>
        <v>0</v>
      </c>
      <c r="O73" s="139"/>
      <c r="P73" s="139"/>
      <c r="Q73" s="175"/>
      <c r="R73" s="141"/>
      <c r="S73" s="175">
        <f t="shared" si="9"/>
        <v>0</v>
      </c>
      <c r="T73" s="160">
        <f t="shared" si="10"/>
        <v>1</v>
      </c>
      <c r="U73" s="160">
        <f t="shared" si="11"/>
        <v>0</v>
      </c>
      <c r="V73" s="188">
        <f t="shared" si="12"/>
        <v>0</v>
      </c>
      <c r="W73" s="175">
        <f t="shared" ref="W73:X73" si="58">C73/100</f>
        <v>0</v>
      </c>
      <c r="X73" s="175">
        <f t="shared" si="58"/>
        <v>0</v>
      </c>
      <c r="Y73" s="175">
        <f t="shared" si="14"/>
        <v>0</v>
      </c>
      <c r="Z73" s="18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0">
        <v>61.0</v>
      </c>
      <c r="B74" s="190"/>
      <c r="C74" s="190"/>
      <c r="D74" s="190"/>
      <c r="E74" s="190"/>
      <c r="F74" s="190">
        <f t="shared" si="5"/>
        <v>0</v>
      </c>
      <c r="G74" s="190">
        <f t="shared" si="6"/>
        <v>0</v>
      </c>
      <c r="H74" s="191">
        <f t="shared" si="7"/>
        <v>0</v>
      </c>
      <c r="I74" s="190">
        <v>1.0</v>
      </c>
      <c r="J74" s="192">
        <f t="shared" si="8"/>
        <v>0</v>
      </c>
      <c r="K74" s="139"/>
      <c r="L74" s="216">
        <f t="shared" si="59"/>
        <v>0</v>
      </c>
      <c r="M74" s="258">
        <f t="shared" si="60"/>
        <v>1</v>
      </c>
      <c r="N74" s="258">
        <f t="shared" si="61"/>
        <v>0</v>
      </c>
      <c r="O74" s="139"/>
      <c r="P74" s="139"/>
      <c r="Q74" s="175"/>
      <c r="R74" s="141"/>
      <c r="S74" s="175">
        <f t="shared" si="9"/>
        <v>0</v>
      </c>
      <c r="T74" s="160">
        <f t="shared" si="10"/>
        <v>1</v>
      </c>
      <c r="U74" s="160">
        <f t="shared" si="11"/>
        <v>0</v>
      </c>
      <c r="V74" s="188">
        <f t="shared" si="12"/>
        <v>0</v>
      </c>
      <c r="W74" s="175">
        <f t="shared" ref="W74:X74" si="62">C74/100</f>
        <v>0</v>
      </c>
      <c r="X74" s="175">
        <f t="shared" si="62"/>
        <v>0</v>
      </c>
      <c r="Y74" s="175">
        <f t="shared" si="14"/>
        <v>0</v>
      </c>
      <c r="Z74" s="18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0">
        <v>62.0</v>
      </c>
      <c r="B75" s="190"/>
      <c r="C75" s="190"/>
      <c r="D75" s="190"/>
      <c r="E75" s="190"/>
      <c r="F75" s="190">
        <f t="shared" si="5"/>
        <v>0</v>
      </c>
      <c r="G75" s="190">
        <f t="shared" si="6"/>
        <v>0</v>
      </c>
      <c r="H75" s="191">
        <f t="shared" si="7"/>
        <v>0</v>
      </c>
      <c r="I75" s="190">
        <v>1.0</v>
      </c>
      <c r="J75" s="192">
        <f t="shared" si="8"/>
        <v>0</v>
      </c>
      <c r="K75" s="139"/>
      <c r="L75" s="216"/>
      <c r="M75" s="258">
        <f t="shared" si="60"/>
        <v>1</v>
      </c>
      <c r="N75" s="258"/>
      <c r="O75" s="139"/>
      <c r="P75" s="139"/>
      <c r="Q75" s="175"/>
      <c r="R75" s="141"/>
      <c r="S75" s="175">
        <f t="shared" si="9"/>
        <v>0</v>
      </c>
      <c r="T75" s="160">
        <f t="shared" si="10"/>
        <v>1</v>
      </c>
      <c r="U75" s="160">
        <f t="shared" si="11"/>
        <v>0</v>
      </c>
      <c r="V75" s="188">
        <f t="shared" si="12"/>
        <v>0</v>
      </c>
      <c r="W75" s="175">
        <f t="shared" ref="W75:X75" si="63">C75/100</f>
        <v>0</v>
      </c>
      <c r="X75" s="175">
        <f t="shared" si="63"/>
        <v>0</v>
      </c>
      <c r="Y75" s="175">
        <f t="shared" si="14"/>
        <v>0</v>
      </c>
      <c r="Z75" s="18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0">
        <v>63.0</v>
      </c>
      <c r="B76" s="190"/>
      <c r="C76" s="190"/>
      <c r="D76" s="190"/>
      <c r="E76" s="190"/>
      <c r="F76" s="190">
        <f t="shared" si="5"/>
        <v>0</v>
      </c>
      <c r="G76" s="190">
        <f t="shared" si="6"/>
        <v>0</v>
      </c>
      <c r="H76" s="191">
        <f t="shared" si="7"/>
        <v>0</v>
      </c>
      <c r="I76" s="190">
        <v>1.0</v>
      </c>
      <c r="J76" s="192">
        <f t="shared" si="8"/>
        <v>0</v>
      </c>
      <c r="K76" s="139"/>
      <c r="L76" s="216"/>
      <c r="M76" s="258">
        <f t="shared" si="60"/>
        <v>1</v>
      </c>
      <c r="N76" s="258"/>
      <c r="O76" s="139"/>
      <c r="P76" s="139"/>
      <c r="Q76" s="175"/>
      <c r="R76" s="141"/>
      <c r="S76" s="175">
        <f t="shared" si="9"/>
        <v>0</v>
      </c>
      <c r="T76" s="160">
        <f t="shared" si="10"/>
        <v>1</v>
      </c>
      <c r="U76" s="160">
        <f t="shared" si="11"/>
        <v>0</v>
      </c>
      <c r="V76" s="188">
        <f t="shared" si="12"/>
        <v>0</v>
      </c>
      <c r="W76" s="175">
        <f t="shared" ref="W76:X76" si="64">C76/100</f>
        <v>0</v>
      </c>
      <c r="X76" s="175">
        <f t="shared" si="64"/>
        <v>0</v>
      </c>
      <c r="Y76" s="175">
        <f t="shared" si="14"/>
        <v>0</v>
      </c>
      <c r="Z76" s="18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0">
        <v>64.0</v>
      </c>
      <c r="B77" s="190"/>
      <c r="C77" s="190"/>
      <c r="D77" s="190"/>
      <c r="E77" s="190"/>
      <c r="F77" s="190">
        <f t="shared" si="5"/>
        <v>0</v>
      </c>
      <c r="G77" s="190">
        <f t="shared" si="6"/>
        <v>0</v>
      </c>
      <c r="H77" s="191">
        <f t="shared" si="7"/>
        <v>0</v>
      </c>
      <c r="I77" s="190">
        <v>1.0</v>
      </c>
      <c r="J77" s="192">
        <f t="shared" si="8"/>
        <v>0</v>
      </c>
      <c r="K77" s="139"/>
      <c r="L77" s="216"/>
      <c r="M77" s="258">
        <f t="shared" si="60"/>
        <v>1</v>
      </c>
      <c r="N77" s="258"/>
      <c r="O77" s="139"/>
      <c r="P77" s="139"/>
      <c r="Q77" s="175"/>
      <c r="R77" s="141"/>
      <c r="S77" s="175">
        <f t="shared" si="9"/>
        <v>0</v>
      </c>
      <c r="T77" s="160">
        <f t="shared" si="10"/>
        <v>1</v>
      </c>
      <c r="U77" s="160">
        <f t="shared" si="11"/>
        <v>0</v>
      </c>
      <c r="V77" s="188">
        <f t="shared" si="12"/>
        <v>0</v>
      </c>
      <c r="W77" s="175">
        <f t="shared" ref="W77:X77" si="65">C77/100</f>
        <v>0</v>
      </c>
      <c r="X77" s="175">
        <f t="shared" si="65"/>
        <v>0</v>
      </c>
      <c r="Y77" s="175">
        <f t="shared" si="14"/>
        <v>0</v>
      </c>
      <c r="Z77" s="18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0">
        <v>65.0</v>
      </c>
      <c r="B78" s="190"/>
      <c r="C78" s="190"/>
      <c r="D78" s="190"/>
      <c r="E78" s="190"/>
      <c r="F78" s="190">
        <f t="shared" si="5"/>
        <v>0</v>
      </c>
      <c r="G78" s="190">
        <f t="shared" si="6"/>
        <v>0</v>
      </c>
      <c r="H78" s="191">
        <f t="shared" si="7"/>
        <v>0</v>
      </c>
      <c r="I78" s="190">
        <v>1.0</v>
      </c>
      <c r="J78" s="192">
        <f t="shared" si="8"/>
        <v>0</v>
      </c>
      <c r="K78" s="139"/>
      <c r="L78" s="216"/>
      <c r="M78" s="258">
        <f t="shared" si="60"/>
        <v>1</v>
      </c>
      <c r="N78" s="258"/>
      <c r="O78" s="139"/>
      <c r="P78" s="139"/>
      <c r="Q78" s="175"/>
      <c r="R78" s="141"/>
      <c r="S78" s="175">
        <f t="shared" si="9"/>
        <v>0</v>
      </c>
      <c r="T78" s="160">
        <f t="shared" si="10"/>
        <v>1</v>
      </c>
      <c r="U78" s="160">
        <f t="shared" si="11"/>
        <v>0</v>
      </c>
      <c r="V78" s="188">
        <f t="shared" si="12"/>
        <v>0</v>
      </c>
      <c r="W78" s="175">
        <f t="shared" ref="W78:X78" si="66">C78/100</f>
        <v>0</v>
      </c>
      <c r="X78" s="175">
        <f t="shared" si="66"/>
        <v>0</v>
      </c>
      <c r="Y78" s="175">
        <f t="shared" si="14"/>
        <v>0</v>
      </c>
      <c r="Z78" s="18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0">
        <v>66.0</v>
      </c>
      <c r="B79" s="190"/>
      <c r="C79" s="190"/>
      <c r="D79" s="190"/>
      <c r="E79" s="190"/>
      <c r="F79" s="190">
        <f t="shared" si="5"/>
        <v>0</v>
      </c>
      <c r="G79" s="190">
        <f t="shared" si="6"/>
        <v>0</v>
      </c>
      <c r="H79" s="191">
        <f t="shared" si="7"/>
        <v>0</v>
      </c>
      <c r="I79" s="190">
        <v>1.0</v>
      </c>
      <c r="J79" s="192">
        <f t="shared" si="8"/>
        <v>0</v>
      </c>
      <c r="K79" s="139"/>
      <c r="L79" s="216"/>
      <c r="M79" s="258">
        <f t="shared" si="60"/>
        <v>1</v>
      </c>
      <c r="N79" s="258"/>
      <c r="O79" s="139"/>
      <c r="P79" s="139"/>
      <c r="Q79" s="175"/>
      <c r="R79" s="141"/>
      <c r="S79" s="175">
        <f t="shared" si="9"/>
        <v>0</v>
      </c>
      <c r="T79" s="160">
        <f t="shared" si="10"/>
        <v>1</v>
      </c>
      <c r="U79" s="160">
        <f t="shared" si="11"/>
        <v>0</v>
      </c>
      <c r="V79" s="188">
        <f t="shared" si="12"/>
        <v>0</v>
      </c>
      <c r="W79" s="175">
        <f t="shared" ref="W79:X79" si="67">C79/100</f>
        <v>0</v>
      </c>
      <c r="X79" s="175">
        <f t="shared" si="67"/>
        <v>0</v>
      </c>
      <c r="Y79" s="175">
        <f t="shared" si="14"/>
        <v>0</v>
      </c>
      <c r="Z79" s="18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0">
        <v>67.0</v>
      </c>
      <c r="B80" s="190"/>
      <c r="C80" s="190"/>
      <c r="D80" s="190"/>
      <c r="E80" s="190"/>
      <c r="F80" s="190">
        <f t="shared" si="5"/>
        <v>0</v>
      </c>
      <c r="G80" s="190">
        <f t="shared" si="6"/>
        <v>0</v>
      </c>
      <c r="H80" s="191">
        <f t="shared" si="7"/>
        <v>0</v>
      </c>
      <c r="I80" s="190">
        <v>1.0</v>
      </c>
      <c r="J80" s="192">
        <f t="shared" si="8"/>
        <v>0</v>
      </c>
      <c r="K80" s="139"/>
      <c r="L80" s="216"/>
      <c r="M80" s="258">
        <f t="shared" si="60"/>
        <v>1</v>
      </c>
      <c r="N80" s="258"/>
      <c r="O80" s="139"/>
      <c r="P80" s="139"/>
      <c r="Q80" s="175"/>
      <c r="R80" s="141"/>
      <c r="S80" s="175">
        <f t="shared" si="9"/>
        <v>0</v>
      </c>
      <c r="T80" s="160">
        <f t="shared" si="10"/>
        <v>1</v>
      </c>
      <c r="U80" s="160">
        <f t="shared" si="11"/>
        <v>0</v>
      </c>
      <c r="V80" s="188">
        <f t="shared" si="12"/>
        <v>0</v>
      </c>
      <c r="W80" s="175">
        <f t="shared" ref="W80:X80" si="68">C80/100</f>
        <v>0</v>
      </c>
      <c r="X80" s="175">
        <f t="shared" si="68"/>
        <v>0</v>
      </c>
      <c r="Y80" s="175">
        <f t="shared" si="14"/>
        <v>0</v>
      </c>
      <c r="Z80" s="18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0">
        <v>68.0</v>
      </c>
      <c r="B81" s="190"/>
      <c r="C81" s="190"/>
      <c r="D81" s="190"/>
      <c r="E81" s="190"/>
      <c r="F81" s="190">
        <f t="shared" si="5"/>
        <v>0</v>
      </c>
      <c r="G81" s="190">
        <f t="shared" si="6"/>
        <v>0</v>
      </c>
      <c r="H81" s="191">
        <f t="shared" si="7"/>
        <v>0</v>
      </c>
      <c r="I81" s="190">
        <v>1.0</v>
      </c>
      <c r="J81" s="192">
        <f t="shared" si="8"/>
        <v>0</v>
      </c>
      <c r="K81" s="139"/>
      <c r="L81" s="216"/>
      <c r="M81" s="258">
        <f t="shared" si="60"/>
        <v>1</v>
      </c>
      <c r="N81" s="258"/>
      <c r="O81" s="139"/>
      <c r="P81" s="139"/>
      <c r="Q81" s="175"/>
      <c r="R81" s="141"/>
      <c r="S81" s="175">
        <f t="shared" si="9"/>
        <v>0</v>
      </c>
      <c r="T81" s="160">
        <f t="shared" si="10"/>
        <v>1</v>
      </c>
      <c r="U81" s="160">
        <f t="shared" si="11"/>
        <v>0</v>
      </c>
      <c r="V81" s="188">
        <f t="shared" si="12"/>
        <v>0</v>
      </c>
      <c r="W81" s="175">
        <f t="shared" ref="W81:X81" si="69">C81/100</f>
        <v>0</v>
      </c>
      <c r="X81" s="175">
        <f t="shared" si="69"/>
        <v>0</v>
      </c>
      <c r="Y81" s="175">
        <f t="shared" si="14"/>
        <v>0</v>
      </c>
      <c r="Z81" s="18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0">
        <v>69.0</v>
      </c>
      <c r="B82" s="190"/>
      <c r="C82" s="190"/>
      <c r="D82" s="190"/>
      <c r="E82" s="190"/>
      <c r="F82" s="190">
        <f t="shared" si="5"/>
        <v>0</v>
      </c>
      <c r="G82" s="190">
        <f t="shared" si="6"/>
        <v>0</v>
      </c>
      <c r="H82" s="191">
        <f t="shared" si="7"/>
        <v>0</v>
      </c>
      <c r="I82" s="190">
        <v>1.0</v>
      </c>
      <c r="J82" s="192">
        <f t="shared" si="8"/>
        <v>0</v>
      </c>
      <c r="K82" s="139"/>
      <c r="L82" s="216"/>
      <c r="M82" s="258">
        <f t="shared" si="60"/>
        <v>1</v>
      </c>
      <c r="N82" s="258"/>
      <c r="O82" s="139"/>
      <c r="P82" s="139"/>
      <c r="Q82" s="175"/>
      <c r="R82" s="141"/>
      <c r="S82" s="175">
        <f t="shared" si="9"/>
        <v>0</v>
      </c>
      <c r="T82" s="160">
        <f t="shared" si="10"/>
        <v>1</v>
      </c>
      <c r="U82" s="160">
        <f t="shared" si="11"/>
        <v>0</v>
      </c>
      <c r="V82" s="188">
        <f t="shared" si="12"/>
        <v>0</v>
      </c>
      <c r="W82" s="175">
        <f t="shared" ref="W82:X82" si="70">C82/100</f>
        <v>0</v>
      </c>
      <c r="X82" s="175">
        <f t="shared" si="70"/>
        <v>0</v>
      </c>
      <c r="Y82" s="175">
        <f t="shared" si="14"/>
        <v>0</v>
      </c>
      <c r="Z82" s="18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0">
        <v>70.0</v>
      </c>
      <c r="B83" s="190"/>
      <c r="C83" s="190"/>
      <c r="D83" s="190"/>
      <c r="E83" s="190"/>
      <c r="F83" s="190">
        <f t="shared" si="5"/>
        <v>0</v>
      </c>
      <c r="G83" s="190">
        <f t="shared" si="6"/>
        <v>0</v>
      </c>
      <c r="H83" s="191">
        <f t="shared" si="7"/>
        <v>0</v>
      </c>
      <c r="I83" s="190">
        <v>1.0</v>
      </c>
      <c r="J83" s="192">
        <f t="shared" si="8"/>
        <v>0</v>
      </c>
      <c r="K83" s="139"/>
      <c r="L83" s="216"/>
      <c r="M83" s="258">
        <f t="shared" si="60"/>
        <v>1</v>
      </c>
      <c r="N83" s="258"/>
      <c r="O83" s="139"/>
      <c r="P83" s="139"/>
      <c r="Q83" s="175"/>
      <c r="R83" s="141"/>
      <c r="S83" s="175">
        <f t="shared" si="9"/>
        <v>0</v>
      </c>
      <c r="T83" s="160">
        <f t="shared" si="10"/>
        <v>1</v>
      </c>
      <c r="U83" s="160">
        <f t="shared" si="11"/>
        <v>0</v>
      </c>
      <c r="V83" s="188">
        <f t="shared" si="12"/>
        <v>0</v>
      </c>
      <c r="W83" s="175">
        <f t="shared" ref="W83:X83" si="71">C83/100</f>
        <v>0</v>
      </c>
      <c r="X83" s="175">
        <f t="shared" si="71"/>
        <v>0</v>
      </c>
      <c r="Y83" s="175">
        <f t="shared" si="14"/>
        <v>0</v>
      </c>
      <c r="Z83" s="18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0">
        <v>71.0</v>
      </c>
      <c r="B84" s="190"/>
      <c r="C84" s="190"/>
      <c r="D84" s="190"/>
      <c r="E84" s="190"/>
      <c r="F84" s="190">
        <f t="shared" si="5"/>
        <v>0</v>
      </c>
      <c r="G84" s="190">
        <f t="shared" si="6"/>
        <v>0</v>
      </c>
      <c r="H84" s="191">
        <f t="shared" si="7"/>
        <v>0</v>
      </c>
      <c r="I84" s="190">
        <v>1.0</v>
      </c>
      <c r="J84" s="192">
        <f t="shared" si="8"/>
        <v>0</v>
      </c>
      <c r="K84" s="139"/>
      <c r="L84" s="216"/>
      <c r="M84" s="258">
        <f t="shared" si="60"/>
        <v>1</v>
      </c>
      <c r="N84" s="258"/>
      <c r="O84" s="139"/>
      <c r="P84" s="139"/>
      <c r="Q84" s="175"/>
      <c r="R84" s="141"/>
      <c r="S84" s="175">
        <f t="shared" si="9"/>
        <v>0</v>
      </c>
      <c r="T84" s="160">
        <f t="shared" si="10"/>
        <v>1</v>
      </c>
      <c r="U84" s="160">
        <f t="shared" si="11"/>
        <v>0</v>
      </c>
      <c r="V84" s="188">
        <f t="shared" si="12"/>
        <v>0</v>
      </c>
      <c r="W84" s="175">
        <f t="shared" ref="W84:X84" si="72">C84/100</f>
        <v>0</v>
      </c>
      <c r="X84" s="175">
        <f t="shared" si="72"/>
        <v>0</v>
      </c>
      <c r="Y84" s="175">
        <f t="shared" si="14"/>
        <v>0</v>
      </c>
      <c r="Z84" s="18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0">
        <v>72.0</v>
      </c>
      <c r="B85" s="190"/>
      <c r="C85" s="190"/>
      <c r="D85" s="190"/>
      <c r="E85" s="190"/>
      <c r="F85" s="190">
        <f t="shared" si="5"/>
        <v>0</v>
      </c>
      <c r="G85" s="190">
        <f t="shared" si="6"/>
        <v>0</v>
      </c>
      <c r="H85" s="191">
        <f t="shared" si="7"/>
        <v>0</v>
      </c>
      <c r="I85" s="190">
        <v>1.0</v>
      </c>
      <c r="J85" s="192">
        <f t="shared" si="8"/>
        <v>0</v>
      </c>
      <c r="K85" s="139"/>
      <c r="L85" s="216"/>
      <c r="M85" s="258">
        <f t="shared" si="60"/>
        <v>1</v>
      </c>
      <c r="N85" s="258"/>
      <c r="O85" s="139"/>
      <c r="P85" s="139"/>
      <c r="Q85" s="175"/>
      <c r="R85" s="141"/>
      <c r="S85" s="195">
        <f t="shared" si="9"/>
        <v>0</v>
      </c>
      <c r="T85" s="196">
        <f t="shared" si="10"/>
        <v>1</v>
      </c>
      <c r="U85" s="196">
        <f t="shared" si="11"/>
        <v>0</v>
      </c>
      <c r="V85" s="260">
        <f t="shared" si="12"/>
        <v>0</v>
      </c>
      <c r="W85" s="195">
        <f t="shared" ref="W85:X85" si="73">C85/100</f>
        <v>0</v>
      </c>
      <c r="X85" s="195">
        <f t="shared" si="73"/>
        <v>0</v>
      </c>
      <c r="Y85" s="195">
        <f t="shared" si="14"/>
        <v>0</v>
      </c>
      <c r="Z85" s="198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0">
        <v>73.0</v>
      </c>
      <c r="B86" s="190"/>
      <c r="C86" s="190"/>
      <c r="D86" s="190"/>
      <c r="E86" s="190"/>
      <c r="F86" s="190">
        <f t="shared" si="5"/>
        <v>0</v>
      </c>
      <c r="G86" s="190">
        <f t="shared" si="6"/>
        <v>0</v>
      </c>
      <c r="H86" s="191">
        <f t="shared" si="7"/>
        <v>0</v>
      </c>
      <c r="I86" s="190">
        <v>1.0</v>
      </c>
      <c r="J86" s="192">
        <f t="shared" si="8"/>
        <v>0</v>
      </c>
      <c r="K86" s="139"/>
      <c r="L86" s="216"/>
      <c r="M86" s="258">
        <f t="shared" si="60"/>
        <v>1</v>
      </c>
      <c r="N86" s="258"/>
      <c r="O86" s="139"/>
      <c r="P86" s="139"/>
      <c r="Q86" s="175"/>
      <c r="R86" s="141"/>
      <c r="S86" s="195">
        <f t="shared" si="9"/>
        <v>0</v>
      </c>
      <c r="T86" s="196">
        <f t="shared" si="10"/>
        <v>1</v>
      </c>
      <c r="U86" s="196">
        <f t="shared" si="11"/>
        <v>0</v>
      </c>
      <c r="V86" s="260">
        <f t="shared" si="12"/>
        <v>0</v>
      </c>
      <c r="W86" s="195">
        <f t="shared" ref="W86:X86" si="74">C86/100</f>
        <v>0</v>
      </c>
      <c r="X86" s="195">
        <f t="shared" si="74"/>
        <v>0</v>
      </c>
      <c r="Y86" s="195">
        <f t="shared" si="14"/>
        <v>0</v>
      </c>
      <c r="Z86" s="198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0">
        <v>74.0</v>
      </c>
      <c r="B87" s="190"/>
      <c r="C87" s="190"/>
      <c r="D87" s="190"/>
      <c r="E87" s="190"/>
      <c r="F87" s="190">
        <f t="shared" si="5"/>
        <v>0</v>
      </c>
      <c r="G87" s="190">
        <f t="shared" si="6"/>
        <v>0</v>
      </c>
      <c r="H87" s="191">
        <f t="shared" si="7"/>
        <v>0</v>
      </c>
      <c r="I87" s="190">
        <v>1.0</v>
      </c>
      <c r="J87" s="192">
        <f t="shared" si="8"/>
        <v>0</v>
      </c>
      <c r="K87" s="139"/>
      <c r="L87" s="216"/>
      <c r="M87" s="258">
        <f t="shared" si="60"/>
        <v>1</v>
      </c>
      <c r="N87" s="258"/>
      <c r="O87" s="139"/>
      <c r="P87" s="139"/>
      <c r="Q87" s="175"/>
      <c r="R87" s="141"/>
      <c r="S87" s="195">
        <f t="shared" si="9"/>
        <v>0</v>
      </c>
      <c r="T87" s="196">
        <f t="shared" si="10"/>
        <v>1</v>
      </c>
      <c r="U87" s="196">
        <f t="shared" si="11"/>
        <v>0</v>
      </c>
      <c r="V87" s="260">
        <f t="shared" si="12"/>
        <v>0</v>
      </c>
      <c r="W87" s="195">
        <f t="shared" ref="W87:X87" si="75">C87/100</f>
        <v>0</v>
      </c>
      <c r="X87" s="195">
        <f t="shared" si="75"/>
        <v>0</v>
      </c>
      <c r="Y87" s="195">
        <f t="shared" si="14"/>
        <v>0</v>
      </c>
      <c r="Z87" s="198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0">
        <v>75.0</v>
      </c>
      <c r="B88" s="190"/>
      <c r="C88" s="190"/>
      <c r="D88" s="190"/>
      <c r="E88" s="190"/>
      <c r="F88" s="190">
        <f t="shared" si="5"/>
        <v>0</v>
      </c>
      <c r="G88" s="190">
        <f t="shared" si="6"/>
        <v>0</v>
      </c>
      <c r="H88" s="191">
        <f t="shared" si="7"/>
        <v>0</v>
      </c>
      <c r="I88" s="190">
        <v>1.0</v>
      </c>
      <c r="J88" s="192">
        <f t="shared" si="8"/>
        <v>0</v>
      </c>
      <c r="K88" s="139"/>
      <c r="L88" s="216"/>
      <c r="M88" s="258">
        <f t="shared" si="60"/>
        <v>1</v>
      </c>
      <c r="N88" s="258"/>
      <c r="O88" s="139"/>
      <c r="P88" s="139"/>
      <c r="Q88" s="175"/>
      <c r="R88" s="141"/>
      <c r="S88" s="195">
        <f t="shared" si="9"/>
        <v>0</v>
      </c>
      <c r="T88" s="196">
        <f t="shared" si="10"/>
        <v>1</v>
      </c>
      <c r="U88" s="196">
        <f t="shared" si="11"/>
        <v>0</v>
      </c>
      <c r="V88" s="260">
        <f t="shared" si="12"/>
        <v>0</v>
      </c>
      <c r="W88" s="195">
        <f t="shared" ref="W88:X88" si="76">C88/100</f>
        <v>0</v>
      </c>
      <c r="X88" s="195">
        <f t="shared" si="76"/>
        <v>0</v>
      </c>
      <c r="Y88" s="195">
        <f t="shared" si="14"/>
        <v>0</v>
      </c>
      <c r="Z88" s="198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0">
        <v>76.0</v>
      </c>
      <c r="B89" s="190"/>
      <c r="C89" s="190"/>
      <c r="D89" s="190"/>
      <c r="E89" s="190"/>
      <c r="F89" s="190">
        <f t="shared" si="5"/>
        <v>0</v>
      </c>
      <c r="G89" s="190">
        <f t="shared" si="6"/>
        <v>0</v>
      </c>
      <c r="H89" s="191">
        <f t="shared" si="7"/>
        <v>0</v>
      </c>
      <c r="I89" s="190">
        <v>1.0</v>
      </c>
      <c r="J89" s="192">
        <f t="shared" si="8"/>
        <v>0</v>
      </c>
      <c r="K89" s="139"/>
      <c r="L89" s="216"/>
      <c r="M89" s="258"/>
      <c r="N89" s="258"/>
      <c r="O89" s="139"/>
      <c r="P89" s="139"/>
      <c r="Q89" s="192"/>
      <c r="R89" s="141"/>
      <c r="S89" s="195">
        <f t="shared" si="9"/>
        <v>0</v>
      </c>
      <c r="T89" s="196">
        <f t="shared" si="10"/>
        <v>1</v>
      </c>
      <c r="U89" s="196">
        <f t="shared" si="11"/>
        <v>0</v>
      </c>
      <c r="V89" s="197"/>
      <c r="W89" s="195">
        <f t="shared" ref="W89:X89" si="77">C89/100</f>
        <v>0</v>
      </c>
      <c r="X89" s="195">
        <f t="shared" si="77"/>
        <v>0</v>
      </c>
      <c r="Y89" s="195">
        <f t="shared" si="14"/>
        <v>0</v>
      </c>
      <c r="Z89" s="198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0">
        <v>77.0</v>
      </c>
      <c r="B90" s="190"/>
      <c r="C90" s="190"/>
      <c r="D90" s="190"/>
      <c r="E90" s="190"/>
      <c r="F90" s="190">
        <f t="shared" si="5"/>
        <v>0</v>
      </c>
      <c r="G90" s="190">
        <f t="shared" si="6"/>
        <v>0</v>
      </c>
      <c r="H90" s="191">
        <f t="shared" si="7"/>
        <v>0</v>
      </c>
      <c r="I90" s="190">
        <v>1.0</v>
      </c>
      <c r="J90" s="192">
        <f t="shared" si="8"/>
        <v>0</v>
      </c>
      <c r="K90" s="139"/>
      <c r="L90" s="216"/>
      <c r="M90" s="258"/>
      <c r="N90" s="258"/>
      <c r="O90" s="139"/>
      <c r="P90" s="139"/>
      <c r="Q90" s="192"/>
      <c r="R90" s="141"/>
      <c r="S90" s="195">
        <f t="shared" si="9"/>
        <v>0</v>
      </c>
      <c r="T90" s="196">
        <f t="shared" si="10"/>
        <v>1</v>
      </c>
      <c r="U90" s="196">
        <f t="shared" si="11"/>
        <v>0</v>
      </c>
      <c r="V90" s="197"/>
      <c r="W90" s="195">
        <f t="shared" ref="W90:X90" si="78">C90/100</f>
        <v>0</v>
      </c>
      <c r="X90" s="195">
        <f t="shared" si="78"/>
        <v>0</v>
      </c>
      <c r="Y90" s="195">
        <f t="shared" si="14"/>
        <v>0</v>
      </c>
      <c r="Z90" s="198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0">
        <v>78.0</v>
      </c>
      <c r="B91" s="190"/>
      <c r="C91" s="190"/>
      <c r="D91" s="190"/>
      <c r="E91" s="190"/>
      <c r="F91" s="190">
        <f t="shared" si="5"/>
        <v>0</v>
      </c>
      <c r="G91" s="190">
        <f t="shared" si="6"/>
        <v>0</v>
      </c>
      <c r="H91" s="191">
        <f t="shared" si="7"/>
        <v>0</v>
      </c>
      <c r="I91" s="190">
        <v>1.0</v>
      </c>
      <c r="J91" s="192">
        <f t="shared" si="8"/>
        <v>0</v>
      </c>
      <c r="K91" s="139"/>
      <c r="L91" s="216"/>
      <c r="M91" s="258"/>
      <c r="N91" s="258"/>
      <c r="O91" s="139"/>
      <c r="P91" s="139"/>
      <c r="Q91" s="192"/>
      <c r="R91" s="141"/>
      <c r="S91" s="195">
        <f t="shared" si="9"/>
        <v>0</v>
      </c>
      <c r="T91" s="196">
        <f t="shared" si="10"/>
        <v>1</v>
      </c>
      <c r="U91" s="196">
        <f t="shared" si="11"/>
        <v>0</v>
      </c>
      <c r="V91" s="197"/>
      <c r="W91" s="195">
        <f t="shared" ref="W91:X91" si="79">C91/100</f>
        <v>0</v>
      </c>
      <c r="X91" s="195">
        <f t="shared" si="79"/>
        <v>0</v>
      </c>
      <c r="Y91" s="195">
        <f t="shared" si="14"/>
        <v>0</v>
      </c>
      <c r="Z91" s="198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0">
        <v>79.0</v>
      </c>
      <c r="B92" s="190"/>
      <c r="C92" s="190"/>
      <c r="D92" s="190"/>
      <c r="E92" s="190"/>
      <c r="F92" s="190">
        <f t="shared" si="5"/>
        <v>0</v>
      </c>
      <c r="G92" s="190">
        <f t="shared" si="6"/>
        <v>0</v>
      </c>
      <c r="H92" s="191">
        <f t="shared" si="7"/>
        <v>0</v>
      </c>
      <c r="I92" s="190">
        <v>1.0</v>
      </c>
      <c r="J92" s="192">
        <f t="shared" si="8"/>
        <v>0</v>
      </c>
      <c r="K92" s="139"/>
      <c r="L92" s="216"/>
      <c r="M92" s="258"/>
      <c r="N92" s="258"/>
      <c r="O92" s="139"/>
      <c r="P92" s="139"/>
      <c r="Q92" s="192"/>
      <c r="R92" s="141"/>
      <c r="S92" s="195">
        <f t="shared" si="9"/>
        <v>0</v>
      </c>
      <c r="T92" s="196">
        <f t="shared" si="10"/>
        <v>1</v>
      </c>
      <c r="U92" s="196">
        <f t="shared" si="11"/>
        <v>0</v>
      </c>
      <c r="V92" s="197"/>
      <c r="W92" s="195">
        <f t="shared" ref="W92:X92" si="80">C92/100</f>
        <v>0</v>
      </c>
      <c r="X92" s="195">
        <f t="shared" si="80"/>
        <v>0</v>
      </c>
      <c r="Y92" s="195">
        <f t="shared" si="14"/>
        <v>0</v>
      </c>
      <c r="Z92" s="198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0">
        <v>80.0</v>
      </c>
      <c r="B93" s="190"/>
      <c r="C93" s="190"/>
      <c r="D93" s="190"/>
      <c r="E93" s="190"/>
      <c r="F93" s="190">
        <f t="shared" si="5"/>
        <v>0</v>
      </c>
      <c r="G93" s="190">
        <f t="shared" si="6"/>
        <v>0</v>
      </c>
      <c r="H93" s="191">
        <f t="shared" si="7"/>
        <v>0</v>
      </c>
      <c r="I93" s="190">
        <v>1.0</v>
      </c>
      <c r="J93" s="192">
        <f t="shared" si="8"/>
        <v>0</v>
      </c>
      <c r="K93" s="139"/>
      <c r="L93" s="216"/>
      <c r="M93" s="258"/>
      <c r="N93" s="258"/>
      <c r="O93" s="139"/>
      <c r="P93" s="139"/>
      <c r="Q93" s="192"/>
      <c r="R93" s="141"/>
      <c r="S93" s="195">
        <f t="shared" si="9"/>
        <v>0</v>
      </c>
      <c r="T93" s="196">
        <f t="shared" si="10"/>
        <v>1</v>
      </c>
      <c r="U93" s="196">
        <f t="shared" si="11"/>
        <v>0</v>
      </c>
      <c r="V93" s="197"/>
      <c r="W93" s="195">
        <f t="shared" ref="W93:X93" si="81">C93/100</f>
        <v>0</v>
      </c>
      <c r="X93" s="195">
        <f t="shared" si="81"/>
        <v>0</v>
      </c>
      <c r="Y93" s="195">
        <f t="shared" si="14"/>
        <v>0</v>
      </c>
      <c r="Z93" s="198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0">
        <v>81.0</v>
      </c>
      <c r="B94" s="190"/>
      <c r="C94" s="190"/>
      <c r="D94" s="190"/>
      <c r="E94" s="190"/>
      <c r="F94" s="190">
        <f t="shared" si="5"/>
        <v>0</v>
      </c>
      <c r="G94" s="190">
        <f t="shared" si="6"/>
        <v>0</v>
      </c>
      <c r="H94" s="191">
        <f t="shared" si="7"/>
        <v>0</v>
      </c>
      <c r="I94" s="190">
        <v>1.0</v>
      </c>
      <c r="J94" s="192">
        <f t="shared" si="8"/>
        <v>0</v>
      </c>
      <c r="K94" s="139"/>
      <c r="L94" s="216"/>
      <c r="M94" s="258"/>
      <c r="N94" s="258"/>
      <c r="O94" s="139"/>
      <c r="P94" s="139"/>
      <c r="Q94" s="192"/>
      <c r="R94" s="141"/>
      <c r="S94" s="195">
        <f t="shared" si="9"/>
        <v>0</v>
      </c>
      <c r="T94" s="196">
        <f t="shared" si="10"/>
        <v>1</v>
      </c>
      <c r="U94" s="196">
        <f t="shared" si="11"/>
        <v>0</v>
      </c>
      <c r="V94" s="197"/>
      <c r="W94" s="195">
        <f t="shared" ref="W94:X94" si="82">C94/100</f>
        <v>0</v>
      </c>
      <c r="X94" s="195">
        <f t="shared" si="82"/>
        <v>0</v>
      </c>
      <c r="Y94" s="195">
        <f t="shared" si="14"/>
        <v>0</v>
      </c>
      <c r="Z94" s="198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0">
        <v>82.0</v>
      </c>
      <c r="B95" s="190"/>
      <c r="C95" s="190"/>
      <c r="D95" s="190"/>
      <c r="E95" s="190"/>
      <c r="F95" s="190">
        <f t="shared" si="5"/>
        <v>0</v>
      </c>
      <c r="G95" s="190">
        <f t="shared" si="6"/>
        <v>0</v>
      </c>
      <c r="H95" s="191">
        <f t="shared" si="7"/>
        <v>0</v>
      </c>
      <c r="I95" s="190">
        <v>1.0</v>
      </c>
      <c r="J95" s="192">
        <f t="shared" si="8"/>
        <v>0</v>
      </c>
      <c r="K95" s="139"/>
      <c r="L95" s="216"/>
      <c r="M95" s="258"/>
      <c r="N95" s="258"/>
      <c r="O95" s="139"/>
      <c r="P95" s="139"/>
      <c r="Q95" s="192"/>
      <c r="R95" s="141"/>
      <c r="S95" s="195">
        <f t="shared" si="9"/>
        <v>0</v>
      </c>
      <c r="T95" s="196">
        <f t="shared" si="10"/>
        <v>1</v>
      </c>
      <c r="U95" s="196">
        <f t="shared" si="11"/>
        <v>0</v>
      </c>
      <c r="V95" s="197"/>
      <c r="W95" s="195">
        <f t="shared" ref="W95:X95" si="83">C95/100</f>
        <v>0</v>
      </c>
      <c r="X95" s="195">
        <f t="shared" si="83"/>
        <v>0</v>
      </c>
      <c r="Y95" s="195">
        <f t="shared" si="14"/>
        <v>0</v>
      </c>
      <c r="Z95" s="198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0">
        <v>83.0</v>
      </c>
      <c r="B96" s="190"/>
      <c r="C96" s="190"/>
      <c r="D96" s="190"/>
      <c r="E96" s="190"/>
      <c r="F96" s="190">
        <f t="shared" si="5"/>
        <v>0</v>
      </c>
      <c r="G96" s="190">
        <f t="shared" si="6"/>
        <v>0</v>
      </c>
      <c r="H96" s="191">
        <f t="shared" si="7"/>
        <v>0</v>
      </c>
      <c r="I96" s="190">
        <v>1.0</v>
      </c>
      <c r="J96" s="192">
        <f t="shared" si="8"/>
        <v>0</v>
      </c>
      <c r="K96" s="139"/>
      <c r="L96" s="216"/>
      <c r="M96" s="258"/>
      <c r="N96" s="258"/>
      <c r="O96" s="139"/>
      <c r="P96" s="139"/>
      <c r="Q96" s="192"/>
      <c r="R96" s="141"/>
      <c r="S96" s="195">
        <f t="shared" si="9"/>
        <v>0</v>
      </c>
      <c r="T96" s="196">
        <f t="shared" si="10"/>
        <v>1</v>
      </c>
      <c r="U96" s="196">
        <f t="shared" si="11"/>
        <v>0</v>
      </c>
      <c r="V96" s="197"/>
      <c r="W96" s="195">
        <f t="shared" ref="W96:X96" si="84">C96/100</f>
        <v>0</v>
      </c>
      <c r="X96" s="195">
        <f t="shared" si="84"/>
        <v>0</v>
      </c>
      <c r="Y96" s="195">
        <f t="shared" si="14"/>
        <v>0</v>
      </c>
      <c r="Z96" s="198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0">
        <v>84.0</v>
      </c>
      <c r="B97" s="190"/>
      <c r="C97" s="190"/>
      <c r="D97" s="190"/>
      <c r="E97" s="190"/>
      <c r="F97" s="190">
        <f t="shared" si="5"/>
        <v>0</v>
      </c>
      <c r="G97" s="190">
        <f t="shared" si="6"/>
        <v>0</v>
      </c>
      <c r="H97" s="191">
        <f t="shared" si="7"/>
        <v>0</v>
      </c>
      <c r="I97" s="190">
        <v>1.0</v>
      </c>
      <c r="J97" s="192">
        <f t="shared" si="8"/>
        <v>0</v>
      </c>
      <c r="K97" s="139"/>
      <c r="L97" s="216"/>
      <c r="M97" s="258"/>
      <c r="N97" s="258"/>
      <c r="O97" s="139"/>
      <c r="P97" s="139"/>
      <c r="Q97" s="192"/>
      <c r="R97" s="141"/>
      <c r="S97" s="195">
        <f t="shared" si="9"/>
        <v>0</v>
      </c>
      <c r="T97" s="196">
        <f t="shared" si="10"/>
        <v>1</v>
      </c>
      <c r="U97" s="196">
        <f t="shared" si="11"/>
        <v>0</v>
      </c>
      <c r="V97" s="197"/>
      <c r="W97" s="195">
        <f t="shared" ref="W97:X97" si="85">C97/100</f>
        <v>0</v>
      </c>
      <c r="X97" s="195">
        <f t="shared" si="85"/>
        <v>0</v>
      </c>
      <c r="Y97" s="195">
        <f t="shared" si="14"/>
        <v>0</v>
      </c>
      <c r="Z97" s="198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0">
        <v>85.0</v>
      </c>
      <c r="B98" s="190"/>
      <c r="C98" s="190"/>
      <c r="D98" s="190"/>
      <c r="E98" s="190"/>
      <c r="F98" s="190">
        <f t="shared" si="5"/>
        <v>0</v>
      </c>
      <c r="G98" s="190">
        <f t="shared" si="6"/>
        <v>0</v>
      </c>
      <c r="H98" s="191">
        <f t="shared" si="7"/>
        <v>0</v>
      </c>
      <c r="I98" s="190">
        <v>1.0</v>
      </c>
      <c r="J98" s="192">
        <f t="shared" si="8"/>
        <v>0</v>
      </c>
      <c r="K98" s="139"/>
      <c r="L98" s="216"/>
      <c r="M98" s="258"/>
      <c r="N98" s="258"/>
      <c r="O98" s="139"/>
      <c r="P98" s="139"/>
      <c r="Q98" s="192"/>
      <c r="R98" s="141"/>
      <c r="S98" s="195">
        <f t="shared" si="9"/>
        <v>0</v>
      </c>
      <c r="T98" s="196">
        <f t="shared" si="10"/>
        <v>1</v>
      </c>
      <c r="U98" s="196">
        <f t="shared" si="11"/>
        <v>0</v>
      </c>
      <c r="V98" s="197"/>
      <c r="W98" s="195">
        <f t="shared" ref="W98:X98" si="86">C98/100</f>
        <v>0</v>
      </c>
      <c r="X98" s="195">
        <f t="shared" si="86"/>
        <v>0</v>
      </c>
      <c r="Y98" s="195">
        <f t="shared" si="14"/>
        <v>0</v>
      </c>
      <c r="Z98" s="198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0">
        <v>86.0</v>
      </c>
      <c r="B99" s="190"/>
      <c r="C99" s="190"/>
      <c r="D99" s="190"/>
      <c r="E99" s="190"/>
      <c r="F99" s="190">
        <f t="shared" si="5"/>
        <v>0</v>
      </c>
      <c r="G99" s="190">
        <f t="shared" si="6"/>
        <v>0</v>
      </c>
      <c r="H99" s="191">
        <f t="shared" si="7"/>
        <v>0</v>
      </c>
      <c r="I99" s="190">
        <v>1.0</v>
      </c>
      <c r="J99" s="192">
        <f t="shared" si="8"/>
        <v>0</v>
      </c>
      <c r="K99" s="139"/>
      <c r="L99" s="216"/>
      <c r="M99" s="258"/>
      <c r="N99" s="258"/>
      <c r="O99" s="139"/>
      <c r="P99" s="139"/>
      <c r="Q99" s="192"/>
      <c r="R99" s="141"/>
      <c r="S99" s="195">
        <f t="shared" si="9"/>
        <v>0</v>
      </c>
      <c r="T99" s="196">
        <f t="shared" si="10"/>
        <v>1</v>
      </c>
      <c r="U99" s="196">
        <f t="shared" si="11"/>
        <v>0</v>
      </c>
      <c r="V99" s="197"/>
      <c r="W99" s="195">
        <f t="shared" ref="W99:X99" si="87">C99/100</f>
        <v>0</v>
      </c>
      <c r="X99" s="195">
        <f t="shared" si="87"/>
        <v>0</v>
      </c>
      <c r="Y99" s="195">
        <f t="shared" si="14"/>
        <v>0</v>
      </c>
      <c r="Z99" s="198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0">
        <v>87.0</v>
      </c>
      <c r="B100" s="190"/>
      <c r="C100" s="190"/>
      <c r="D100" s="190"/>
      <c r="E100" s="190"/>
      <c r="F100" s="190">
        <f t="shared" si="5"/>
        <v>0</v>
      </c>
      <c r="G100" s="190">
        <f t="shared" si="6"/>
        <v>0</v>
      </c>
      <c r="H100" s="191">
        <f t="shared" si="7"/>
        <v>0</v>
      </c>
      <c r="I100" s="190">
        <v>1.0</v>
      </c>
      <c r="J100" s="192">
        <f t="shared" si="8"/>
        <v>0</v>
      </c>
      <c r="K100" s="139"/>
      <c r="L100" s="216"/>
      <c r="M100" s="258"/>
      <c r="N100" s="258"/>
      <c r="O100" s="139"/>
      <c r="P100" s="139"/>
      <c r="Q100" s="192"/>
      <c r="R100" s="141"/>
      <c r="S100" s="195">
        <f t="shared" si="9"/>
        <v>0</v>
      </c>
      <c r="T100" s="196">
        <f t="shared" si="10"/>
        <v>1</v>
      </c>
      <c r="U100" s="196">
        <f t="shared" si="11"/>
        <v>0</v>
      </c>
      <c r="V100" s="197"/>
      <c r="W100" s="195">
        <f t="shared" ref="W100:X100" si="88">C100/100</f>
        <v>0</v>
      </c>
      <c r="X100" s="195">
        <f t="shared" si="88"/>
        <v>0</v>
      </c>
      <c r="Y100" s="195">
        <f t="shared" si="14"/>
        <v>0</v>
      </c>
      <c r="Z100" s="198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0">
        <v>88.0</v>
      </c>
      <c r="B101" s="190"/>
      <c r="C101" s="190"/>
      <c r="D101" s="190"/>
      <c r="E101" s="190"/>
      <c r="F101" s="190">
        <f t="shared" si="5"/>
        <v>0</v>
      </c>
      <c r="G101" s="190">
        <f t="shared" si="6"/>
        <v>0</v>
      </c>
      <c r="H101" s="191">
        <f t="shared" si="7"/>
        <v>0</v>
      </c>
      <c r="I101" s="190">
        <v>1.0</v>
      </c>
      <c r="J101" s="192">
        <f t="shared" si="8"/>
        <v>0</v>
      </c>
      <c r="K101" s="139"/>
      <c r="L101" s="216"/>
      <c r="M101" s="258"/>
      <c r="N101" s="258"/>
      <c r="O101" s="139"/>
      <c r="P101" s="139"/>
      <c r="Q101" s="192"/>
      <c r="R101" s="141"/>
      <c r="S101" s="195">
        <f t="shared" si="9"/>
        <v>0</v>
      </c>
      <c r="T101" s="196">
        <f t="shared" si="10"/>
        <v>1</v>
      </c>
      <c r="U101" s="196">
        <f t="shared" si="11"/>
        <v>0</v>
      </c>
      <c r="V101" s="197"/>
      <c r="W101" s="195">
        <f t="shared" ref="W101:X101" si="89">C101/100</f>
        <v>0</v>
      </c>
      <c r="X101" s="195">
        <f t="shared" si="89"/>
        <v>0</v>
      </c>
      <c r="Y101" s="195">
        <f t="shared" si="14"/>
        <v>0</v>
      </c>
      <c r="Z101" s="198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0">
        <v>89.0</v>
      </c>
      <c r="B102" s="190"/>
      <c r="C102" s="190"/>
      <c r="D102" s="190"/>
      <c r="E102" s="190"/>
      <c r="F102" s="190">
        <f t="shared" si="5"/>
        <v>0</v>
      </c>
      <c r="G102" s="190">
        <f t="shared" si="6"/>
        <v>0</v>
      </c>
      <c r="H102" s="191">
        <f t="shared" si="7"/>
        <v>0</v>
      </c>
      <c r="I102" s="190">
        <v>1.0</v>
      </c>
      <c r="J102" s="192">
        <f t="shared" si="8"/>
        <v>0</v>
      </c>
      <c r="K102" s="139"/>
      <c r="L102" s="216"/>
      <c r="M102" s="258"/>
      <c r="N102" s="258"/>
      <c r="O102" s="139"/>
      <c r="P102" s="139"/>
      <c r="Q102" s="192"/>
      <c r="R102" s="141"/>
      <c r="S102" s="195">
        <f t="shared" si="9"/>
        <v>0</v>
      </c>
      <c r="T102" s="196">
        <f t="shared" si="10"/>
        <v>1</v>
      </c>
      <c r="U102" s="196">
        <f t="shared" si="11"/>
        <v>0</v>
      </c>
      <c r="V102" s="197"/>
      <c r="W102" s="195">
        <f t="shared" ref="W102:X102" si="90">C102/100</f>
        <v>0</v>
      </c>
      <c r="X102" s="195">
        <f t="shared" si="90"/>
        <v>0</v>
      </c>
      <c r="Y102" s="195">
        <f t="shared" si="14"/>
        <v>0</v>
      </c>
      <c r="Z102" s="198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0">
        <v>90.0</v>
      </c>
      <c r="B103" s="190"/>
      <c r="C103" s="190"/>
      <c r="D103" s="190"/>
      <c r="E103" s="190"/>
      <c r="F103" s="190">
        <f t="shared" si="5"/>
        <v>0</v>
      </c>
      <c r="G103" s="190">
        <f t="shared" si="6"/>
        <v>0</v>
      </c>
      <c r="H103" s="191">
        <f t="shared" si="7"/>
        <v>0</v>
      </c>
      <c r="I103" s="190">
        <v>1.0</v>
      </c>
      <c r="J103" s="192">
        <f t="shared" si="8"/>
        <v>0</v>
      </c>
      <c r="K103" s="139"/>
      <c r="L103" s="216"/>
      <c r="M103" s="258"/>
      <c r="N103" s="258"/>
      <c r="O103" s="139"/>
      <c r="P103" s="139"/>
      <c r="Q103" s="192"/>
      <c r="R103" s="141"/>
      <c r="S103" s="195">
        <f t="shared" si="9"/>
        <v>0</v>
      </c>
      <c r="T103" s="196">
        <f t="shared" si="10"/>
        <v>1</v>
      </c>
      <c r="U103" s="196">
        <f t="shared" si="11"/>
        <v>0</v>
      </c>
      <c r="V103" s="197"/>
      <c r="W103" s="195">
        <f t="shared" ref="W103:X103" si="91">C103/100</f>
        <v>0</v>
      </c>
      <c r="X103" s="195">
        <f t="shared" si="91"/>
        <v>0</v>
      </c>
      <c r="Y103" s="195">
        <f t="shared" si="14"/>
        <v>0</v>
      </c>
      <c r="Z103" s="198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0">
        <v>91.0</v>
      </c>
      <c r="B104" s="190"/>
      <c r="C104" s="190"/>
      <c r="D104" s="190"/>
      <c r="E104" s="190"/>
      <c r="F104" s="190">
        <f t="shared" si="5"/>
        <v>0</v>
      </c>
      <c r="G104" s="190">
        <f t="shared" si="6"/>
        <v>0</v>
      </c>
      <c r="H104" s="191">
        <f t="shared" si="7"/>
        <v>0</v>
      </c>
      <c r="I104" s="190">
        <v>1.0</v>
      </c>
      <c r="J104" s="192">
        <f t="shared" si="8"/>
        <v>0</v>
      </c>
      <c r="K104" s="139"/>
      <c r="L104" s="216"/>
      <c r="M104" s="258"/>
      <c r="N104" s="258"/>
      <c r="O104" s="139"/>
      <c r="P104" s="139"/>
      <c r="Q104" s="192"/>
      <c r="R104" s="141"/>
      <c r="S104" s="195">
        <f t="shared" si="9"/>
        <v>0</v>
      </c>
      <c r="T104" s="196">
        <f t="shared" si="10"/>
        <v>1</v>
      </c>
      <c r="U104" s="196">
        <f t="shared" si="11"/>
        <v>0</v>
      </c>
      <c r="V104" s="197"/>
      <c r="W104" s="195">
        <f t="shared" ref="W104:X104" si="92">C104/100</f>
        <v>0</v>
      </c>
      <c r="X104" s="195">
        <f t="shared" si="92"/>
        <v>0</v>
      </c>
      <c r="Y104" s="195">
        <f t="shared" si="14"/>
        <v>0</v>
      </c>
      <c r="Z104" s="198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0">
        <v>92.0</v>
      </c>
      <c r="B105" s="190"/>
      <c r="C105" s="190"/>
      <c r="D105" s="190"/>
      <c r="E105" s="190"/>
      <c r="F105" s="190">
        <f t="shared" si="5"/>
        <v>0</v>
      </c>
      <c r="G105" s="190">
        <f t="shared" si="6"/>
        <v>0</v>
      </c>
      <c r="H105" s="191">
        <f t="shared" si="7"/>
        <v>0</v>
      </c>
      <c r="I105" s="190">
        <v>1.0</v>
      </c>
      <c r="J105" s="192">
        <f t="shared" si="8"/>
        <v>0</v>
      </c>
      <c r="K105" s="139"/>
      <c r="L105" s="216"/>
      <c r="M105" s="258"/>
      <c r="N105" s="258"/>
      <c r="O105" s="139"/>
      <c r="P105" s="139"/>
      <c r="Q105" s="192"/>
      <c r="R105" s="141"/>
      <c r="S105" s="195">
        <f t="shared" si="9"/>
        <v>0</v>
      </c>
      <c r="T105" s="196">
        <f t="shared" si="10"/>
        <v>1</v>
      </c>
      <c r="U105" s="196">
        <f t="shared" si="11"/>
        <v>0</v>
      </c>
      <c r="V105" s="197"/>
      <c r="W105" s="195">
        <f t="shared" ref="W105:X105" si="93">C105/100</f>
        <v>0</v>
      </c>
      <c r="X105" s="195">
        <f t="shared" si="93"/>
        <v>0</v>
      </c>
      <c r="Y105" s="195">
        <f t="shared" si="14"/>
        <v>0</v>
      </c>
      <c r="Z105" s="198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0">
        <v>93.0</v>
      </c>
      <c r="B106" s="190"/>
      <c r="C106" s="190"/>
      <c r="D106" s="190"/>
      <c r="E106" s="190"/>
      <c r="F106" s="190">
        <f t="shared" si="5"/>
        <v>0</v>
      </c>
      <c r="G106" s="190">
        <f t="shared" si="6"/>
        <v>0</v>
      </c>
      <c r="H106" s="191">
        <f t="shared" si="7"/>
        <v>0</v>
      </c>
      <c r="I106" s="190">
        <v>1.0</v>
      </c>
      <c r="J106" s="192">
        <f t="shared" si="8"/>
        <v>0</v>
      </c>
      <c r="K106" s="139"/>
      <c r="L106" s="216"/>
      <c r="M106" s="258"/>
      <c r="N106" s="258"/>
      <c r="O106" s="139"/>
      <c r="P106" s="139"/>
      <c r="Q106" s="192"/>
      <c r="R106" s="141"/>
      <c r="S106" s="195">
        <f t="shared" si="9"/>
        <v>0</v>
      </c>
      <c r="T106" s="196">
        <f t="shared" si="10"/>
        <v>1</v>
      </c>
      <c r="U106" s="196">
        <f t="shared" si="11"/>
        <v>0</v>
      </c>
      <c r="V106" s="197"/>
      <c r="W106" s="195">
        <f t="shared" ref="W106:X106" si="94">C106/100</f>
        <v>0</v>
      </c>
      <c r="X106" s="195">
        <f t="shared" si="94"/>
        <v>0</v>
      </c>
      <c r="Y106" s="195">
        <f t="shared" si="14"/>
        <v>0</v>
      </c>
      <c r="Z106" s="198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0">
        <v>94.0</v>
      </c>
      <c r="B107" s="190"/>
      <c r="C107" s="190"/>
      <c r="D107" s="190"/>
      <c r="E107" s="190"/>
      <c r="F107" s="190">
        <f t="shared" si="5"/>
        <v>0</v>
      </c>
      <c r="G107" s="190">
        <f t="shared" si="6"/>
        <v>0</v>
      </c>
      <c r="H107" s="191">
        <f t="shared" si="7"/>
        <v>0</v>
      </c>
      <c r="I107" s="190">
        <v>1.0</v>
      </c>
      <c r="J107" s="192">
        <f t="shared" si="8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9"/>
        <v>0</v>
      </c>
      <c r="T107" s="196">
        <f t="shared" si="10"/>
        <v>1</v>
      </c>
      <c r="U107" s="196">
        <f t="shared" si="11"/>
        <v>0</v>
      </c>
      <c r="V107" s="197"/>
      <c r="W107" s="195">
        <f t="shared" ref="W107:X107" si="95">C107/100</f>
        <v>0</v>
      </c>
      <c r="X107" s="195">
        <f t="shared" si="95"/>
        <v>0</v>
      </c>
      <c r="Y107" s="195">
        <f t="shared" si="14"/>
        <v>0</v>
      </c>
      <c r="Z107" s="198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0">
        <v>95.0</v>
      </c>
      <c r="B108" s="190"/>
      <c r="C108" s="190"/>
      <c r="D108" s="190"/>
      <c r="E108" s="190"/>
      <c r="F108" s="190">
        <f t="shared" si="5"/>
        <v>0</v>
      </c>
      <c r="G108" s="190">
        <f t="shared" si="6"/>
        <v>0</v>
      </c>
      <c r="H108" s="191">
        <f t="shared" si="7"/>
        <v>0</v>
      </c>
      <c r="I108" s="190">
        <v>1.0</v>
      </c>
      <c r="J108" s="192">
        <f t="shared" si="8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9"/>
        <v>0</v>
      </c>
      <c r="T108" s="196">
        <f t="shared" si="10"/>
        <v>1</v>
      </c>
      <c r="U108" s="196">
        <f t="shared" si="11"/>
        <v>0</v>
      </c>
      <c r="V108" s="197"/>
      <c r="W108" s="195">
        <f t="shared" ref="W108:X108" si="96">C108/100</f>
        <v>0</v>
      </c>
      <c r="X108" s="195">
        <f t="shared" si="96"/>
        <v>0</v>
      </c>
      <c r="Y108" s="195">
        <f t="shared" si="14"/>
        <v>0</v>
      </c>
      <c r="Z108" s="198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0">
        <v>96.0</v>
      </c>
      <c r="B109" s="190"/>
      <c r="C109" s="190"/>
      <c r="D109" s="190"/>
      <c r="E109" s="190"/>
      <c r="F109" s="190">
        <f t="shared" si="5"/>
        <v>0</v>
      </c>
      <c r="G109" s="190">
        <f t="shared" si="6"/>
        <v>0</v>
      </c>
      <c r="H109" s="191">
        <f t="shared" si="7"/>
        <v>0</v>
      </c>
      <c r="I109" s="190">
        <v>1.0</v>
      </c>
      <c r="J109" s="192">
        <f t="shared" si="8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9"/>
        <v>0</v>
      </c>
      <c r="T109" s="196">
        <f t="shared" si="10"/>
        <v>1</v>
      </c>
      <c r="U109" s="196">
        <f t="shared" si="11"/>
        <v>0</v>
      </c>
      <c r="V109" s="197"/>
      <c r="W109" s="195">
        <f t="shared" ref="W109:X109" si="97">C109/100</f>
        <v>0</v>
      </c>
      <c r="X109" s="195">
        <f t="shared" si="97"/>
        <v>0</v>
      </c>
      <c r="Y109" s="195">
        <f t="shared" si="14"/>
        <v>0</v>
      </c>
      <c r="Z109" s="198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0">
        <v>97.0</v>
      </c>
      <c r="B110" s="190"/>
      <c r="C110" s="190"/>
      <c r="D110" s="190"/>
      <c r="E110" s="190"/>
      <c r="F110" s="190">
        <f t="shared" si="5"/>
        <v>0</v>
      </c>
      <c r="G110" s="190">
        <f t="shared" si="6"/>
        <v>0</v>
      </c>
      <c r="H110" s="191">
        <f t="shared" si="7"/>
        <v>0</v>
      </c>
      <c r="I110" s="190">
        <v>1.0</v>
      </c>
      <c r="J110" s="192">
        <f t="shared" si="8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9"/>
        <v>0</v>
      </c>
      <c r="T110" s="196">
        <f t="shared" si="10"/>
        <v>1</v>
      </c>
      <c r="U110" s="196">
        <f t="shared" si="11"/>
        <v>0</v>
      </c>
      <c r="V110" s="197"/>
      <c r="W110" s="195">
        <f t="shared" ref="W110:X110" si="98">C110/100</f>
        <v>0</v>
      </c>
      <c r="X110" s="195">
        <f t="shared" si="98"/>
        <v>0</v>
      </c>
      <c r="Y110" s="195">
        <f t="shared" si="14"/>
        <v>0</v>
      </c>
      <c r="Z110" s="198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0">
        <v>98.0</v>
      </c>
      <c r="B111" s="190"/>
      <c r="C111" s="190"/>
      <c r="D111" s="190"/>
      <c r="E111" s="190"/>
      <c r="F111" s="190">
        <f t="shared" si="5"/>
        <v>0</v>
      </c>
      <c r="G111" s="190">
        <f t="shared" si="6"/>
        <v>0</v>
      </c>
      <c r="H111" s="191">
        <f t="shared" si="7"/>
        <v>0</v>
      </c>
      <c r="I111" s="190">
        <v>1.0</v>
      </c>
      <c r="J111" s="192">
        <f t="shared" si="8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9"/>
        <v>0</v>
      </c>
      <c r="T111" s="196">
        <f t="shared" si="10"/>
        <v>1</v>
      </c>
      <c r="U111" s="196">
        <f t="shared" si="11"/>
        <v>0</v>
      </c>
      <c r="V111" s="197"/>
      <c r="W111" s="195">
        <f t="shared" ref="W111:X111" si="99">C111/100</f>
        <v>0</v>
      </c>
      <c r="X111" s="195">
        <f t="shared" si="99"/>
        <v>0</v>
      </c>
      <c r="Y111" s="195">
        <f t="shared" si="14"/>
        <v>0</v>
      </c>
      <c r="Z111" s="198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0">
        <v>99.0</v>
      </c>
      <c r="B112" s="190"/>
      <c r="C112" s="190"/>
      <c r="D112" s="190"/>
      <c r="E112" s="190"/>
      <c r="F112" s="190">
        <f t="shared" si="5"/>
        <v>0</v>
      </c>
      <c r="G112" s="190">
        <f t="shared" si="6"/>
        <v>0</v>
      </c>
      <c r="H112" s="191">
        <f t="shared" si="7"/>
        <v>0</v>
      </c>
      <c r="I112" s="190">
        <v>1.0</v>
      </c>
      <c r="J112" s="192">
        <f t="shared" si="8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9"/>
        <v>0</v>
      </c>
      <c r="T112" s="196">
        <f t="shared" si="10"/>
        <v>1</v>
      </c>
      <c r="U112" s="196">
        <f t="shared" si="11"/>
        <v>0</v>
      </c>
      <c r="V112" s="197"/>
      <c r="W112" s="195">
        <f t="shared" ref="W112:X112" si="100">C112/100</f>
        <v>0</v>
      </c>
      <c r="X112" s="195">
        <f t="shared" si="100"/>
        <v>0</v>
      </c>
      <c r="Y112" s="195">
        <f t="shared" si="14"/>
        <v>0</v>
      </c>
      <c r="Z112" s="198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0">
        <v>100.0</v>
      </c>
      <c r="B113" s="190"/>
      <c r="C113" s="190"/>
      <c r="D113" s="190"/>
      <c r="E113" s="190"/>
      <c r="F113" s="190">
        <f t="shared" si="5"/>
        <v>0</v>
      </c>
      <c r="G113" s="190">
        <f t="shared" si="6"/>
        <v>0</v>
      </c>
      <c r="H113" s="191">
        <f t="shared" si="7"/>
        <v>0</v>
      </c>
      <c r="I113" s="190">
        <v>1.0</v>
      </c>
      <c r="J113" s="192">
        <f t="shared" si="8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9"/>
        <v>0</v>
      </c>
      <c r="T113" s="196">
        <f t="shared" si="10"/>
        <v>1</v>
      </c>
      <c r="U113" s="196">
        <f t="shared" si="11"/>
        <v>0</v>
      </c>
      <c r="V113" s="197"/>
      <c r="W113" s="195">
        <f t="shared" ref="W113:X113" si="101">C113/100</f>
        <v>0</v>
      </c>
      <c r="X113" s="195">
        <f t="shared" si="101"/>
        <v>0</v>
      </c>
      <c r="Y113" s="195">
        <f t="shared" si="14"/>
        <v>0</v>
      </c>
      <c r="Z113" s="198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0">
        <v>101.0</v>
      </c>
      <c r="B114" s="190"/>
      <c r="C114" s="190"/>
      <c r="D114" s="190"/>
      <c r="E114" s="190"/>
      <c r="F114" s="190">
        <f t="shared" si="5"/>
        <v>0</v>
      </c>
      <c r="G114" s="190">
        <f t="shared" si="6"/>
        <v>0</v>
      </c>
      <c r="H114" s="191">
        <f t="shared" si="7"/>
        <v>0</v>
      </c>
      <c r="I114" s="190">
        <v>1.0</v>
      </c>
      <c r="J114" s="192">
        <f t="shared" si="8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9"/>
        <v>0</v>
      </c>
      <c r="T114" s="196">
        <f t="shared" si="10"/>
        <v>1</v>
      </c>
      <c r="U114" s="196">
        <f t="shared" si="11"/>
        <v>0</v>
      </c>
      <c r="V114" s="197"/>
      <c r="W114" s="195">
        <f t="shared" ref="W114:X114" si="102">C114/100</f>
        <v>0</v>
      </c>
      <c r="X114" s="195">
        <f t="shared" si="102"/>
        <v>0</v>
      </c>
      <c r="Y114" s="195">
        <f t="shared" si="14"/>
        <v>0</v>
      </c>
      <c r="Z114" s="198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0">
        <v>102.0</v>
      </c>
      <c r="B115" s="190"/>
      <c r="C115" s="190"/>
      <c r="D115" s="190"/>
      <c r="E115" s="190"/>
      <c r="F115" s="190">
        <f t="shared" si="5"/>
        <v>0</v>
      </c>
      <c r="G115" s="190">
        <f t="shared" si="6"/>
        <v>0</v>
      </c>
      <c r="H115" s="191">
        <f t="shared" si="7"/>
        <v>0</v>
      </c>
      <c r="I115" s="190">
        <v>1.0</v>
      </c>
      <c r="J115" s="192">
        <f t="shared" si="8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9"/>
        <v>0</v>
      </c>
      <c r="T115" s="196">
        <f t="shared" si="10"/>
        <v>1</v>
      </c>
      <c r="U115" s="196">
        <f t="shared" si="11"/>
        <v>0</v>
      </c>
      <c r="V115" s="197"/>
      <c r="W115" s="195">
        <f t="shared" ref="W115:X115" si="103">C115/100</f>
        <v>0</v>
      </c>
      <c r="X115" s="195">
        <f t="shared" si="103"/>
        <v>0</v>
      </c>
      <c r="Y115" s="195">
        <f t="shared" si="14"/>
        <v>0</v>
      </c>
      <c r="Z115" s="198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0">
        <v>103.0</v>
      </c>
      <c r="B116" s="190"/>
      <c r="C116" s="190"/>
      <c r="D116" s="190"/>
      <c r="E116" s="190"/>
      <c r="F116" s="190">
        <f t="shared" si="5"/>
        <v>0</v>
      </c>
      <c r="G116" s="190">
        <f t="shared" si="6"/>
        <v>0</v>
      </c>
      <c r="H116" s="191">
        <f t="shared" si="7"/>
        <v>0</v>
      </c>
      <c r="I116" s="190">
        <v>1.0</v>
      </c>
      <c r="J116" s="192">
        <f t="shared" si="8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9"/>
        <v>0</v>
      </c>
      <c r="T116" s="196">
        <f t="shared" si="10"/>
        <v>1</v>
      </c>
      <c r="U116" s="196">
        <f t="shared" si="11"/>
        <v>0</v>
      </c>
      <c r="V116" s="197"/>
      <c r="W116" s="195">
        <f t="shared" ref="W116:X116" si="104">C116/100</f>
        <v>0</v>
      </c>
      <c r="X116" s="195">
        <f t="shared" si="104"/>
        <v>0</v>
      </c>
      <c r="Y116" s="195">
        <f t="shared" si="14"/>
        <v>0</v>
      </c>
      <c r="Z116" s="198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0">
        <v>104.0</v>
      </c>
      <c r="B117" s="190"/>
      <c r="C117" s="190"/>
      <c r="D117" s="190"/>
      <c r="E117" s="190"/>
      <c r="F117" s="190">
        <f t="shared" si="5"/>
        <v>0</v>
      </c>
      <c r="G117" s="190">
        <f t="shared" si="6"/>
        <v>0</v>
      </c>
      <c r="H117" s="191">
        <f t="shared" si="7"/>
        <v>0</v>
      </c>
      <c r="I117" s="190">
        <v>1.0</v>
      </c>
      <c r="J117" s="192">
        <f t="shared" si="8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9"/>
        <v>0</v>
      </c>
      <c r="T117" s="196">
        <f t="shared" si="10"/>
        <v>1</v>
      </c>
      <c r="U117" s="196">
        <f t="shared" si="11"/>
        <v>0</v>
      </c>
      <c r="V117" s="197"/>
      <c r="W117" s="195">
        <f t="shared" ref="W117:X117" si="105">C117/100</f>
        <v>0</v>
      </c>
      <c r="X117" s="195">
        <f t="shared" si="105"/>
        <v>0</v>
      </c>
      <c r="Y117" s="195">
        <f t="shared" si="14"/>
        <v>0</v>
      </c>
      <c r="Z117" s="198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0">
        <v>105.0</v>
      </c>
      <c r="B118" s="190"/>
      <c r="C118" s="190"/>
      <c r="D118" s="190"/>
      <c r="E118" s="190"/>
      <c r="F118" s="190">
        <f t="shared" si="5"/>
        <v>0</v>
      </c>
      <c r="G118" s="190">
        <f t="shared" si="6"/>
        <v>0</v>
      </c>
      <c r="H118" s="191">
        <f t="shared" si="7"/>
        <v>0</v>
      </c>
      <c r="I118" s="190">
        <v>1.0</v>
      </c>
      <c r="J118" s="192">
        <f t="shared" si="8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9"/>
        <v>0</v>
      </c>
      <c r="T118" s="196">
        <f t="shared" si="10"/>
        <v>1</v>
      </c>
      <c r="U118" s="196">
        <f t="shared" si="11"/>
        <v>0</v>
      </c>
      <c r="V118" s="197"/>
      <c r="W118" s="195">
        <f t="shared" ref="W118:X118" si="106">C118/100</f>
        <v>0</v>
      </c>
      <c r="X118" s="195">
        <f t="shared" si="106"/>
        <v>0</v>
      </c>
      <c r="Y118" s="195">
        <f t="shared" si="14"/>
        <v>0</v>
      </c>
      <c r="Z118" s="198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0">
        <v>106.0</v>
      </c>
      <c r="B119" s="190"/>
      <c r="C119" s="190"/>
      <c r="D119" s="190"/>
      <c r="E119" s="190"/>
      <c r="F119" s="190">
        <f t="shared" si="5"/>
        <v>0</v>
      </c>
      <c r="G119" s="190">
        <f t="shared" si="6"/>
        <v>0</v>
      </c>
      <c r="H119" s="191">
        <f t="shared" si="7"/>
        <v>0</v>
      </c>
      <c r="I119" s="190">
        <v>1.0</v>
      </c>
      <c r="J119" s="192">
        <f t="shared" si="8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9"/>
        <v>0</v>
      </c>
      <c r="T119" s="196">
        <f t="shared" si="10"/>
        <v>1</v>
      </c>
      <c r="U119" s="196">
        <f t="shared" si="11"/>
        <v>0</v>
      </c>
      <c r="V119" s="197"/>
      <c r="W119" s="195">
        <f t="shared" ref="W119:X119" si="107">C119/100</f>
        <v>0</v>
      </c>
      <c r="X119" s="195">
        <f t="shared" si="107"/>
        <v>0</v>
      </c>
      <c r="Y119" s="195">
        <f t="shared" si="14"/>
        <v>0</v>
      </c>
      <c r="Z119" s="198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0">
        <v>107.0</v>
      </c>
      <c r="B120" s="190"/>
      <c r="C120" s="190"/>
      <c r="D120" s="190"/>
      <c r="E120" s="190"/>
      <c r="F120" s="190">
        <f t="shared" si="5"/>
        <v>0</v>
      </c>
      <c r="G120" s="190">
        <f t="shared" si="6"/>
        <v>0</v>
      </c>
      <c r="H120" s="191">
        <f t="shared" si="7"/>
        <v>0</v>
      </c>
      <c r="I120" s="190">
        <v>1.0</v>
      </c>
      <c r="J120" s="192">
        <f t="shared" si="8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9"/>
        <v>0</v>
      </c>
      <c r="T120" s="196">
        <f t="shared" si="10"/>
        <v>1</v>
      </c>
      <c r="U120" s="196">
        <f t="shared" si="11"/>
        <v>0</v>
      </c>
      <c r="V120" s="197"/>
      <c r="W120" s="195">
        <f t="shared" ref="W120:X120" si="108">C120/100</f>
        <v>0</v>
      </c>
      <c r="X120" s="195">
        <f t="shared" si="108"/>
        <v>0</v>
      </c>
      <c r="Y120" s="195">
        <f t="shared" si="14"/>
        <v>0</v>
      </c>
      <c r="Z120" s="198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0">
        <v>108.0</v>
      </c>
      <c r="B121" s="190"/>
      <c r="C121" s="190"/>
      <c r="D121" s="190"/>
      <c r="E121" s="190"/>
      <c r="F121" s="190">
        <f t="shared" si="5"/>
        <v>0</v>
      </c>
      <c r="G121" s="190">
        <f t="shared" si="6"/>
        <v>0</v>
      </c>
      <c r="H121" s="191">
        <f t="shared" si="7"/>
        <v>0</v>
      </c>
      <c r="I121" s="190">
        <v>1.0</v>
      </c>
      <c r="J121" s="192">
        <f t="shared" si="8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9"/>
        <v>0</v>
      </c>
      <c r="T121" s="196">
        <f t="shared" si="10"/>
        <v>1</v>
      </c>
      <c r="U121" s="196">
        <f t="shared" si="11"/>
        <v>0</v>
      </c>
      <c r="V121" s="197"/>
      <c r="W121" s="195">
        <f t="shared" ref="W121:X121" si="109">C121/100</f>
        <v>0</v>
      </c>
      <c r="X121" s="195">
        <f t="shared" si="109"/>
        <v>0</v>
      </c>
      <c r="Y121" s="195">
        <f t="shared" si="14"/>
        <v>0</v>
      </c>
      <c r="Z121" s="198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0">
        <v>109.0</v>
      </c>
      <c r="B122" s="190"/>
      <c r="C122" s="190"/>
      <c r="D122" s="190"/>
      <c r="E122" s="190"/>
      <c r="F122" s="190">
        <f t="shared" si="5"/>
        <v>0</v>
      </c>
      <c r="G122" s="190">
        <f t="shared" si="6"/>
        <v>0</v>
      </c>
      <c r="H122" s="191">
        <f t="shared" si="7"/>
        <v>0</v>
      </c>
      <c r="I122" s="190">
        <v>1.0</v>
      </c>
      <c r="J122" s="192">
        <f t="shared" si="8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9"/>
        <v>0</v>
      </c>
      <c r="T122" s="196">
        <f t="shared" si="10"/>
        <v>1</v>
      </c>
      <c r="U122" s="196">
        <f t="shared" si="11"/>
        <v>0</v>
      </c>
      <c r="V122" s="197"/>
      <c r="W122" s="195">
        <f t="shared" ref="W122:X122" si="110">C122/100</f>
        <v>0</v>
      </c>
      <c r="X122" s="195">
        <f t="shared" si="110"/>
        <v>0</v>
      </c>
      <c r="Y122" s="195">
        <f t="shared" si="14"/>
        <v>0</v>
      </c>
      <c r="Z122" s="198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0">
        <v>110.0</v>
      </c>
      <c r="B123" s="190"/>
      <c r="C123" s="190"/>
      <c r="D123" s="190"/>
      <c r="E123" s="190"/>
      <c r="F123" s="190">
        <f t="shared" si="5"/>
        <v>0</v>
      </c>
      <c r="G123" s="190">
        <f t="shared" si="6"/>
        <v>0</v>
      </c>
      <c r="H123" s="191">
        <f t="shared" si="7"/>
        <v>0</v>
      </c>
      <c r="I123" s="190">
        <v>1.0</v>
      </c>
      <c r="J123" s="192">
        <f t="shared" si="8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9"/>
        <v>0</v>
      </c>
      <c r="T123" s="196">
        <f t="shared" si="10"/>
        <v>1</v>
      </c>
      <c r="U123" s="196">
        <f t="shared" si="11"/>
        <v>0</v>
      </c>
      <c r="V123" s="197"/>
      <c r="W123" s="195">
        <f t="shared" ref="W123:X123" si="111">C123/100</f>
        <v>0</v>
      </c>
      <c r="X123" s="195">
        <f t="shared" si="111"/>
        <v>0</v>
      </c>
      <c r="Y123" s="195">
        <f t="shared" si="14"/>
        <v>0</v>
      </c>
      <c r="Z123" s="198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0">
        <v>111.0</v>
      </c>
      <c r="B124" s="190"/>
      <c r="C124" s="190"/>
      <c r="D124" s="190"/>
      <c r="E124" s="190"/>
      <c r="F124" s="190">
        <f t="shared" si="5"/>
        <v>0</v>
      </c>
      <c r="G124" s="190">
        <f t="shared" si="6"/>
        <v>0</v>
      </c>
      <c r="H124" s="191">
        <f t="shared" si="7"/>
        <v>0</v>
      </c>
      <c r="I124" s="190">
        <v>1.0</v>
      </c>
      <c r="J124" s="192">
        <f t="shared" si="8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9"/>
        <v>0</v>
      </c>
      <c r="T124" s="196">
        <f t="shared" si="10"/>
        <v>1</v>
      </c>
      <c r="U124" s="196">
        <f t="shared" si="11"/>
        <v>0</v>
      </c>
      <c r="V124" s="197"/>
      <c r="W124" s="195">
        <f t="shared" ref="W124:X124" si="112">C124/100</f>
        <v>0</v>
      </c>
      <c r="X124" s="195">
        <f t="shared" si="112"/>
        <v>0</v>
      </c>
      <c r="Y124" s="195">
        <f t="shared" si="14"/>
        <v>0</v>
      </c>
      <c r="Z124" s="198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0">
        <v>112.0</v>
      </c>
      <c r="B125" s="190"/>
      <c r="C125" s="190"/>
      <c r="D125" s="190"/>
      <c r="E125" s="190"/>
      <c r="F125" s="190">
        <f t="shared" si="5"/>
        <v>0</v>
      </c>
      <c r="G125" s="190">
        <f t="shared" si="6"/>
        <v>0</v>
      </c>
      <c r="H125" s="191">
        <f t="shared" si="7"/>
        <v>0</v>
      </c>
      <c r="I125" s="190">
        <v>1.0</v>
      </c>
      <c r="J125" s="192">
        <f t="shared" si="8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9"/>
        <v>0</v>
      </c>
      <c r="T125" s="196">
        <f t="shared" si="10"/>
        <v>1</v>
      </c>
      <c r="U125" s="196">
        <f t="shared" si="11"/>
        <v>0</v>
      </c>
      <c r="V125" s="197"/>
      <c r="W125" s="195">
        <f t="shared" ref="W125:X125" si="113">C125/100</f>
        <v>0</v>
      </c>
      <c r="X125" s="195">
        <f t="shared" si="113"/>
        <v>0</v>
      </c>
      <c r="Y125" s="195">
        <f t="shared" si="14"/>
        <v>0</v>
      </c>
      <c r="Z125" s="198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0">
        <v>113.0</v>
      </c>
      <c r="B126" s="190"/>
      <c r="C126" s="190"/>
      <c r="D126" s="190"/>
      <c r="E126" s="190"/>
      <c r="F126" s="190">
        <f t="shared" si="5"/>
        <v>0</v>
      </c>
      <c r="G126" s="190">
        <f t="shared" si="6"/>
        <v>0</v>
      </c>
      <c r="H126" s="191">
        <f t="shared" si="7"/>
        <v>0</v>
      </c>
      <c r="I126" s="190">
        <v>1.0</v>
      </c>
      <c r="J126" s="192">
        <f t="shared" si="8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9"/>
        <v>0</v>
      </c>
      <c r="T126" s="196">
        <f t="shared" si="10"/>
        <v>1</v>
      </c>
      <c r="U126" s="196">
        <f t="shared" si="11"/>
        <v>0</v>
      </c>
      <c r="V126" s="197"/>
      <c r="W126" s="195">
        <f t="shared" ref="W126:X126" si="114">C126/100</f>
        <v>0</v>
      </c>
      <c r="X126" s="195">
        <f t="shared" si="114"/>
        <v>0</v>
      </c>
      <c r="Y126" s="195">
        <f t="shared" si="14"/>
        <v>0</v>
      </c>
      <c r="Z126" s="198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0">
        <v>114.0</v>
      </c>
      <c r="B127" s="190"/>
      <c r="C127" s="190"/>
      <c r="D127" s="190"/>
      <c r="E127" s="190"/>
      <c r="F127" s="190">
        <f t="shared" si="5"/>
        <v>0</v>
      </c>
      <c r="G127" s="190">
        <f t="shared" si="6"/>
        <v>0</v>
      </c>
      <c r="H127" s="191">
        <f t="shared" si="7"/>
        <v>0</v>
      </c>
      <c r="I127" s="190">
        <v>1.0</v>
      </c>
      <c r="J127" s="192">
        <f t="shared" si="8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9"/>
        <v>0</v>
      </c>
      <c r="T127" s="196">
        <f t="shared" si="10"/>
        <v>1</v>
      </c>
      <c r="U127" s="196">
        <f t="shared" si="11"/>
        <v>0</v>
      </c>
      <c r="V127" s="197"/>
      <c r="W127" s="195">
        <f t="shared" ref="W127:X127" si="115">C127/100</f>
        <v>0</v>
      </c>
      <c r="X127" s="195">
        <f t="shared" si="115"/>
        <v>0</v>
      </c>
      <c r="Y127" s="195">
        <f t="shared" si="14"/>
        <v>0</v>
      </c>
      <c r="Z127" s="198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0">
        <v>115.0</v>
      </c>
      <c r="B128" s="190"/>
      <c r="C128" s="190"/>
      <c r="D128" s="190"/>
      <c r="E128" s="190"/>
      <c r="F128" s="190">
        <f t="shared" si="5"/>
        <v>0</v>
      </c>
      <c r="G128" s="190">
        <f t="shared" si="6"/>
        <v>0</v>
      </c>
      <c r="H128" s="191">
        <f t="shared" si="7"/>
        <v>0</v>
      </c>
      <c r="I128" s="190">
        <v>1.0</v>
      </c>
      <c r="J128" s="192">
        <f t="shared" si="8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9"/>
        <v>0</v>
      </c>
      <c r="T128" s="196">
        <f t="shared" si="10"/>
        <v>1</v>
      </c>
      <c r="U128" s="196">
        <f t="shared" si="11"/>
        <v>0</v>
      </c>
      <c r="V128" s="197"/>
      <c r="W128" s="195">
        <f t="shared" ref="W128:X128" si="116">C128/100</f>
        <v>0</v>
      </c>
      <c r="X128" s="195">
        <f t="shared" si="116"/>
        <v>0</v>
      </c>
      <c r="Y128" s="195">
        <f t="shared" si="14"/>
        <v>0</v>
      </c>
      <c r="Z128" s="198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0">
        <v>116.0</v>
      </c>
      <c r="B129" s="190"/>
      <c r="C129" s="190"/>
      <c r="D129" s="190"/>
      <c r="E129" s="190"/>
      <c r="F129" s="190">
        <f t="shared" si="5"/>
        <v>0</v>
      </c>
      <c r="G129" s="190">
        <f t="shared" si="6"/>
        <v>0</v>
      </c>
      <c r="H129" s="191">
        <f t="shared" si="7"/>
        <v>0</v>
      </c>
      <c r="I129" s="190">
        <v>1.0</v>
      </c>
      <c r="J129" s="192">
        <f t="shared" si="8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9"/>
        <v>0</v>
      </c>
      <c r="T129" s="196">
        <f t="shared" si="10"/>
        <v>1</v>
      </c>
      <c r="U129" s="196">
        <f t="shared" si="11"/>
        <v>0</v>
      </c>
      <c r="V129" s="197"/>
      <c r="W129" s="195">
        <f t="shared" ref="W129:X129" si="117">C129/100</f>
        <v>0</v>
      </c>
      <c r="X129" s="195">
        <f t="shared" si="117"/>
        <v>0</v>
      </c>
      <c r="Y129" s="195">
        <f t="shared" si="14"/>
        <v>0</v>
      </c>
      <c r="Z129" s="198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0">
        <v>117.0</v>
      </c>
      <c r="B130" s="190"/>
      <c r="C130" s="190"/>
      <c r="D130" s="190"/>
      <c r="E130" s="190"/>
      <c r="F130" s="190">
        <f t="shared" si="5"/>
        <v>0</v>
      </c>
      <c r="G130" s="190">
        <f t="shared" si="6"/>
        <v>0</v>
      </c>
      <c r="H130" s="191">
        <f t="shared" si="7"/>
        <v>0</v>
      </c>
      <c r="I130" s="190">
        <v>1.0</v>
      </c>
      <c r="J130" s="192">
        <f t="shared" si="8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9"/>
        <v>0</v>
      </c>
      <c r="T130" s="196">
        <f t="shared" si="10"/>
        <v>1</v>
      </c>
      <c r="U130" s="196">
        <f t="shared" si="11"/>
        <v>0</v>
      </c>
      <c r="V130" s="197"/>
      <c r="W130" s="195">
        <f t="shared" ref="W130:X130" si="118">C130/100</f>
        <v>0</v>
      </c>
      <c r="X130" s="195">
        <f t="shared" si="118"/>
        <v>0</v>
      </c>
      <c r="Y130" s="195">
        <f t="shared" si="14"/>
        <v>0</v>
      </c>
      <c r="Z130" s="198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0">
        <v>118.0</v>
      </c>
      <c r="B131" s="190"/>
      <c r="C131" s="190"/>
      <c r="D131" s="190"/>
      <c r="E131" s="190"/>
      <c r="F131" s="190">
        <f t="shared" si="5"/>
        <v>0</v>
      </c>
      <c r="G131" s="190">
        <f t="shared" si="6"/>
        <v>0</v>
      </c>
      <c r="H131" s="191">
        <f t="shared" si="7"/>
        <v>0</v>
      </c>
      <c r="I131" s="190">
        <v>1.0</v>
      </c>
      <c r="J131" s="192">
        <f t="shared" si="8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9"/>
        <v>0</v>
      </c>
      <c r="T131" s="196">
        <f t="shared" si="10"/>
        <v>1</v>
      </c>
      <c r="U131" s="196">
        <f t="shared" si="11"/>
        <v>0</v>
      </c>
      <c r="V131" s="197"/>
      <c r="W131" s="195">
        <f t="shared" ref="W131:X131" si="119">C131/100</f>
        <v>0</v>
      </c>
      <c r="X131" s="195">
        <f t="shared" si="119"/>
        <v>0</v>
      </c>
      <c r="Y131" s="195">
        <f t="shared" si="14"/>
        <v>0</v>
      </c>
      <c r="Z131" s="198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0">
        <v>119.0</v>
      </c>
      <c r="B132" s="190"/>
      <c r="C132" s="190"/>
      <c r="D132" s="190"/>
      <c r="E132" s="190"/>
      <c r="F132" s="190">
        <f t="shared" si="5"/>
        <v>0</v>
      </c>
      <c r="G132" s="190">
        <f t="shared" si="6"/>
        <v>0</v>
      </c>
      <c r="H132" s="191">
        <f t="shared" si="7"/>
        <v>0</v>
      </c>
      <c r="I132" s="190">
        <v>1.0</v>
      </c>
      <c r="J132" s="192">
        <f t="shared" si="8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9"/>
        <v>0</v>
      </c>
      <c r="T132" s="196">
        <f t="shared" si="10"/>
        <v>1</v>
      </c>
      <c r="U132" s="196">
        <f t="shared" si="11"/>
        <v>0</v>
      </c>
      <c r="V132" s="197"/>
      <c r="W132" s="195">
        <f t="shared" ref="W132:X132" si="120">C132/100</f>
        <v>0</v>
      </c>
      <c r="X132" s="195">
        <f t="shared" si="120"/>
        <v>0</v>
      </c>
      <c r="Y132" s="195">
        <f t="shared" si="14"/>
        <v>0</v>
      </c>
      <c r="Z132" s="198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0">
        <v>120.0</v>
      </c>
      <c r="B133" s="190"/>
      <c r="C133" s="190"/>
      <c r="D133" s="190"/>
      <c r="E133" s="190"/>
      <c r="F133" s="190">
        <f t="shared" si="5"/>
        <v>0</v>
      </c>
      <c r="G133" s="190">
        <f t="shared" si="6"/>
        <v>0</v>
      </c>
      <c r="H133" s="191">
        <f t="shared" si="7"/>
        <v>0</v>
      </c>
      <c r="I133" s="190">
        <v>1.0</v>
      </c>
      <c r="J133" s="192">
        <f t="shared" si="8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9"/>
        <v>0</v>
      </c>
      <c r="T133" s="196">
        <f t="shared" si="10"/>
        <v>1</v>
      </c>
      <c r="U133" s="196">
        <f t="shared" si="11"/>
        <v>0</v>
      </c>
      <c r="V133" s="197"/>
      <c r="W133" s="195">
        <f t="shared" ref="W133:X133" si="121">C133/100</f>
        <v>0</v>
      </c>
      <c r="X133" s="195">
        <f t="shared" si="121"/>
        <v>0</v>
      </c>
      <c r="Y133" s="195">
        <f t="shared" si="14"/>
        <v>0</v>
      </c>
      <c r="Z133" s="198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0">
        <v>121.0</v>
      </c>
      <c r="B134" s="190"/>
      <c r="C134" s="190"/>
      <c r="D134" s="190"/>
      <c r="E134" s="190"/>
      <c r="F134" s="190">
        <f t="shared" si="5"/>
        <v>0</v>
      </c>
      <c r="G134" s="190">
        <f t="shared" si="6"/>
        <v>0</v>
      </c>
      <c r="H134" s="191">
        <f t="shared" si="7"/>
        <v>0</v>
      </c>
      <c r="I134" s="190">
        <v>1.0</v>
      </c>
      <c r="J134" s="192">
        <f t="shared" si="8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9"/>
        <v>0</v>
      </c>
      <c r="T134" s="196">
        <f t="shared" si="10"/>
        <v>1</v>
      </c>
      <c r="U134" s="196">
        <f t="shared" si="11"/>
        <v>0</v>
      </c>
      <c r="V134" s="197"/>
      <c r="W134" s="195">
        <f t="shared" ref="W134:X134" si="122">C134/100</f>
        <v>0</v>
      </c>
      <c r="X134" s="195">
        <f t="shared" si="122"/>
        <v>0</v>
      </c>
      <c r="Y134" s="195">
        <f t="shared" si="14"/>
        <v>0</v>
      </c>
      <c r="Z134" s="198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0">
        <v>122.0</v>
      </c>
      <c r="B135" s="190"/>
      <c r="C135" s="190"/>
      <c r="D135" s="190"/>
      <c r="E135" s="190"/>
      <c r="F135" s="190">
        <f t="shared" si="5"/>
        <v>0</v>
      </c>
      <c r="G135" s="190">
        <f t="shared" si="6"/>
        <v>0</v>
      </c>
      <c r="H135" s="191">
        <f t="shared" si="7"/>
        <v>0</v>
      </c>
      <c r="I135" s="190">
        <v>1.0</v>
      </c>
      <c r="J135" s="192">
        <f t="shared" si="8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9"/>
        <v>0</v>
      </c>
      <c r="T135" s="196">
        <f t="shared" si="10"/>
        <v>1</v>
      </c>
      <c r="U135" s="196">
        <f t="shared" si="11"/>
        <v>0</v>
      </c>
      <c r="V135" s="197"/>
      <c r="W135" s="195">
        <f t="shared" ref="W135:X135" si="123">C135/100</f>
        <v>0</v>
      </c>
      <c r="X135" s="195">
        <f t="shared" si="123"/>
        <v>0</v>
      </c>
      <c r="Y135" s="195">
        <f t="shared" si="14"/>
        <v>0</v>
      </c>
      <c r="Z135" s="198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0">
        <v>123.0</v>
      </c>
      <c r="B136" s="190"/>
      <c r="C136" s="190"/>
      <c r="D136" s="190"/>
      <c r="E136" s="190"/>
      <c r="F136" s="190">
        <f t="shared" si="5"/>
        <v>0</v>
      </c>
      <c r="G136" s="190">
        <f t="shared" si="6"/>
        <v>0</v>
      </c>
      <c r="H136" s="191">
        <f t="shared" si="7"/>
        <v>0</v>
      </c>
      <c r="I136" s="190">
        <v>1.0</v>
      </c>
      <c r="J136" s="192">
        <f t="shared" si="8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9"/>
        <v>0</v>
      </c>
      <c r="T136" s="196">
        <f t="shared" si="10"/>
        <v>1</v>
      </c>
      <c r="U136" s="196">
        <f t="shared" si="11"/>
        <v>0</v>
      </c>
      <c r="V136" s="197"/>
      <c r="W136" s="195">
        <f t="shared" ref="W136:X136" si="124">C136/100</f>
        <v>0</v>
      </c>
      <c r="X136" s="195">
        <f t="shared" si="124"/>
        <v>0</v>
      </c>
      <c r="Y136" s="195">
        <f t="shared" si="14"/>
        <v>0</v>
      </c>
      <c r="Z136" s="198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0">
        <v>124.0</v>
      </c>
      <c r="B137" s="190"/>
      <c r="C137" s="190"/>
      <c r="D137" s="190"/>
      <c r="E137" s="190"/>
      <c r="F137" s="190">
        <f t="shared" si="5"/>
        <v>0</v>
      </c>
      <c r="G137" s="190">
        <f t="shared" si="6"/>
        <v>0</v>
      </c>
      <c r="H137" s="191">
        <f t="shared" si="7"/>
        <v>0</v>
      </c>
      <c r="I137" s="190">
        <v>1.0</v>
      </c>
      <c r="J137" s="192">
        <f t="shared" si="8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9"/>
        <v>0</v>
      </c>
      <c r="T137" s="196">
        <f t="shared" si="10"/>
        <v>1</v>
      </c>
      <c r="U137" s="196">
        <f t="shared" si="11"/>
        <v>0</v>
      </c>
      <c r="V137" s="197"/>
      <c r="W137" s="195">
        <f t="shared" ref="W137:X137" si="125">C137/100</f>
        <v>0</v>
      </c>
      <c r="X137" s="195">
        <f t="shared" si="125"/>
        <v>0</v>
      </c>
      <c r="Y137" s="195">
        <f t="shared" si="14"/>
        <v>0</v>
      </c>
      <c r="Z137" s="198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0">
        <v>125.0</v>
      </c>
      <c r="B138" s="190"/>
      <c r="C138" s="190"/>
      <c r="D138" s="190"/>
      <c r="E138" s="190"/>
      <c r="F138" s="190">
        <f t="shared" si="5"/>
        <v>0</v>
      </c>
      <c r="G138" s="190">
        <f t="shared" si="6"/>
        <v>0</v>
      </c>
      <c r="H138" s="191">
        <f t="shared" si="7"/>
        <v>0</v>
      </c>
      <c r="I138" s="190">
        <v>1.0</v>
      </c>
      <c r="J138" s="192">
        <f t="shared" si="8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9"/>
        <v>0</v>
      </c>
      <c r="T138" s="196">
        <f t="shared" si="10"/>
        <v>1</v>
      </c>
      <c r="U138" s="196">
        <f t="shared" si="11"/>
        <v>0</v>
      </c>
      <c r="V138" s="197"/>
      <c r="W138" s="195">
        <f t="shared" ref="W138:X138" si="126">C138/100</f>
        <v>0</v>
      </c>
      <c r="X138" s="195">
        <f t="shared" si="126"/>
        <v>0</v>
      </c>
      <c r="Y138" s="195">
        <f t="shared" si="14"/>
        <v>0</v>
      </c>
      <c r="Z138" s="198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0">
        <v>126.0</v>
      </c>
      <c r="B139" s="190"/>
      <c r="C139" s="190"/>
      <c r="D139" s="190"/>
      <c r="E139" s="190"/>
      <c r="F139" s="190">
        <f t="shared" si="5"/>
        <v>0</v>
      </c>
      <c r="G139" s="190">
        <f t="shared" si="6"/>
        <v>0</v>
      </c>
      <c r="H139" s="191">
        <f t="shared" si="7"/>
        <v>0</v>
      </c>
      <c r="I139" s="190">
        <v>1.0</v>
      </c>
      <c r="J139" s="192">
        <f t="shared" si="8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9"/>
        <v>0</v>
      </c>
      <c r="T139" s="196">
        <f t="shared" si="10"/>
        <v>1</v>
      </c>
      <c r="U139" s="196">
        <f t="shared" si="11"/>
        <v>0</v>
      </c>
      <c r="V139" s="197"/>
      <c r="W139" s="195">
        <f t="shared" ref="W139:X139" si="127">C139/100</f>
        <v>0</v>
      </c>
      <c r="X139" s="195">
        <f t="shared" si="127"/>
        <v>0</v>
      </c>
      <c r="Y139" s="195">
        <f t="shared" si="14"/>
        <v>0</v>
      </c>
      <c r="Z139" s="198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0">
        <v>127.0</v>
      </c>
      <c r="B140" s="190"/>
      <c r="C140" s="190"/>
      <c r="D140" s="190"/>
      <c r="E140" s="190"/>
      <c r="F140" s="190">
        <f t="shared" si="5"/>
        <v>0</v>
      </c>
      <c r="G140" s="190">
        <f t="shared" si="6"/>
        <v>0</v>
      </c>
      <c r="H140" s="191">
        <f t="shared" si="7"/>
        <v>0</v>
      </c>
      <c r="I140" s="190">
        <v>1.0</v>
      </c>
      <c r="J140" s="192">
        <f t="shared" si="8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9"/>
        <v>0</v>
      </c>
      <c r="T140" s="196">
        <f t="shared" si="10"/>
        <v>1</v>
      </c>
      <c r="U140" s="196">
        <f t="shared" si="11"/>
        <v>0</v>
      </c>
      <c r="V140" s="197"/>
      <c r="W140" s="195">
        <f t="shared" ref="W140:X140" si="128">C140/100</f>
        <v>0</v>
      </c>
      <c r="X140" s="195">
        <f t="shared" si="128"/>
        <v>0</v>
      </c>
      <c r="Y140" s="195">
        <f t="shared" si="14"/>
        <v>0</v>
      </c>
      <c r="Z140" s="198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0">
        <v>128.0</v>
      </c>
      <c r="B141" s="190"/>
      <c r="C141" s="190"/>
      <c r="D141" s="190"/>
      <c r="E141" s="190"/>
      <c r="F141" s="190">
        <f t="shared" si="5"/>
        <v>0</v>
      </c>
      <c r="G141" s="190">
        <f t="shared" si="6"/>
        <v>0</v>
      </c>
      <c r="H141" s="191">
        <f t="shared" si="7"/>
        <v>0</v>
      </c>
      <c r="I141" s="190">
        <v>1.0</v>
      </c>
      <c r="J141" s="192">
        <f t="shared" si="8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9"/>
        <v>0</v>
      </c>
      <c r="T141" s="196">
        <f t="shared" si="10"/>
        <v>1</v>
      </c>
      <c r="U141" s="196">
        <f t="shared" si="11"/>
        <v>0</v>
      </c>
      <c r="V141" s="197"/>
      <c r="W141" s="195">
        <f t="shared" ref="W141:X141" si="129">C141/100</f>
        <v>0</v>
      </c>
      <c r="X141" s="195">
        <f t="shared" si="129"/>
        <v>0</v>
      </c>
      <c r="Y141" s="195">
        <f t="shared" si="14"/>
        <v>0</v>
      </c>
      <c r="Z141" s="198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0">
        <v>129.0</v>
      </c>
      <c r="B142" s="190"/>
      <c r="C142" s="190"/>
      <c r="D142" s="190"/>
      <c r="E142" s="190"/>
      <c r="F142" s="190">
        <f t="shared" si="5"/>
        <v>0</v>
      </c>
      <c r="G142" s="190">
        <f t="shared" si="6"/>
        <v>0</v>
      </c>
      <c r="H142" s="191">
        <f t="shared" si="7"/>
        <v>0</v>
      </c>
      <c r="I142" s="190">
        <v>1.0</v>
      </c>
      <c r="J142" s="192">
        <f t="shared" si="8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9"/>
        <v>0</v>
      </c>
      <c r="T142" s="196">
        <f t="shared" si="10"/>
        <v>1</v>
      </c>
      <c r="U142" s="196">
        <f t="shared" si="11"/>
        <v>0</v>
      </c>
      <c r="V142" s="197"/>
      <c r="W142" s="195">
        <f t="shared" ref="W142:X142" si="130">C142/100</f>
        <v>0</v>
      </c>
      <c r="X142" s="195">
        <f t="shared" si="130"/>
        <v>0</v>
      </c>
      <c r="Y142" s="195">
        <f t="shared" si="14"/>
        <v>0</v>
      </c>
      <c r="Z142" s="198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0">
        <v>130.0</v>
      </c>
      <c r="B143" s="190"/>
      <c r="C143" s="190"/>
      <c r="D143" s="190"/>
      <c r="E143" s="190"/>
      <c r="F143" s="190">
        <f t="shared" si="5"/>
        <v>0</v>
      </c>
      <c r="G143" s="190">
        <f t="shared" si="6"/>
        <v>0</v>
      </c>
      <c r="H143" s="191">
        <f t="shared" si="7"/>
        <v>0</v>
      </c>
      <c r="I143" s="190">
        <v>1.0</v>
      </c>
      <c r="J143" s="192">
        <f t="shared" si="8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9"/>
        <v>0</v>
      </c>
      <c r="T143" s="196">
        <f t="shared" si="10"/>
        <v>1</v>
      </c>
      <c r="U143" s="196">
        <f t="shared" si="11"/>
        <v>0</v>
      </c>
      <c r="V143" s="197"/>
      <c r="W143" s="195">
        <f t="shared" ref="W143:X143" si="131">C143/100</f>
        <v>0</v>
      </c>
      <c r="X143" s="195">
        <f t="shared" si="131"/>
        <v>0</v>
      </c>
      <c r="Y143" s="195">
        <f t="shared" si="14"/>
        <v>0</v>
      </c>
      <c r="Z143" s="198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0">
        <v>131.0</v>
      </c>
      <c r="B144" s="190"/>
      <c r="C144" s="190"/>
      <c r="D144" s="190"/>
      <c r="E144" s="190"/>
      <c r="F144" s="190">
        <f t="shared" si="5"/>
        <v>0</v>
      </c>
      <c r="G144" s="190">
        <f t="shared" si="6"/>
        <v>0</v>
      </c>
      <c r="H144" s="191">
        <f t="shared" si="7"/>
        <v>0</v>
      </c>
      <c r="I144" s="190">
        <v>1.0</v>
      </c>
      <c r="J144" s="192">
        <f t="shared" si="8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9"/>
        <v>0</v>
      </c>
      <c r="T144" s="196">
        <f t="shared" si="10"/>
        <v>1</v>
      </c>
      <c r="U144" s="196">
        <f t="shared" si="11"/>
        <v>0</v>
      </c>
      <c r="V144" s="197"/>
      <c r="W144" s="195">
        <f t="shared" ref="W144:X144" si="132">C144/100</f>
        <v>0</v>
      </c>
      <c r="X144" s="195">
        <f t="shared" si="132"/>
        <v>0</v>
      </c>
      <c r="Y144" s="195">
        <f t="shared" si="14"/>
        <v>0</v>
      </c>
      <c r="Z144" s="198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0">
        <v>132.0</v>
      </c>
      <c r="B145" s="190"/>
      <c r="C145" s="190"/>
      <c r="D145" s="190"/>
      <c r="E145" s="190"/>
      <c r="F145" s="190">
        <f t="shared" si="5"/>
        <v>0</v>
      </c>
      <c r="G145" s="190">
        <f t="shared" si="6"/>
        <v>0</v>
      </c>
      <c r="H145" s="191">
        <f t="shared" si="7"/>
        <v>0</v>
      </c>
      <c r="I145" s="190">
        <v>1.0</v>
      </c>
      <c r="J145" s="192">
        <f t="shared" si="8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9"/>
        <v>0</v>
      </c>
      <c r="T145" s="196">
        <f t="shared" si="10"/>
        <v>1</v>
      </c>
      <c r="U145" s="196">
        <f t="shared" si="11"/>
        <v>0</v>
      </c>
      <c r="V145" s="197"/>
      <c r="W145" s="195">
        <f t="shared" ref="W145:X145" si="133">C145/100</f>
        <v>0</v>
      </c>
      <c r="X145" s="195">
        <f t="shared" si="133"/>
        <v>0</v>
      </c>
      <c r="Y145" s="195">
        <f t="shared" si="14"/>
        <v>0</v>
      </c>
      <c r="Z145" s="198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0">
        <v>133.0</v>
      </c>
      <c r="B146" s="190"/>
      <c r="C146" s="190"/>
      <c r="D146" s="190"/>
      <c r="E146" s="190"/>
      <c r="F146" s="190">
        <f t="shared" si="5"/>
        <v>0</v>
      </c>
      <c r="G146" s="190">
        <f t="shared" si="6"/>
        <v>0</v>
      </c>
      <c r="H146" s="191">
        <f t="shared" si="7"/>
        <v>0</v>
      </c>
      <c r="I146" s="190">
        <v>1.0</v>
      </c>
      <c r="J146" s="192">
        <f t="shared" si="8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9"/>
        <v>0</v>
      </c>
      <c r="T146" s="196">
        <f t="shared" si="10"/>
        <v>1</v>
      </c>
      <c r="U146" s="196">
        <f t="shared" si="11"/>
        <v>0</v>
      </c>
      <c r="V146" s="197"/>
      <c r="W146" s="195">
        <f t="shared" ref="W146:X146" si="134">C146/100</f>
        <v>0</v>
      </c>
      <c r="X146" s="195">
        <f t="shared" si="134"/>
        <v>0</v>
      </c>
      <c r="Y146" s="195">
        <f t="shared" si="14"/>
        <v>0</v>
      </c>
      <c r="Z146" s="198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0">
        <v>134.0</v>
      </c>
      <c r="B147" s="190"/>
      <c r="C147" s="190"/>
      <c r="D147" s="190"/>
      <c r="E147" s="190"/>
      <c r="F147" s="190">
        <f t="shared" si="5"/>
        <v>0</v>
      </c>
      <c r="G147" s="190">
        <f t="shared" si="6"/>
        <v>0</v>
      </c>
      <c r="H147" s="191">
        <f t="shared" si="7"/>
        <v>0</v>
      </c>
      <c r="I147" s="190">
        <v>1.0</v>
      </c>
      <c r="J147" s="192">
        <f t="shared" si="8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9"/>
        <v>0</v>
      </c>
      <c r="T147" s="196">
        <f t="shared" si="10"/>
        <v>1</v>
      </c>
      <c r="U147" s="196">
        <f t="shared" si="11"/>
        <v>0</v>
      </c>
      <c r="V147" s="197"/>
      <c r="W147" s="195">
        <f t="shared" ref="W147:X147" si="135">C147/100</f>
        <v>0</v>
      </c>
      <c r="X147" s="195">
        <f t="shared" si="135"/>
        <v>0</v>
      </c>
      <c r="Y147" s="195">
        <f t="shared" si="14"/>
        <v>0</v>
      </c>
      <c r="Z147" s="198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0">
        <v>135.0</v>
      </c>
      <c r="B148" s="190"/>
      <c r="C148" s="190"/>
      <c r="D148" s="190"/>
      <c r="E148" s="190"/>
      <c r="F148" s="190">
        <f t="shared" si="5"/>
        <v>0</v>
      </c>
      <c r="G148" s="190">
        <f t="shared" si="6"/>
        <v>0</v>
      </c>
      <c r="H148" s="191">
        <f t="shared" si="7"/>
        <v>0</v>
      </c>
      <c r="I148" s="190">
        <v>1.0</v>
      </c>
      <c r="J148" s="192">
        <f t="shared" si="8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9"/>
        <v>0</v>
      </c>
      <c r="T148" s="196">
        <f t="shared" si="10"/>
        <v>1</v>
      </c>
      <c r="U148" s="196">
        <f t="shared" si="11"/>
        <v>0</v>
      </c>
      <c r="V148" s="197"/>
      <c r="W148" s="195">
        <f t="shared" ref="W148:X148" si="136">C148/100</f>
        <v>0</v>
      </c>
      <c r="X148" s="195">
        <f t="shared" si="136"/>
        <v>0</v>
      </c>
      <c r="Y148" s="195">
        <f t="shared" si="14"/>
        <v>0</v>
      </c>
      <c r="Z148" s="198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0">
        <v>136.0</v>
      </c>
      <c r="B149" s="190"/>
      <c r="C149" s="190"/>
      <c r="D149" s="190"/>
      <c r="E149" s="190"/>
      <c r="F149" s="190">
        <f t="shared" si="5"/>
        <v>0</v>
      </c>
      <c r="G149" s="190">
        <f t="shared" si="6"/>
        <v>0</v>
      </c>
      <c r="H149" s="191">
        <f t="shared" si="7"/>
        <v>0</v>
      </c>
      <c r="I149" s="190">
        <v>1.0</v>
      </c>
      <c r="J149" s="192">
        <f t="shared" si="8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9"/>
        <v>0</v>
      </c>
      <c r="T149" s="196">
        <f t="shared" si="10"/>
        <v>1</v>
      </c>
      <c r="U149" s="196">
        <f t="shared" si="11"/>
        <v>0</v>
      </c>
      <c r="V149" s="197"/>
      <c r="W149" s="195">
        <f t="shared" ref="W149:X149" si="137">C149/100</f>
        <v>0</v>
      </c>
      <c r="X149" s="195">
        <f t="shared" si="137"/>
        <v>0</v>
      </c>
      <c r="Y149" s="195">
        <f t="shared" si="14"/>
        <v>0</v>
      </c>
      <c r="Z149" s="198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0">
        <v>137.0</v>
      </c>
      <c r="B150" s="190"/>
      <c r="C150" s="190"/>
      <c r="D150" s="190"/>
      <c r="E150" s="190"/>
      <c r="F150" s="190">
        <f t="shared" si="5"/>
        <v>0</v>
      </c>
      <c r="G150" s="190">
        <f t="shared" si="6"/>
        <v>0</v>
      </c>
      <c r="H150" s="191">
        <f t="shared" si="7"/>
        <v>0</v>
      </c>
      <c r="I150" s="190">
        <v>1.0</v>
      </c>
      <c r="J150" s="192">
        <f t="shared" si="8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9"/>
        <v>0</v>
      </c>
      <c r="T150" s="196">
        <f t="shared" si="10"/>
        <v>1</v>
      </c>
      <c r="U150" s="196">
        <f t="shared" si="11"/>
        <v>0</v>
      </c>
      <c r="V150" s="197"/>
      <c r="W150" s="195">
        <f t="shared" ref="W150:X150" si="138">C150/100</f>
        <v>0</v>
      </c>
      <c r="X150" s="195">
        <f t="shared" si="138"/>
        <v>0</v>
      </c>
      <c r="Y150" s="195">
        <f t="shared" si="14"/>
        <v>0</v>
      </c>
      <c r="Z150" s="198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0">
        <v>138.0</v>
      </c>
      <c r="B151" s="190"/>
      <c r="C151" s="190"/>
      <c r="D151" s="190"/>
      <c r="E151" s="190"/>
      <c r="F151" s="190">
        <f t="shared" si="5"/>
        <v>0</v>
      </c>
      <c r="G151" s="190">
        <f t="shared" si="6"/>
        <v>0</v>
      </c>
      <c r="H151" s="191">
        <f t="shared" si="7"/>
        <v>0</v>
      </c>
      <c r="I151" s="190">
        <v>1.0</v>
      </c>
      <c r="J151" s="192">
        <f t="shared" si="8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9"/>
        <v>0</v>
      </c>
      <c r="T151" s="196">
        <f t="shared" si="10"/>
        <v>1</v>
      </c>
      <c r="U151" s="196">
        <f t="shared" si="11"/>
        <v>0</v>
      </c>
      <c r="V151" s="197"/>
      <c r="W151" s="195">
        <f t="shared" ref="W151:X151" si="139">C151/100</f>
        <v>0</v>
      </c>
      <c r="X151" s="195">
        <f t="shared" si="139"/>
        <v>0</v>
      </c>
      <c r="Y151" s="195">
        <f t="shared" si="14"/>
        <v>0</v>
      </c>
      <c r="Z151" s="198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0">
        <v>139.0</v>
      </c>
      <c r="B152" s="190"/>
      <c r="C152" s="190"/>
      <c r="D152" s="190"/>
      <c r="E152" s="190"/>
      <c r="F152" s="190">
        <f t="shared" si="5"/>
        <v>0</v>
      </c>
      <c r="G152" s="190">
        <f t="shared" si="6"/>
        <v>0</v>
      </c>
      <c r="H152" s="191">
        <f t="shared" si="7"/>
        <v>0</v>
      </c>
      <c r="I152" s="190">
        <v>1.0</v>
      </c>
      <c r="J152" s="192">
        <f t="shared" si="8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9"/>
        <v>0</v>
      </c>
      <c r="T152" s="196">
        <f t="shared" si="10"/>
        <v>1</v>
      </c>
      <c r="U152" s="196">
        <f t="shared" si="11"/>
        <v>0</v>
      </c>
      <c r="V152" s="197"/>
      <c r="W152" s="195">
        <f t="shared" ref="W152:X152" si="140">C152/100</f>
        <v>0</v>
      </c>
      <c r="X152" s="195">
        <f t="shared" si="140"/>
        <v>0</v>
      </c>
      <c r="Y152" s="195">
        <f t="shared" si="14"/>
        <v>0</v>
      </c>
      <c r="Z152" s="198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0">
        <v>140.0</v>
      </c>
      <c r="B153" s="190"/>
      <c r="C153" s="190"/>
      <c r="D153" s="190"/>
      <c r="E153" s="190"/>
      <c r="F153" s="190">
        <f t="shared" si="5"/>
        <v>0</v>
      </c>
      <c r="G153" s="190">
        <f t="shared" si="6"/>
        <v>0</v>
      </c>
      <c r="H153" s="191">
        <f t="shared" si="7"/>
        <v>0</v>
      </c>
      <c r="I153" s="190">
        <v>1.0</v>
      </c>
      <c r="J153" s="192">
        <f t="shared" si="8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9"/>
        <v>0</v>
      </c>
      <c r="T153" s="196">
        <f t="shared" si="10"/>
        <v>1</v>
      </c>
      <c r="U153" s="196">
        <f t="shared" si="11"/>
        <v>0</v>
      </c>
      <c r="V153" s="197"/>
      <c r="W153" s="195">
        <f t="shared" ref="W153:X153" si="141">C153/100</f>
        <v>0</v>
      </c>
      <c r="X153" s="195">
        <f t="shared" si="141"/>
        <v>0</v>
      </c>
      <c r="Y153" s="195">
        <f t="shared" si="14"/>
        <v>0</v>
      </c>
      <c r="Z153" s="198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0">
        <v>141.0</v>
      </c>
      <c r="B154" s="190"/>
      <c r="C154" s="190"/>
      <c r="D154" s="190"/>
      <c r="E154" s="190"/>
      <c r="F154" s="190">
        <f t="shared" si="5"/>
        <v>0</v>
      </c>
      <c r="G154" s="190">
        <f t="shared" si="6"/>
        <v>0</v>
      </c>
      <c r="H154" s="191">
        <f t="shared" si="7"/>
        <v>0</v>
      </c>
      <c r="I154" s="190">
        <v>1.0</v>
      </c>
      <c r="J154" s="192">
        <f t="shared" si="8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9"/>
        <v>0</v>
      </c>
      <c r="T154" s="196">
        <f t="shared" si="10"/>
        <v>1</v>
      </c>
      <c r="U154" s="196">
        <f t="shared" si="11"/>
        <v>0</v>
      </c>
      <c r="V154" s="197"/>
      <c r="W154" s="195">
        <f t="shared" ref="W154:X154" si="142">C154/100</f>
        <v>0</v>
      </c>
      <c r="X154" s="195">
        <f t="shared" si="142"/>
        <v>0</v>
      </c>
      <c r="Y154" s="195">
        <f t="shared" si="14"/>
        <v>0</v>
      </c>
      <c r="Z154" s="198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0">
        <v>142.0</v>
      </c>
      <c r="B155" s="190"/>
      <c r="C155" s="190"/>
      <c r="D155" s="190"/>
      <c r="E155" s="190"/>
      <c r="F155" s="190">
        <f t="shared" si="5"/>
        <v>0</v>
      </c>
      <c r="G155" s="190">
        <f t="shared" si="6"/>
        <v>0</v>
      </c>
      <c r="H155" s="191">
        <f t="shared" si="7"/>
        <v>0</v>
      </c>
      <c r="I155" s="190">
        <v>1.0</v>
      </c>
      <c r="J155" s="192">
        <f t="shared" si="8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9"/>
        <v>0</v>
      </c>
      <c r="T155" s="196">
        <f t="shared" si="10"/>
        <v>1</v>
      </c>
      <c r="U155" s="196">
        <f t="shared" si="11"/>
        <v>0</v>
      </c>
      <c r="V155" s="197"/>
      <c r="W155" s="195">
        <f t="shared" ref="W155:X155" si="143">C155/100</f>
        <v>0</v>
      </c>
      <c r="X155" s="195">
        <f t="shared" si="143"/>
        <v>0</v>
      </c>
      <c r="Y155" s="195">
        <f t="shared" si="14"/>
        <v>0</v>
      </c>
      <c r="Z155" s="198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0">
        <v>143.0</v>
      </c>
      <c r="B156" s="190"/>
      <c r="C156" s="190"/>
      <c r="D156" s="190"/>
      <c r="E156" s="190"/>
      <c r="F156" s="190">
        <f t="shared" si="5"/>
        <v>0</v>
      </c>
      <c r="G156" s="190">
        <f t="shared" si="6"/>
        <v>0</v>
      </c>
      <c r="H156" s="191">
        <f t="shared" si="7"/>
        <v>0</v>
      </c>
      <c r="I156" s="190">
        <v>1.0</v>
      </c>
      <c r="J156" s="192">
        <f t="shared" si="8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9"/>
        <v>0</v>
      </c>
      <c r="T156" s="196">
        <f t="shared" si="10"/>
        <v>1</v>
      </c>
      <c r="U156" s="196">
        <f t="shared" si="11"/>
        <v>0</v>
      </c>
      <c r="V156" s="197"/>
      <c r="W156" s="195">
        <f t="shared" ref="W156:X156" si="144">C156/100</f>
        <v>0</v>
      </c>
      <c r="X156" s="195">
        <f t="shared" si="144"/>
        <v>0</v>
      </c>
      <c r="Y156" s="195">
        <f t="shared" si="14"/>
        <v>0</v>
      </c>
      <c r="Z156" s="198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0">
        <v>144.0</v>
      </c>
      <c r="B157" s="190"/>
      <c r="C157" s="190"/>
      <c r="D157" s="190"/>
      <c r="E157" s="190"/>
      <c r="F157" s="190">
        <f t="shared" si="5"/>
        <v>0</v>
      </c>
      <c r="G157" s="190">
        <f t="shared" si="6"/>
        <v>0</v>
      </c>
      <c r="H157" s="191">
        <f t="shared" si="7"/>
        <v>0</v>
      </c>
      <c r="I157" s="190">
        <v>1.0</v>
      </c>
      <c r="J157" s="192">
        <f t="shared" si="8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9"/>
        <v>0</v>
      </c>
      <c r="T157" s="196">
        <f t="shared" si="10"/>
        <v>1</v>
      </c>
      <c r="U157" s="196">
        <f t="shared" si="11"/>
        <v>0</v>
      </c>
      <c r="V157" s="197"/>
      <c r="W157" s="195">
        <f t="shared" ref="W157:X157" si="145">C157/100</f>
        <v>0</v>
      </c>
      <c r="X157" s="195">
        <f t="shared" si="145"/>
        <v>0</v>
      </c>
      <c r="Y157" s="195">
        <f t="shared" si="14"/>
        <v>0</v>
      </c>
      <c r="Z157" s="198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0">
        <v>145.0</v>
      </c>
      <c r="B158" s="190"/>
      <c r="C158" s="190"/>
      <c r="D158" s="190"/>
      <c r="E158" s="190"/>
      <c r="F158" s="190">
        <f t="shared" si="5"/>
        <v>0</v>
      </c>
      <c r="G158" s="190">
        <f t="shared" si="6"/>
        <v>0</v>
      </c>
      <c r="H158" s="191">
        <f t="shared" si="7"/>
        <v>0</v>
      </c>
      <c r="I158" s="190">
        <v>1.0</v>
      </c>
      <c r="J158" s="192">
        <f t="shared" si="8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9"/>
        <v>0</v>
      </c>
      <c r="T158" s="196">
        <f t="shared" si="10"/>
        <v>1</v>
      </c>
      <c r="U158" s="196">
        <f t="shared" si="11"/>
        <v>0</v>
      </c>
      <c r="V158" s="197"/>
      <c r="W158" s="195">
        <f t="shared" ref="W158:X158" si="146">C158/100</f>
        <v>0</v>
      </c>
      <c r="X158" s="195">
        <f t="shared" si="146"/>
        <v>0</v>
      </c>
      <c r="Y158" s="195">
        <f t="shared" si="14"/>
        <v>0</v>
      </c>
      <c r="Z158" s="198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0">
        <v>146.0</v>
      </c>
      <c r="B159" s="190"/>
      <c r="C159" s="190"/>
      <c r="D159" s="190"/>
      <c r="E159" s="190"/>
      <c r="F159" s="190">
        <f t="shared" si="5"/>
        <v>0</v>
      </c>
      <c r="G159" s="190">
        <f t="shared" si="6"/>
        <v>0</v>
      </c>
      <c r="H159" s="191">
        <f t="shared" si="7"/>
        <v>0</v>
      </c>
      <c r="I159" s="190">
        <v>1.0</v>
      </c>
      <c r="J159" s="192">
        <f t="shared" si="8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9"/>
        <v>0</v>
      </c>
      <c r="T159" s="196">
        <f t="shared" si="10"/>
        <v>1</v>
      </c>
      <c r="U159" s="196">
        <f t="shared" si="11"/>
        <v>0</v>
      </c>
      <c r="V159" s="197"/>
      <c r="W159" s="195">
        <f t="shared" ref="W159:X159" si="147">C159/100</f>
        <v>0</v>
      </c>
      <c r="X159" s="195">
        <f t="shared" si="147"/>
        <v>0</v>
      </c>
      <c r="Y159" s="195">
        <f t="shared" si="14"/>
        <v>0</v>
      </c>
      <c r="Z159" s="198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0">
        <v>147.0</v>
      </c>
      <c r="B160" s="190"/>
      <c r="C160" s="190"/>
      <c r="D160" s="190"/>
      <c r="E160" s="190"/>
      <c r="F160" s="190">
        <f t="shared" si="5"/>
        <v>0</v>
      </c>
      <c r="G160" s="190">
        <f t="shared" si="6"/>
        <v>0</v>
      </c>
      <c r="H160" s="191">
        <f t="shared" si="7"/>
        <v>0</v>
      </c>
      <c r="I160" s="190">
        <v>1.0</v>
      </c>
      <c r="J160" s="192">
        <f t="shared" si="8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9"/>
        <v>0</v>
      </c>
      <c r="T160" s="196">
        <f t="shared" si="10"/>
        <v>1</v>
      </c>
      <c r="U160" s="196">
        <f t="shared" si="11"/>
        <v>0</v>
      </c>
      <c r="V160" s="197"/>
      <c r="W160" s="195">
        <f t="shared" ref="W160:X160" si="148">C160/100</f>
        <v>0</v>
      </c>
      <c r="X160" s="195">
        <f t="shared" si="148"/>
        <v>0</v>
      </c>
      <c r="Y160" s="195">
        <f t="shared" si="14"/>
        <v>0</v>
      </c>
      <c r="Z160" s="198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0">
        <v>148.0</v>
      </c>
      <c r="B161" s="190"/>
      <c r="C161" s="190"/>
      <c r="D161" s="190"/>
      <c r="E161" s="190"/>
      <c r="F161" s="190">
        <f t="shared" si="5"/>
        <v>0</v>
      </c>
      <c r="G161" s="190">
        <f t="shared" si="6"/>
        <v>0</v>
      </c>
      <c r="H161" s="191">
        <f t="shared" si="7"/>
        <v>0</v>
      </c>
      <c r="I161" s="190">
        <v>1.0</v>
      </c>
      <c r="J161" s="192">
        <f t="shared" si="8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9"/>
        <v>0</v>
      </c>
      <c r="T161" s="196">
        <f t="shared" si="10"/>
        <v>1</v>
      </c>
      <c r="U161" s="196">
        <f t="shared" si="11"/>
        <v>0</v>
      </c>
      <c r="V161" s="197"/>
      <c r="W161" s="195">
        <f t="shared" ref="W161:X161" si="149">C161/100</f>
        <v>0</v>
      </c>
      <c r="X161" s="195">
        <f t="shared" si="149"/>
        <v>0</v>
      </c>
      <c r="Y161" s="195">
        <f t="shared" si="14"/>
        <v>0</v>
      </c>
      <c r="Z161" s="198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0">
        <v>149.0</v>
      </c>
      <c r="B162" s="190"/>
      <c r="C162" s="190"/>
      <c r="D162" s="190"/>
      <c r="E162" s="190"/>
      <c r="F162" s="190">
        <f t="shared" si="5"/>
        <v>0</v>
      </c>
      <c r="G162" s="190">
        <f t="shared" si="6"/>
        <v>0</v>
      </c>
      <c r="H162" s="191">
        <f t="shared" si="7"/>
        <v>0</v>
      </c>
      <c r="I162" s="190">
        <v>1.0</v>
      </c>
      <c r="J162" s="192">
        <f t="shared" si="8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9"/>
        <v>0</v>
      </c>
      <c r="T162" s="196">
        <f t="shared" si="10"/>
        <v>1</v>
      </c>
      <c r="U162" s="196">
        <f t="shared" si="11"/>
        <v>0</v>
      </c>
      <c r="V162" s="197"/>
      <c r="W162" s="195">
        <f t="shared" ref="W162:X162" si="150">C162/100</f>
        <v>0</v>
      </c>
      <c r="X162" s="195">
        <f t="shared" si="150"/>
        <v>0</v>
      </c>
      <c r="Y162" s="195">
        <f t="shared" si="14"/>
        <v>0</v>
      </c>
      <c r="Z162" s="198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0">
        <v>150.0</v>
      </c>
      <c r="B163" s="190"/>
      <c r="C163" s="190"/>
      <c r="D163" s="190"/>
      <c r="E163" s="190"/>
      <c r="F163" s="190">
        <f t="shared" si="5"/>
        <v>0</v>
      </c>
      <c r="G163" s="190">
        <f t="shared" si="6"/>
        <v>0</v>
      </c>
      <c r="H163" s="191">
        <f t="shared" si="7"/>
        <v>0</v>
      </c>
      <c r="I163" s="190">
        <v>1.0</v>
      </c>
      <c r="J163" s="192">
        <f t="shared" si="8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9"/>
        <v>0</v>
      </c>
      <c r="T163" s="196">
        <f t="shared" si="10"/>
        <v>1</v>
      </c>
      <c r="U163" s="196">
        <f t="shared" si="11"/>
        <v>0</v>
      </c>
      <c r="V163" s="197"/>
      <c r="W163" s="195">
        <f t="shared" ref="W163:X163" si="151">C163/100</f>
        <v>0</v>
      </c>
      <c r="X163" s="195">
        <f t="shared" si="151"/>
        <v>0</v>
      </c>
      <c r="Y163" s="195">
        <f t="shared" si="14"/>
        <v>0</v>
      </c>
      <c r="Z163" s="198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0">
        <v>151.0</v>
      </c>
      <c r="B164" s="190"/>
      <c r="C164" s="190"/>
      <c r="D164" s="190"/>
      <c r="E164" s="190"/>
      <c r="F164" s="190">
        <f t="shared" si="5"/>
        <v>0</v>
      </c>
      <c r="G164" s="190">
        <f t="shared" si="6"/>
        <v>0</v>
      </c>
      <c r="H164" s="191">
        <f t="shared" si="7"/>
        <v>0</v>
      </c>
      <c r="I164" s="190">
        <v>1.0</v>
      </c>
      <c r="J164" s="192">
        <f t="shared" si="8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9"/>
        <v>0</v>
      </c>
      <c r="T164" s="196">
        <f t="shared" si="10"/>
        <v>1</v>
      </c>
      <c r="U164" s="196">
        <f t="shared" si="11"/>
        <v>0</v>
      </c>
      <c r="V164" s="197"/>
      <c r="W164" s="195">
        <f t="shared" ref="W164:X164" si="152">C164/100</f>
        <v>0</v>
      </c>
      <c r="X164" s="195">
        <f t="shared" si="152"/>
        <v>0</v>
      </c>
      <c r="Y164" s="195">
        <f t="shared" si="14"/>
        <v>0</v>
      </c>
      <c r="Z164" s="198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0">
        <v>152.0</v>
      </c>
      <c r="B165" s="190"/>
      <c r="C165" s="190"/>
      <c r="D165" s="190"/>
      <c r="E165" s="190"/>
      <c r="F165" s="190">
        <f t="shared" si="5"/>
        <v>0</v>
      </c>
      <c r="G165" s="190">
        <f t="shared" si="6"/>
        <v>0</v>
      </c>
      <c r="H165" s="191">
        <f t="shared" si="7"/>
        <v>0</v>
      </c>
      <c r="I165" s="190">
        <v>1.0</v>
      </c>
      <c r="J165" s="192">
        <f t="shared" si="8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9"/>
        <v>0</v>
      </c>
      <c r="T165" s="196">
        <f t="shared" si="10"/>
        <v>1</v>
      </c>
      <c r="U165" s="196">
        <f t="shared" si="11"/>
        <v>0</v>
      </c>
      <c r="V165" s="197"/>
      <c r="W165" s="195">
        <f t="shared" ref="W165:X165" si="153">C165/100</f>
        <v>0</v>
      </c>
      <c r="X165" s="195">
        <f t="shared" si="153"/>
        <v>0</v>
      </c>
      <c r="Y165" s="195">
        <f t="shared" si="14"/>
        <v>0</v>
      </c>
      <c r="Z165" s="198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0">
        <v>153.0</v>
      </c>
      <c r="B166" s="190"/>
      <c r="C166" s="190"/>
      <c r="D166" s="190"/>
      <c r="E166" s="190"/>
      <c r="F166" s="190">
        <f t="shared" si="5"/>
        <v>0</v>
      </c>
      <c r="G166" s="190">
        <f t="shared" si="6"/>
        <v>0</v>
      </c>
      <c r="H166" s="191">
        <f t="shared" si="7"/>
        <v>0</v>
      </c>
      <c r="I166" s="190">
        <v>1.0</v>
      </c>
      <c r="J166" s="192">
        <f t="shared" si="8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9"/>
        <v>0</v>
      </c>
      <c r="T166" s="196">
        <f t="shared" si="10"/>
        <v>1</v>
      </c>
      <c r="U166" s="196">
        <f t="shared" si="11"/>
        <v>0</v>
      </c>
      <c r="V166" s="197"/>
      <c r="W166" s="195">
        <f t="shared" ref="W166:X166" si="154">C166/100</f>
        <v>0</v>
      </c>
      <c r="X166" s="195">
        <f t="shared" si="154"/>
        <v>0</v>
      </c>
      <c r="Y166" s="195">
        <f t="shared" si="14"/>
        <v>0</v>
      </c>
      <c r="Z166" s="198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0">
        <v>154.0</v>
      </c>
      <c r="B167" s="190"/>
      <c r="C167" s="190"/>
      <c r="D167" s="190"/>
      <c r="E167" s="190"/>
      <c r="F167" s="190">
        <f t="shared" si="5"/>
        <v>0</v>
      </c>
      <c r="G167" s="190">
        <f t="shared" si="6"/>
        <v>0</v>
      </c>
      <c r="H167" s="191">
        <f t="shared" si="7"/>
        <v>0</v>
      </c>
      <c r="I167" s="190">
        <v>1.0</v>
      </c>
      <c r="J167" s="192">
        <f t="shared" si="8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9"/>
        <v>0</v>
      </c>
      <c r="T167" s="196">
        <f t="shared" si="10"/>
        <v>1</v>
      </c>
      <c r="U167" s="196">
        <f t="shared" si="11"/>
        <v>0</v>
      </c>
      <c r="V167" s="197"/>
      <c r="W167" s="195">
        <f t="shared" ref="W167:X167" si="155">C167/100</f>
        <v>0</v>
      </c>
      <c r="X167" s="195">
        <f t="shared" si="155"/>
        <v>0</v>
      </c>
      <c r="Y167" s="195">
        <f t="shared" si="14"/>
        <v>0</v>
      </c>
      <c r="Z167" s="198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0">
        <v>155.0</v>
      </c>
      <c r="B168" s="190"/>
      <c r="C168" s="190"/>
      <c r="D168" s="190"/>
      <c r="E168" s="190"/>
      <c r="F168" s="190">
        <f t="shared" si="5"/>
        <v>0</v>
      </c>
      <c r="G168" s="190">
        <f t="shared" si="6"/>
        <v>0</v>
      </c>
      <c r="H168" s="191">
        <f t="shared" si="7"/>
        <v>0</v>
      </c>
      <c r="I168" s="190">
        <v>1.0</v>
      </c>
      <c r="J168" s="192">
        <f t="shared" si="8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9"/>
        <v>0</v>
      </c>
      <c r="T168" s="196">
        <f t="shared" si="10"/>
        <v>1</v>
      </c>
      <c r="U168" s="196">
        <f t="shared" si="11"/>
        <v>0</v>
      </c>
      <c r="V168" s="197"/>
      <c r="W168" s="195">
        <f t="shared" ref="W168:X168" si="156">C168/100</f>
        <v>0</v>
      </c>
      <c r="X168" s="195">
        <f t="shared" si="156"/>
        <v>0</v>
      </c>
      <c r="Y168" s="195">
        <f t="shared" si="14"/>
        <v>0</v>
      </c>
      <c r="Z168" s="198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0">
        <v>156.0</v>
      </c>
      <c r="B169" s="190"/>
      <c r="C169" s="190"/>
      <c r="D169" s="190"/>
      <c r="E169" s="190"/>
      <c r="F169" s="190">
        <f t="shared" si="5"/>
        <v>0</v>
      </c>
      <c r="G169" s="190">
        <f t="shared" si="6"/>
        <v>0</v>
      </c>
      <c r="H169" s="191">
        <f t="shared" si="7"/>
        <v>0</v>
      </c>
      <c r="I169" s="190">
        <v>1.0</v>
      </c>
      <c r="J169" s="192">
        <f t="shared" si="8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9"/>
        <v>0</v>
      </c>
      <c r="T169" s="196">
        <f t="shared" si="10"/>
        <v>1</v>
      </c>
      <c r="U169" s="196">
        <f t="shared" si="11"/>
        <v>0</v>
      </c>
      <c r="V169" s="197"/>
      <c r="W169" s="195">
        <f t="shared" ref="W169:X169" si="157">C169/100</f>
        <v>0</v>
      </c>
      <c r="X169" s="195">
        <f t="shared" si="157"/>
        <v>0</v>
      </c>
      <c r="Y169" s="195">
        <f t="shared" si="14"/>
        <v>0</v>
      </c>
      <c r="Z169" s="198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0">
        <v>157.0</v>
      </c>
      <c r="B170" s="190"/>
      <c r="C170" s="190"/>
      <c r="D170" s="190"/>
      <c r="E170" s="190"/>
      <c r="F170" s="190">
        <f t="shared" si="5"/>
        <v>0</v>
      </c>
      <c r="G170" s="190">
        <f t="shared" si="6"/>
        <v>0</v>
      </c>
      <c r="H170" s="191">
        <f t="shared" si="7"/>
        <v>0</v>
      </c>
      <c r="I170" s="190">
        <v>1.0</v>
      </c>
      <c r="J170" s="192">
        <f t="shared" si="8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9"/>
        <v>0</v>
      </c>
      <c r="T170" s="196">
        <f t="shared" si="10"/>
        <v>1</v>
      </c>
      <c r="U170" s="196">
        <f t="shared" si="11"/>
        <v>0</v>
      </c>
      <c r="V170" s="197"/>
      <c r="W170" s="195">
        <f t="shared" ref="W170:X170" si="158">C170/100</f>
        <v>0</v>
      </c>
      <c r="X170" s="195">
        <f t="shared" si="158"/>
        <v>0</v>
      </c>
      <c r="Y170" s="195">
        <f t="shared" si="14"/>
        <v>0</v>
      </c>
      <c r="Z170" s="198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0">
        <v>158.0</v>
      </c>
      <c r="B171" s="190"/>
      <c r="C171" s="190"/>
      <c r="D171" s="190"/>
      <c r="E171" s="190"/>
      <c r="F171" s="190">
        <f t="shared" si="5"/>
        <v>0</v>
      </c>
      <c r="G171" s="190">
        <f t="shared" si="6"/>
        <v>0</v>
      </c>
      <c r="H171" s="191">
        <f t="shared" si="7"/>
        <v>0</v>
      </c>
      <c r="I171" s="190">
        <v>1.0</v>
      </c>
      <c r="J171" s="192">
        <f t="shared" si="8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9"/>
        <v>0</v>
      </c>
      <c r="T171" s="196">
        <f t="shared" si="10"/>
        <v>1</v>
      </c>
      <c r="U171" s="196">
        <f t="shared" si="11"/>
        <v>0</v>
      </c>
      <c r="V171" s="197"/>
      <c r="W171" s="195">
        <f t="shared" ref="W171:X171" si="159">C171/100</f>
        <v>0</v>
      </c>
      <c r="X171" s="195">
        <f t="shared" si="159"/>
        <v>0</v>
      </c>
      <c r="Y171" s="195">
        <f t="shared" si="14"/>
        <v>0</v>
      </c>
      <c r="Z171" s="198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0">
        <v>159.0</v>
      </c>
      <c r="B172" s="190"/>
      <c r="C172" s="190"/>
      <c r="D172" s="190"/>
      <c r="E172" s="190"/>
      <c r="F172" s="190">
        <f t="shared" si="5"/>
        <v>0</v>
      </c>
      <c r="G172" s="190">
        <f t="shared" si="6"/>
        <v>0</v>
      </c>
      <c r="H172" s="191">
        <f t="shared" si="7"/>
        <v>0</v>
      </c>
      <c r="I172" s="190">
        <v>1.0</v>
      </c>
      <c r="J172" s="192">
        <f t="shared" si="8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9"/>
        <v>0</v>
      </c>
      <c r="T172" s="196">
        <f t="shared" si="10"/>
        <v>1</v>
      </c>
      <c r="U172" s="196">
        <f t="shared" si="11"/>
        <v>0</v>
      </c>
      <c r="V172" s="197"/>
      <c r="W172" s="195">
        <f t="shared" ref="W172:X172" si="160">C172/100</f>
        <v>0</v>
      </c>
      <c r="X172" s="195">
        <f t="shared" si="160"/>
        <v>0</v>
      </c>
      <c r="Y172" s="195">
        <f t="shared" si="14"/>
        <v>0</v>
      </c>
      <c r="Z172" s="198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0">
        <v>160.0</v>
      </c>
      <c r="B173" s="190"/>
      <c r="C173" s="190"/>
      <c r="D173" s="190"/>
      <c r="E173" s="190"/>
      <c r="F173" s="190">
        <f t="shared" si="5"/>
        <v>0</v>
      </c>
      <c r="G173" s="190">
        <f t="shared" si="6"/>
        <v>0</v>
      </c>
      <c r="H173" s="191">
        <f t="shared" si="7"/>
        <v>0</v>
      </c>
      <c r="I173" s="190">
        <v>1.0</v>
      </c>
      <c r="J173" s="192">
        <f t="shared" si="8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9"/>
        <v>0</v>
      </c>
      <c r="T173" s="196">
        <f t="shared" si="10"/>
        <v>1</v>
      </c>
      <c r="U173" s="196">
        <f t="shared" si="11"/>
        <v>0</v>
      </c>
      <c r="V173" s="197"/>
      <c r="W173" s="195">
        <f t="shared" ref="W173:X173" si="161">C173/100</f>
        <v>0</v>
      </c>
      <c r="X173" s="195">
        <f t="shared" si="161"/>
        <v>0</v>
      </c>
      <c r="Y173" s="195">
        <f t="shared" si="14"/>
        <v>0</v>
      </c>
      <c r="Z173" s="198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0">
        <v>161.0</v>
      </c>
      <c r="B174" s="190"/>
      <c r="C174" s="190"/>
      <c r="D174" s="190"/>
      <c r="E174" s="190"/>
      <c r="F174" s="190">
        <f t="shared" si="5"/>
        <v>0</v>
      </c>
      <c r="G174" s="190">
        <f t="shared" si="6"/>
        <v>0</v>
      </c>
      <c r="H174" s="191">
        <f t="shared" si="7"/>
        <v>0</v>
      </c>
      <c r="I174" s="190">
        <v>1.0</v>
      </c>
      <c r="J174" s="192">
        <f t="shared" si="8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9"/>
        <v>0</v>
      </c>
      <c r="T174" s="196">
        <f t="shared" si="10"/>
        <v>1</v>
      </c>
      <c r="U174" s="196">
        <f t="shared" si="11"/>
        <v>0</v>
      </c>
      <c r="V174" s="197"/>
      <c r="W174" s="195">
        <f t="shared" ref="W174:X174" si="162">C174/100</f>
        <v>0</v>
      </c>
      <c r="X174" s="195">
        <f t="shared" si="162"/>
        <v>0</v>
      </c>
      <c r="Y174" s="195">
        <f t="shared" si="14"/>
        <v>0</v>
      </c>
      <c r="Z174" s="198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0">
        <v>162.0</v>
      </c>
      <c r="B175" s="190"/>
      <c r="C175" s="190"/>
      <c r="D175" s="190"/>
      <c r="E175" s="190"/>
      <c r="F175" s="190">
        <f t="shared" si="5"/>
        <v>0</v>
      </c>
      <c r="G175" s="190">
        <f t="shared" si="6"/>
        <v>0</v>
      </c>
      <c r="H175" s="191">
        <f t="shared" si="7"/>
        <v>0</v>
      </c>
      <c r="I175" s="190">
        <v>1.0</v>
      </c>
      <c r="J175" s="192">
        <f t="shared" si="8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9"/>
        <v>0</v>
      </c>
      <c r="T175" s="196">
        <f t="shared" si="10"/>
        <v>1</v>
      </c>
      <c r="U175" s="196">
        <f t="shared" si="11"/>
        <v>0</v>
      </c>
      <c r="V175" s="197"/>
      <c r="W175" s="195">
        <f t="shared" ref="W175:X175" si="163">C175/100</f>
        <v>0</v>
      </c>
      <c r="X175" s="195">
        <f t="shared" si="163"/>
        <v>0</v>
      </c>
      <c r="Y175" s="195">
        <f t="shared" si="14"/>
        <v>0</v>
      </c>
      <c r="Z175" s="198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0">
        <v>163.0</v>
      </c>
      <c r="B176" s="190"/>
      <c r="C176" s="190"/>
      <c r="D176" s="190"/>
      <c r="E176" s="190"/>
      <c r="F176" s="190">
        <f t="shared" si="5"/>
        <v>0</v>
      </c>
      <c r="G176" s="190">
        <f t="shared" si="6"/>
        <v>0</v>
      </c>
      <c r="H176" s="191">
        <f t="shared" si="7"/>
        <v>0</v>
      </c>
      <c r="I176" s="190">
        <v>1.0</v>
      </c>
      <c r="J176" s="192">
        <f t="shared" si="8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9"/>
        <v>0</v>
      </c>
      <c r="T176" s="196">
        <f t="shared" si="10"/>
        <v>1</v>
      </c>
      <c r="U176" s="196">
        <f t="shared" si="11"/>
        <v>0</v>
      </c>
      <c r="V176" s="197"/>
      <c r="W176" s="195">
        <f t="shared" ref="W176:X176" si="164">C176/100</f>
        <v>0</v>
      </c>
      <c r="X176" s="195">
        <f t="shared" si="164"/>
        <v>0</v>
      </c>
      <c r="Y176" s="195">
        <f t="shared" si="14"/>
        <v>0</v>
      </c>
      <c r="Z176" s="198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0">
        <v>164.0</v>
      </c>
      <c r="B177" s="190"/>
      <c r="C177" s="190"/>
      <c r="D177" s="190"/>
      <c r="E177" s="190"/>
      <c r="F177" s="190">
        <f t="shared" si="5"/>
        <v>0</v>
      </c>
      <c r="G177" s="190">
        <f t="shared" si="6"/>
        <v>0</v>
      </c>
      <c r="H177" s="191">
        <f t="shared" si="7"/>
        <v>0</v>
      </c>
      <c r="I177" s="190">
        <v>1.0</v>
      </c>
      <c r="J177" s="192">
        <f t="shared" si="8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9"/>
        <v>0</v>
      </c>
      <c r="T177" s="196">
        <f t="shared" si="10"/>
        <v>1</v>
      </c>
      <c r="U177" s="196">
        <f t="shared" si="11"/>
        <v>0</v>
      </c>
      <c r="V177" s="197"/>
      <c r="W177" s="195">
        <f t="shared" ref="W177:X177" si="165">C177/100</f>
        <v>0</v>
      </c>
      <c r="X177" s="195">
        <f t="shared" si="165"/>
        <v>0</v>
      </c>
      <c r="Y177" s="195">
        <f t="shared" si="14"/>
        <v>0</v>
      </c>
      <c r="Z177" s="198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0">
        <v>165.0</v>
      </c>
      <c r="B178" s="190"/>
      <c r="C178" s="190"/>
      <c r="D178" s="190"/>
      <c r="E178" s="190"/>
      <c r="F178" s="190">
        <f t="shared" si="5"/>
        <v>0</v>
      </c>
      <c r="G178" s="190">
        <f t="shared" si="6"/>
        <v>0</v>
      </c>
      <c r="H178" s="191">
        <f t="shared" si="7"/>
        <v>0</v>
      </c>
      <c r="I178" s="190">
        <v>1.0</v>
      </c>
      <c r="J178" s="192">
        <f t="shared" si="8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9"/>
        <v>0</v>
      </c>
      <c r="T178" s="196">
        <f t="shared" si="10"/>
        <v>1</v>
      </c>
      <c r="U178" s="196">
        <f t="shared" si="11"/>
        <v>0</v>
      </c>
      <c r="V178" s="197"/>
      <c r="W178" s="195">
        <f t="shared" ref="W178:X178" si="166">C178/100</f>
        <v>0</v>
      </c>
      <c r="X178" s="195">
        <f t="shared" si="166"/>
        <v>0</v>
      </c>
      <c r="Y178" s="195">
        <f t="shared" si="14"/>
        <v>0</v>
      </c>
      <c r="Z178" s="198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0">
        <v>166.0</v>
      </c>
      <c r="B179" s="190"/>
      <c r="C179" s="190"/>
      <c r="D179" s="190"/>
      <c r="E179" s="190"/>
      <c r="F179" s="190">
        <f t="shared" si="5"/>
        <v>0</v>
      </c>
      <c r="G179" s="190">
        <f t="shared" si="6"/>
        <v>0</v>
      </c>
      <c r="H179" s="191">
        <f t="shared" si="7"/>
        <v>0</v>
      </c>
      <c r="I179" s="190">
        <v>1.0</v>
      </c>
      <c r="J179" s="192">
        <f t="shared" si="8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9"/>
        <v>0</v>
      </c>
      <c r="T179" s="196">
        <f t="shared" si="10"/>
        <v>1</v>
      </c>
      <c r="U179" s="196">
        <f t="shared" si="11"/>
        <v>0</v>
      </c>
      <c r="V179" s="197"/>
      <c r="W179" s="195">
        <f t="shared" ref="W179:X179" si="167">C179/100</f>
        <v>0</v>
      </c>
      <c r="X179" s="195">
        <f t="shared" si="167"/>
        <v>0</v>
      </c>
      <c r="Y179" s="195">
        <f t="shared" si="14"/>
        <v>0</v>
      </c>
      <c r="Z179" s="198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0">
        <v>167.0</v>
      </c>
      <c r="B180" s="190"/>
      <c r="C180" s="190"/>
      <c r="D180" s="190"/>
      <c r="E180" s="190"/>
      <c r="F180" s="190">
        <f t="shared" si="5"/>
        <v>0</v>
      </c>
      <c r="G180" s="190">
        <f t="shared" si="6"/>
        <v>0</v>
      </c>
      <c r="H180" s="191">
        <f t="shared" si="7"/>
        <v>0</v>
      </c>
      <c r="I180" s="190">
        <v>1.0</v>
      </c>
      <c r="J180" s="192">
        <f t="shared" si="8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9"/>
        <v>0</v>
      </c>
      <c r="T180" s="196">
        <f t="shared" si="10"/>
        <v>1</v>
      </c>
      <c r="U180" s="196">
        <f t="shared" si="11"/>
        <v>0</v>
      </c>
      <c r="V180" s="197"/>
      <c r="W180" s="195">
        <f t="shared" ref="W180:X180" si="168">C180/100</f>
        <v>0</v>
      </c>
      <c r="X180" s="195">
        <f t="shared" si="168"/>
        <v>0</v>
      </c>
      <c r="Y180" s="195">
        <f t="shared" si="14"/>
        <v>0</v>
      </c>
      <c r="Z180" s="198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0">
        <v>168.0</v>
      </c>
      <c r="B181" s="190"/>
      <c r="C181" s="190"/>
      <c r="D181" s="190"/>
      <c r="E181" s="190"/>
      <c r="F181" s="190">
        <f t="shared" si="5"/>
        <v>0</v>
      </c>
      <c r="G181" s="190">
        <f t="shared" si="6"/>
        <v>0</v>
      </c>
      <c r="H181" s="191">
        <f t="shared" si="7"/>
        <v>0</v>
      </c>
      <c r="I181" s="190">
        <v>1.0</v>
      </c>
      <c r="J181" s="192">
        <f t="shared" si="8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9"/>
        <v>0</v>
      </c>
      <c r="T181" s="196">
        <f t="shared" si="10"/>
        <v>1</v>
      </c>
      <c r="U181" s="196">
        <f t="shared" si="11"/>
        <v>0</v>
      </c>
      <c r="V181" s="197"/>
      <c r="W181" s="195">
        <f t="shared" ref="W181:X181" si="169">C181/100</f>
        <v>0</v>
      </c>
      <c r="X181" s="195">
        <f t="shared" si="169"/>
        <v>0</v>
      </c>
      <c r="Y181" s="195">
        <f t="shared" si="14"/>
        <v>0</v>
      </c>
      <c r="Z181" s="198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0">
        <v>169.0</v>
      </c>
      <c r="B182" s="190"/>
      <c r="C182" s="190"/>
      <c r="D182" s="190"/>
      <c r="E182" s="190"/>
      <c r="F182" s="190">
        <f t="shared" si="5"/>
        <v>0</v>
      </c>
      <c r="G182" s="190">
        <f t="shared" si="6"/>
        <v>0</v>
      </c>
      <c r="H182" s="191">
        <f t="shared" si="7"/>
        <v>0</v>
      </c>
      <c r="I182" s="190">
        <v>1.0</v>
      </c>
      <c r="J182" s="192">
        <f t="shared" si="8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9"/>
        <v>0</v>
      </c>
      <c r="T182" s="196">
        <f t="shared" si="10"/>
        <v>1</v>
      </c>
      <c r="U182" s="196">
        <f t="shared" si="11"/>
        <v>0</v>
      </c>
      <c r="V182" s="197"/>
      <c r="W182" s="195">
        <f t="shared" ref="W182:X182" si="170">C182/100</f>
        <v>0</v>
      </c>
      <c r="X182" s="195">
        <f t="shared" si="170"/>
        <v>0</v>
      </c>
      <c r="Y182" s="195">
        <f t="shared" si="14"/>
        <v>0</v>
      </c>
      <c r="Z182" s="198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0">
        <v>170.0</v>
      </c>
      <c r="B183" s="190"/>
      <c r="C183" s="190"/>
      <c r="D183" s="190"/>
      <c r="E183" s="190"/>
      <c r="F183" s="190">
        <f t="shared" si="5"/>
        <v>0</v>
      </c>
      <c r="G183" s="190">
        <f t="shared" si="6"/>
        <v>0</v>
      </c>
      <c r="H183" s="191">
        <f t="shared" si="7"/>
        <v>0</v>
      </c>
      <c r="I183" s="190">
        <v>1.0</v>
      </c>
      <c r="J183" s="192">
        <f t="shared" si="8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9"/>
        <v>0</v>
      </c>
      <c r="T183" s="196">
        <f t="shared" si="10"/>
        <v>1</v>
      </c>
      <c r="U183" s="196">
        <f t="shared" si="11"/>
        <v>0</v>
      </c>
      <c r="V183" s="197"/>
      <c r="W183" s="195">
        <f t="shared" ref="W183:X183" si="171">C183/100</f>
        <v>0</v>
      </c>
      <c r="X183" s="195">
        <f t="shared" si="171"/>
        <v>0</v>
      </c>
      <c r="Y183" s="195">
        <f t="shared" si="14"/>
        <v>0</v>
      </c>
      <c r="Z183" s="198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0">
        <v>171.0</v>
      </c>
      <c r="B184" s="190"/>
      <c r="C184" s="190"/>
      <c r="D184" s="190"/>
      <c r="E184" s="190"/>
      <c r="F184" s="190">
        <f t="shared" si="5"/>
        <v>0</v>
      </c>
      <c r="G184" s="190">
        <f t="shared" si="6"/>
        <v>0</v>
      </c>
      <c r="H184" s="191">
        <f t="shared" si="7"/>
        <v>0</v>
      </c>
      <c r="I184" s="190">
        <v>1.0</v>
      </c>
      <c r="J184" s="192">
        <f t="shared" si="8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9"/>
        <v>0</v>
      </c>
      <c r="T184" s="196">
        <f t="shared" si="10"/>
        <v>1</v>
      </c>
      <c r="U184" s="196">
        <f t="shared" si="11"/>
        <v>0</v>
      </c>
      <c r="V184" s="197"/>
      <c r="W184" s="195">
        <f t="shared" ref="W184:X184" si="172">C184/100</f>
        <v>0</v>
      </c>
      <c r="X184" s="195">
        <f t="shared" si="172"/>
        <v>0</v>
      </c>
      <c r="Y184" s="195">
        <f t="shared" si="14"/>
        <v>0</v>
      </c>
      <c r="Z184" s="198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0">
        <v>172.0</v>
      </c>
      <c r="B185" s="190"/>
      <c r="C185" s="190"/>
      <c r="D185" s="190"/>
      <c r="E185" s="190"/>
      <c r="F185" s="190">
        <f t="shared" si="5"/>
        <v>0</v>
      </c>
      <c r="G185" s="190">
        <f t="shared" si="6"/>
        <v>0</v>
      </c>
      <c r="H185" s="191">
        <f t="shared" si="7"/>
        <v>0</v>
      </c>
      <c r="I185" s="190">
        <v>1.0</v>
      </c>
      <c r="J185" s="192">
        <f t="shared" si="8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9"/>
        <v>0</v>
      </c>
      <c r="T185" s="196">
        <f t="shared" si="10"/>
        <v>1</v>
      </c>
      <c r="U185" s="196">
        <f t="shared" si="11"/>
        <v>0</v>
      </c>
      <c r="V185" s="197"/>
      <c r="W185" s="195">
        <f t="shared" ref="W185:X185" si="173">C185/100</f>
        <v>0</v>
      </c>
      <c r="X185" s="195">
        <f t="shared" si="173"/>
        <v>0</v>
      </c>
      <c r="Y185" s="195">
        <f t="shared" si="14"/>
        <v>0</v>
      </c>
      <c r="Z185" s="198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0">
        <v>173.0</v>
      </c>
      <c r="B186" s="190"/>
      <c r="C186" s="190"/>
      <c r="D186" s="190"/>
      <c r="E186" s="190"/>
      <c r="F186" s="190">
        <f t="shared" si="5"/>
        <v>0</v>
      </c>
      <c r="G186" s="190">
        <f t="shared" si="6"/>
        <v>0</v>
      </c>
      <c r="H186" s="191">
        <f t="shared" si="7"/>
        <v>0</v>
      </c>
      <c r="I186" s="190">
        <v>1.0</v>
      </c>
      <c r="J186" s="192">
        <f t="shared" si="8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9"/>
        <v>0</v>
      </c>
      <c r="T186" s="196">
        <f t="shared" si="10"/>
        <v>1</v>
      </c>
      <c r="U186" s="196">
        <f t="shared" si="11"/>
        <v>0</v>
      </c>
      <c r="V186" s="197"/>
      <c r="W186" s="195">
        <f t="shared" ref="W186:X186" si="174">C186/100</f>
        <v>0</v>
      </c>
      <c r="X186" s="195">
        <f t="shared" si="174"/>
        <v>0</v>
      </c>
      <c r="Y186" s="195">
        <f t="shared" si="14"/>
        <v>0</v>
      </c>
      <c r="Z186" s="198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0">
        <v>174.0</v>
      </c>
      <c r="B187" s="190"/>
      <c r="C187" s="190"/>
      <c r="D187" s="190"/>
      <c r="E187" s="190"/>
      <c r="F187" s="190">
        <f t="shared" si="5"/>
        <v>0</v>
      </c>
      <c r="G187" s="190">
        <f t="shared" si="6"/>
        <v>0</v>
      </c>
      <c r="H187" s="191">
        <f t="shared" si="7"/>
        <v>0</v>
      </c>
      <c r="I187" s="190">
        <v>1.0</v>
      </c>
      <c r="J187" s="192">
        <f t="shared" si="8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9"/>
        <v>0</v>
      </c>
      <c r="T187" s="196">
        <f t="shared" si="10"/>
        <v>1</v>
      </c>
      <c r="U187" s="196">
        <f t="shared" si="11"/>
        <v>0</v>
      </c>
      <c r="V187" s="197"/>
      <c r="W187" s="195">
        <f t="shared" ref="W187:X187" si="175">C187/100</f>
        <v>0</v>
      </c>
      <c r="X187" s="195">
        <f t="shared" si="175"/>
        <v>0</v>
      </c>
      <c r="Y187" s="195">
        <f t="shared" si="14"/>
        <v>0</v>
      </c>
      <c r="Z187" s="198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0">
        <v>175.0</v>
      </c>
      <c r="B188" s="190"/>
      <c r="C188" s="190"/>
      <c r="D188" s="190"/>
      <c r="E188" s="190"/>
      <c r="F188" s="190">
        <f t="shared" si="5"/>
        <v>0</v>
      </c>
      <c r="G188" s="190">
        <f t="shared" si="6"/>
        <v>0</v>
      </c>
      <c r="H188" s="191">
        <f t="shared" si="7"/>
        <v>0</v>
      </c>
      <c r="I188" s="190">
        <v>1.0</v>
      </c>
      <c r="J188" s="192">
        <f t="shared" si="8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9"/>
        <v>0</v>
      </c>
      <c r="T188" s="196">
        <f t="shared" si="10"/>
        <v>1</v>
      </c>
      <c r="U188" s="196">
        <f t="shared" si="11"/>
        <v>0</v>
      </c>
      <c r="V188" s="197"/>
      <c r="W188" s="195">
        <f t="shared" ref="W188:X188" si="176">C188/100</f>
        <v>0</v>
      </c>
      <c r="X188" s="195">
        <f t="shared" si="176"/>
        <v>0</v>
      </c>
      <c r="Y188" s="195">
        <f t="shared" si="14"/>
        <v>0</v>
      </c>
      <c r="Z188" s="198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0">
        <v>176.0</v>
      </c>
      <c r="B189" s="190"/>
      <c r="C189" s="190"/>
      <c r="D189" s="190"/>
      <c r="E189" s="190"/>
      <c r="F189" s="190">
        <f t="shared" si="5"/>
        <v>0</v>
      </c>
      <c r="G189" s="190">
        <f t="shared" si="6"/>
        <v>0</v>
      </c>
      <c r="H189" s="191">
        <f t="shared" si="7"/>
        <v>0</v>
      </c>
      <c r="I189" s="190">
        <v>1.0</v>
      </c>
      <c r="J189" s="192">
        <f t="shared" si="8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9"/>
        <v>0</v>
      </c>
      <c r="T189" s="196">
        <f t="shared" si="10"/>
        <v>1</v>
      </c>
      <c r="U189" s="196">
        <f t="shared" si="11"/>
        <v>0</v>
      </c>
      <c r="V189" s="197"/>
      <c r="W189" s="195">
        <f t="shared" ref="W189:X189" si="177">C189/100</f>
        <v>0</v>
      </c>
      <c r="X189" s="195">
        <f t="shared" si="177"/>
        <v>0</v>
      </c>
      <c r="Y189" s="195">
        <f t="shared" si="14"/>
        <v>0</v>
      </c>
      <c r="Z189" s="198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0">
        <v>177.0</v>
      </c>
      <c r="B190" s="190"/>
      <c r="C190" s="190"/>
      <c r="D190" s="190"/>
      <c r="E190" s="190"/>
      <c r="F190" s="190">
        <f t="shared" si="5"/>
        <v>0</v>
      </c>
      <c r="G190" s="190">
        <f t="shared" si="6"/>
        <v>0</v>
      </c>
      <c r="H190" s="191">
        <f t="shared" si="7"/>
        <v>0</v>
      </c>
      <c r="I190" s="190">
        <v>1.0</v>
      </c>
      <c r="J190" s="192">
        <f t="shared" si="8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9"/>
        <v>0</v>
      </c>
      <c r="T190" s="196">
        <f t="shared" si="10"/>
        <v>1</v>
      </c>
      <c r="U190" s="196">
        <f t="shared" si="11"/>
        <v>0</v>
      </c>
      <c r="V190" s="197"/>
      <c r="W190" s="195">
        <f t="shared" ref="W190:X190" si="178">C190/100</f>
        <v>0</v>
      </c>
      <c r="X190" s="195">
        <f t="shared" si="178"/>
        <v>0</v>
      </c>
      <c r="Y190" s="195">
        <f t="shared" si="14"/>
        <v>0</v>
      </c>
      <c r="Z190" s="198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0">
        <v>178.0</v>
      </c>
      <c r="B191" s="190"/>
      <c r="C191" s="190"/>
      <c r="D191" s="190"/>
      <c r="E191" s="190"/>
      <c r="F191" s="190">
        <f t="shared" si="5"/>
        <v>0</v>
      </c>
      <c r="G191" s="190">
        <f t="shared" si="6"/>
        <v>0</v>
      </c>
      <c r="H191" s="191">
        <f t="shared" si="7"/>
        <v>0</v>
      </c>
      <c r="I191" s="190">
        <v>1.0</v>
      </c>
      <c r="J191" s="192">
        <f t="shared" si="8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9"/>
        <v>0</v>
      </c>
      <c r="T191" s="196">
        <f t="shared" si="10"/>
        <v>1</v>
      </c>
      <c r="U191" s="196">
        <f t="shared" si="11"/>
        <v>0</v>
      </c>
      <c r="V191" s="197"/>
      <c r="W191" s="195">
        <f t="shared" ref="W191:X191" si="179">C191/100</f>
        <v>0</v>
      </c>
      <c r="X191" s="195">
        <f t="shared" si="179"/>
        <v>0</v>
      </c>
      <c r="Y191" s="195">
        <f t="shared" si="14"/>
        <v>0</v>
      </c>
      <c r="Z191" s="198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0">
        <v>179.0</v>
      </c>
      <c r="B192" s="190"/>
      <c r="C192" s="190"/>
      <c r="D192" s="190"/>
      <c r="E192" s="190"/>
      <c r="F192" s="190">
        <f t="shared" si="5"/>
        <v>0</v>
      </c>
      <c r="G192" s="190">
        <f t="shared" si="6"/>
        <v>0</v>
      </c>
      <c r="H192" s="191">
        <f t="shared" si="7"/>
        <v>0</v>
      </c>
      <c r="I192" s="190">
        <v>1.0</v>
      </c>
      <c r="J192" s="192">
        <f t="shared" si="8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9"/>
        <v>0</v>
      </c>
      <c r="T192" s="196">
        <f t="shared" si="10"/>
        <v>1</v>
      </c>
      <c r="U192" s="196">
        <f t="shared" si="11"/>
        <v>0</v>
      </c>
      <c r="V192" s="197"/>
      <c r="W192" s="195">
        <f t="shared" ref="W192:X192" si="180">C192/100</f>
        <v>0</v>
      </c>
      <c r="X192" s="195">
        <f t="shared" si="180"/>
        <v>0</v>
      </c>
      <c r="Y192" s="195">
        <f t="shared" si="14"/>
        <v>0</v>
      </c>
      <c r="Z192" s="198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0">
        <v>180.0</v>
      </c>
      <c r="B193" s="190"/>
      <c r="C193" s="190"/>
      <c r="D193" s="190"/>
      <c r="E193" s="190"/>
      <c r="F193" s="190">
        <f t="shared" si="5"/>
        <v>0</v>
      </c>
      <c r="G193" s="190">
        <f t="shared" si="6"/>
        <v>0</v>
      </c>
      <c r="H193" s="191">
        <f t="shared" si="7"/>
        <v>0</v>
      </c>
      <c r="I193" s="190">
        <v>1.0</v>
      </c>
      <c r="J193" s="192">
        <f t="shared" si="8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9"/>
        <v>0</v>
      </c>
      <c r="T193" s="196">
        <f t="shared" si="10"/>
        <v>1</v>
      </c>
      <c r="U193" s="196">
        <f t="shared" si="11"/>
        <v>0</v>
      </c>
      <c r="V193" s="197"/>
      <c r="W193" s="195">
        <f t="shared" ref="W193:X193" si="181">C193/100</f>
        <v>0</v>
      </c>
      <c r="X193" s="195">
        <f t="shared" si="181"/>
        <v>0</v>
      </c>
      <c r="Y193" s="195">
        <f t="shared" si="14"/>
        <v>0</v>
      </c>
      <c r="Z193" s="198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0">
        <v>181.0</v>
      </c>
      <c r="B194" s="190"/>
      <c r="C194" s="190"/>
      <c r="D194" s="190"/>
      <c r="E194" s="190"/>
      <c r="F194" s="190">
        <f t="shared" si="5"/>
        <v>0</v>
      </c>
      <c r="G194" s="190">
        <f t="shared" si="6"/>
        <v>0</v>
      </c>
      <c r="H194" s="191">
        <f t="shared" si="7"/>
        <v>0</v>
      </c>
      <c r="I194" s="190">
        <v>1.0</v>
      </c>
      <c r="J194" s="192">
        <f t="shared" si="8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9"/>
        <v>0</v>
      </c>
      <c r="T194" s="196">
        <f t="shared" si="10"/>
        <v>1</v>
      </c>
      <c r="U194" s="196">
        <f t="shared" si="11"/>
        <v>0</v>
      </c>
      <c r="V194" s="197"/>
      <c r="W194" s="195">
        <f t="shared" ref="W194:X194" si="182">C194/100</f>
        <v>0</v>
      </c>
      <c r="X194" s="195">
        <f t="shared" si="182"/>
        <v>0</v>
      </c>
      <c r="Y194" s="195">
        <f t="shared" si="14"/>
        <v>0</v>
      </c>
      <c r="Z194" s="198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0">
        <v>182.0</v>
      </c>
      <c r="B195" s="190"/>
      <c r="C195" s="190"/>
      <c r="D195" s="190"/>
      <c r="E195" s="190"/>
      <c r="F195" s="190">
        <f t="shared" si="5"/>
        <v>0</v>
      </c>
      <c r="G195" s="190">
        <f t="shared" si="6"/>
        <v>0</v>
      </c>
      <c r="H195" s="191">
        <f t="shared" si="7"/>
        <v>0</v>
      </c>
      <c r="I195" s="190">
        <v>1.0</v>
      </c>
      <c r="J195" s="192">
        <f t="shared" si="8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9"/>
        <v>0</v>
      </c>
      <c r="T195" s="196">
        <f t="shared" si="10"/>
        <v>1</v>
      </c>
      <c r="U195" s="196">
        <f t="shared" si="11"/>
        <v>0</v>
      </c>
      <c r="V195" s="197"/>
      <c r="W195" s="195">
        <f t="shared" ref="W195:X195" si="183">C195/100</f>
        <v>0</v>
      </c>
      <c r="X195" s="195">
        <f t="shared" si="183"/>
        <v>0</v>
      </c>
      <c r="Y195" s="195">
        <f t="shared" si="14"/>
        <v>0</v>
      </c>
      <c r="Z195" s="198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0">
        <v>183.0</v>
      </c>
      <c r="B196" s="190"/>
      <c r="C196" s="190"/>
      <c r="D196" s="190"/>
      <c r="E196" s="190"/>
      <c r="F196" s="190">
        <f t="shared" si="5"/>
        <v>0</v>
      </c>
      <c r="G196" s="190">
        <f t="shared" si="6"/>
        <v>0</v>
      </c>
      <c r="H196" s="191">
        <f t="shared" si="7"/>
        <v>0</v>
      </c>
      <c r="I196" s="190">
        <v>1.0</v>
      </c>
      <c r="J196" s="192">
        <f t="shared" si="8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9"/>
        <v>0</v>
      </c>
      <c r="T196" s="196">
        <f t="shared" si="10"/>
        <v>1</v>
      </c>
      <c r="U196" s="196">
        <f t="shared" si="11"/>
        <v>0</v>
      </c>
      <c r="V196" s="197"/>
      <c r="W196" s="195">
        <f t="shared" ref="W196:X196" si="184">C196/100</f>
        <v>0</v>
      </c>
      <c r="X196" s="195">
        <f t="shared" si="184"/>
        <v>0</v>
      </c>
      <c r="Y196" s="195">
        <f t="shared" si="14"/>
        <v>0</v>
      </c>
      <c r="Z196" s="198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0">
        <v>184.0</v>
      </c>
      <c r="B197" s="190"/>
      <c r="C197" s="190"/>
      <c r="D197" s="190"/>
      <c r="E197" s="190"/>
      <c r="F197" s="190">
        <f t="shared" si="5"/>
        <v>0</v>
      </c>
      <c r="G197" s="190">
        <f t="shared" si="6"/>
        <v>0</v>
      </c>
      <c r="H197" s="191">
        <f t="shared" si="7"/>
        <v>0</v>
      </c>
      <c r="I197" s="190">
        <v>1.0</v>
      </c>
      <c r="J197" s="192">
        <f t="shared" si="8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9"/>
        <v>0</v>
      </c>
      <c r="T197" s="196">
        <f t="shared" si="10"/>
        <v>1</v>
      </c>
      <c r="U197" s="196">
        <f t="shared" si="11"/>
        <v>0</v>
      </c>
      <c r="V197" s="197"/>
      <c r="W197" s="195">
        <f t="shared" ref="W197:X197" si="185">C197/100</f>
        <v>0</v>
      </c>
      <c r="X197" s="195">
        <f t="shared" si="185"/>
        <v>0</v>
      </c>
      <c r="Y197" s="195">
        <f t="shared" si="14"/>
        <v>0</v>
      </c>
      <c r="Z197" s="198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0">
        <v>185.0</v>
      </c>
      <c r="B198" s="190"/>
      <c r="C198" s="190"/>
      <c r="D198" s="190"/>
      <c r="E198" s="190"/>
      <c r="F198" s="190">
        <f t="shared" si="5"/>
        <v>0</v>
      </c>
      <c r="G198" s="190">
        <f t="shared" si="6"/>
        <v>0</v>
      </c>
      <c r="H198" s="191">
        <f t="shared" si="7"/>
        <v>0</v>
      </c>
      <c r="I198" s="190">
        <v>1.0</v>
      </c>
      <c r="J198" s="192">
        <f t="shared" si="8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9"/>
        <v>0</v>
      </c>
      <c r="T198" s="196">
        <f t="shared" si="10"/>
        <v>1</v>
      </c>
      <c r="U198" s="196">
        <f t="shared" si="11"/>
        <v>0</v>
      </c>
      <c r="V198" s="197"/>
      <c r="W198" s="195">
        <f t="shared" ref="W198:X198" si="186">C198/100</f>
        <v>0</v>
      </c>
      <c r="X198" s="195">
        <f t="shared" si="186"/>
        <v>0</v>
      </c>
      <c r="Y198" s="195">
        <f t="shared" si="14"/>
        <v>0</v>
      </c>
      <c r="Z198" s="198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0">
        <v>186.0</v>
      </c>
      <c r="B199" s="190"/>
      <c r="C199" s="190"/>
      <c r="D199" s="190"/>
      <c r="E199" s="190"/>
      <c r="F199" s="190">
        <f t="shared" si="5"/>
        <v>0</v>
      </c>
      <c r="G199" s="190">
        <f t="shared" si="6"/>
        <v>0</v>
      </c>
      <c r="H199" s="191">
        <f t="shared" si="7"/>
        <v>0</v>
      </c>
      <c r="I199" s="190">
        <v>1.0</v>
      </c>
      <c r="J199" s="192">
        <f t="shared" si="8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9"/>
        <v>0</v>
      </c>
      <c r="T199" s="196">
        <f t="shared" si="10"/>
        <v>1</v>
      </c>
      <c r="U199" s="196">
        <f t="shared" si="11"/>
        <v>0</v>
      </c>
      <c r="V199" s="197"/>
      <c r="W199" s="195">
        <f t="shared" ref="W199:X199" si="187">C199/100</f>
        <v>0</v>
      </c>
      <c r="X199" s="195">
        <f t="shared" si="187"/>
        <v>0</v>
      </c>
      <c r="Y199" s="195">
        <f t="shared" si="14"/>
        <v>0</v>
      </c>
      <c r="Z199" s="198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0">
        <v>187.0</v>
      </c>
      <c r="B200" s="190"/>
      <c r="C200" s="190"/>
      <c r="D200" s="190"/>
      <c r="E200" s="190"/>
      <c r="F200" s="190">
        <f t="shared" si="5"/>
        <v>0</v>
      </c>
      <c r="G200" s="190">
        <f t="shared" si="6"/>
        <v>0</v>
      </c>
      <c r="H200" s="191">
        <f t="shared" si="7"/>
        <v>0</v>
      </c>
      <c r="I200" s="190">
        <v>1.0</v>
      </c>
      <c r="J200" s="192">
        <f t="shared" si="8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9"/>
        <v>0</v>
      </c>
      <c r="T200" s="196">
        <f t="shared" si="10"/>
        <v>1</v>
      </c>
      <c r="U200" s="196">
        <f t="shared" si="11"/>
        <v>0</v>
      </c>
      <c r="V200" s="197"/>
      <c r="W200" s="195">
        <f t="shared" ref="W200:X200" si="188">C200/100</f>
        <v>0</v>
      </c>
      <c r="X200" s="195">
        <f t="shared" si="188"/>
        <v>0</v>
      </c>
      <c r="Y200" s="195">
        <f t="shared" si="14"/>
        <v>0</v>
      </c>
      <c r="Z200" s="198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0">
        <v>188.0</v>
      </c>
      <c r="B201" s="190"/>
      <c r="C201" s="190"/>
      <c r="D201" s="190"/>
      <c r="E201" s="190"/>
      <c r="F201" s="190">
        <f t="shared" si="5"/>
        <v>0</v>
      </c>
      <c r="G201" s="190">
        <f t="shared" si="6"/>
        <v>0</v>
      </c>
      <c r="H201" s="191">
        <f t="shared" si="7"/>
        <v>0</v>
      </c>
      <c r="I201" s="190">
        <v>1.0</v>
      </c>
      <c r="J201" s="192">
        <f t="shared" si="8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9"/>
        <v>0</v>
      </c>
      <c r="T201" s="196">
        <f t="shared" si="10"/>
        <v>1</v>
      </c>
      <c r="U201" s="196">
        <f t="shared" si="11"/>
        <v>0</v>
      </c>
      <c r="V201" s="197"/>
      <c r="W201" s="195">
        <f t="shared" ref="W201:X201" si="189">C201/100</f>
        <v>0</v>
      </c>
      <c r="X201" s="195">
        <f t="shared" si="189"/>
        <v>0</v>
      </c>
      <c r="Y201" s="195">
        <f t="shared" si="14"/>
        <v>0</v>
      </c>
      <c r="Z201" s="198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0">
        <v>189.0</v>
      </c>
      <c r="B202" s="190"/>
      <c r="C202" s="190"/>
      <c r="D202" s="190"/>
      <c r="E202" s="190"/>
      <c r="F202" s="190">
        <f t="shared" si="5"/>
        <v>0</v>
      </c>
      <c r="G202" s="190">
        <f t="shared" si="6"/>
        <v>0</v>
      </c>
      <c r="H202" s="191">
        <f t="shared" si="7"/>
        <v>0</v>
      </c>
      <c r="I202" s="190">
        <v>1.0</v>
      </c>
      <c r="J202" s="192">
        <f t="shared" si="8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9"/>
        <v>0</v>
      </c>
      <c r="T202" s="196">
        <f t="shared" si="10"/>
        <v>1</v>
      </c>
      <c r="U202" s="196">
        <f t="shared" si="11"/>
        <v>0</v>
      </c>
      <c r="V202" s="197"/>
      <c r="W202" s="195">
        <f t="shared" ref="W202:X202" si="190">C202/100</f>
        <v>0</v>
      </c>
      <c r="X202" s="195">
        <f t="shared" si="190"/>
        <v>0</v>
      </c>
      <c r="Y202" s="195">
        <f t="shared" si="14"/>
        <v>0</v>
      </c>
      <c r="Z202" s="198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0">
        <v>190.0</v>
      </c>
      <c r="B203" s="190"/>
      <c r="C203" s="190"/>
      <c r="D203" s="190"/>
      <c r="E203" s="190"/>
      <c r="F203" s="190">
        <f t="shared" si="5"/>
        <v>0</v>
      </c>
      <c r="G203" s="190">
        <f t="shared" si="6"/>
        <v>0</v>
      </c>
      <c r="H203" s="191">
        <f t="shared" si="7"/>
        <v>0</v>
      </c>
      <c r="I203" s="190">
        <v>1.0</v>
      </c>
      <c r="J203" s="192">
        <f t="shared" si="8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9"/>
        <v>0</v>
      </c>
      <c r="T203" s="196">
        <f t="shared" si="10"/>
        <v>1</v>
      </c>
      <c r="U203" s="196">
        <f t="shared" si="11"/>
        <v>0</v>
      </c>
      <c r="V203" s="197"/>
      <c r="W203" s="195">
        <f t="shared" ref="W203:X203" si="191">C203/100</f>
        <v>0</v>
      </c>
      <c r="X203" s="195">
        <f t="shared" si="191"/>
        <v>0</v>
      </c>
      <c r="Y203" s="195">
        <f t="shared" si="14"/>
        <v>0</v>
      </c>
      <c r="Z203" s="198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0">
        <v>191.0</v>
      </c>
      <c r="B204" s="190"/>
      <c r="C204" s="190"/>
      <c r="D204" s="190"/>
      <c r="E204" s="190"/>
      <c r="F204" s="190">
        <f t="shared" si="5"/>
        <v>0</v>
      </c>
      <c r="G204" s="190">
        <f t="shared" si="6"/>
        <v>0</v>
      </c>
      <c r="H204" s="191">
        <f t="shared" si="7"/>
        <v>0</v>
      </c>
      <c r="I204" s="190">
        <v>1.0</v>
      </c>
      <c r="J204" s="192">
        <f t="shared" si="8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9"/>
        <v>0</v>
      </c>
      <c r="T204" s="196">
        <f t="shared" si="10"/>
        <v>1</v>
      </c>
      <c r="U204" s="196">
        <f t="shared" si="11"/>
        <v>0</v>
      </c>
      <c r="V204" s="197"/>
      <c r="W204" s="195">
        <f t="shared" ref="W204:X204" si="192">C204/100</f>
        <v>0</v>
      </c>
      <c r="X204" s="195">
        <f t="shared" si="192"/>
        <v>0</v>
      </c>
      <c r="Y204" s="195">
        <f t="shared" si="14"/>
        <v>0</v>
      </c>
      <c r="Z204" s="198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0">
        <v>192.0</v>
      </c>
      <c r="B205" s="190"/>
      <c r="C205" s="190"/>
      <c r="D205" s="190"/>
      <c r="E205" s="190"/>
      <c r="F205" s="190">
        <f t="shared" si="5"/>
        <v>0</v>
      </c>
      <c r="G205" s="190">
        <f t="shared" si="6"/>
        <v>0</v>
      </c>
      <c r="H205" s="191">
        <f t="shared" si="7"/>
        <v>0</v>
      </c>
      <c r="I205" s="190">
        <v>1.0</v>
      </c>
      <c r="J205" s="192">
        <f t="shared" si="8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9"/>
        <v>0</v>
      </c>
      <c r="T205" s="196">
        <f t="shared" si="10"/>
        <v>1</v>
      </c>
      <c r="U205" s="196">
        <f t="shared" si="11"/>
        <v>0</v>
      </c>
      <c r="V205" s="197"/>
      <c r="W205" s="195">
        <f t="shared" ref="W205:X205" si="193">C205/100</f>
        <v>0</v>
      </c>
      <c r="X205" s="195">
        <f t="shared" si="193"/>
        <v>0</v>
      </c>
      <c r="Y205" s="195">
        <f t="shared" si="14"/>
        <v>0</v>
      </c>
      <c r="Z205" s="198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0">
        <v>193.0</v>
      </c>
      <c r="B206" s="190"/>
      <c r="C206" s="190"/>
      <c r="D206" s="190"/>
      <c r="E206" s="190"/>
      <c r="F206" s="190">
        <f t="shared" si="5"/>
        <v>0</v>
      </c>
      <c r="G206" s="190">
        <f t="shared" si="6"/>
        <v>0</v>
      </c>
      <c r="H206" s="191">
        <f t="shared" si="7"/>
        <v>0</v>
      </c>
      <c r="I206" s="190">
        <v>1.0</v>
      </c>
      <c r="J206" s="192">
        <f t="shared" si="8"/>
        <v>0</v>
      </c>
      <c r="K206" s="139"/>
      <c r="L206" s="216"/>
      <c r="M206" s="258"/>
      <c r="N206" s="258"/>
      <c r="O206" s="139"/>
      <c r="P206" s="139"/>
      <c r="Q206" s="192"/>
      <c r="R206" s="141"/>
      <c r="S206" s="195">
        <f t="shared" si="9"/>
        <v>0</v>
      </c>
      <c r="T206" s="196">
        <f t="shared" si="10"/>
        <v>1</v>
      </c>
      <c r="U206" s="196">
        <f t="shared" si="11"/>
        <v>0</v>
      </c>
      <c r="V206" s="197"/>
      <c r="W206" s="195">
        <f t="shared" ref="W206:X206" si="194">C206/100</f>
        <v>0</v>
      </c>
      <c r="X206" s="195">
        <f t="shared" si="194"/>
        <v>0</v>
      </c>
      <c r="Y206" s="195">
        <f t="shared" si="14"/>
        <v>0</v>
      </c>
      <c r="Z206" s="198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0">
        <v>194.0</v>
      </c>
      <c r="B207" s="190"/>
      <c r="C207" s="190"/>
      <c r="D207" s="190"/>
      <c r="E207" s="190"/>
      <c r="F207" s="190">
        <f t="shared" si="5"/>
        <v>0</v>
      </c>
      <c r="G207" s="190">
        <f t="shared" si="6"/>
        <v>0</v>
      </c>
      <c r="H207" s="191">
        <f t="shared" si="7"/>
        <v>0</v>
      </c>
      <c r="I207" s="190">
        <v>1.0</v>
      </c>
      <c r="J207" s="192">
        <f t="shared" si="8"/>
        <v>0</v>
      </c>
      <c r="K207" s="139"/>
      <c r="L207" s="216"/>
      <c r="M207" s="258"/>
      <c r="N207" s="258"/>
      <c r="O207" s="139"/>
      <c r="P207" s="139"/>
      <c r="Q207" s="192"/>
      <c r="R207" s="141"/>
      <c r="S207" s="195">
        <f t="shared" si="9"/>
        <v>0</v>
      </c>
      <c r="T207" s="196">
        <f t="shared" si="10"/>
        <v>1</v>
      </c>
      <c r="U207" s="196">
        <f t="shared" si="11"/>
        <v>0</v>
      </c>
      <c r="V207" s="197"/>
      <c r="W207" s="195">
        <f t="shared" ref="W207:X207" si="195">C207/100</f>
        <v>0</v>
      </c>
      <c r="X207" s="195">
        <f t="shared" si="195"/>
        <v>0</v>
      </c>
      <c r="Y207" s="195">
        <f t="shared" si="14"/>
        <v>0</v>
      </c>
      <c r="Z207" s="198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0">
        <v>195.0</v>
      </c>
      <c r="B208" s="190"/>
      <c r="C208" s="190"/>
      <c r="D208" s="190"/>
      <c r="E208" s="190"/>
      <c r="F208" s="190">
        <f t="shared" si="5"/>
        <v>0</v>
      </c>
      <c r="G208" s="190">
        <f t="shared" si="6"/>
        <v>0</v>
      </c>
      <c r="H208" s="191">
        <f t="shared" si="7"/>
        <v>0</v>
      </c>
      <c r="I208" s="190">
        <v>1.0</v>
      </c>
      <c r="J208" s="192">
        <f t="shared" si="8"/>
        <v>0</v>
      </c>
      <c r="K208" s="139"/>
      <c r="L208" s="216"/>
      <c r="M208" s="258"/>
      <c r="N208" s="258"/>
      <c r="O208" s="139"/>
      <c r="P208" s="139"/>
      <c r="Q208" s="192"/>
      <c r="R208" s="141"/>
      <c r="S208" s="195">
        <f t="shared" si="9"/>
        <v>0</v>
      </c>
      <c r="T208" s="196">
        <f t="shared" si="10"/>
        <v>1</v>
      </c>
      <c r="U208" s="196">
        <f t="shared" si="11"/>
        <v>0</v>
      </c>
      <c r="V208" s="197"/>
      <c r="W208" s="195">
        <f t="shared" ref="W208:X208" si="196">C208/100</f>
        <v>0</v>
      </c>
      <c r="X208" s="195">
        <f t="shared" si="196"/>
        <v>0</v>
      </c>
      <c r="Y208" s="195">
        <f t="shared" si="14"/>
        <v>0</v>
      </c>
      <c r="Z208" s="198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0">
        <v>196.0</v>
      </c>
      <c r="B209" s="190"/>
      <c r="C209" s="190"/>
      <c r="D209" s="190"/>
      <c r="E209" s="190"/>
      <c r="F209" s="190">
        <f t="shared" si="5"/>
        <v>0</v>
      </c>
      <c r="G209" s="190">
        <f t="shared" si="6"/>
        <v>0</v>
      </c>
      <c r="H209" s="191">
        <f t="shared" si="7"/>
        <v>0</v>
      </c>
      <c r="I209" s="190">
        <v>1.0</v>
      </c>
      <c r="J209" s="192">
        <f t="shared" si="8"/>
        <v>0</v>
      </c>
      <c r="K209" s="139"/>
      <c r="L209" s="216"/>
      <c r="M209" s="258"/>
      <c r="N209" s="258"/>
      <c r="O209" s="139"/>
      <c r="P209" s="139"/>
      <c r="Q209" s="192"/>
      <c r="R209" s="141"/>
      <c r="S209" s="195">
        <f t="shared" si="9"/>
        <v>0</v>
      </c>
      <c r="T209" s="196">
        <f t="shared" si="10"/>
        <v>1</v>
      </c>
      <c r="U209" s="196">
        <f t="shared" si="11"/>
        <v>0</v>
      </c>
      <c r="V209" s="197"/>
      <c r="W209" s="195">
        <f t="shared" ref="W209:X209" si="197">C209/100</f>
        <v>0</v>
      </c>
      <c r="X209" s="195">
        <f t="shared" si="197"/>
        <v>0</v>
      </c>
      <c r="Y209" s="195">
        <f t="shared" si="14"/>
        <v>0</v>
      </c>
      <c r="Z209" s="198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0">
        <v>197.0</v>
      </c>
      <c r="B210" s="190"/>
      <c r="C210" s="190"/>
      <c r="D210" s="190"/>
      <c r="E210" s="190"/>
      <c r="F210" s="190">
        <f t="shared" si="5"/>
        <v>0</v>
      </c>
      <c r="G210" s="190">
        <f t="shared" si="6"/>
        <v>0</v>
      </c>
      <c r="H210" s="191">
        <f t="shared" si="7"/>
        <v>0</v>
      </c>
      <c r="I210" s="190">
        <v>1.0</v>
      </c>
      <c r="J210" s="192">
        <f t="shared" si="8"/>
        <v>0</v>
      </c>
      <c r="K210" s="139"/>
      <c r="L210" s="216"/>
      <c r="M210" s="258"/>
      <c r="N210" s="258"/>
      <c r="O210" s="139"/>
      <c r="P210" s="139"/>
      <c r="Q210" s="192"/>
      <c r="R210" s="141"/>
      <c r="S210" s="195">
        <f t="shared" si="9"/>
        <v>0</v>
      </c>
      <c r="T210" s="196">
        <f t="shared" si="10"/>
        <v>1</v>
      </c>
      <c r="U210" s="196">
        <f t="shared" si="11"/>
        <v>0</v>
      </c>
      <c r="V210" s="197"/>
      <c r="W210" s="195">
        <f t="shared" ref="W210:X210" si="198">C210/100</f>
        <v>0</v>
      </c>
      <c r="X210" s="195">
        <f t="shared" si="198"/>
        <v>0</v>
      </c>
      <c r="Y210" s="195">
        <f t="shared" si="14"/>
        <v>0</v>
      </c>
      <c r="Z210" s="198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0">
        <v>198.0</v>
      </c>
      <c r="B211" s="190"/>
      <c r="C211" s="190"/>
      <c r="D211" s="190"/>
      <c r="E211" s="190"/>
      <c r="F211" s="190">
        <f t="shared" si="5"/>
        <v>0</v>
      </c>
      <c r="G211" s="190">
        <f t="shared" si="6"/>
        <v>0</v>
      </c>
      <c r="H211" s="191">
        <f t="shared" si="7"/>
        <v>0</v>
      </c>
      <c r="I211" s="190">
        <v>1.0</v>
      </c>
      <c r="J211" s="192">
        <f t="shared" si="8"/>
        <v>0</v>
      </c>
      <c r="K211" s="139"/>
      <c r="L211" s="216"/>
      <c r="M211" s="258"/>
      <c r="N211" s="258"/>
      <c r="O211" s="139"/>
      <c r="P211" s="139"/>
      <c r="Q211" s="192"/>
      <c r="R211" s="141"/>
      <c r="S211" s="195">
        <f t="shared" si="9"/>
        <v>0</v>
      </c>
      <c r="T211" s="196">
        <f t="shared" si="10"/>
        <v>1</v>
      </c>
      <c r="U211" s="196">
        <f t="shared" si="11"/>
        <v>0</v>
      </c>
      <c r="V211" s="197"/>
      <c r="W211" s="195">
        <f t="shared" ref="W211:X211" si="199">C211/100</f>
        <v>0</v>
      </c>
      <c r="X211" s="195">
        <f t="shared" si="199"/>
        <v>0</v>
      </c>
      <c r="Y211" s="195">
        <f t="shared" si="14"/>
        <v>0</v>
      </c>
      <c r="Z211" s="198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0">
        <v>199.0</v>
      </c>
      <c r="B212" s="190"/>
      <c r="C212" s="190"/>
      <c r="D212" s="190"/>
      <c r="E212" s="190"/>
      <c r="F212" s="190">
        <f t="shared" si="5"/>
        <v>0</v>
      </c>
      <c r="G212" s="190">
        <f t="shared" si="6"/>
        <v>0</v>
      </c>
      <c r="H212" s="191">
        <f t="shared" si="7"/>
        <v>0</v>
      </c>
      <c r="I212" s="190">
        <v>1.0</v>
      </c>
      <c r="J212" s="192">
        <f t="shared" si="8"/>
        <v>0</v>
      </c>
      <c r="K212" s="139"/>
      <c r="L212" s="216"/>
      <c r="M212" s="258"/>
      <c r="N212" s="258"/>
      <c r="O212" s="139"/>
      <c r="P212" s="139"/>
      <c r="Q212" s="192"/>
      <c r="R212" s="141"/>
      <c r="S212" s="195">
        <f t="shared" si="9"/>
        <v>0</v>
      </c>
      <c r="T212" s="196">
        <f t="shared" si="10"/>
        <v>1</v>
      </c>
      <c r="U212" s="196">
        <f t="shared" si="11"/>
        <v>0</v>
      </c>
      <c r="V212" s="197"/>
      <c r="W212" s="195">
        <f t="shared" ref="W212:X212" si="200">C212/100</f>
        <v>0</v>
      </c>
      <c r="X212" s="195">
        <f t="shared" si="200"/>
        <v>0</v>
      </c>
      <c r="Y212" s="195">
        <f t="shared" si="14"/>
        <v>0</v>
      </c>
      <c r="Z212" s="198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0">
        <v>200.0</v>
      </c>
      <c r="B213" s="190"/>
      <c r="C213" s="190"/>
      <c r="D213" s="190"/>
      <c r="E213" s="190"/>
      <c r="F213" s="190">
        <f t="shared" si="5"/>
        <v>0</v>
      </c>
      <c r="G213" s="190">
        <f t="shared" si="6"/>
        <v>0</v>
      </c>
      <c r="H213" s="191">
        <f t="shared" si="7"/>
        <v>0</v>
      </c>
      <c r="I213" s="190">
        <v>1.0</v>
      </c>
      <c r="J213" s="192">
        <f t="shared" si="8"/>
        <v>0</v>
      </c>
      <c r="K213" s="139"/>
      <c r="L213" s="216"/>
      <c r="M213" s="258"/>
      <c r="N213" s="258"/>
      <c r="O213" s="139"/>
      <c r="P213" s="139"/>
      <c r="Q213" s="192"/>
      <c r="R213" s="141"/>
      <c r="S213" s="195">
        <f t="shared" si="9"/>
        <v>0</v>
      </c>
      <c r="T213" s="196">
        <f t="shared" si="10"/>
        <v>1</v>
      </c>
      <c r="U213" s="196">
        <f t="shared" si="11"/>
        <v>0</v>
      </c>
      <c r="V213" s="197"/>
      <c r="W213" s="195">
        <f t="shared" ref="W213:X213" si="201">C213/100</f>
        <v>0</v>
      </c>
      <c r="X213" s="195">
        <f t="shared" si="201"/>
        <v>0</v>
      </c>
      <c r="Y213" s="195">
        <f t="shared" si="14"/>
        <v>0</v>
      </c>
      <c r="Z213" s="198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0">
        <v>201.0</v>
      </c>
      <c r="B214" s="190"/>
      <c r="C214" s="190"/>
      <c r="D214" s="190"/>
      <c r="E214" s="190"/>
      <c r="F214" s="190">
        <f t="shared" si="5"/>
        <v>0</v>
      </c>
      <c r="G214" s="190">
        <f t="shared" si="6"/>
        <v>0</v>
      </c>
      <c r="H214" s="191">
        <f t="shared" si="7"/>
        <v>0</v>
      </c>
      <c r="I214" s="190">
        <v>1.0</v>
      </c>
      <c r="J214" s="192">
        <f t="shared" si="8"/>
        <v>0</v>
      </c>
      <c r="K214" s="139"/>
      <c r="L214" s="216"/>
      <c r="M214" s="258"/>
      <c r="N214" s="258"/>
      <c r="O214" s="139"/>
      <c r="P214" s="139"/>
      <c r="Q214" s="192"/>
      <c r="R214" s="141"/>
      <c r="S214" s="195">
        <f t="shared" si="9"/>
        <v>0</v>
      </c>
      <c r="T214" s="196">
        <f t="shared" si="10"/>
        <v>1</v>
      </c>
      <c r="U214" s="196">
        <f t="shared" si="11"/>
        <v>0</v>
      </c>
      <c r="V214" s="197"/>
      <c r="W214" s="195">
        <f t="shared" ref="W214:X214" si="202">C214/100</f>
        <v>0</v>
      </c>
      <c r="X214" s="195">
        <f t="shared" si="202"/>
        <v>0</v>
      </c>
      <c r="Y214" s="195">
        <f t="shared" si="14"/>
        <v>0</v>
      </c>
      <c r="Z214" s="198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0">
        <v>202.0</v>
      </c>
      <c r="B215" s="190"/>
      <c r="C215" s="190"/>
      <c r="D215" s="190"/>
      <c r="E215" s="190"/>
      <c r="F215" s="190">
        <f t="shared" si="5"/>
        <v>0</v>
      </c>
      <c r="G215" s="190">
        <f t="shared" si="6"/>
        <v>0</v>
      </c>
      <c r="H215" s="191">
        <f t="shared" si="7"/>
        <v>0</v>
      </c>
      <c r="I215" s="190">
        <v>1.0</v>
      </c>
      <c r="J215" s="192">
        <f t="shared" si="8"/>
        <v>0</v>
      </c>
      <c r="K215" s="139"/>
      <c r="L215" s="216"/>
      <c r="M215" s="258"/>
      <c r="N215" s="258"/>
      <c r="O215" s="139"/>
      <c r="P215" s="139"/>
      <c r="Q215" s="192"/>
      <c r="R215" s="141"/>
      <c r="S215" s="195">
        <f t="shared" si="9"/>
        <v>0</v>
      </c>
      <c r="T215" s="196">
        <f t="shared" si="10"/>
        <v>1</v>
      </c>
      <c r="U215" s="196">
        <f t="shared" si="11"/>
        <v>0</v>
      </c>
      <c r="V215" s="197"/>
      <c r="W215" s="195">
        <f t="shared" ref="W215:X215" si="203">C215/100</f>
        <v>0</v>
      </c>
      <c r="X215" s="195">
        <f t="shared" si="203"/>
        <v>0</v>
      </c>
      <c r="Y215" s="195">
        <f t="shared" si="14"/>
        <v>0</v>
      </c>
      <c r="Z215" s="198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0">
        <v>203.0</v>
      </c>
      <c r="B216" s="190"/>
      <c r="C216" s="190"/>
      <c r="D216" s="190"/>
      <c r="E216" s="190"/>
      <c r="F216" s="190">
        <f t="shared" si="5"/>
        <v>0</v>
      </c>
      <c r="G216" s="190">
        <f t="shared" si="6"/>
        <v>0</v>
      </c>
      <c r="H216" s="191">
        <f t="shared" si="7"/>
        <v>0</v>
      </c>
      <c r="I216" s="190">
        <v>1.0</v>
      </c>
      <c r="J216" s="192">
        <f t="shared" si="8"/>
        <v>0</v>
      </c>
      <c r="K216" s="139"/>
      <c r="L216" s="216"/>
      <c r="M216" s="258"/>
      <c r="N216" s="258"/>
      <c r="O216" s="139"/>
      <c r="P216" s="139"/>
      <c r="Q216" s="192"/>
      <c r="R216" s="141"/>
      <c r="S216" s="195">
        <f t="shared" si="9"/>
        <v>0</v>
      </c>
      <c r="T216" s="196">
        <f t="shared" si="10"/>
        <v>1</v>
      </c>
      <c r="U216" s="196">
        <f t="shared" si="11"/>
        <v>0</v>
      </c>
      <c r="V216" s="197"/>
      <c r="W216" s="195">
        <f t="shared" ref="W216:X216" si="204">C216/100</f>
        <v>0</v>
      </c>
      <c r="X216" s="195">
        <f t="shared" si="204"/>
        <v>0</v>
      </c>
      <c r="Y216" s="195">
        <f t="shared" si="14"/>
        <v>0</v>
      </c>
      <c r="Z216" s="198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0">
        <v>204.0</v>
      </c>
      <c r="B217" s="190"/>
      <c r="C217" s="190"/>
      <c r="D217" s="190"/>
      <c r="E217" s="190"/>
      <c r="F217" s="190">
        <f t="shared" si="5"/>
        <v>0</v>
      </c>
      <c r="G217" s="190">
        <f t="shared" si="6"/>
        <v>0</v>
      </c>
      <c r="H217" s="191">
        <f t="shared" si="7"/>
        <v>0</v>
      </c>
      <c r="I217" s="190">
        <v>1.0</v>
      </c>
      <c r="J217" s="192">
        <f t="shared" si="8"/>
        <v>0</v>
      </c>
      <c r="K217" s="139"/>
      <c r="L217" s="216"/>
      <c r="M217" s="258"/>
      <c r="N217" s="258"/>
      <c r="O217" s="139"/>
      <c r="P217" s="139"/>
      <c r="Q217" s="192"/>
      <c r="R217" s="141"/>
      <c r="S217" s="195">
        <f t="shared" si="9"/>
        <v>0</v>
      </c>
      <c r="T217" s="196">
        <f t="shared" si="10"/>
        <v>1</v>
      </c>
      <c r="U217" s="196">
        <f t="shared" si="11"/>
        <v>0</v>
      </c>
      <c r="V217" s="197"/>
      <c r="W217" s="195">
        <f t="shared" ref="W217:X217" si="205">C217/100</f>
        <v>0</v>
      </c>
      <c r="X217" s="195">
        <f t="shared" si="205"/>
        <v>0</v>
      </c>
      <c r="Y217" s="195">
        <f t="shared" si="14"/>
        <v>0</v>
      </c>
      <c r="Z217" s="198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0">
        <v>205.0</v>
      </c>
      <c r="B218" s="190"/>
      <c r="C218" s="190"/>
      <c r="D218" s="190"/>
      <c r="E218" s="190"/>
      <c r="F218" s="190">
        <f t="shared" si="5"/>
        <v>0</v>
      </c>
      <c r="G218" s="190">
        <f t="shared" si="6"/>
        <v>0</v>
      </c>
      <c r="H218" s="191">
        <f t="shared" si="7"/>
        <v>0</v>
      </c>
      <c r="I218" s="190">
        <v>1.0</v>
      </c>
      <c r="J218" s="192">
        <f t="shared" si="8"/>
        <v>0</v>
      </c>
      <c r="K218" s="139"/>
      <c r="L218" s="216"/>
      <c r="M218" s="258"/>
      <c r="N218" s="258"/>
      <c r="O218" s="139"/>
      <c r="P218" s="139"/>
      <c r="Q218" s="192"/>
      <c r="R218" s="141"/>
      <c r="S218" s="195">
        <f t="shared" si="9"/>
        <v>0</v>
      </c>
      <c r="T218" s="196">
        <f t="shared" si="10"/>
        <v>1</v>
      </c>
      <c r="U218" s="196">
        <f t="shared" si="11"/>
        <v>0</v>
      </c>
      <c r="V218" s="197"/>
      <c r="W218" s="195">
        <f t="shared" ref="W218:X218" si="206">C218/100</f>
        <v>0</v>
      </c>
      <c r="X218" s="195">
        <f t="shared" si="206"/>
        <v>0</v>
      </c>
      <c r="Y218" s="195">
        <f t="shared" si="14"/>
        <v>0</v>
      </c>
      <c r="Z218" s="198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0">
        <v>206.0</v>
      </c>
      <c r="B219" s="190"/>
      <c r="C219" s="190"/>
      <c r="D219" s="190"/>
      <c r="E219" s="190"/>
      <c r="F219" s="190">
        <f t="shared" si="5"/>
        <v>0</v>
      </c>
      <c r="G219" s="190">
        <f t="shared" si="6"/>
        <v>0</v>
      </c>
      <c r="H219" s="191">
        <f t="shared" si="7"/>
        <v>0</v>
      </c>
      <c r="I219" s="190">
        <v>1.0</v>
      </c>
      <c r="J219" s="192">
        <f t="shared" si="8"/>
        <v>0</v>
      </c>
      <c r="K219" s="139"/>
      <c r="L219" s="216"/>
      <c r="M219" s="258"/>
      <c r="N219" s="258"/>
      <c r="O219" s="139"/>
      <c r="P219" s="139"/>
      <c r="Q219" s="192"/>
      <c r="R219" s="141"/>
      <c r="S219" s="195">
        <f t="shared" si="9"/>
        <v>0</v>
      </c>
      <c r="T219" s="196">
        <f t="shared" si="10"/>
        <v>1</v>
      </c>
      <c r="U219" s="196">
        <f t="shared" si="11"/>
        <v>0</v>
      </c>
      <c r="V219" s="197"/>
      <c r="W219" s="195">
        <f t="shared" ref="W219:X219" si="207">C219/100</f>
        <v>0</v>
      </c>
      <c r="X219" s="195">
        <f t="shared" si="207"/>
        <v>0</v>
      </c>
      <c r="Y219" s="195">
        <f t="shared" si="14"/>
        <v>0</v>
      </c>
      <c r="Z219" s="198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0">
        <v>207.0</v>
      </c>
      <c r="B220" s="190"/>
      <c r="C220" s="190"/>
      <c r="D220" s="190"/>
      <c r="E220" s="190"/>
      <c r="F220" s="190">
        <f t="shared" si="5"/>
        <v>0</v>
      </c>
      <c r="G220" s="190">
        <f t="shared" si="6"/>
        <v>0</v>
      </c>
      <c r="H220" s="191">
        <f t="shared" si="7"/>
        <v>0</v>
      </c>
      <c r="I220" s="190">
        <v>1.0</v>
      </c>
      <c r="J220" s="192">
        <f t="shared" si="8"/>
        <v>0</v>
      </c>
      <c r="K220" s="139"/>
      <c r="L220" s="216"/>
      <c r="M220" s="258"/>
      <c r="N220" s="258"/>
      <c r="O220" s="139"/>
      <c r="P220" s="139"/>
      <c r="Q220" s="192"/>
      <c r="R220" s="141"/>
      <c r="S220" s="195">
        <f t="shared" si="9"/>
        <v>0</v>
      </c>
      <c r="T220" s="196">
        <f t="shared" si="10"/>
        <v>1</v>
      </c>
      <c r="U220" s="196">
        <f t="shared" si="11"/>
        <v>0</v>
      </c>
      <c r="V220" s="197"/>
      <c r="W220" s="195">
        <f t="shared" ref="W220:X220" si="208">C220/100</f>
        <v>0</v>
      </c>
      <c r="X220" s="195">
        <f t="shared" si="208"/>
        <v>0</v>
      </c>
      <c r="Y220" s="195">
        <f t="shared" si="14"/>
        <v>0</v>
      </c>
      <c r="Z220" s="198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0">
        <v>208.0</v>
      </c>
      <c r="B221" s="190"/>
      <c r="C221" s="190"/>
      <c r="D221" s="190"/>
      <c r="E221" s="190"/>
      <c r="F221" s="190">
        <f t="shared" si="5"/>
        <v>0</v>
      </c>
      <c r="G221" s="190">
        <f t="shared" si="6"/>
        <v>0</v>
      </c>
      <c r="H221" s="191">
        <f t="shared" si="7"/>
        <v>0</v>
      </c>
      <c r="I221" s="190">
        <v>1.0</v>
      </c>
      <c r="J221" s="192">
        <f t="shared" si="8"/>
        <v>0</v>
      </c>
      <c r="K221" s="139"/>
      <c r="L221" s="216"/>
      <c r="M221" s="258"/>
      <c r="N221" s="258"/>
      <c r="O221" s="139"/>
      <c r="P221" s="139"/>
      <c r="Q221" s="192"/>
      <c r="R221" s="141"/>
      <c r="S221" s="195">
        <f t="shared" si="9"/>
        <v>0</v>
      </c>
      <c r="T221" s="196">
        <f t="shared" si="10"/>
        <v>1</v>
      </c>
      <c r="U221" s="196">
        <f t="shared" si="11"/>
        <v>0</v>
      </c>
      <c r="V221" s="197"/>
      <c r="W221" s="195">
        <f t="shared" ref="W221:X221" si="209">C221/100</f>
        <v>0</v>
      </c>
      <c r="X221" s="195">
        <f t="shared" si="209"/>
        <v>0</v>
      </c>
      <c r="Y221" s="195">
        <f t="shared" si="14"/>
        <v>0</v>
      </c>
      <c r="Z221" s="198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0">
        <v>209.0</v>
      </c>
      <c r="B222" s="190"/>
      <c r="C222" s="190"/>
      <c r="D222" s="190"/>
      <c r="E222" s="190"/>
      <c r="F222" s="190">
        <f t="shared" si="5"/>
        <v>0</v>
      </c>
      <c r="G222" s="190">
        <f t="shared" si="6"/>
        <v>0</v>
      </c>
      <c r="H222" s="191">
        <f t="shared" si="7"/>
        <v>0</v>
      </c>
      <c r="I222" s="190">
        <v>1.0</v>
      </c>
      <c r="J222" s="192">
        <f t="shared" si="8"/>
        <v>0</v>
      </c>
      <c r="K222" s="139"/>
      <c r="L222" s="216"/>
      <c r="M222" s="258"/>
      <c r="N222" s="258"/>
      <c r="O222" s="139"/>
      <c r="P222" s="139"/>
      <c r="Q222" s="192"/>
      <c r="R222" s="141"/>
      <c r="S222" s="195">
        <f t="shared" si="9"/>
        <v>0</v>
      </c>
      <c r="T222" s="196">
        <f t="shared" si="10"/>
        <v>1</v>
      </c>
      <c r="U222" s="196">
        <f t="shared" si="11"/>
        <v>0</v>
      </c>
      <c r="V222" s="197"/>
      <c r="W222" s="195">
        <f t="shared" ref="W222:X222" si="210">C222/100</f>
        <v>0</v>
      </c>
      <c r="X222" s="195">
        <f t="shared" si="210"/>
        <v>0</v>
      </c>
      <c r="Y222" s="195">
        <f t="shared" si="14"/>
        <v>0</v>
      </c>
      <c r="Z222" s="198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0">
        <v>210.0</v>
      </c>
      <c r="B223" s="190"/>
      <c r="C223" s="190"/>
      <c r="D223" s="190"/>
      <c r="E223" s="190"/>
      <c r="F223" s="190">
        <f t="shared" si="5"/>
        <v>0</v>
      </c>
      <c r="G223" s="190">
        <f t="shared" si="6"/>
        <v>0</v>
      </c>
      <c r="H223" s="191">
        <f t="shared" si="7"/>
        <v>0</v>
      </c>
      <c r="I223" s="190">
        <v>1.0</v>
      </c>
      <c r="J223" s="192">
        <f t="shared" si="8"/>
        <v>0</v>
      </c>
      <c r="K223" s="139"/>
      <c r="L223" s="216"/>
      <c r="M223" s="258"/>
      <c r="N223" s="258"/>
      <c r="O223" s="139"/>
      <c r="P223" s="139"/>
      <c r="Q223" s="192"/>
      <c r="R223" s="141"/>
      <c r="S223" s="195">
        <f t="shared" si="9"/>
        <v>0</v>
      </c>
      <c r="T223" s="196">
        <f t="shared" si="10"/>
        <v>1</v>
      </c>
      <c r="U223" s="196">
        <f t="shared" si="11"/>
        <v>0</v>
      </c>
      <c r="V223" s="197"/>
      <c r="W223" s="195">
        <f t="shared" ref="W223:X223" si="211">C223/100</f>
        <v>0</v>
      </c>
      <c r="X223" s="195">
        <f t="shared" si="211"/>
        <v>0</v>
      </c>
      <c r="Y223" s="195">
        <f t="shared" si="14"/>
        <v>0</v>
      </c>
      <c r="Z223" s="198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0">
        <v>211.0</v>
      </c>
      <c r="B224" s="190"/>
      <c r="C224" s="190"/>
      <c r="D224" s="190"/>
      <c r="E224" s="190"/>
      <c r="F224" s="190">
        <f t="shared" si="5"/>
        <v>0</v>
      </c>
      <c r="G224" s="190">
        <f t="shared" si="6"/>
        <v>0</v>
      </c>
      <c r="H224" s="191">
        <f t="shared" si="7"/>
        <v>0</v>
      </c>
      <c r="I224" s="190">
        <v>1.0</v>
      </c>
      <c r="J224" s="192">
        <f t="shared" si="8"/>
        <v>0</v>
      </c>
      <c r="K224" s="139"/>
      <c r="L224" s="216"/>
      <c r="M224" s="258"/>
      <c r="N224" s="258"/>
      <c r="O224" s="139"/>
      <c r="P224" s="139"/>
      <c r="Q224" s="192"/>
      <c r="R224" s="141"/>
      <c r="S224" s="195">
        <f t="shared" si="9"/>
        <v>0</v>
      </c>
      <c r="T224" s="196">
        <f t="shared" si="10"/>
        <v>1</v>
      </c>
      <c r="U224" s="196">
        <f t="shared" si="11"/>
        <v>0</v>
      </c>
      <c r="V224" s="197"/>
      <c r="W224" s="195">
        <f t="shared" ref="W224:X224" si="212">C224/100</f>
        <v>0</v>
      </c>
      <c r="X224" s="195">
        <f t="shared" si="212"/>
        <v>0</v>
      </c>
      <c r="Y224" s="195">
        <f t="shared" si="14"/>
        <v>0</v>
      </c>
      <c r="Z224" s="198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hidden="1" customHeight="1">
      <c r="A225" s="160">
        <v>212.0</v>
      </c>
      <c r="B225" s="190"/>
      <c r="C225" s="190"/>
      <c r="D225" s="190"/>
      <c r="E225" s="190"/>
      <c r="F225" s="190">
        <f t="shared" si="5"/>
        <v>0</v>
      </c>
      <c r="G225" s="190">
        <f t="shared" si="6"/>
        <v>0</v>
      </c>
      <c r="H225" s="191">
        <f t="shared" si="7"/>
        <v>0</v>
      </c>
      <c r="I225" s="190">
        <v>1.0</v>
      </c>
      <c r="J225" s="192">
        <f t="shared" si="8"/>
        <v>0</v>
      </c>
      <c r="K225" s="139"/>
      <c r="L225" s="216"/>
      <c r="M225" s="258"/>
      <c r="N225" s="258"/>
      <c r="O225" s="139"/>
      <c r="P225" s="139"/>
      <c r="Q225" s="192"/>
      <c r="R225" s="141"/>
      <c r="S225" s="195">
        <f t="shared" si="9"/>
        <v>0</v>
      </c>
      <c r="T225" s="196">
        <f t="shared" si="10"/>
        <v>1</v>
      </c>
      <c r="U225" s="196">
        <f t="shared" si="11"/>
        <v>0</v>
      </c>
      <c r="V225" s="197"/>
      <c r="W225" s="195">
        <f t="shared" ref="W225:X225" si="213">C225/100</f>
        <v>0</v>
      </c>
      <c r="X225" s="195">
        <f t="shared" si="213"/>
        <v>0</v>
      </c>
      <c r="Y225" s="195">
        <f t="shared" si="14"/>
        <v>0</v>
      </c>
      <c r="Z225" s="198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hidden="1" customHeight="1">
      <c r="A226" s="160">
        <v>213.0</v>
      </c>
      <c r="B226" s="190"/>
      <c r="C226" s="190"/>
      <c r="D226" s="190"/>
      <c r="E226" s="190"/>
      <c r="F226" s="190">
        <f t="shared" si="5"/>
        <v>0</v>
      </c>
      <c r="G226" s="190">
        <f t="shared" si="6"/>
        <v>0</v>
      </c>
      <c r="H226" s="191">
        <f t="shared" si="7"/>
        <v>0</v>
      </c>
      <c r="I226" s="190">
        <v>1.0</v>
      </c>
      <c r="J226" s="192">
        <f t="shared" si="8"/>
        <v>0</v>
      </c>
      <c r="K226" s="139"/>
      <c r="L226" s="216"/>
      <c r="M226" s="258"/>
      <c r="N226" s="258"/>
      <c r="O226" s="139"/>
      <c r="P226" s="139"/>
      <c r="Q226" s="192"/>
      <c r="R226" s="141"/>
      <c r="S226" s="195">
        <f t="shared" si="9"/>
        <v>0</v>
      </c>
      <c r="T226" s="196">
        <f t="shared" si="10"/>
        <v>1</v>
      </c>
      <c r="U226" s="196">
        <f t="shared" si="11"/>
        <v>0</v>
      </c>
      <c r="V226" s="197"/>
      <c r="W226" s="195">
        <f t="shared" ref="W226:X226" si="214">C226/100</f>
        <v>0</v>
      </c>
      <c r="X226" s="195">
        <f t="shared" si="214"/>
        <v>0</v>
      </c>
      <c r="Y226" s="195">
        <f t="shared" si="14"/>
        <v>0</v>
      </c>
      <c r="Z226" s="198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hidden="1" customHeight="1">
      <c r="A227" s="160">
        <v>214.0</v>
      </c>
      <c r="B227" s="190"/>
      <c r="C227" s="190"/>
      <c r="D227" s="190"/>
      <c r="E227" s="190"/>
      <c r="F227" s="190">
        <f t="shared" si="5"/>
        <v>0</v>
      </c>
      <c r="G227" s="190">
        <f t="shared" si="6"/>
        <v>0</v>
      </c>
      <c r="H227" s="191">
        <f t="shared" si="7"/>
        <v>0</v>
      </c>
      <c r="I227" s="190">
        <v>1.0</v>
      </c>
      <c r="J227" s="192">
        <f t="shared" si="8"/>
        <v>0</v>
      </c>
      <c r="K227" s="139"/>
      <c r="L227" s="216"/>
      <c r="M227" s="258"/>
      <c r="N227" s="258"/>
      <c r="O227" s="139"/>
      <c r="P227" s="139"/>
      <c r="Q227" s="192"/>
      <c r="R227" s="141"/>
      <c r="S227" s="195">
        <f t="shared" si="9"/>
        <v>0</v>
      </c>
      <c r="T227" s="196">
        <f t="shared" si="10"/>
        <v>1</v>
      </c>
      <c r="U227" s="196">
        <f t="shared" si="11"/>
        <v>0</v>
      </c>
      <c r="V227" s="197"/>
      <c r="W227" s="195">
        <f t="shared" ref="W227:X227" si="215">C227/100</f>
        <v>0</v>
      </c>
      <c r="X227" s="195">
        <f t="shared" si="215"/>
        <v>0</v>
      </c>
      <c r="Y227" s="195">
        <f t="shared" si="14"/>
        <v>0</v>
      </c>
      <c r="Z227" s="198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hidden="1" customHeight="1">
      <c r="A228" s="160">
        <v>215.0</v>
      </c>
      <c r="B228" s="190"/>
      <c r="C228" s="190"/>
      <c r="D228" s="190"/>
      <c r="E228" s="190"/>
      <c r="F228" s="190">
        <f t="shared" si="5"/>
        <v>0</v>
      </c>
      <c r="G228" s="190">
        <f t="shared" si="6"/>
        <v>0</v>
      </c>
      <c r="H228" s="191">
        <f t="shared" si="7"/>
        <v>0</v>
      </c>
      <c r="I228" s="190">
        <v>1.0</v>
      </c>
      <c r="J228" s="192">
        <f t="shared" si="8"/>
        <v>0</v>
      </c>
      <c r="K228" s="139"/>
      <c r="L228" s="216"/>
      <c r="M228" s="258"/>
      <c r="N228" s="258"/>
      <c r="O228" s="139"/>
      <c r="P228" s="139"/>
      <c r="Q228" s="192"/>
      <c r="R228" s="141"/>
      <c r="S228" s="195">
        <f t="shared" si="9"/>
        <v>0</v>
      </c>
      <c r="T228" s="196">
        <f t="shared" si="10"/>
        <v>1</v>
      </c>
      <c r="U228" s="196">
        <f t="shared" si="11"/>
        <v>0</v>
      </c>
      <c r="V228" s="197"/>
      <c r="W228" s="195">
        <f t="shared" ref="W228:X228" si="216">C228/100</f>
        <v>0</v>
      </c>
      <c r="X228" s="195">
        <f t="shared" si="216"/>
        <v>0</v>
      </c>
      <c r="Y228" s="195">
        <f t="shared" si="14"/>
        <v>0</v>
      </c>
      <c r="Z228" s="198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7.0" hidden="1" customHeight="1">
      <c r="A229" s="160">
        <v>216.0</v>
      </c>
      <c r="B229" s="190"/>
      <c r="C229" s="190"/>
      <c r="D229" s="190"/>
      <c r="E229" s="190"/>
      <c r="F229" s="190">
        <f t="shared" si="5"/>
        <v>0</v>
      </c>
      <c r="G229" s="190">
        <f t="shared" si="6"/>
        <v>0</v>
      </c>
      <c r="H229" s="191">
        <f t="shared" si="7"/>
        <v>0</v>
      </c>
      <c r="I229" s="190">
        <v>1.0</v>
      </c>
      <c r="J229" s="192">
        <f t="shared" si="8"/>
        <v>0</v>
      </c>
      <c r="K229" s="139"/>
      <c r="L229" s="216"/>
      <c r="M229" s="258"/>
      <c r="N229" s="258"/>
      <c r="O229" s="139"/>
      <c r="P229" s="139"/>
      <c r="Q229" s="192"/>
      <c r="R229" s="141"/>
      <c r="S229" s="195">
        <f t="shared" si="9"/>
        <v>0</v>
      </c>
      <c r="T229" s="196">
        <f t="shared" si="10"/>
        <v>1</v>
      </c>
      <c r="U229" s="196">
        <f t="shared" si="11"/>
        <v>0</v>
      </c>
      <c r="V229" s="197"/>
      <c r="W229" s="195">
        <f t="shared" ref="W229:X229" si="217">C229/100</f>
        <v>0</v>
      </c>
      <c r="X229" s="195">
        <f t="shared" si="217"/>
        <v>0</v>
      </c>
      <c r="Y229" s="195">
        <f t="shared" si="14"/>
        <v>0</v>
      </c>
      <c r="Z229" s="198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7.0" hidden="1" customHeight="1">
      <c r="A230" s="160">
        <v>217.0</v>
      </c>
      <c r="B230" s="190"/>
      <c r="C230" s="190"/>
      <c r="D230" s="190"/>
      <c r="E230" s="190"/>
      <c r="F230" s="190">
        <f t="shared" si="5"/>
        <v>0</v>
      </c>
      <c r="G230" s="190">
        <f t="shared" si="6"/>
        <v>0</v>
      </c>
      <c r="H230" s="191">
        <f t="shared" si="7"/>
        <v>0</v>
      </c>
      <c r="I230" s="190">
        <v>1.0</v>
      </c>
      <c r="J230" s="192">
        <f t="shared" si="8"/>
        <v>0</v>
      </c>
      <c r="K230" s="139"/>
      <c r="L230" s="216"/>
      <c r="M230" s="258"/>
      <c r="N230" s="258"/>
      <c r="O230" s="139"/>
      <c r="P230" s="139"/>
      <c r="Q230" s="192"/>
      <c r="R230" s="141"/>
      <c r="S230" s="195">
        <f t="shared" si="9"/>
        <v>0</v>
      </c>
      <c r="T230" s="196">
        <f t="shared" si="10"/>
        <v>1</v>
      </c>
      <c r="U230" s="196">
        <f t="shared" si="11"/>
        <v>0</v>
      </c>
      <c r="V230" s="197"/>
      <c r="W230" s="195">
        <f t="shared" ref="W230:X230" si="218">C230/100</f>
        <v>0</v>
      </c>
      <c r="X230" s="195">
        <f t="shared" si="218"/>
        <v>0</v>
      </c>
      <c r="Y230" s="195">
        <f t="shared" si="14"/>
        <v>0</v>
      </c>
      <c r="Z230" s="198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7.0" customHeight="1">
      <c r="A231" s="160"/>
      <c r="B231" s="175"/>
      <c r="C231" s="175"/>
      <c r="D231" s="175"/>
      <c r="E231" s="175"/>
      <c r="F231" s="175"/>
      <c r="G231" s="175"/>
      <c r="H231" s="178"/>
      <c r="I231" s="160">
        <v>1.0</v>
      </c>
      <c r="J231" s="193">
        <f>+Q292</f>
        <v>76</v>
      </c>
      <c r="K231" s="139"/>
      <c r="L231" s="139"/>
      <c r="M231" s="139"/>
      <c r="N231" s="139"/>
      <c r="O231" s="139"/>
      <c r="P231" s="139"/>
      <c r="Q231" s="139"/>
      <c r="R231" s="194"/>
      <c r="S231" s="195">
        <f t="shared" si="9"/>
        <v>0</v>
      </c>
      <c r="T231" s="196">
        <f t="shared" si="10"/>
        <v>1</v>
      </c>
      <c r="U231" s="196">
        <f t="shared" si="11"/>
        <v>0</v>
      </c>
      <c r="V231" s="197"/>
      <c r="W231" s="195">
        <f t="shared" ref="W231:X231" si="219">C231/100</f>
        <v>0</v>
      </c>
      <c r="X231" s="195">
        <f t="shared" si="219"/>
        <v>0</v>
      </c>
      <c r="Y231" s="195">
        <f t="shared" si="14"/>
        <v>0</v>
      </c>
      <c r="Z231" s="198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7.0" customHeight="1">
      <c r="A232" s="160"/>
      <c r="B232" s="199"/>
      <c r="C232" s="199"/>
      <c r="D232" s="199"/>
      <c r="E232" s="199"/>
      <c r="F232" s="199"/>
      <c r="G232" s="199"/>
      <c r="H232" s="200"/>
      <c r="I232" s="201">
        <f>SUM(I32:I230)</f>
        <v>199</v>
      </c>
      <c r="J232" s="202">
        <f>SUM(J32:J231)</f>
        <v>32313.42326</v>
      </c>
      <c r="K232" s="203"/>
      <c r="L232" s="203"/>
      <c r="M232" s="203"/>
      <c r="N232" s="203"/>
      <c r="O232" s="203"/>
      <c r="P232" s="203"/>
      <c r="Q232" s="268"/>
      <c r="R232" s="141"/>
      <c r="S232" s="203">
        <f>SUMIFS($T$32:$T$230,$S$32:$S$230,"&gt;=3")</f>
        <v>24</v>
      </c>
      <c r="T232" s="203">
        <f t="shared" ref="T232:U232" si="220">SUM(T32:T230)</f>
        <v>199</v>
      </c>
      <c r="U232" s="203">
        <f t="shared" si="220"/>
        <v>686.93</v>
      </c>
      <c r="V232" s="203"/>
      <c r="W232" s="203"/>
      <c r="X232" s="203"/>
      <c r="Y232" s="203"/>
      <c r="Z232" s="204">
        <f>SUM(Z32:Z231)</f>
        <v>1420.19699</v>
      </c>
      <c r="AA232" s="203"/>
      <c r="AB232" s="203"/>
      <c r="AC232" s="203"/>
      <c r="AD232" s="203"/>
      <c r="AE232" s="203"/>
      <c r="AF232" s="203"/>
      <c r="AG232" s="203"/>
      <c r="AH232" s="203"/>
      <c r="AI232" s="203"/>
      <c r="AJ232" s="203"/>
      <c r="AK232" s="203"/>
    </row>
    <row r="233" ht="29.25" customHeight="1">
      <c r="A233" s="139"/>
      <c r="B233" s="139"/>
      <c r="C233" s="139"/>
      <c r="D233" s="139"/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39"/>
      <c r="R233" s="141"/>
      <c r="S233" s="197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9.25" customHeight="1">
      <c r="A234" s="139"/>
      <c r="B234" s="139"/>
      <c r="C234" s="139"/>
      <c r="D234" s="139"/>
      <c r="E234" s="139"/>
      <c r="F234" s="139"/>
      <c r="G234" s="139"/>
      <c r="H234" s="140"/>
      <c r="I234" s="139"/>
      <c r="J234" s="139"/>
      <c r="K234" s="139"/>
      <c r="L234" s="139"/>
      <c r="M234" s="139"/>
      <c r="N234" s="139"/>
      <c r="O234" s="139"/>
      <c r="P234" s="139"/>
      <c r="Q234" s="139"/>
      <c r="R234" s="194"/>
      <c r="S234" s="139"/>
      <c r="T234" s="139" t="s">
        <v>48</v>
      </c>
      <c r="U234" s="139" t="s">
        <v>60</v>
      </c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9.25" customHeight="1">
      <c r="A235" s="139"/>
      <c r="B235" s="139"/>
      <c r="C235" s="139"/>
      <c r="D235" s="139"/>
      <c r="E235" s="139"/>
      <c r="F235" s="139"/>
      <c r="G235" s="139"/>
      <c r="H235" s="140"/>
      <c r="I235" s="139"/>
      <c r="J235" s="139"/>
      <c r="K235" s="139"/>
      <c r="L235" s="139"/>
      <c r="M235" s="139"/>
      <c r="N235" s="139"/>
      <c r="O235" s="139"/>
      <c r="P235" s="139"/>
      <c r="Q235" s="139"/>
      <c r="R235" s="141"/>
      <c r="S235" s="139" t="s">
        <v>31</v>
      </c>
      <c r="T235" s="205">
        <f>SUMIFS($J$32:$J$230,$S$32:$S$230,"&gt;=3")</f>
        <v>31781.54117</v>
      </c>
      <c r="U235" s="206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9.25" customHeight="1">
      <c r="A236" s="139" t="s">
        <v>32</v>
      </c>
      <c r="B236" s="139"/>
      <c r="C236" s="139"/>
      <c r="D236" s="139" t="s">
        <v>33</v>
      </c>
      <c r="E236" s="139"/>
      <c r="F236" s="139"/>
      <c r="G236" s="139"/>
      <c r="H236" s="140"/>
      <c r="I236" s="139"/>
      <c r="J236" s="139"/>
      <c r="K236" s="139"/>
      <c r="L236" s="139"/>
      <c r="M236" s="139"/>
      <c r="N236" s="139"/>
      <c r="O236" s="139"/>
      <c r="P236" s="139"/>
      <c r="Q236" s="139"/>
      <c r="R236" s="141"/>
      <c r="S236" s="139" t="s">
        <v>34</v>
      </c>
      <c r="T236" s="207">
        <f>J232-T235</f>
        <v>531.8820875</v>
      </c>
      <c r="U236" s="206">
        <f>+SUMIFS($U$32:$U$230,$S$32:$S$230,"&gt;=3")</f>
        <v>675.22</v>
      </c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9.25" customHeight="1">
      <c r="A237" s="139"/>
      <c r="B237" s="139"/>
      <c r="C237" s="139"/>
      <c r="D237" s="139"/>
      <c r="E237" s="139"/>
      <c r="F237" s="139"/>
      <c r="G237" s="139"/>
      <c r="H237" s="140"/>
      <c r="I237" s="139"/>
      <c r="J237" s="139"/>
      <c r="K237" s="139"/>
      <c r="L237" s="139"/>
      <c r="M237" s="139"/>
      <c r="N237" s="139"/>
      <c r="O237" s="139"/>
      <c r="P237" s="139"/>
      <c r="Q237" s="139"/>
      <c r="R237" s="194"/>
      <c r="S237" s="139"/>
      <c r="T237" s="208">
        <f>+I232</f>
        <v>199</v>
      </c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39.0" customHeight="1">
      <c r="A238" s="175"/>
      <c r="B238" s="160" t="s">
        <v>12</v>
      </c>
      <c r="C238" s="176" t="s">
        <v>61</v>
      </c>
      <c r="D238" s="52"/>
      <c r="E238" s="53"/>
      <c r="F238" s="177"/>
      <c r="G238" s="177"/>
      <c r="H238" s="178" t="s">
        <v>14</v>
      </c>
      <c r="I238" s="160" t="s">
        <v>15</v>
      </c>
      <c r="J238" s="160" t="s">
        <v>16</v>
      </c>
      <c r="K238" s="139"/>
      <c r="L238" s="139"/>
      <c r="M238" s="139"/>
      <c r="N238" s="139"/>
      <c r="O238" s="139"/>
      <c r="P238" s="139"/>
      <c r="Q238" s="139"/>
      <c r="R238" s="141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7.0" customHeight="1">
      <c r="A239" s="154">
        <v>1.0</v>
      </c>
      <c r="B239" s="209"/>
      <c r="C239" s="209"/>
      <c r="D239" s="209"/>
      <c r="E239" s="209"/>
      <c r="F239" s="209">
        <f t="shared" ref="F239:F252" si="221">1-VALUE(IF(RIGHT(B239, 1)="%", RIGHT(B239, 3), 0))</f>
        <v>1</v>
      </c>
      <c r="G239" s="209">
        <f t="shared" ref="G239:G252" si="222">+Q239*C239/100*D239/100*E239/100</f>
        <v>0</v>
      </c>
      <c r="H239" s="210">
        <f t="shared" ref="H239:H252" si="223">IF(F239=0, G239, F239*G239)</f>
        <v>0</v>
      </c>
      <c r="I239" s="209"/>
      <c r="J239" s="211"/>
      <c r="K239" s="139"/>
      <c r="L239" s="175">
        <f t="shared" ref="L239:L247" si="224">D239*25.4/1000</f>
        <v>0</v>
      </c>
      <c r="M239" s="160" t="str">
        <f t="shared" ref="M239:M243" si="225">+I239</f>
        <v/>
      </c>
      <c r="N239" s="160">
        <f t="shared" ref="N239:N243" si="226">M239*L239</f>
        <v>0</v>
      </c>
      <c r="O239" s="139"/>
      <c r="P239" s="139"/>
      <c r="Q239" s="139"/>
      <c r="R239" s="141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7.0" customHeight="1">
      <c r="A240" s="154">
        <v>2.0</v>
      </c>
      <c r="B240" s="209"/>
      <c r="C240" s="209"/>
      <c r="D240" s="209"/>
      <c r="E240" s="209"/>
      <c r="F240" s="209">
        <f t="shared" si="221"/>
        <v>1</v>
      </c>
      <c r="G240" s="209">
        <f t="shared" si="222"/>
        <v>0</v>
      </c>
      <c r="H240" s="210">
        <f t="shared" si="223"/>
        <v>0</v>
      </c>
      <c r="I240" s="209"/>
      <c r="J240" s="211">
        <f t="shared" ref="J240:J252" si="227">+I240*H240</f>
        <v>0</v>
      </c>
      <c r="K240" s="139"/>
      <c r="L240" s="175">
        <f t="shared" si="224"/>
        <v>0</v>
      </c>
      <c r="M240" s="160" t="str">
        <f t="shared" si="225"/>
        <v/>
      </c>
      <c r="N240" s="160">
        <f t="shared" si="226"/>
        <v>0</v>
      </c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7.0" customHeight="1">
      <c r="A241" s="154">
        <v>3.0</v>
      </c>
      <c r="B241" s="212"/>
      <c r="C241" s="212"/>
      <c r="D241" s="212"/>
      <c r="E241" s="212"/>
      <c r="F241" s="212">
        <f t="shared" si="221"/>
        <v>1</v>
      </c>
      <c r="G241" s="212">
        <f t="shared" si="222"/>
        <v>0</v>
      </c>
      <c r="H241" s="213">
        <f t="shared" si="223"/>
        <v>0</v>
      </c>
      <c r="I241" s="212"/>
      <c r="J241" s="192">
        <f t="shared" si="227"/>
        <v>0</v>
      </c>
      <c r="K241" s="139"/>
      <c r="L241" s="175">
        <f t="shared" si="224"/>
        <v>0</v>
      </c>
      <c r="M241" s="160" t="str">
        <f t="shared" si="225"/>
        <v/>
      </c>
      <c r="N241" s="160">
        <f t="shared" si="226"/>
        <v>0</v>
      </c>
      <c r="O241" s="139"/>
      <c r="P241" s="139"/>
      <c r="Q241" s="139"/>
      <c r="R241" s="139"/>
      <c r="S241" s="214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7.0" customHeight="1">
      <c r="A242" s="154">
        <v>4.0</v>
      </c>
      <c r="B242" s="212"/>
      <c r="C242" s="212"/>
      <c r="D242" s="212"/>
      <c r="E242" s="212"/>
      <c r="F242" s="212">
        <f t="shared" si="221"/>
        <v>1</v>
      </c>
      <c r="G242" s="212">
        <f t="shared" si="222"/>
        <v>0</v>
      </c>
      <c r="H242" s="213">
        <f t="shared" si="223"/>
        <v>0</v>
      </c>
      <c r="I242" s="212"/>
      <c r="J242" s="192">
        <f t="shared" si="227"/>
        <v>0</v>
      </c>
      <c r="K242" s="139"/>
      <c r="L242" s="175">
        <f t="shared" si="224"/>
        <v>0</v>
      </c>
      <c r="M242" s="160" t="str">
        <f t="shared" si="225"/>
        <v/>
      </c>
      <c r="N242" s="160">
        <f t="shared" si="226"/>
        <v>0</v>
      </c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27.0" customHeight="1">
      <c r="A243" s="154">
        <v>5.0</v>
      </c>
      <c r="B243" s="212"/>
      <c r="C243" s="212"/>
      <c r="D243" s="212"/>
      <c r="E243" s="212"/>
      <c r="F243" s="212">
        <f t="shared" si="221"/>
        <v>1</v>
      </c>
      <c r="G243" s="212">
        <f t="shared" si="222"/>
        <v>0</v>
      </c>
      <c r="H243" s="213">
        <f t="shared" si="223"/>
        <v>0</v>
      </c>
      <c r="I243" s="212"/>
      <c r="J243" s="192">
        <f t="shared" si="227"/>
        <v>0</v>
      </c>
      <c r="K243" s="139"/>
      <c r="L243" s="175">
        <f t="shared" si="224"/>
        <v>0</v>
      </c>
      <c r="M243" s="160" t="str">
        <f t="shared" si="225"/>
        <v/>
      </c>
      <c r="N243" s="160">
        <f t="shared" si="226"/>
        <v>0</v>
      </c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hidden="1" customHeight="1">
      <c r="A244" s="154">
        <v>6.0</v>
      </c>
      <c r="B244" s="212"/>
      <c r="C244" s="212"/>
      <c r="D244" s="212"/>
      <c r="E244" s="212"/>
      <c r="F244" s="212">
        <f t="shared" si="221"/>
        <v>1</v>
      </c>
      <c r="G244" s="212">
        <f t="shared" si="222"/>
        <v>0</v>
      </c>
      <c r="H244" s="213">
        <f t="shared" si="223"/>
        <v>0</v>
      </c>
      <c r="I244" s="212"/>
      <c r="J244" s="192">
        <f t="shared" si="227"/>
        <v>0</v>
      </c>
      <c r="K244" s="139"/>
      <c r="L244" s="139">
        <f t="shared" si="224"/>
        <v>0</v>
      </c>
      <c r="M244" s="215"/>
      <c r="N244" s="215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hidden="1" customHeight="1">
      <c r="A245" s="154">
        <v>7.0</v>
      </c>
      <c r="B245" s="212"/>
      <c r="C245" s="212"/>
      <c r="D245" s="212"/>
      <c r="E245" s="212"/>
      <c r="F245" s="212">
        <f t="shared" si="221"/>
        <v>1</v>
      </c>
      <c r="G245" s="212">
        <f t="shared" si="222"/>
        <v>0</v>
      </c>
      <c r="H245" s="213">
        <f t="shared" si="223"/>
        <v>0</v>
      </c>
      <c r="I245" s="212"/>
      <c r="J245" s="192">
        <f t="shared" si="227"/>
        <v>0</v>
      </c>
      <c r="K245" s="139"/>
      <c r="L245" s="139">
        <f t="shared" si="224"/>
        <v>0</v>
      </c>
      <c r="M245" s="215"/>
      <c r="N245" s="215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7.0" hidden="1" customHeight="1">
      <c r="A246" s="154">
        <v>8.0</v>
      </c>
      <c r="B246" s="212"/>
      <c r="C246" s="212"/>
      <c r="D246" s="212"/>
      <c r="E246" s="212"/>
      <c r="F246" s="212">
        <f t="shared" si="221"/>
        <v>1</v>
      </c>
      <c r="G246" s="212">
        <f t="shared" si="222"/>
        <v>0</v>
      </c>
      <c r="H246" s="213">
        <f t="shared" si="223"/>
        <v>0</v>
      </c>
      <c r="I246" s="212"/>
      <c r="J246" s="192">
        <f t="shared" si="227"/>
        <v>0</v>
      </c>
      <c r="K246" s="139"/>
      <c r="L246" s="139">
        <f t="shared" si="224"/>
        <v>0</v>
      </c>
      <c r="M246" s="215"/>
      <c r="N246" s="215"/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27.0" hidden="1" customHeight="1">
      <c r="A247" s="154">
        <v>9.0</v>
      </c>
      <c r="B247" s="212"/>
      <c r="C247" s="212"/>
      <c r="D247" s="212"/>
      <c r="E247" s="212"/>
      <c r="F247" s="212">
        <f t="shared" si="221"/>
        <v>1</v>
      </c>
      <c r="G247" s="212">
        <f t="shared" si="222"/>
        <v>0</v>
      </c>
      <c r="H247" s="213">
        <f t="shared" si="223"/>
        <v>0</v>
      </c>
      <c r="I247" s="212"/>
      <c r="J247" s="192">
        <f t="shared" si="227"/>
        <v>0</v>
      </c>
      <c r="K247" s="139"/>
      <c r="L247" s="139">
        <f t="shared" si="224"/>
        <v>0</v>
      </c>
      <c r="M247" s="215"/>
      <c r="N247" s="215"/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7.0" hidden="1" customHeight="1">
      <c r="A248" s="154">
        <v>10.0</v>
      </c>
      <c r="B248" s="190"/>
      <c r="C248" s="190"/>
      <c r="D248" s="190"/>
      <c r="E248" s="190"/>
      <c r="F248" s="190">
        <f t="shared" si="221"/>
        <v>1</v>
      </c>
      <c r="G248" s="190">
        <f t="shared" si="222"/>
        <v>0</v>
      </c>
      <c r="H248" s="191">
        <f t="shared" si="223"/>
        <v>0</v>
      </c>
      <c r="I248" s="190"/>
      <c r="J248" s="192">
        <f t="shared" si="227"/>
        <v>0</v>
      </c>
      <c r="K248" s="139"/>
      <c r="L248" s="139"/>
      <c r="M248" s="215"/>
      <c r="N248" s="215"/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27.0" hidden="1" customHeight="1">
      <c r="A249" s="154">
        <v>11.0</v>
      </c>
      <c r="B249" s="190"/>
      <c r="C249" s="190"/>
      <c r="D249" s="190"/>
      <c r="E249" s="190"/>
      <c r="F249" s="190">
        <f t="shared" si="221"/>
        <v>1</v>
      </c>
      <c r="G249" s="190">
        <f t="shared" si="222"/>
        <v>0</v>
      </c>
      <c r="H249" s="191">
        <f t="shared" si="223"/>
        <v>0</v>
      </c>
      <c r="I249" s="190"/>
      <c r="J249" s="192">
        <f t="shared" si="227"/>
        <v>0</v>
      </c>
      <c r="K249" s="139"/>
      <c r="L249" s="139"/>
      <c r="M249" s="215"/>
      <c r="N249" s="215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27.0" hidden="1" customHeight="1">
      <c r="A250" s="154">
        <v>12.0</v>
      </c>
      <c r="B250" s="190"/>
      <c r="C250" s="190"/>
      <c r="D250" s="190"/>
      <c r="E250" s="190"/>
      <c r="F250" s="190">
        <f t="shared" si="221"/>
        <v>1</v>
      </c>
      <c r="G250" s="190">
        <f t="shared" si="222"/>
        <v>0</v>
      </c>
      <c r="H250" s="191">
        <f t="shared" si="223"/>
        <v>0</v>
      </c>
      <c r="I250" s="190"/>
      <c r="J250" s="192">
        <f t="shared" si="227"/>
        <v>0</v>
      </c>
      <c r="K250" s="139"/>
      <c r="L250" s="139"/>
      <c r="M250" s="215"/>
      <c r="N250" s="215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27.0" hidden="1" customHeight="1">
      <c r="A251" s="154">
        <v>13.0</v>
      </c>
      <c r="B251" s="190"/>
      <c r="C251" s="190"/>
      <c r="D251" s="190"/>
      <c r="E251" s="190"/>
      <c r="F251" s="190">
        <f t="shared" si="221"/>
        <v>1</v>
      </c>
      <c r="G251" s="190">
        <f t="shared" si="222"/>
        <v>0</v>
      </c>
      <c r="H251" s="191">
        <f t="shared" si="223"/>
        <v>0</v>
      </c>
      <c r="I251" s="190"/>
      <c r="J251" s="192">
        <f t="shared" si="227"/>
        <v>0</v>
      </c>
      <c r="K251" s="139"/>
      <c r="L251" s="139"/>
      <c r="M251" s="215"/>
      <c r="N251" s="215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27.0" hidden="1" customHeight="1">
      <c r="A252" s="154">
        <v>14.0</v>
      </c>
      <c r="B252" s="190"/>
      <c r="C252" s="190"/>
      <c r="D252" s="190"/>
      <c r="E252" s="190"/>
      <c r="F252" s="190">
        <f t="shared" si="221"/>
        <v>1</v>
      </c>
      <c r="G252" s="190">
        <f t="shared" si="222"/>
        <v>0</v>
      </c>
      <c r="H252" s="191">
        <f t="shared" si="223"/>
        <v>0</v>
      </c>
      <c r="I252" s="190"/>
      <c r="J252" s="192">
        <f t="shared" si="227"/>
        <v>0</v>
      </c>
      <c r="K252" s="139"/>
      <c r="L252" s="139"/>
      <c r="M252" s="215"/>
      <c r="N252" s="215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24.75" customHeight="1">
      <c r="A253" s="160"/>
      <c r="B253" s="216"/>
      <c r="C253" s="216"/>
      <c r="D253" s="216"/>
      <c r="E253" s="216"/>
      <c r="F253" s="216"/>
      <c r="G253" s="216"/>
      <c r="H253" s="217" t="s">
        <v>38</v>
      </c>
      <c r="I253" s="216"/>
      <c r="J253" s="218">
        <f>SUM(J239:J252)</f>
        <v>0</v>
      </c>
      <c r="K253" s="139"/>
      <c r="L253" s="139"/>
      <c r="M253" s="139"/>
      <c r="N253" s="139"/>
      <c r="O253" s="139"/>
      <c r="P253" s="139"/>
      <c r="Q253" s="139"/>
      <c r="R253" s="141"/>
      <c r="S253" s="21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18.75" customHeight="1">
      <c r="A254" s="173"/>
      <c r="B254" s="144"/>
      <c r="C254" s="144"/>
      <c r="D254" s="144"/>
      <c r="E254" s="144"/>
      <c r="F254" s="144"/>
      <c r="G254" s="144"/>
      <c r="H254" s="145"/>
      <c r="I254" s="144"/>
      <c r="J254" s="174"/>
      <c r="K254" s="139"/>
      <c r="L254" s="139"/>
      <c r="M254" s="139"/>
      <c r="N254" s="139"/>
      <c r="O254" s="139"/>
      <c r="P254" s="139"/>
      <c r="Q254" s="139"/>
      <c r="R254" s="141"/>
      <c r="S254" s="21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18.75" customHeight="1">
      <c r="A255" s="139"/>
      <c r="B255" s="139"/>
      <c r="C255" s="139"/>
      <c r="D255" s="139"/>
      <c r="E255" s="139"/>
      <c r="F255" s="139"/>
      <c r="G255" s="139"/>
      <c r="H255" s="140"/>
      <c r="I255" s="139"/>
      <c r="J255" s="139"/>
      <c r="K255" s="139"/>
      <c r="L255" s="139"/>
      <c r="M255" s="139"/>
      <c r="N255" s="139"/>
      <c r="O255" s="139"/>
      <c r="P255" s="139"/>
      <c r="Q255" s="139"/>
      <c r="R255" s="141"/>
      <c r="S255" s="21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18.75" customHeight="1">
      <c r="A256" s="139"/>
      <c r="B256" s="139"/>
      <c r="C256" s="139"/>
      <c r="D256" s="139"/>
      <c r="E256" s="139"/>
      <c r="F256" s="139"/>
      <c r="G256" s="139"/>
      <c r="H256" s="140"/>
      <c r="I256" s="139"/>
      <c r="J256" s="139"/>
      <c r="K256" s="139"/>
      <c r="L256" s="139"/>
      <c r="M256" s="139"/>
      <c r="N256" s="139"/>
      <c r="O256" s="139"/>
      <c r="P256" s="139"/>
      <c r="Q256" s="139"/>
      <c r="R256" s="219"/>
      <c r="S256" s="21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18.75" customHeight="1">
      <c r="A257" s="139" t="s">
        <v>39</v>
      </c>
      <c r="B257" s="139"/>
      <c r="C257" s="139"/>
      <c r="D257" s="139"/>
      <c r="E257" s="139"/>
      <c r="F257" s="139"/>
      <c r="G257" s="139"/>
      <c r="H257" s="140"/>
      <c r="I257" s="139"/>
      <c r="J257" s="139"/>
      <c r="K257" s="139"/>
      <c r="L257" s="139"/>
      <c r="M257" s="139"/>
      <c r="N257" s="139"/>
      <c r="O257" s="139"/>
      <c r="P257" s="139"/>
      <c r="Q257" s="139"/>
      <c r="R257" s="219"/>
      <c r="S257" s="21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18.75" customHeight="1">
      <c r="A258" s="139"/>
      <c r="B258" s="139"/>
      <c r="C258" s="139"/>
      <c r="D258" s="139"/>
      <c r="E258" s="139"/>
      <c r="F258" s="139"/>
      <c r="G258" s="139"/>
      <c r="H258" s="140"/>
      <c r="I258" s="139"/>
      <c r="J258" s="139"/>
      <c r="K258" s="139"/>
      <c r="L258" s="139"/>
      <c r="M258" s="139"/>
      <c r="N258" s="139"/>
      <c r="O258" s="139"/>
      <c r="P258" s="139"/>
      <c r="Q258" s="139"/>
      <c r="R258" s="219"/>
      <c r="S258" s="21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</row>
    <row r="259" ht="42.0" customHeight="1">
      <c r="A259" s="175"/>
      <c r="B259" s="160" t="s">
        <v>12</v>
      </c>
      <c r="C259" s="176" t="s">
        <v>62</v>
      </c>
      <c r="D259" s="52"/>
      <c r="E259" s="53"/>
      <c r="F259" s="220"/>
      <c r="G259" s="220"/>
      <c r="H259" s="178" t="s">
        <v>14</v>
      </c>
      <c r="I259" s="221" t="s">
        <v>15</v>
      </c>
      <c r="J259" s="160" t="s">
        <v>16</v>
      </c>
      <c r="K259" s="139"/>
      <c r="L259" s="139"/>
      <c r="M259" s="139"/>
      <c r="N259" s="139"/>
      <c r="O259" s="139"/>
      <c r="P259" s="139"/>
      <c r="Q259" s="139"/>
      <c r="R259" s="219"/>
      <c r="S259" s="21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</row>
    <row r="260" ht="24.75" customHeight="1">
      <c r="A260" s="160">
        <v>1.0</v>
      </c>
      <c r="B260" s="180" t="s">
        <v>64</v>
      </c>
      <c r="C260" s="196"/>
      <c r="D260" s="196"/>
      <c r="E260" s="196"/>
      <c r="F260" s="196"/>
      <c r="G260" s="196"/>
      <c r="H260" s="222">
        <v>37.0</v>
      </c>
      <c r="I260" s="196">
        <v>1.0</v>
      </c>
      <c r="J260" s="192">
        <f t="shared" ref="J260:J290" si="228">+I260*H260</f>
        <v>37</v>
      </c>
      <c r="K260" s="175"/>
      <c r="L260" s="175"/>
      <c r="M260" s="175"/>
      <c r="N260" s="175"/>
      <c r="O260" s="175"/>
      <c r="P260" s="175"/>
      <c r="Q260" s="223"/>
      <c r="R260" s="219"/>
      <c r="S260" s="21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75"/>
      <c r="AF260" s="175"/>
      <c r="AG260" s="175"/>
      <c r="AH260" s="175"/>
      <c r="AI260" s="175"/>
      <c r="AJ260" s="175"/>
      <c r="AK260" s="175"/>
    </row>
    <row r="261" ht="24.75" customHeight="1">
      <c r="A261" s="160">
        <v>2.0</v>
      </c>
      <c r="B261" s="190" t="s">
        <v>64</v>
      </c>
      <c r="C261" s="196"/>
      <c r="D261" s="196"/>
      <c r="E261" s="196"/>
      <c r="F261" s="196"/>
      <c r="G261" s="196"/>
      <c r="H261" s="222">
        <v>14.0</v>
      </c>
      <c r="I261" s="196">
        <v>1.0</v>
      </c>
      <c r="J261" s="192">
        <f t="shared" si="228"/>
        <v>14</v>
      </c>
      <c r="K261" s="175"/>
      <c r="L261" s="175"/>
      <c r="M261" s="175"/>
      <c r="N261" s="175"/>
      <c r="O261" s="175"/>
      <c r="P261" s="175"/>
      <c r="Q261" s="223"/>
      <c r="R261" s="21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75"/>
      <c r="AF261" s="175"/>
      <c r="AG261" s="175"/>
      <c r="AH261" s="175"/>
      <c r="AI261" s="175"/>
      <c r="AJ261" s="175"/>
      <c r="AK261" s="175"/>
    </row>
    <row r="262" ht="24.75" customHeight="1">
      <c r="A262" s="160">
        <v>3.0</v>
      </c>
      <c r="B262" s="180" t="s">
        <v>113</v>
      </c>
      <c r="C262" s="196"/>
      <c r="D262" s="196"/>
      <c r="E262" s="196"/>
      <c r="F262" s="196"/>
      <c r="G262" s="196"/>
      <c r="H262" s="222">
        <v>46.0</v>
      </c>
      <c r="I262" s="196">
        <v>1.0</v>
      </c>
      <c r="J262" s="192">
        <f t="shared" si="228"/>
        <v>46</v>
      </c>
      <c r="K262" s="175"/>
      <c r="L262" s="175"/>
      <c r="M262" s="175"/>
      <c r="N262" s="175"/>
      <c r="O262" s="175"/>
      <c r="P262" s="175"/>
      <c r="Q262" s="223"/>
      <c r="R262" s="21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75"/>
      <c r="AF262" s="175"/>
      <c r="AG262" s="175"/>
      <c r="AH262" s="175"/>
      <c r="AI262" s="175"/>
      <c r="AJ262" s="175"/>
      <c r="AK262" s="175"/>
    </row>
    <row r="263" ht="24.75" customHeight="1">
      <c r="A263" s="160">
        <v>4.0</v>
      </c>
      <c r="B263" s="190" t="s">
        <v>113</v>
      </c>
      <c r="C263" s="196"/>
      <c r="D263" s="196"/>
      <c r="E263" s="196"/>
      <c r="F263" s="196"/>
      <c r="G263" s="196"/>
      <c r="H263" s="222">
        <v>25.0</v>
      </c>
      <c r="I263" s="196">
        <v>1.0</v>
      </c>
      <c r="J263" s="192">
        <f t="shared" si="228"/>
        <v>25</v>
      </c>
      <c r="K263" s="175"/>
      <c r="L263" s="175"/>
      <c r="M263" s="175"/>
      <c r="N263" s="175"/>
      <c r="O263" s="175"/>
      <c r="P263" s="175"/>
      <c r="Q263" s="223"/>
      <c r="R263" s="21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75"/>
      <c r="AF263" s="175"/>
      <c r="AG263" s="175"/>
      <c r="AH263" s="175"/>
      <c r="AI263" s="175"/>
      <c r="AJ263" s="175"/>
      <c r="AK263" s="175"/>
    </row>
    <row r="264" ht="24.75" customHeight="1">
      <c r="A264" s="160">
        <v>5.0</v>
      </c>
      <c r="B264" s="180" t="s">
        <v>114</v>
      </c>
      <c r="C264" s="196"/>
      <c r="D264" s="196"/>
      <c r="E264" s="196"/>
      <c r="F264" s="196"/>
      <c r="G264" s="196"/>
      <c r="H264" s="222">
        <v>39.0</v>
      </c>
      <c r="I264" s="196">
        <v>1.0</v>
      </c>
      <c r="J264" s="192">
        <f t="shared" si="228"/>
        <v>39</v>
      </c>
      <c r="K264" s="175"/>
      <c r="L264" s="175"/>
      <c r="M264" s="175"/>
      <c r="N264" s="175"/>
      <c r="O264" s="175"/>
      <c r="P264" s="175"/>
      <c r="Q264" s="223"/>
      <c r="R264" s="21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75"/>
      <c r="AF264" s="175"/>
      <c r="AG264" s="175"/>
      <c r="AH264" s="175"/>
      <c r="AI264" s="175"/>
      <c r="AJ264" s="175"/>
      <c r="AK264" s="175"/>
    </row>
    <row r="265" ht="24.75" customHeight="1">
      <c r="A265" s="160">
        <v>6.0</v>
      </c>
      <c r="B265" s="190" t="s">
        <v>114</v>
      </c>
      <c r="C265" s="196"/>
      <c r="D265" s="196"/>
      <c r="E265" s="196"/>
      <c r="F265" s="196"/>
      <c r="G265" s="196"/>
      <c r="H265" s="222">
        <v>29.0</v>
      </c>
      <c r="I265" s="196">
        <v>1.0</v>
      </c>
      <c r="J265" s="192">
        <f t="shared" si="228"/>
        <v>29</v>
      </c>
      <c r="K265" s="175"/>
      <c r="L265" s="175"/>
      <c r="M265" s="175"/>
      <c r="N265" s="175"/>
      <c r="O265" s="175"/>
      <c r="P265" s="175"/>
      <c r="Q265" s="223"/>
      <c r="R265" s="21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75"/>
      <c r="AF265" s="175"/>
      <c r="AG265" s="175"/>
      <c r="AH265" s="175"/>
      <c r="AI265" s="175"/>
      <c r="AJ265" s="175"/>
      <c r="AK265" s="175"/>
    </row>
    <row r="266" ht="24.75" hidden="1" customHeight="1">
      <c r="A266" s="160">
        <v>11.0</v>
      </c>
      <c r="B266" s="261"/>
      <c r="C266" s="196"/>
      <c r="D266" s="196"/>
      <c r="E266" s="196"/>
      <c r="F266" s="196"/>
      <c r="G266" s="196"/>
      <c r="H266" s="222"/>
      <c r="I266" s="196"/>
      <c r="J266" s="192">
        <f t="shared" si="228"/>
        <v>0</v>
      </c>
      <c r="K266" s="175"/>
      <c r="L266" s="175"/>
      <c r="M266" s="175"/>
      <c r="N266" s="175"/>
      <c r="O266" s="175"/>
      <c r="P266" s="175"/>
      <c r="Q266" s="223"/>
      <c r="R266" s="21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75"/>
      <c r="AF266" s="175"/>
      <c r="AG266" s="175"/>
      <c r="AH266" s="175"/>
      <c r="AI266" s="175"/>
      <c r="AJ266" s="175"/>
      <c r="AK266" s="175"/>
    </row>
    <row r="267" ht="24.75" hidden="1" customHeight="1">
      <c r="A267" s="160">
        <v>12.0</v>
      </c>
      <c r="B267" s="261"/>
      <c r="C267" s="196"/>
      <c r="D267" s="196"/>
      <c r="E267" s="196"/>
      <c r="F267" s="196"/>
      <c r="G267" s="196"/>
      <c r="H267" s="222"/>
      <c r="I267" s="196"/>
      <c r="J267" s="192">
        <f t="shared" si="228"/>
        <v>0</v>
      </c>
      <c r="K267" s="175"/>
      <c r="L267" s="175"/>
      <c r="M267" s="175"/>
      <c r="N267" s="175"/>
      <c r="O267" s="175"/>
      <c r="P267" s="175"/>
      <c r="Q267" s="223"/>
      <c r="R267" s="21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75"/>
      <c r="AF267" s="175"/>
      <c r="AG267" s="175"/>
      <c r="AH267" s="175"/>
      <c r="AI267" s="175"/>
      <c r="AJ267" s="175"/>
      <c r="AK267" s="175"/>
    </row>
    <row r="268" ht="24.75" hidden="1" customHeight="1">
      <c r="A268" s="160">
        <v>13.0</v>
      </c>
      <c r="B268" s="261"/>
      <c r="C268" s="196"/>
      <c r="D268" s="196"/>
      <c r="E268" s="196"/>
      <c r="F268" s="196"/>
      <c r="G268" s="196"/>
      <c r="H268" s="222"/>
      <c r="I268" s="196"/>
      <c r="J268" s="192">
        <f t="shared" si="228"/>
        <v>0</v>
      </c>
      <c r="K268" s="175"/>
      <c r="L268" s="175"/>
      <c r="M268" s="175"/>
      <c r="N268" s="175"/>
      <c r="O268" s="175"/>
      <c r="P268" s="175"/>
      <c r="Q268" s="223"/>
      <c r="R268" s="21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75"/>
      <c r="AF268" s="175"/>
      <c r="AG268" s="175"/>
      <c r="AH268" s="175"/>
      <c r="AI268" s="175"/>
      <c r="AJ268" s="175"/>
      <c r="AK268" s="175"/>
    </row>
    <row r="269" ht="24.75" hidden="1" customHeight="1">
      <c r="A269" s="160">
        <v>14.0</v>
      </c>
      <c r="B269" s="261"/>
      <c r="C269" s="196"/>
      <c r="D269" s="196"/>
      <c r="E269" s="196"/>
      <c r="F269" s="196"/>
      <c r="G269" s="196"/>
      <c r="H269" s="222"/>
      <c r="I269" s="196"/>
      <c r="J269" s="192">
        <f t="shared" si="228"/>
        <v>0</v>
      </c>
      <c r="K269" s="175"/>
      <c r="L269" s="175"/>
      <c r="M269" s="175"/>
      <c r="N269" s="175"/>
      <c r="O269" s="175"/>
      <c r="P269" s="175"/>
      <c r="Q269" s="223"/>
      <c r="R269" s="21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75"/>
      <c r="AF269" s="175"/>
      <c r="AG269" s="175"/>
      <c r="AH269" s="175"/>
      <c r="AI269" s="175"/>
      <c r="AJ269" s="175"/>
      <c r="AK269" s="175"/>
    </row>
    <row r="270" ht="24.75" hidden="1" customHeight="1">
      <c r="A270" s="160">
        <v>15.0</v>
      </c>
      <c r="B270" s="261"/>
      <c r="C270" s="196"/>
      <c r="D270" s="196"/>
      <c r="E270" s="196"/>
      <c r="F270" s="196"/>
      <c r="G270" s="196"/>
      <c r="H270" s="222"/>
      <c r="I270" s="196"/>
      <c r="J270" s="192">
        <f t="shared" si="228"/>
        <v>0</v>
      </c>
      <c r="K270" s="175"/>
      <c r="L270" s="175"/>
      <c r="M270" s="175"/>
      <c r="N270" s="175"/>
      <c r="O270" s="175"/>
      <c r="P270" s="175"/>
      <c r="Q270" s="223"/>
      <c r="R270" s="21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75"/>
      <c r="AF270" s="175"/>
      <c r="AG270" s="175"/>
      <c r="AH270" s="175"/>
      <c r="AI270" s="175"/>
      <c r="AJ270" s="175"/>
      <c r="AK270" s="175"/>
    </row>
    <row r="271" ht="24.75" hidden="1" customHeight="1">
      <c r="A271" s="160">
        <v>16.0</v>
      </c>
      <c r="B271" s="261"/>
      <c r="C271" s="196"/>
      <c r="D271" s="196"/>
      <c r="E271" s="196"/>
      <c r="F271" s="196"/>
      <c r="G271" s="196"/>
      <c r="H271" s="222"/>
      <c r="I271" s="196"/>
      <c r="J271" s="192">
        <f t="shared" si="228"/>
        <v>0</v>
      </c>
      <c r="K271" s="175"/>
      <c r="L271" s="175"/>
      <c r="M271" s="175"/>
      <c r="N271" s="175"/>
      <c r="O271" s="175"/>
      <c r="P271" s="175"/>
      <c r="Q271" s="223"/>
      <c r="R271" s="21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75"/>
      <c r="AF271" s="175"/>
      <c r="AG271" s="175"/>
      <c r="AH271" s="175"/>
      <c r="AI271" s="175"/>
      <c r="AJ271" s="175"/>
      <c r="AK271" s="175"/>
    </row>
    <row r="272" ht="24.75" hidden="1" customHeight="1">
      <c r="A272" s="160">
        <v>17.0</v>
      </c>
      <c r="B272" s="261"/>
      <c r="C272" s="196"/>
      <c r="D272" s="196"/>
      <c r="E272" s="196"/>
      <c r="F272" s="196"/>
      <c r="G272" s="196"/>
      <c r="H272" s="222"/>
      <c r="I272" s="196"/>
      <c r="J272" s="192">
        <f t="shared" si="228"/>
        <v>0</v>
      </c>
      <c r="K272" s="175"/>
      <c r="L272" s="175"/>
      <c r="M272" s="175"/>
      <c r="N272" s="175"/>
      <c r="O272" s="175"/>
      <c r="P272" s="175"/>
      <c r="Q272" s="223"/>
      <c r="R272" s="21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75"/>
      <c r="AF272" s="175"/>
      <c r="AG272" s="175"/>
      <c r="AH272" s="175"/>
      <c r="AI272" s="175"/>
      <c r="AJ272" s="175"/>
      <c r="AK272" s="175"/>
    </row>
    <row r="273" ht="24.75" hidden="1" customHeight="1">
      <c r="A273" s="160">
        <v>18.0</v>
      </c>
      <c r="B273" s="261"/>
      <c r="C273" s="196"/>
      <c r="D273" s="196"/>
      <c r="E273" s="196"/>
      <c r="F273" s="196"/>
      <c r="G273" s="196"/>
      <c r="H273" s="222"/>
      <c r="I273" s="196"/>
      <c r="J273" s="192">
        <f t="shared" si="228"/>
        <v>0</v>
      </c>
      <c r="K273" s="175"/>
      <c r="L273" s="175"/>
      <c r="M273" s="175"/>
      <c r="N273" s="175"/>
      <c r="O273" s="175"/>
      <c r="P273" s="175"/>
      <c r="Q273" s="223"/>
      <c r="R273" s="21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75"/>
      <c r="AF273" s="175"/>
      <c r="AG273" s="175"/>
      <c r="AH273" s="175"/>
      <c r="AI273" s="175"/>
      <c r="AJ273" s="175"/>
      <c r="AK273" s="175"/>
    </row>
    <row r="274" ht="24.75" hidden="1" customHeight="1">
      <c r="A274" s="160">
        <v>19.0</v>
      </c>
      <c r="B274" s="261"/>
      <c r="C274" s="196"/>
      <c r="D274" s="196"/>
      <c r="E274" s="196"/>
      <c r="F274" s="196"/>
      <c r="G274" s="196"/>
      <c r="H274" s="222"/>
      <c r="I274" s="196"/>
      <c r="J274" s="192">
        <f t="shared" si="228"/>
        <v>0</v>
      </c>
      <c r="K274" s="175"/>
      <c r="L274" s="175"/>
      <c r="M274" s="175"/>
      <c r="N274" s="175"/>
      <c r="O274" s="175"/>
      <c r="P274" s="175"/>
      <c r="Q274" s="223"/>
      <c r="R274" s="140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75"/>
      <c r="AF274" s="175"/>
      <c r="AG274" s="175"/>
      <c r="AH274" s="175"/>
      <c r="AI274" s="175"/>
      <c r="AJ274" s="175"/>
      <c r="AK274" s="175"/>
    </row>
    <row r="275" ht="24.75" hidden="1" customHeight="1">
      <c r="A275" s="160">
        <v>20.0</v>
      </c>
      <c r="B275" s="261"/>
      <c r="C275" s="196"/>
      <c r="D275" s="196"/>
      <c r="E275" s="196"/>
      <c r="F275" s="196"/>
      <c r="G275" s="196"/>
      <c r="H275" s="222"/>
      <c r="I275" s="196"/>
      <c r="J275" s="192">
        <f t="shared" si="228"/>
        <v>0</v>
      </c>
      <c r="K275" s="175"/>
      <c r="L275" s="175"/>
      <c r="M275" s="175"/>
      <c r="N275" s="175"/>
      <c r="O275" s="175"/>
      <c r="P275" s="175"/>
      <c r="Q275" s="223"/>
      <c r="R275" s="21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75"/>
      <c r="AF275" s="175"/>
      <c r="AG275" s="175"/>
      <c r="AH275" s="175"/>
      <c r="AI275" s="175"/>
      <c r="AJ275" s="175"/>
      <c r="AK275" s="175"/>
    </row>
    <row r="276" ht="24.75" hidden="1" customHeight="1">
      <c r="A276" s="160">
        <v>21.0</v>
      </c>
      <c r="B276" s="261"/>
      <c r="C276" s="196"/>
      <c r="D276" s="196"/>
      <c r="E276" s="196"/>
      <c r="F276" s="196"/>
      <c r="G276" s="196"/>
      <c r="H276" s="222"/>
      <c r="I276" s="196"/>
      <c r="J276" s="192">
        <f t="shared" si="228"/>
        <v>0</v>
      </c>
      <c r="K276" s="175"/>
      <c r="L276" s="175"/>
      <c r="M276" s="175"/>
      <c r="N276" s="175"/>
      <c r="O276" s="175"/>
      <c r="P276" s="175"/>
      <c r="Q276" s="223"/>
      <c r="R276" s="21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75"/>
      <c r="AF276" s="175"/>
      <c r="AG276" s="175"/>
      <c r="AH276" s="175"/>
      <c r="AI276" s="175"/>
      <c r="AJ276" s="175"/>
      <c r="AK276" s="175"/>
    </row>
    <row r="277" ht="24.75" hidden="1" customHeight="1">
      <c r="A277" s="160">
        <v>22.0</v>
      </c>
      <c r="B277" s="261"/>
      <c r="C277" s="196"/>
      <c r="D277" s="196"/>
      <c r="E277" s="196"/>
      <c r="F277" s="196"/>
      <c r="G277" s="196"/>
      <c r="H277" s="222"/>
      <c r="I277" s="196"/>
      <c r="J277" s="192">
        <f t="shared" si="228"/>
        <v>0</v>
      </c>
      <c r="K277" s="175"/>
      <c r="L277" s="175"/>
      <c r="M277" s="175"/>
      <c r="N277" s="175"/>
      <c r="O277" s="175"/>
      <c r="P277" s="175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75"/>
      <c r="AF277" s="175"/>
      <c r="AG277" s="175"/>
      <c r="AH277" s="175"/>
      <c r="AI277" s="175"/>
      <c r="AJ277" s="175"/>
      <c r="AK277" s="175"/>
    </row>
    <row r="278" ht="24.75" hidden="1" customHeight="1">
      <c r="A278" s="160">
        <v>23.0</v>
      </c>
      <c r="B278" s="261"/>
      <c r="C278" s="196"/>
      <c r="D278" s="196"/>
      <c r="E278" s="196"/>
      <c r="F278" s="196"/>
      <c r="G278" s="196"/>
      <c r="H278" s="222"/>
      <c r="I278" s="196"/>
      <c r="J278" s="192">
        <f t="shared" si="228"/>
        <v>0</v>
      </c>
      <c r="K278" s="175"/>
      <c r="L278" s="175"/>
      <c r="M278" s="175"/>
      <c r="N278" s="175"/>
      <c r="O278" s="175"/>
      <c r="P278" s="175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75"/>
      <c r="AF278" s="175"/>
      <c r="AG278" s="175"/>
      <c r="AH278" s="175"/>
      <c r="AI278" s="175"/>
      <c r="AJ278" s="175"/>
      <c r="AK278" s="175"/>
    </row>
    <row r="279" ht="24.75" hidden="1" customHeight="1">
      <c r="A279" s="160">
        <v>24.0</v>
      </c>
      <c r="B279" s="261"/>
      <c r="C279" s="196"/>
      <c r="D279" s="196"/>
      <c r="E279" s="196"/>
      <c r="F279" s="196"/>
      <c r="G279" s="196"/>
      <c r="H279" s="222"/>
      <c r="I279" s="196"/>
      <c r="J279" s="192">
        <f t="shared" si="228"/>
        <v>0</v>
      </c>
      <c r="K279" s="175"/>
      <c r="L279" s="175"/>
      <c r="M279" s="175"/>
      <c r="N279" s="175"/>
      <c r="O279" s="175"/>
      <c r="P279" s="175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75"/>
      <c r="AF279" s="175"/>
      <c r="AG279" s="175"/>
      <c r="AH279" s="175"/>
      <c r="AI279" s="175"/>
      <c r="AJ279" s="175"/>
      <c r="AK279" s="175"/>
    </row>
    <row r="280" ht="24.75" hidden="1" customHeight="1">
      <c r="A280" s="160">
        <v>25.0</v>
      </c>
      <c r="B280" s="261"/>
      <c r="C280" s="196"/>
      <c r="D280" s="196"/>
      <c r="E280" s="196"/>
      <c r="F280" s="196"/>
      <c r="G280" s="196"/>
      <c r="H280" s="222"/>
      <c r="I280" s="196"/>
      <c r="J280" s="192">
        <f t="shared" si="228"/>
        <v>0</v>
      </c>
      <c r="K280" s="175"/>
      <c r="L280" s="175"/>
      <c r="M280" s="175"/>
      <c r="N280" s="175"/>
      <c r="O280" s="175"/>
      <c r="P280" s="175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</row>
    <row r="281" ht="24.75" hidden="1" customHeight="1">
      <c r="A281" s="160">
        <v>26.0</v>
      </c>
      <c r="B281" s="261"/>
      <c r="C281" s="196"/>
      <c r="D281" s="196"/>
      <c r="E281" s="196"/>
      <c r="F281" s="196"/>
      <c r="G281" s="196"/>
      <c r="H281" s="222"/>
      <c r="I281" s="196"/>
      <c r="J281" s="192">
        <f t="shared" si="228"/>
        <v>0</v>
      </c>
      <c r="K281" s="175"/>
      <c r="L281" s="175"/>
      <c r="M281" s="175"/>
      <c r="N281" s="175"/>
      <c r="O281" s="175"/>
      <c r="P281" s="175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</row>
    <row r="282" ht="24.75" hidden="1" customHeight="1">
      <c r="A282" s="160">
        <v>27.0</v>
      </c>
      <c r="B282" s="261"/>
      <c r="C282" s="196"/>
      <c r="D282" s="196"/>
      <c r="E282" s="196"/>
      <c r="F282" s="196"/>
      <c r="G282" s="196"/>
      <c r="H282" s="196"/>
      <c r="I282" s="196"/>
      <c r="J282" s="192">
        <f t="shared" si="228"/>
        <v>0</v>
      </c>
      <c r="K282" s="175"/>
      <c r="L282" s="175"/>
      <c r="M282" s="175"/>
      <c r="N282" s="175"/>
      <c r="O282" s="175"/>
      <c r="P282" s="175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</row>
    <row r="283" ht="24.75" hidden="1" customHeight="1">
      <c r="A283" s="160">
        <v>28.0</v>
      </c>
      <c r="B283" s="261"/>
      <c r="C283" s="196"/>
      <c r="D283" s="196"/>
      <c r="E283" s="196"/>
      <c r="F283" s="196"/>
      <c r="G283" s="196"/>
      <c r="H283" s="196"/>
      <c r="I283" s="196"/>
      <c r="J283" s="192">
        <f t="shared" si="228"/>
        <v>0</v>
      </c>
      <c r="K283" s="175"/>
      <c r="L283" s="175"/>
      <c r="M283" s="175"/>
      <c r="N283" s="175"/>
      <c r="O283" s="175"/>
      <c r="P283" s="175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</row>
    <row r="284" ht="24.75" hidden="1" customHeight="1">
      <c r="A284" s="160">
        <v>29.0</v>
      </c>
      <c r="B284" s="262"/>
      <c r="C284" s="196"/>
      <c r="D284" s="196"/>
      <c r="E284" s="196"/>
      <c r="F284" s="196"/>
      <c r="G284" s="196"/>
      <c r="H284" s="196"/>
      <c r="I284" s="196"/>
      <c r="J284" s="192">
        <f t="shared" si="228"/>
        <v>0</v>
      </c>
      <c r="K284" s="175"/>
      <c r="L284" s="175"/>
      <c r="M284" s="175"/>
      <c r="N284" s="175"/>
      <c r="O284" s="175"/>
      <c r="P284" s="175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24.75" hidden="1" customHeight="1">
      <c r="A285" s="160">
        <v>30.0</v>
      </c>
      <c r="B285" s="262"/>
      <c r="C285" s="196"/>
      <c r="D285" s="196"/>
      <c r="E285" s="196"/>
      <c r="F285" s="196"/>
      <c r="G285" s="196"/>
      <c r="H285" s="222"/>
      <c r="I285" s="196"/>
      <c r="J285" s="192">
        <f t="shared" si="228"/>
        <v>0</v>
      </c>
      <c r="K285" s="175"/>
      <c r="L285" s="175"/>
      <c r="M285" s="175"/>
      <c r="N285" s="175"/>
      <c r="O285" s="175"/>
      <c r="P285" s="175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24.75" hidden="1" customHeight="1">
      <c r="A286" s="160">
        <v>31.0</v>
      </c>
      <c r="B286" s="212"/>
      <c r="C286" s="196"/>
      <c r="D286" s="196"/>
      <c r="E286" s="196"/>
      <c r="F286" s="196"/>
      <c r="G286" s="196"/>
      <c r="H286" s="222"/>
      <c r="I286" s="196"/>
      <c r="J286" s="192">
        <f t="shared" si="228"/>
        <v>0</v>
      </c>
      <c r="K286" s="175"/>
      <c r="L286" s="175"/>
      <c r="M286" s="175"/>
      <c r="N286" s="175"/>
      <c r="O286" s="175"/>
      <c r="P286" s="175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24.75" hidden="1" customHeight="1">
      <c r="A287" s="160">
        <v>32.0</v>
      </c>
      <c r="B287" s="212"/>
      <c r="C287" s="160"/>
      <c r="D287" s="160"/>
      <c r="E287" s="160"/>
      <c r="F287" s="160"/>
      <c r="G287" s="160"/>
      <c r="H287" s="160"/>
      <c r="I287" s="160"/>
      <c r="J287" s="192">
        <f t="shared" si="228"/>
        <v>0</v>
      </c>
      <c r="K287" s="175"/>
      <c r="L287" s="175"/>
      <c r="M287" s="175"/>
      <c r="N287" s="175"/>
      <c r="O287" s="175"/>
      <c r="P287" s="175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24.75" hidden="1" customHeight="1">
      <c r="A288" s="160">
        <v>33.0</v>
      </c>
      <c r="B288" s="262"/>
      <c r="C288" s="160"/>
      <c r="D288" s="160"/>
      <c r="E288" s="160"/>
      <c r="F288" s="160"/>
      <c r="G288" s="160"/>
      <c r="H288" s="160"/>
      <c r="I288" s="160"/>
      <c r="J288" s="192">
        <f t="shared" si="228"/>
        <v>0</v>
      </c>
      <c r="K288" s="175"/>
      <c r="L288" s="175"/>
      <c r="M288" s="175"/>
      <c r="N288" s="175"/>
      <c r="O288" s="175"/>
      <c r="P288" s="175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24.75" hidden="1" customHeight="1">
      <c r="A289" s="160">
        <v>34.0</v>
      </c>
      <c r="B289" s="263"/>
      <c r="C289" s="160"/>
      <c r="D289" s="160"/>
      <c r="E289" s="160"/>
      <c r="F289" s="160"/>
      <c r="G289" s="160"/>
      <c r="H289" s="160"/>
      <c r="I289" s="160"/>
      <c r="J289" s="192">
        <f t="shared" si="228"/>
        <v>0</v>
      </c>
      <c r="K289" s="175"/>
      <c r="L289" s="175"/>
      <c r="M289" s="175"/>
      <c r="N289" s="175"/>
      <c r="O289" s="175"/>
      <c r="P289" s="175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</row>
    <row r="290" ht="24.75" hidden="1" customHeight="1">
      <c r="A290" s="160">
        <v>35.0</v>
      </c>
      <c r="B290" s="264"/>
      <c r="C290" s="160"/>
      <c r="D290" s="160"/>
      <c r="E290" s="160"/>
      <c r="F290" s="160"/>
      <c r="G290" s="160"/>
      <c r="H290" s="160"/>
      <c r="I290" s="160"/>
      <c r="J290" s="192">
        <f t="shared" si="228"/>
        <v>0</v>
      </c>
      <c r="K290" s="175"/>
      <c r="L290" s="175"/>
      <c r="M290" s="175"/>
      <c r="N290" s="175"/>
      <c r="O290" s="175"/>
      <c r="P290" s="175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</row>
    <row r="291" ht="18.75" customHeight="1">
      <c r="A291" s="139"/>
      <c r="B291" s="139"/>
      <c r="C291" s="139"/>
      <c r="D291" s="139"/>
      <c r="E291" s="139"/>
      <c r="F291" s="139"/>
      <c r="G291" s="139"/>
      <c r="H291" s="140" t="s">
        <v>38</v>
      </c>
      <c r="I291" s="139"/>
      <c r="J291" s="224">
        <f>SUM(J260:J290)</f>
        <v>190</v>
      </c>
      <c r="K291" s="225"/>
      <c r="L291" s="225"/>
      <c r="M291" s="225"/>
      <c r="N291" s="225"/>
      <c r="O291" s="225"/>
      <c r="P291" s="225"/>
      <c r="Q291" s="225"/>
      <c r="R291" s="139"/>
      <c r="S291" s="21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</row>
    <row r="292" ht="18.75" customHeight="1">
      <c r="A292" s="144"/>
      <c r="B292" s="144"/>
      <c r="C292" s="144"/>
      <c r="D292" s="144"/>
      <c r="E292" s="144"/>
      <c r="F292" s="144"/>
      <c r="G292" s="144"/>
      <c r="H292" s="145"/>
      <c r="I292" s="172"/>
      <c r="J292" s="199">
        <f>+J291*60%</f>
        <v>114</v>
      </c>
      <c r="K292" s="199"/>
      <c r="L292" s="199"/>
      <c r="M292" s="199"/>
      <c r="N292" s="199"/>
      <c r="O292" s="199"/>
      <c r="P292" s="199"/>
      <c r="Q292" s="199">
        <f>+J291*40%</f>
        <v>76</v>
      </c>
      <c r="R292" s="139"/>
      <c r="S292" s="21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</row>
    <row r="293" ht="18.75" customHeight="1">
      <c r="A293" s="139"/>
      <c r="B293" s="139"/>
      <c r="C293" s="139"/>
      <c r="D293" s="139"/>
      <c r="E293" s="139"/>
      <c r="F293" s="139"/>
      <c r="G293" s="139"/>
      <c r="H293" s="140"/>
      <c r="I293" s="139"/>
      <c r="J293" s="139"/>
      <c r="K293" s="139"/>
      <c r="L293" s="139"/>
      <c r="M293" s="139"/>
      <c r="N293" s="139"/>
      <c r="O293" s="139"/>
      <c r="P293" s="139"/>
      <c r="Q293" s="139"/>
      <c r="R293" s="139"/>
      <c r="S293" s="21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</row>
    <row r="294" ht="18.75" customHeight="1">
      <c r="A294" s="139"/>
      <c r="B294" s="139"/>
      <c r="C294" s="139"/>
      <c r="D294" s="139"/>
      <c r="E294" s="139"/>
      <c r="F294" s="139"/>
      <c r="G294" s="139"/>
      <c r="H294" s="140"/>
      <c r="I294" s="139"/>
      <c r="J294" s="139"/>
      <c r="K294" s="139"/>
      <c r="L294" s="139"/>
      <c r="M294" s="139"/>
      <c r="N294" s="139"/>
      <c r="O294" s="139"/>
      <c r="P294" s="139"/>
      <c r="Q294" s="139"/>
      <c r="R294" s="139"/>
      <c r="S294" s="21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</row>
    <row r="295" ht="19.5" customHeight="1">
      <c r="A295" s="226" t="s">
        <v>41</v>
      </c>
      <c r="B295" s="139"/>
      <c r="C295" s="139"/>
      <c r="D295" s="139"/>
      <c r="E295" s="139"/>
      <c r="F295" s="139"/>
      <c r="G295" s="139"/>
      <c r="H295" s="140"/>
      <c r="I295" s="139"/>
      <c r="J295" s="139"/>
      <c r="K295" s="139"/>
      <c r="L295" s="139"/>
      <c r="M295" s="139"/>
      <c r="N295" s="139"/>
      <c r="O295" s="139"/>
      <c r="P295" s="139"/>
      <c r="Q295" s="139"/>
      <c r="R295" s="139"/>
      <c r="S295" s="21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</row>
    <row r="296" ht="57.0" customHeight="1">
      <c r="A296" s="227"/>
      <c r="B296" s="228" t="s">
        <v>42</v>
      </c>
      <c r="C296" s="228" t="s">
        <v>43</v>
      </c>
      <c r="D296" s="228" t="s">
        <v>44</v>
      </c>
      <c r="E296" s="228" t="s">
        <v>45</v>
      </c>
      <c r="F296" s="228"/>
      <c r="G296" s="228"/>
      <c r="H296" s="229" t="s">
        <v>46</v>
      </c>
      <c r="I296" s="230" t="s">
        <v>47</v>
      </c>
      <c r="J296" s="139"/>
      <c r="K296" s="139"/>
      <c r="L296" s="139"/>
      <c r="M296" s="139"/>
      <c r="N296" s="139"/>
      <c r="O296" s="139"/>
      <c r="P296" s="139"/>
      <c r="Q296" s="139"/>
      <c r="R296" s="141"/>
      <c r="S296" s="21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</row>
    <row r="297" ht="18.75" customHeight="1">
      <c r="A297" s="231" t="s">
        <v>48</v>
      </c>
      <c r="B297" s="232">
        <f>+E25</f>
        <v>35994.577</v>
      </c>
      <c r="C297" s="233">
        <f>+J232</f>
        <v>32313.42326</v>
      </c>
      <c r="D297" s="233">
        <f>+J253</f>
        <v>0</v>
      </c>
      <c r="E297" s="234">
        <f>J292</f>
        <v>114</v>
      </c>
      <c r="F297" s="234"/>
      <c r="G297" s="234"/>
      <c r="H297" s="235">
        <f>+I25</f>
        <v>2971.129472</v>
      </c>
      <c r="I297" s="236">
        <f>+B297-C297-D297-E297-H297</f>
        <v>596.0242682</v>
      </c>
      <c r="J297" s="139"/>
      <c r="K297" s="139"/>
      <c r="L297" s="139"/>
      <c r="M297" s="139"/>
      <c r="N297" s="139"/>
      <c r="O297" s="139"/>
      <c r="P297" s="139"/>
      <c r="Q297" s="139"/>
      <c r="R297" s="141"/>
      <c r="S297" s="21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</row>
    <row r="298" ht="19.5" customHeight="1">
      <c r="A298" s="237" t="s">
        <v>49</v>
      </c>
      <c r="B298" s="238"/>
      <c r="C298" s="239">
        <f>+C297/B297</f>
        <v>0.8977303237</v>
      </c>
      <c r="D298" s="239">
        <f>+D297/B297</f>
        <v>0</v>
      </c>
      <c r="E298" s="239">
        <f>+E297/B297</f>
        <v>0.003167143762</v>
      </c>
      <c r="F298" s="239"/>
      <c r="G298" s="239"/>
      <c r="H298" s="240">
        <f>+H297/B297</f>
        <v>0.08254380852</v>
      </c>
      <c r="I298" s="241">
        <f>+I297/B297</f>
        <v>0.01655872406</v>
      </c>
      <c r="J298" s="139"/>
      <c r="K298" s="139"/>
      <c r="L298" s="139"/>
      <c r="M298" s="139"/>
      <c r="N298" s="139"/>
      <c r="O298" s="139"/>
      <c r="P298" s="139"/>
      <c r="Q298" s="139"/>
      <c r="R298" s="141"/>
      <c r="S298" s="21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</row>
    <row r="299" ht="19.5" customHeight="1">
      <c r="A299" s="162"/>
      <c r="B299" s="215"/>
      <c r="C299" s="242"/>
      <c r="D299" s="242"/>
      <c r="E299" s="242"/>
      <c r="F299" s="242"/>
      <c r="G299" s="242"/>
      <c r="H299" s="243"/>
      <c r="I299" s="244"/>
      <c r="J299" s="139"/>
      <c r="K299" s="139"/>
      <c r="L299" s="139"/>
      <c r="M299" s="139"/>
      <c r="N299" s="139"/>
      <c r="O299" s="139"/>
      <c r="P299" s="139"/>
      <c r="Q299" s="139"/>
      <c r="R299" s="141"/>
      <c r="S299" s="21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</row>
    <row r="300" ht="18.75" customHeight="1">
      <c r="A300" s="245"/>
      <c r="B300" s="246"/>
      <c r="C300" s="246"/>
      <c r="D300" s="246" t="s">
        <v>50</v>
      </c>
      <c r="E300" s="246" t="s">
        <v>48</v>
      </c>
      <c r="F300" s="246"/>
      <c r="G300" s="246"/>
      <c r="H300" s="247">
        <f>+D297+E297+H297+I297</f>
        <v>3681.15374</v>
      </c>
      <c r="I300" s="248"/>
      <c r="J300" s="139"/>
      <c r="K300" s="139"/>
      <c r="L300" s="139"/>
      <c r="M300" s="139"/>
      <c r="N300" s="139"/>
      <c r="O300" s="139"/>
      <c r="P300" s="139"/>
      <c r="Q300" s="139"/>
      <c r="R300" s="141"/>
      <c r="S300" s="140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</row>
    <row r="301" ht="18.75" customHeight="1">
      <c r="A301" s="249"/>
      <c r="B301" s="139"/>
      <c r="C301" s="139"/>
      <c r="D301" s="139"/>
      <c r="E301" s="139" t="s">
        <v>49</v>
      </c>
      <c r="F301" s="139"/>
      <c r="G301" s="139"/>
      <c r="H301" s="243">
        <f>+H300/B297</f>
        <v>0.1022696763</v>
      </c>
      <c r="I301" s="250"/>
      <c r="J301" s="139"/>
      <c r="K301" s="139"/>
      <c r="L301" s="139"/>
      <c r="M301" s="139"/>
      <c r="N301" s="139"/>
      <c r="O301" s="139"/>
      <c r="P301" s="139"/>
      <c r="Q301" s="139"/>
      <c r="R301" s="141"/>
      <c r="S301" s="140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</row>
    <row r="302" ht="18.75" customHeight="1">
      <c r="A302" s="249"/>
      <c r="B302" s="139"/>
      <c r="C302" s="139" t="s">
        <v>51</v>
      </c>
      <c r="D302" s="139"/>
      <c r="E302" s="139"/>
      <c r="F302" s="139"/>
      <c r="G302" s="139"/>
      <c r="H302" s="140"/>
      <c r="I302" s="250"/>
      <c r="J302" s="139"/>
      <c r="K302" s="139"/>
      <c r="L302" s="139"/>
      <c r="M302" s="139"/>
      <c r="N302" s="139"/>
      <c r="O302" s="139"/>
      <c r="P302" s="139"/>
      <c r="Q302" s="139"/>
      <c r="R302" s="141"/>
      <c r="S302" s="140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</row>
    <row r="303" ht="18.75" customHeight="1">
      <c r="A303" s="249"/>
      <c r="B303" s="139"/>
      <c r="C303" s="139"/>
      <c r="D303" s="139" t="s">
        <v>52</v>
      </c>
      <c r="E303" s="139"/>
      <c r="F303" s="139"/>
      <c r="G303" s="139"/>
      <c r="H303" s="140">
        <f>+H302*(H300-H297)</f>
        <v>0</v>
      </c>
      <c r="I303" s="250"/>
      <c r="J303" s="139"/>
      <c r="K303" s="139"/>
      <c r="L303" s="139"/>
      <c r="M303" s="139"/>
      <c r="N303" s="139"/>
      <c r="O303" s="139"/>
      <c r="P303" s="139"/>
      <c r="Q303" s="139"/>
      <c r="R303" s="141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</row>
    <row r="304" ht="19.5" customHeight="1">
      <c r="A304" s="251"/>
      <c r="B304" s="252"/>
      <c r="C304" s="252"/>
      <c r="D304" s="252"/>
      <c r="E304" s="252"/>
      <c r="F304" s="252"/>
      <c r="G304" s="252"/>
      <c r="H304" s="253"/>
      <c r="I304" s="254"/>
      <c r="J304" s="139"/>
      <c r="K304" s="139"/>
      <c r="L304" s="139"/>
      <c r="M304" s="139"/>
      <c r="N304" s="139"/>
      <c r="O304" s="139"/>
      <c r="P304" s="139"/>
      <c r="Q304" s="139"/>
      <c r="R304" s="141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</row>
    <row r="305" ht="18.75" customHeight="1">
      <c r="A305" s="139"/>
      <c r="B305" s="139"/>
      <c r="C305" s="139"/>
      <c r="D305" s="139"/>
      <c r="E305" s="139"/>
      <c r="F305" s="139"/>
      <c r="G305" s="139"/>
      <c r="H305" s="140"/>
      <c r="I305" s="139"/>
      <c r="J305" s="139"/>
      <c r="K305" s="139"/>
      <c r="L305" s="139"/>
      <c r="M305" s="139"/>
      <c r="N305" s="139"/>
      <c r="O305" s="139"/>
      <c r="P305" s="139"/>
      <c r="Q305" s="139"/>
      <c r="R305" s="141"/>
      <c r="S305" s="13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</row>
    <row r="306" ht="18.75" customHeight="1">
      <c r="A306" s="139"/>
      <c r="B306" s="139"/>
      <c r="C306" s="139"/>
      <c r="D306" s="139"/>
      <c r="E306" s="139"/>
      <c r="F306" s="139"/>
      <c r="G306" s="139"/>
      <c r="H306" s="140"/>
      <c r="I306" s="139"/>
      <c r="J306" s="139"/>
      <c r="K306" s="139"/>
      <c r="L306" s="139"/>
      <c r="M306" s="139"/>
      <c r="N306" s="139"/>
      <c r="O306" s="139"/>
      <c r="P306" s="139"/>
      <c r="Q306" s="139"/>
      <c r="R306" s="141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</row>
    <row r="307" ht="18.75" customHeight="1">
      <c r="A307" s="139"/>
      <c r="B307" s="139"/>
      <c r="C307" s="139"/>
      <c r="D307" s="139"/>
      <c r="E307" s="139"/>
      <c r="F307" s="139"/>
      <c r="G307" s="139"/>
      <c r="H307" s="140"/>
      <c r="I307" s="139"/>
      <c r="J307" s="139"/>
      <c r="K307" s="139"/>
      <c r="L307" s="139"/>
      <c r="M307" s="139"/>
      <c r="N307" s="139"/>
      <c r="O307" s="139"/>
      <c r="P307" s="139"/>
      <c r="Q307" s="139"/>
      <c r="R307" s="141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</row>
    <row r="308" ht="18.0" customHeight="1">
      <c r="A308" s="7"/>
      <c r="B308" s="7"/>
      <c r="C308" s="7"/>
      <c r="D308" s="7"/>
      <c r="E308" s="7"/>
      <c r="F308" s="7"/>
      <c r="G308" s="7"/>
      <c r="H308" s="255"/>
      <c r="I308" s="7"/>
      <c r="J308" s="7"/>
      <c r="K308" s="7"/>
      <c r="L308" s="7"/>
      <c r="M308" s="7"/>
      <c r="N308" s="7"/>
      <c r="O308" s="7"/>
      <c r="P308" s="7"/>
      <c r="Q308" s="7"/>
      <c r="R308" s="25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55"/>
      <c r="I309" s="7"/>
      <c r="J309" s="7"/>
      <c r="K309" s="7"/>
      <c r="L309" s="7"/>
      <c r="M309" s="7"/>
      <c r="N309" s="7"/>
      <c r="O309" s="7"/>
      <c r="P309" s="7"/>
      <c r="Q309" s="7"/>
      <c r="R309" s="25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55"/>
      <c r="I310" s="7"/>
      <c r="J310" s="7"/>
      <c r="K310" s="7"/>
      <c r="L310" s="7"/>
      <c r="M310" s="7"/>
      <c r="N310" s="7"/>
      <c r="O310" s="7"/>
      <c r="P310" s="7"/>
      <c r="Q310" s="7"/>
      <c r="R310" s="25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55"/>
      <c r="I311" s="7"/>
      <c r="J311" s="7"/>
      <c r="K311" s="7"/>
      <c r="L311" s="7"/>
      <c r="M311" s="7"/>
      <c r="N311" s="7"/>
      <c r="O311" s="7"/>
      <c r="P311" s="7"/>
      <c r="Q311" s="7"/>
      <c r="R311" s="25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55"/>
      <c r="I312" s="7"/>
      <c r="J312" s="7"/>
      <c r="K312" s="7"/>
      <c r="L312" s="7"/>
      <c r="M312" s="7"/>
      <c r="N312" s="7"/>
      <c r="O312" s="7"/>
      <c r="P312" s="7"/>
      <c r="Q312" s="7"/>
      <c r="R312" s="25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55"/>
      <c r="I313" s="7"/>
      <c r="J313" s="7"/>
      <c r="K313" s="7"/>
      <c r="L313" s="7"/>
      <c r="M313" s="7"/>
      <c r="N313" s="7"/>
      <c r="O313" s="7"/>
      <c r="P313" s="7"/>
      <c r="Q313" s="7"/>
      <c r="R313" s="25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55"/>
      <c r="I314" s="7"/>
      <c r="J314" s="7"/>
      <c r="K314" s="7"/>
      <c r="L314" s="7"/>
      <c r="M314" s="7"/>
      <c r="N314" s="7"/>
      <c r="O314" s="7"/>
      <c r="P314" s="7"/>
      <c r="Q314" s="7"/>
      <c r="R314" s="25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55"/>
      <c r="I315" s="7"/>
      <c r="J315" s="7"/>
      <c r="K315" s="7"/>
      <c r="L315" s="7"/>
      <c r="M315" s="7"/>
      <c r="N315" s="7"/>
      <c r="O315" s="7"/>
      <c r="P315" s="7"/>
      <c r="Q315" s="7"/>
      <c r="R315" s="25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55"/>
      <c r="I316" s="7"/>
      <c r="J316" s="7"/>
      <c r="K316" s="7"/>
      <c r="L316" s="7"/>
      <c r="M316" s="7"/>
      <c r="N316" s="7"/>
      <c r="O316" s="7"/>
      <c r="P316" s="7"/>
      <c r="Q316" s="7"/>
      <c r="R316" s="25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55"/>
      <c r="I317" s="7"/>
      <c r="J317" s="7"/>
      <c r="K317" s="7"/>
      <c r="L317" s="7"/>
      <c r="M317" s="7"/>
      <c r="N317" s="7"/>
      <c r="O317" s="7"/>
      <c r="P317" s="7"/>
      <c r="Q317" s="7"/>
      <c r="R317" s="25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55"/>
      <c r="I318" s="7"/>
      <c r="J318" s="7"/>
      <c r="K318" s="7"/>
      <c r="L318" s="7"/>
      <c r="M318" s="7"/>
      <c r="N318" s="7"/>
      <c r="O318" s="7"/>
      <c r="P318" s="7"/>
      <c r="Q318" s="7"/>
      <c r="R318" s="25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55"/>
      <c r="I319" s="7"/>
      <c r="J319" s="7"/>
      <c r="K319" s="7"/>
      <c r="L319" s="7"/>
      <c r="M319" s="7"/>
      <c r="N319" s="7"/>
      <c r="O319" s="7"/>
      <c r="P319" s="7"/>
      <c r="Q319" s="7"/>
      <c r="R319" s="25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55"/>
      <c r="I320" s="7"/>
      <c r="J320" s="7"/>
      <c r="K320" s="7"/>
      <c r="L320" s="7"/>
      <c r="M320" s="7"/>
      <c r="N320" s="7"/>
      <c r="O320" s="7"/>
      <c r="P320" s="7"/>
      <c r="Q320" s="7"/>
      <c r="R320" s="25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55"/>
      <c r="I321" s="7"/>
      <c r="J321" s="7"/>
      <c r="K321" s="7"/>
      <c r="L321" s="7"/>
      <c r="M321" s="7"/>
      <c r="N321" s="7"/>
      <c r="O321" s="7"/>
      <c r="P321" s="7"/>
      <c r="Q321" s="7"/>
      <c r="R321" s="25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55"/>
      <c r="I322" s="7"/>
      <c r="J322" s="7"/>
      <c r="K322" s="7"/>
      <c r="L322" s="7"/>
      <c r="M322" s="7"/>
      <c r="N322" s="7"/>
      <c r="O322" s="7"/>
      <c r="P322" s="7"/>
      <c r="Q322" s="7"/>
      <c r="R322" s="25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55"/>
      <c r="I323" s="7"/>
      <c r="J323" s="7"/>
      <c r="K323" s="7"/>
      <c r="L323" s="7"/>
      <c r="M323" s="7"/>
      <c r="N323" s="7"/>
      <c r="O323" s="7"/>
      <c r="P323" s="7"/>
      <c r="Q323" s="7"/>
      <c r="R323" s="25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55"/>
      <c r="I324" s="7"/>
      <c r="J324" s="7"/>
      <c r="K324" s="7"/>
      <c r="L324" s="7"/>
      <c r="M324" s="7"/>
      <c r="N324" s="7"/>
      <c r="O324" s="7"/>
      <c r="P324" s="7"/>
      <c r="Q324" s="7"/>
      <c r="R324" s="25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55"/>
      <c r="I325" s="7"/>
      <c r="J325" s="7"/>
      <c r="K325" s="7"/>
      <c r="L325" s="7"/>
      <c r="M325" s="7"/>
      <c r="N325" s="7"/>
      <c r="O325" s="7"/>
      <c r="P325" s="7"/>
      <c r="Q325" s="7"/>
      <c r="R325" s="25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55"/>
      <c r="I326" s="7"/>
      <c r="J326" s="7"/>
      <c r="K326" s="7"/>
      <c r="L326" s="7"/>
      <c r="M326" s="7"/>
      <c r="N326" s="7"/>
      <c r="O326" s="7"/>
      <c r="P326" s="7"/>
      <c r="Q326" s="7"/>
      <c r="R326" s="25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55"/>
      <c r="I327" s="7"/>
      <c r="J327" s="7"/>
      <c r="K327" s="7"/>
      <c r="L327" s="7"/>
      <c r="M327" s="7"/>
      <c r="N327" s="7"/>
      <c r="O327" s="7"/>
      <c r="P327" s="7"/>
      <c r="Q327" s="7"/>
      <c r="R327" s="25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55"/>
      <c r="I328" s="7"/>
      <c r="J328" s="7"/>
      <c r="K328" s="7"/>
      <c r="L328" s="7"/>
      <c r="M328" s="7"/>
      <c r="N328" s="7"/>
      <c r="O328" s="7"/>
      <c r="P328" s="7"/>
      <c r="Q328" s="7"/>
      <c r="R328" s="25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55"/>
      <c r="I329" s="7"/>
      <c r="J329" s="7"/>
      <c r="K329" s="7"/>
      <c r="L329" s="7"/>
      <c r="M329" s="7"/>
      <c r="N329" s="7"/>
      <c r="O329" s="7"/>
      <c r="P329" s="7"/>
      <c r="Q329" s="7"/>
      <c r="R329" s="25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55"/>
      <c r="I477" s="7"/>
      <c r="J477" s="7"/>
      <c r="K477" s="7"/>
      <c r="L477" s="7"/>
      <c r="M477" s="7"/>
      <c r="N477" s="7"/>
      <c r="O477" s="7"/>
      <c r="P477" s="7"/>
      <c r="Q477" s="7"/>
      <c r="R477" s="25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55"/>
      <c r="I478" s="7"/>
      <c r="J478" s="7"/>
      <c r="K478" s="7"/>
      <c r="L478" s="7"/>
      <c r="M478" s="7"/>
      <c r="N478" s="7"/>
      <c r="O478" s="7"/>
      <c r="P478" s="7"/>
      <c r="Q478" s="7"/>
      <c r="R478" s="25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55"/>
      <c r="I479" s="7"/>
      <c r="J479" s="7"/>
      <c r="K479" s="7"/>
      <c r="L479" s="7"/>
      <c r="M479" s="7"/>
      <c r="N479" s="7"/>
      <c r="O479" s="7"/>
      <c r="P479" s="7"/>
      <c r="Q479" s="7"/>
      <c r="R479" s="25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55"/>
      <c r="I480" s="7"/>
      <c r="J480" s="7"/>
      <c r="K480" s="7"/>
      <c r="L480" s="7"/>
      <c r="M480" s="7"/>
      <c r="N480" s="7"/>
      <c r="O480" s="7"/>
      <c r="P480" s="7"/>
      <c r="Q480" s="7"/>
      <c r="R480" s="25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55"/>
      <c r="I481" s="7"/>
      <c r="J481" s="7"/>
      <c r="K481" s="7"/>
      <c r="L481" s="7"/>
      <c r="M481" s="7"/>
      <c r="N481" s="7"/>
      <c r="O481" s="7"/>
      <c r="P481" s="7"/>
      <c r="Q481" s="7"/>
      <c r="R481" s="25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55"/>
      <c r="I482" s="7"/>
      <c r="J482" s="7"/>
      <c r="K482" s="7"/>
      <c r="L482" s="7"/>
      <c r="M482" s="7"/>
      <c r="N482" s="7"/>
      <c r="O482" s="7"/>
      <c r="P482" s="7"/>
      <c r="Q482" s="7"/>
      <c r="R482" s="25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55"/>
      <c r="I483" s="7"/>
      <c r="J483" s="7"/>
      <c r="K483" s="7"/>
      <c r="L483" s="7"/>
      <c r="M483" s="7"/>
      <c r="N483" s="7"/>
      <c r="O483" s="7"/>
      <c r="P483" s="7"/>
      <c r="Q483" s="7"/>
      <c r="R483" s="25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55"/>
      <c r="I484" s="7"/>
      <c r="J484" s="7"/>
      <c r="K484" s="7"/>
      <c r="L484" s="7"/>
      <c r="M484" s="7"/>
      <c r="N484" s="7"/>
      <c r="O484" s="7"/>
      <c r="P484" s="7"/>
      <c r="Q484" s="7"/>
      <c r="R484" s="25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55"/>
      <c r="I485" s="7"/>
      <c r="J485" s="7"/>
      <c r="K485" s="7"/>
      <c r="L485" s="7"/>
      <c r="M485" s="7"/>
      <c r="N485" s="7"/>
      <c r="O485" s="7"/>
      <c r="P485" s="7"/>
      <c r="Q485" s="7"/>
      <c r="R485" s="25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55"/>
      <c r="I486" s="7"/>
      <c r="J486" s="7"/>
      <c r="K486" s="7"/>
      <c r="L486" s="7"/>
      <c r="M486" s="7"/>
      <c r="N486" s="7"/>
      <c r="O486" s="7"/>
      <c r="P486" s="7"/>
      <c r="Q486" s="7"/>
      <c r="R486" s="25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55"/>
      <c r="I487" s="7"/>
      <c r="J487" s="7"/>
      <c r="K487" s="7"/>
      <c r="L487" s="7"/>
      <c r="M487" s="7"/>
      <c r="N487" s="7"/>
      <c r="O487" s="7"/>
      <c r="P487" s="7"/>
      <c r="Q487" s="7"/>
      <c r="R487" s="25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55"/>
      <c r="I488" s="7"/>
      <c r="J488" s="7"/>
      <c r="K488" s="7"/>
      <c r="L488" s="7"/>
      <c r="M488" s="7"/>
      <c r="N488" s="7"/>
      <c r="O488" s="7"/>
      <c r="P488" s="7"/>
      <c r="Q488" s="7"/>
      <c r="R488" s="25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55"/>
      <c r="I489" s="7"/>
      <c r="J489" s="7"/>
      <c r="K489" s="7"/>
      <c r="L489" s="7"/>
      <c r="M489" s="7"/>
      <c r="N489" s="7"/>
      <c r="O489" s="7"/>
      <c r="P489" s="7"/>
      <c r="Q489" s="7"/>
      <c r="R489" s="25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55"/>
      <c r="I490" s="7"/>
      <c r="J490" s="7"/>
      <c r="K490" s="7"/>
      <c r="L490" s="7"/>
      <c r="M490" s="7"/>
      <c r="N490" s="7"/>
      <c r="O490" s="7"/>
      <c r="P490" s="7"/>
      <c r="Q490" s="7"/>
      <c r="R490" s="25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55"/>
      <c r="I491" s="7"/>
      <c r="J491" s="7"/>
      <c r="K491" s="7"/>
      <c r="L491" s="7"/>
      <c r="M491" s="7"/>
      <c r="N491" s="7"/>
      <c r="O491" s="7"/>
      <c r="P491" s="7"/>
      <c r="Q491" s="7"/>
      <c r="R491" s="25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55"/>
      <c r="I492" s="7"/>
      <c r="J492" s="7"/>
      <c r="K492" s="7"/>
      <c r="L492" s="7"/>
      <c r="M492" s="7"/>
      <c r="N492" s="7"/>
      <c r="O492" s="7"/>
      <c r="P492" s="7"/>
      <c r="Q492" s="7"/>
      <c r="R492" s="25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55"/>
      <c r="I493" s="7"/>
      <c r="J493" s="7"/>
      <c r="K493" s="7"/>
      <c r="L493" s="7"/>
      <c r="M493" s="7"/>
      <c r="N493" s="7"/>
      <c r="O493" s="7"/>
      <c r="P493" s="7"/>
      <c r="Q493" s="7"/>
      <c r="R493" s="25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55"/>
      <c r="I494" s="7"/>
      <c r="J494" s="7"/>
      <c r="K494" s="7"/>
      <c r="L494" s="7"/>
      <c r="M494" s="7"/>
      <c r="N494" s="7"/>
      <c r="O494" s="7"/>
      <c r="P494" s="7"/>
      <c r="Q494" s="7"/>
      <c r="R494" s="25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55"/>
      <c r="I495" s="7"/>
      <c r="J495" s="7"/>
      <c r="K495" s="7"/>
      <c r="L495" s="7"/>
      <c r="M495" s="7"/>
      <c r="N495" s="7"/>
      <c r="O495" s="7"/>
      <c r="P495" s="7"/>
      <c r="Q495" s="7"/>
      <c r="R495" s="256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7"/>
      <c r="H496" s="255"/>
      <c r="I496" s="7"/>
      <c r="J496" s="7"/>
      <c r="K496" s="7"/>
      <c r="L496" s="7"/>
      <c r="M496" s="7"/>
      <c r="N496" s="7"/>
      <c r="O496" s="7"/>
      <c r="P496" s="7"/>
      <c r="Q496" s="7"/>
      <c r="R496" s="256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8.0" customHeight="1">
      <c r="A497" s="7"/>
      <c r="B497" s="7"/>
      <c r="C497" s="7"/>
      <c r="D497" s="7"/>
      <c r="E497" s="7"/>
      <c r="F497" s="7"/>
      <c r="G497" s="7"/>
      <c r="H497" s="255"/>
      <c r="I497" s="7"/>
      <c r="J497" s="7"/>
      <c r="K497" s="7"/>
      <c r="L497" s="7"/>
      <c r="M497" s="7"/>
      <c r="N497" s="7"/>
      <c r="O497" s="7"/>
      <c r="P497" s="7"/>
      <c r="Q497" s="7"/>
      <c r="R497" s="256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8.0" customHeight="1">
      <c r="A498" s="7"/>
      <c r="B498" s="7"/>
      <c r="C498" s="7"/>
      <c r="D498" s="7"/>
      <c r="E498" s="7"/>
      <c r="F498" s="7"/>
      <c r="G498" s="7"/>
      <c r="H498" s="255"/>
      <c r="I498" s="7"/>
      <c r="J498" s="7"/>
      <c r="K498" s="7"/>
      <c r="L498" s="7"/>
      <c r="M498" s="7"/>
      <c r="N498" s="7"/>
      <c r="O498" s="7"/>
      <c r="P498" s="7"/>
      <c r="Q498" s="7"/>
      <c r="R498" s="256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8.0" customHeight="1">
      <c r="A499" s="7"/>
      <c r="B499" s="7"/>
      <c r="C499" s="7"/>
      <c r="D499" s="7"/>
      <c r="E499" s="7"/>
      <c r="F499" s="7"/>
      <c r="G499" s="7"/>
      <c r="H499" s="255"/>
      <c r="I499" s="7"/>
      <c r="J499" s="7"/>
      <c r="K499" s="7"/>
      <c r="L499" s="7"/>
      <c r="M499" s="7"/>
      <c r="N499" s="7"/>
      <c r="O499" s="7"/>
      <c r="P499" s="7"/>
      <c r="Q499" s="7"/>
      <c r="R499" s="256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8.0" customHeight="1">
      <c r="A500" s="7"/>
      <c r="B500" s="7"/>
      <c r="C500" s="7"/>
      <c r="D500" s="7"/>
      <c r="E500" s="7"/>
      <c r="F500" s="7"/>
      <c r="G500" s="7"/>
      <c r="H500" s="255"/>
      <c r="I500" s="7"/>
      <c r="J500" s="7"/>
      <c r="K500" s="7"/>
      <c r="L500" s="7"/>
      <c r="M500" s="7"/>
      <c r="N500" s="7"/>
      <c r="O500" s="7"/>
      <c r="P500" s="7"/>
      <c r="Q500" s="7"/>
      <c r="R500" s="256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ht="18.0" customHeight="1">
      <c r="A501" s="7"/>
      <c r="B501" s="7"/>
      <c r="C501" s="7"/>
      <c r="D501" s="7"/>
      <c r="E501" s="7"/>
      <c r="F501" s="7"/>
      <c r="G501" s="7"/>
      <c r="H501" s="255"/>
      <c r="I501" s="7"/>
      <c r="J501" s="7"/>
      <c r="K501" s="7"/>
      <c r="L501" s="7"/>
      <c r="M501" s="7"/>
      <c r="N501" s="7"/>
      <c r="O501" s="7"/>
      <c r="P501" s="7"/>
      <c r="Q501" s="7"/>
      <c r="R501" s="256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ht="18.0" customHeight="1">
      <c r="A502" s="7"/>
      <c r="B502" s="7"/>
      <c r="C502" s="7"/>
      <c r="D502" s="7"/>
      <c r="E502" s="7"/>
      <c r="F502" s="7"/>
      <c r="G502" s="7"/>
      <c r="H502" s="255"/>
      <c r="I502" s="7"/>
      <c r="J502" s="7"/>
      <c r="K502" s="7"/>
      <c r="L502" s="7"/>
      <c r="M502" s="7"/>
      <c r="N502" s="7"/>
      <c r="O502" s="7"/>
      <c r="P502" s="7"/>
      <c r="Q502" s="7"/>
      <c r="R502" s="256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ht="18.0" customHeight="1">
      <c r="A503" s="7"/>
      <c r="B503" s="7"/>
      <c r="C503" s="7"/>
      <c r="D503" s="7"/>
      <c r="E503" s="7"/>
      <c r="F503" s="7"/>
      <c r="G503" s="7"/>
      <c r="H503" s="255"/>
      <c r="I503" s="7"/>
      <c r="J503" s="7"/>
      <c r="K503" s="7"/>
      <c r="L503" s="7"/>
      <c r="M503" s="7"/>
      <c r="N503" s="7"/>
      <c r="O503" s="7"/>
      <c r="P503" s="7"/>
      <c r="Q503" s="7"/>
      <c r="R503" s="256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38:E238"/>
    <mergeCell ref="C259:E259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44434.0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116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64</v>
      </c>
      <c r="C8" s="154">
        <v>22.5</v>
      </c>
      <c r="D8" s="155">
        <v>0.0805</v>
      </c>
      <c r="E8" s="156">
        <f>205.94*137.7</f>
        <v>28357.938</v>
      </c>
      <c r="F8" s="156"/>
      <c r="G8" s="156"/>
      <c r="H8" s="157">
        <v>137.7</v>
      </c>
      <c r="I8" s="158">
        <f t="shared" ref="I8:I22" si="1">+D8*E8</f>
        <v>2282.814009</v>
      </c>
      <c r="J8" s="159">
        <f t="shared" ref="J8:J22" si="2">E8-I8</f>
        <v>26075.12399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86</v>
      </c>
      <c r="C9" s="154">
        <v>28.5</v>
      </c>
      <c r="D9" s="155">
        <v>0.0607</v>
      </c>
      <c r="E9" s="156">
        <f>237.866*16.5</f>
        <v>3924.789</v>
      </c>
      <c r="F9" s="156"/>
      <c r="G9" s="156"/>
      <c r="H9" s="157">
        <v>16.5</v>
      </c>
      <c r="I9" s="158">
        <f t="shared" si="1"/>
        <v>238.2346923</v>
      </c>
      <c r="J9" s="159">
        <f t="shared" si="2"/>
        <v>3686.554308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86</v>
      </c>
      <c r="C10" s="154">
        <v>28.5</v>
      </c>
      <c r="D10" s="155">
        <v>0.0607</v>
      </c>
      <c r="E10" s="156">
        <f>237.866*8.9</f>
        <v>2117.0074</v>
      </c>
      <c r="F10" s="156"/>
      <c r="G10" s="156"/>
      <c r="H10" s="157">
        <v>8.9</v>
      </c>
      <c r="I10" s="158">
        <f t="shared" si="1"/>
        <v>128.5023492</v>
      </c>
      <c r="J10" s="159">
        <f t="shared" si="2"/>
        <v>1988.505051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6.0</v>
      </c>
      <c r="B11" s="160"/>
      <c r="C11" s="160"/>
      <c r="D11" s="161"/>
      <c r="E11" s="259"/>
      <c r="F11" s="259"/>
      <c r="G11" s="259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7.0</v>
      </c>
      <c r="B12" s="160"/>
      <c r="C12" s="160"/>
      <c r="D12" s="161"/>
      <c r="E12" s="259"/>
      <c r="F12" s="259"/>
      <c r="G12" s="259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8.0</v>
      </c>
      <c r="B13" s="160"/>
      <c r="C13" s="160"/>
      <c r="D13" s="161"/>
      <c r="E13" s="259"/>
      <c r="F13" s="259"/>
      <c r="G13" s="259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9.0</v>
      </c>
      <c r="B14" s="160"/>
      <c r="C14" s="160"/>
      <c r="D14" s="161"/>
      <c r="E14" s="259"/>
      <c r="F14" s="259"/>
      <c r="G14" s="259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10.0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11.0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12.0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13.0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14.0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15.0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16.0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17.0</v>
      </c>
      <c r="B22" s="160"/>
      <c r="C22" s="160"/>
      <c r="D22" s="161"/>
      <c r="E22" s="259"/>
      <c r="F22" s="259"/>
      <c r="G22" s="259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62"/>
      <c r="B23" s="163"/>
      <c r="C23" s="164"/>
      <c r="D23" s="165"/>
      <c r="E23" s="166">
        <f>SUM(E8:E22)</f>
        <v>34399.7344</v>
      </c>
      <c r="F23" s="167"/>
      <c r="G23" s="167"/>
      <c r="H23" s="168"/>
      <c r="I23" s="169">
        <f t="shared" ref="I23:J23" si="3">SUM(I8:I22)</f>
        <v>2649.55105</v>
      </c>
      <c r="J23" s="170">
        <f t="shared" si="3"/>
        <v>31750.18335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18.75" customHeight="1">
      <c r="A24" s="171"/>
      <c r="B24" s="144"/>
      <c r="C24" s="144"/>
      <c r="D24" s="172"/>
      <c r="E24" s="173"/>
      <c r="F24" s="151"/>
      <c r="G24" s="151"/>
      <c r="H24" s="147"/>
      <c r="I24" s="174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</row>
    <row r="27" ht="18.75" customHeight="1">
      <c r="A27" s="139" t="s">
        <v>11</v>
      </c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</row>
    <row r="29" ht="40.5" customHeight="1">
      <c r="A29" s="175"/>
      <c r="B29" s="160" t="s">
        <v>12</v>
      </c>
      <c r="C29" s="176" t="s">
        <v>57</v>
      </c>
      <c r="D29" s="52"/>
      <c r="E29" s="53"/>
      <c r="F29" s="177"/>
      <c r="G29" s="177"/>
      <c r="H29" s="178" t="s">
        <v>14</v>
      </c>
      <c r="I29" s="160" t="s">
        <v>15</v>
      </c>
      <c r="J29" s="160" t="s">
        <v>16</v>
      </c>
      <c r="K29" s="139"/>
      <c r="L29" s="160" t="s">
        <v>17</v>
      </c>
      <c r="M29" s="160" t="s">
        <v>15</v>
      </c>
      <c r="N29" s="175" t="s">
        <v>18</v>
      </c>
      <c r="O29" s="139"/>
      <c r="P29" s="139"/>
      <c r="Q29" s="175" t="s">
        <v>58</v>
      </c>
      <c r="R29" s="179"/>
      <c r="S29" s="160" t="s">
        <v>17</v>
      </c>
      <c r="T29" s="160" t="s">
        <v>15</v>
      </c>
      <c r="U29" s="175" t="s">
        <v>18</v>
      </c>
      <c r="V29" s="139"/>
      <c r="W29" s="175" t="s">
        <v>19</v>
      </c>
      <c r="X29" s="175" t="s">
        <v>20</v>
      </c>
      <c r="Y29" s="175" t="s">
        <v>21</v>
      </c>
      <c r="Z29" s="175" t="s">
        <v>117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0">
        <v>1.0</v>
      </c>
      <c r="B30" s="180" t="s">
        <v>64</v>
      </c>
      <c r="C30" s="181">
        <v>90.0</v>
      </c>
      <c r="D30" s="181">
        <v>190.0</v>
      </c>
      <c r="E30" s="181">
        <v>155.0</v>
      </c>
      <c r="F30" s="181">
        <f t="shared" ref="F30:F226" si="5">VALUE(IF(RIGHT(B30, 1)="%", RIGHT(B30, 3), 0))</f>
        <v>0</v>
      </c>
      <c r="G30" s="181">
        <f t="shared" ref="G30:G226" si="6">+R30*C30/100*D30/100*E30/100</f>
        <v>62.949375</v>
      </c>
      <c r="H30" s="182">
        <f t="shared" ref="H30:H226" si="7">IF(F30=0, G30, F30*G30)</f>
        <v>62.949375</v>
      </c>
      <c r="I30" s="181">
        <v>1.0</v>
      </c>
      <c r="J30" s="183">
        <f t="shared" ref="J30:J226" si="8">+I30*H30</f>
        <v>62.949375</v>
      </c>
      <c r="K30" s="184"/>
      <c r="L30" s="185">
        <f>D30*25.4/1000</f>
        <v>4.826</v>
      </c>
      <c r="M30" s="186">
        <f>+I30</f>
        <v>1</v>
      </c>
      <c r="N30" s="186">
        <f>M30*L30</f>
        <v>4.826</v>
      </c>
      <c r="O30" s="184"/>
      <c r="P30" s="184"/>
      <c r="Q30" s="185"/>
      <c r="R30" s="187">
        <v>23.75</v>
      </c>
      <c r="S30" s="175">
        <f t="shared" ref="S30:S227" si="9">E30/100</f>
        <v>1.55</v>
      </c>
      <c r="T30" s="160">
        <f t="shared" ref="T30:T227" si="10">I30</f>
        <v>1</v>
      </c>
      <c r="U30" s="160">
        <f t="shared" ref="U30:U227" si="11">T30*S30</f>
        <v>1.55</v>
      </c>
      <c r="V30" s="188">
        <f t="shared" ref="V30:V84" si="12">R30*C30/100*D30/100*E30/100</f>
        <v>62.949375</v>
      </c>
      <c r="W30" s="175">
        <f t="shared" ref="W30:X30" si="4">C30/100</f>
        <v>0.9</v>
      </c>
      <c r="X30" s="175">
        <f t="shared" si="4"/>
        <v>1.9</v>
      </c>
      <c r="Y30" s="175">
        <f t="shared" ref="Y30:Y227" si="14">U30</f>
        <v>1.55</v>
      </c>
      <c r="Z30" s="189">
        <f t="shared" ref="Z30:Z227" si="15">W30*X30*Y30</f>
        <v>2.6505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0">
        <v>2.0</v>
      </c>
      <c r="B31" s="190" t="s">
        <v>64</v>
      </c>
      <c r="C31" s="190">
        <v>103.0</v>
      </c>
      <c r="D31" s="190">
        <v>190.0</v>
      </c>
      <c r="E31" s="190">
        <v>100.0</v>
      </c>
      <c r="F31" s="190">
        <f t="shared" si="5"/>
        <v>0</v>
      </c>
      <c r="G31" s="190">
        <f t="shared" si="6"/>
        <v>46.47875</v>
      </c>
      <c r="H31" s="191">
        <f t="shared" si="7"/>
        <v>46.47875</v>
      </c>
      <c r="I31" s="190">
        <v>1.0</v>
      </c>
      <c r="J31" s="192">
        <f t="shared" si="8"/>
        <v>46.47875</v>
      </c>
      <c r="K31" s="139"/>
      <c r="L31" s="175"/>
      <c r="M31" s="160"/>
      <c r="N31" s="160"/>
      <c r="O31" s="139"/>
      <c r="P31" s="139"/>
      <c r="Q31" s="175"/>
      <c r="R31" s="187">
        <v>23.75</v>
      </c>
      <c r="S31" s="175">
        <f t="shared" si="9"/>
        <v>1</v>
      </c>
      <c r="T31" s="160">
        <f t="shared" si="10"/>
        <v>1</v>
      </c>
      <c r="U31" s="160">
        <f t="shared" si="11"/>
        <v>1</v>
      </c>
      <c r="V31" s="188">
        <f t="shared" si="12"/>
        <v>46.47875</v>
      </c>
      <c r="W31" s="175">
        <f t="shared" ref="W31:X31" si="13">C31/100</f>
        <v>1.03</v>
      </c>
      <c r="X31" s="175">
        <f t="shared" si="13"/>
        <v>1.9</v>
      </c>
      <c r="Y31" s="175">
        <f t="shared" si="14"/>
        <v>1</v>
      </c>
      <c r="Z31" s="189">
        <f t="shared" si="15"/>
        <v>1.957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3.0</v>
      </c>
      <c r="B32" s="190" t="s">
        <v>64</v>
      </c>
      <c r="C32" s="190">
        <v>75.0</v>
      </c>
      <c r="D32" s="190">
        <v>190.0</v>
      </c>
      <c r="E32" s="190">
        <v>90.0</v>
      </c>
      <c r="F32" s="190">
        <f t="shared" si="5"/>
        <v>0</v>
      </c>
      <c r="G32" s="190">
        <f t="shared" si="6"/>
        <v>30.459375</v>
      </c>
      <c r="H32" s="191">
        <f t="shared" si="7"/>
        <v>30.459375</v>
      </c>
      <c r="I32" s="190">
        <v>1.0</v>
      </c>
      <c r="J32" s="192">
        <f t="shared" si="8"/>
        <v>30.459375</v>
      </c>
      <c r="K32" s="139"/>
      <c r="L32" s="175">
        <f t="shared" ref="L32:L54" si="17">D32*25.4/1000</f>
        <v>4.826</v>
      </c>
      <c r="M32" s="160">
        <f t="shared" ref="M32:M59" si="18">+I32</f>
        <v>1</v>
      </c>
      <c r="N32" s="160">
        <f t="shared" ref="N32:N54" si="19">M32*L32</f>
        <v>4.826</v>
      </c>
      <c r="O32" s="139"/>
      <c r="P32" s="139"/>
      <c r="Q32" s="175"/>
      <c r="R32" s="187">
        <v>23.75</v>
      </c>
      <c r="S32" s="175">
        <f t="shared" si="9"/>
        <v>0.9</v>
      </c>
      <c r="T32" s="160">
        <f t="shared" si="10"/>
        <v>1</v>
      </c>
      <c r="U32" s="160">
        <f t="shared" si="11"/>
        <v>0.9</v>
      </c>
      <c r="V32" s="188">
        <f t="shared" si="12"/>
        <v>30.459375</v>
      </c>
      <c r="W32" s="175">
        <f t="shared" ref="W32:X32" si="16">C32/100</f>
        <v>0.75</v>
      </c>
      <c r="X32" s="175">
        <f t="shared" si="16"/>
        <v>1.9</v>
      </c>
      <c r="Y32" s="175">
        <f t="shared" si="14"/>
        <v>0.9</v>
      </c>
      <c r="Z32" s="189">
        <f t="shared" si="15"/>
        <v>1.2825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4.0</v>
      </c>
      <c r="B33" s="190" t="s">
        <v>64</v>
      </c>
      <c r="C33" s="190">
        <v>98.0</v>
      </c>
      <c r="D33" s="190">
        <v>190.0</v>
      </c>
      <c r="E33" s="190">
        <v>2830.0</v>
      </c>
      <c r="F33" s="190">
        <f t="shared" si="5"/>
        <v>0</v>
      </c>
      <c r="G33" s="190">
        <f t="shared" si="6"/>
        <v>1251.49675</v>
      </c>
      <c r="H33" s="191">
        <f t="shared" si="7"/>
        <v>1251.49675</v>
      </c>
      <c r="I33" s="190">
        <v>1.0</v>
      </c>
      <c r="J33" s="192">
        <f t="shared" si="8"/>
        <v>1251.49675</v>
      </c>
      <c r="K33" s="139"/>
      <c r="L33" s="175">
        <f t="shared" si="17"/>
        <v>4.826</v>
      </c>
      <c r="M33" s="160">
        <f t="shared" si="18"/>
        <v>1</v>
      </c>
      <c r="N33" s="160">
        <f t="shared" si="19"/>
        <v>4.826</v>
      </c>
      <c r="O33" s="139"/>
      <c r="P33" s="139"/>
      <c r="Q33" s="175">
        <v>1240.0</v>
      </c>
      <c r="R33" s="187">
        <v>23.75</v>
      </c>
      <c r="S33" s="175">
        <f t="shared" si="9"/>
        <v>28.3</v>
      </c>
      <c r="T33" s="160">
        <f t="shared" si="10"/>
        <v>1</v>
      </c>
      <c r="U33" s="160">
        <f t="shared" si="11"/>
        <v>28.3</v>
      </c>
      <c r="V33" s="188">
        <f t="shared" si="12"/>
        <v>1251.49675</v>
      </c>
      <c r="W33" s="175">
        <f t="shared" ref="W33:X33" si="20">C33/100</f>
        <v>0.98</v>
      </c>
      <c r="X33" s="175">
        <f t="shared" si="20"/>
        <v>1.9</v>
      </c>
      <c r="Y33" s="175">
        <f t="shared" si="14"/>
        <v>28.3</v>
      </c>
      <c r="Z33" s="189">
        <f t="shared" si="15"/>
        <v>52.6946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5.0</v>
      </c>
      <c r="B34" s="190" t="s">
        <v>64</v>
      </c>
      <c r="C34" s="190">
        <v>100.0</v>
      </c>
      <c r="D34" s="190">
        <v>190.0</v>
      </c>
      <c r="E34" s="190">
        <v>2845.0</v>
      </c>
      <c r="F34" s="190">
        <f t="shared" si="5"/>
        <v>0</v>
      </c>
      <c r="G34" s="190">
        <f t="shared" si="6"/>
        <v>1283.80625</v>
      </c>
      <c r="H34" s="191">
        <f t="shared" si="7"/>
        <v>1283.80625</v>
      </c>
      <c r="I34" s="190">
        <v>1.0</v>
      </c>
      <c r="J34" s="192">
        <f t="shared" si="8"/>
        <v>1283.80625</v>
      </c>
      <c r="K34" s="139"/>
      <c r="L34" s="175">
        <f t="shared" si="17"/>
        <v>4.826</v>
      </c>
      <c r="M34" s="160">
        <f t="shared" si="18"/>
        <v>1</v>
      </c>
      <c r="N34" s="160">
        <f t="shared" si="19"/>
        <v>4.826</v>
      </c>
      <c r="O34" s="139"/>
      <c r="P34" s="139"/>
      <c r="Q34" s="175">
        <v>1235.0</v>
      </c>
      <c r="R34" s="187">
        <v>23.75</v>
      </c>
      <c r="S34" s="175">
        <f t="shared" si="9"/>
        <v>28.45</v>
      </c>
      <c r="T34" s="160">
        <f t="shared" si="10"/>
        <v>1</v>
      </c>
      <c r="U34" s="160">
        <f t="shared" si="11"/>
        <v>28.45</v>
      </c>
      <c r="V34" s="188">
        <f t="shared" si="12"/>
        <v>1283.80625</v>
      </c>
      <c r="W34" s="175">
        <f t="shared" ref="W34:X34" si="21">C34/100</f>
        <v>1</v>
      </c>
      <c r="X34" s="175">
        <f t="shared" si="21"/>
        <v>1.9</v>
      </c>
      <c r="Y34" s="175">
        <f t="shared" si="14"/>
        <v>28.45</v>
      </c>
      <c r="Z34" s="189">
        <f t="shared" si="15"/>
        <v>54.055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6.0</v>
      </c>
      <c r="B35" s="190" t="s">
        <v>64</v>
      </c>
      <c r="C35" s="190">
        <v>97.0</v>
      </c>
      <c r="D35" s="190">
        <v>190.0</v>
      </c>
      <c r="E35" s="190">
        <v>2827.0</v>
      </c>
      <c r="F35" s="190">
        <f t="shared" si="5"/>
        <v>0</v>
      </c>
      <c r="G35" s="190">
        <f t="shared" si="6"/>
        <v>1237.413238</v>
      </c>
      <c r="H35" s="191">
        <f t="shared" si="7"/>
        <v>1237.413238</v>
      </c>
      <c r="I35" s="190">
        <v>1.0</v>
      </c>
      <c r="J35" s="192">
        <f t="shared" si="8"/>
        <v>1237.413238</v>
      </c>
      <c r="K35" s="139"/>
      <c r="L35" s="175">
        <f t="shared" si="17"/>
        <v>4.826</v>
      </c>
      <c r="M35" s="160">
        <f t="shared" si="18"/>
        <v>1</v>
      </c>
      <c r="N35" s="160">
        <f t="shared" si="19"/>
        <v>4.826</v>
      </c>
      <c r="O35" s="139"/>
      <c r="P35" s="139"/>
      <c r="Q35" s="175">
        <v>1235.0</v>
      </c>
      <c r="R35" s="187">
        <v>23.75</v>
      </c>
      <c r="S35" s="175">
        <f t="shared" si="9"/>
        <v>28.27</v>
      </c>
      <c r="T35" s="160">
        <f t="shared" si="10"/>
        <v>1</v>
      </c>
      <c r="U35" s="160">
        <f t="shared" si="11"/>
        <v>28.27</v>
      </c>
      <c r="V35" s="188">
        <f t="shared" si="12"/>
        <v>1237.413238</v>
      </c>
      <c r="W35" s="175">
        <f t="shared" ref="W35:X35" si="22">C35/100</f>
        <v>0.97</v>
      </c>
      <c r="X35" s="175">
        <f t="shared" si="22"/>
        <v>1.9</v>
      </c>
      <c r="Y35" s="175">
        <f t="shared" si="14"/>
        <v>28.27</v>
      </c>
      <c r="Z35" s="189">
        <f t="shared" si="15"/>
        <v>52.10161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7.0</v>
      </c>
      <c r="B36" s="190" t="s">
        <v>64</v>
      </c>
      <c r="C36" s="190">
        <v>98.0</v>
      </c>
      <c r="D36" s="190">
        <v>190.0</v>
      </c>
      <c r="E36" s="190">
        <v>2826.0</v>
      </c>
      <c r="F36" s="190">
        <f t="shared" si="5"/>
        <v>0</v>
      </c>
      <c r="G36" s="190">
        <f t="shared" si="6"/>
        <v>1249.72785</v>
      </c>
      <c r="H36" s="191">
        <f t="shared" si="7"/>
        <v>1249.72785</v>
      </c>
      <c r="I36" s="190">
        <v>1.0</v>
      </c>
      <c r="J36" s="192">
        <f t="shared" si="8"/>
        <v>1249.72785</v>
      </c>
      <c r="K36" s="139"/>
      <c r="L36" s="175">
        <f t="shared" si="17"/>
        <v>4.826</v>
      </c>
      <c r="M36" s="160">
        <f t="shared" si="18"/>
        <v>1</v>
      </c>
      <c r="N36" s="160">
        <f t="shared" si="19"/>
        <v>4.826</v>
      </c>
      <c r="O36" s="139"/>
      <c r="P36" s="139"/>
      <c r="Q36" s="175">
        <v>1235.0</v>
      </c>
      <c r="R36" s="187">
        <v>23.75</v>
      </c>
      <c r="S36" s="175">
        <f t="shared" si="9"/>
        <v>28.26</v>
      </c>
      <c r="T36" s="160">
        <f t="shared" si="10"/>
        <v>1</v>
      </c>
      <c r="U36" s="160">
        <f t="shared" si="11"/>
        <v>28.26</v>
      </c>
      <c r="V36" s="188">
        <f t="shared" si="12"/>
        <v>1249.72785</v>
      </c>
      <c r="W36" s="175">
        <f t="shared" ref="W36:X36" si="23">C36/100</f>
        <v>0.98</v>
      </c>
      <c r="X36" s="175">
        <f t="shared" si="23"/>
        <v>1.9</v>
      </c>
      <c r="Y36" s="175">
        <f t="shared" si="14"/>
        <v>28.26</v>
      </c>
      <c r="Z36" s="189">
        <f t="shared" si="15"/>
        <v>52.62012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8.0</v>
      </c>
      <c r="B37" s="190" t="s">
        <v>64</v>
      </c>
      <c r="C37" s="190">
        <v>98.0</v>
      </c>
      <c r="D37" s="190">
        <v>190.0</v>
      </c>
      <c r="E37" s="190">
        <v>2825.0</v>
      </c>
      <c r="F37" s="190">
        <f t="shared" si="5"/>
        <v>0</v>
      </c>
      <c r="G37" s="190">
        <f t="shared" si="6"/>
        <v>1249.285625</v>
      </c>
      <c r="H37" s="191">
        <f t="shared" si="7"/>
        <v>1249.285625</v>
      </c>
      <c r="I37" s="190">
        <v>1.0</v>
      </c>
      <c r="J37" s="192">
        <f t="shared" si="8"/>
        <v>1249.285625</v>
      </c>
      <c r="K37" s="139"/>
      <c r="L37" s="175">
        <f t="shared" si="17"/>
        <v>4.826</v>
      </c>
      <c r="M37" s="160">
        <f t="shared" si="18"/>
        <v>1</v>
      </c>
      <c r="N37" s="160">
        <f t="shared" si="19"/>
        <v>4.826</v>
      </c>
      <c r="O37" s="139"/>
      <c r="P37" s="139"/>
      <c r="Q37" s="175">
        <v>1245.0</v>
      </c>
      <c r="R37" s="187">
        <v>23.75</v>
      </c>
      <c r="S37" s="175">
        <f t="shared" si="9"/>
        <v>28.25</v>
      </c>
      <c r="T37" s="160">
        <f t="shared" si="10"/>
        <v>1</v>
      </c>
      <c r="U37" s="160">
        <f t="shared" si="11"/>
        <v>28.25</v>
      </c>
      <c r="V37" s="188">
        <f t="shared" si="12"/>
        <v>1249.285625</v>
      </c>
      <c r="W37" s="175">
        <f t="shared" ref="W37:X37" si="24">C37/100</f>
        <v>0.98</v>
      </c>
      <c r="X37" s="175">
        <f t="shared" si="24"/>
        <v>1.9</v>
      </c>
      <c r="Y37" s="175">
        <f t="shared" si="14"/>
        <v>28.25</v>
      </c>
      <c r="Z37" s="189">
        <f t="shared" si="15"/>
        <v>52.6015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9.0</v>
      </c>
      <c r="B38" s="190" t="s">
        <v>64</v>
      </c>
      <c r="C38" s="190">
        <v>99.0</v>
      </c>
      <c r="D38" s="190">
        <v>190.0</v>
      </c>
      <c r="E38" s="190">
        <v>2830.0</v>
      </c>
      <c r="F38" s="190">
        <f t="shared" si="5"/>
        <v>0</v>
      </c>
      <c r="G38" s="190">
        <f t="shared" si="6"/>
        <v>1264.267125</v>
      </c>
      <c r="H38" s="191">
        <f t="shared" si="7"/>
        <v>1264.267125</v>
      </c>
      <c r="I38" s="190">
        <v>1.0</v>
      </c>
      <c r="J38" s="192">
        <f t="shared" si="8"/>
        <v>1264.267125</v>
      </c>
      <c r="K38" s="139"/>
      <c r="L38" s="175">
        <f t="shared" si="17"/>
        <v>4.826</v>
      </c>
      <c r="M38" s="160">
        <f t="shared" si="18"/>
        <v>1</v>
      </c>
      <c r="N38" s="160">
        <f t="shared" si="19"/>
        <v>4.826</v>
      </c>
      <c r="O38" s="139"/>
      <c r="P38" s="139"/>
      <c r="Q38" s="175">
        <v>1275.0</v>
      </c>
      <c r="R38" s="187">
        <v>23.75</v>
      </c>
      <c r="S38" s="175">
        <f t="shared" si="9"/>
        <v>28.3</v>
      </c>
      <c r="T38" s="160">
        <f t="shared" si="10"/>
        <v>1</v>
      </c>
      <c r="U38" s="160">
        <f t="shared" si="11"/>
        <v>28.3</v>
      </c>
      <c r="V38" s="188">
        <f t="shared" si="12"/>
        <v>1264.267125</v>
      </c>
      <c r="W38" s="175">
        <f t="shared" ref="W38:X38" si="25">C38/100</f>
        <v>0.99</v>
      </c>
      <c r="X38" s="175">
        <f t="shared" si="25"/>
        <v>1.9</v>
      </c>
      <c r="Y38" s="175">
        <f t="shared" si="14"/>
        <v>28.3</v>
      </c>
      <c r="Z38" s="189">
        <f t="shared" si="15"/>
        <v>53.2323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10.0</v>
      </c>
      <c r="B39" s="190" t="s">
        <v>64</v>
      </c>
      <c r="C39" s="190">
        <v>100.0</v>
      </c>
      <c r="D39" s="190">
        <v>190.0</v>
      </c>
      <c r="E39" s="190">
        <v>2830.0</v>
      </c>
      <c r="F39" s="190">
        <f t="shared" si="5"/>
        <v>0</v>
      </c>
      <c r="G39" s="190">
        <f t="shared" si="6"/>
        <v>1277.0375</v>
      </c>
      <c r="H39" s="191">
        <f t="shared" si="7"/>
        <v>1277.0375</v>
      </c>
      <c r="I39" s="190">
        <v>1.0</v>
      </c>
      <c r="J39" s="192">
        <f t="shared" si="8"/>
        <v>1277.0375</v>
      </c>
      <c r="K39" s="139"/>
      <c r="L39" s="175">
        <f t="shared" si="17"/>
        <v>4.826</v>
      </c>
      <c r="M39" s="160">
        <f t="shared" si="18"/>
        <v>1</v>
      </c>
      <c r="N39" s="160">
        <f t="shared" si="19"/>
        <v>4.826</v>
      </c>
      <c r="O39" s="139"/>
      <c r="P39" s="139"/>
      <c r="Q39" s="175">
        <v>1275.0</v>
      </c>
      <c r="R39" s="187">
        <v>23.75</v>
      </c>
      <c r="S39" s="175">
        <f t="shared" si="9"/>
        <v>28.3</v>
      </c>
      <c r="T39" s="160">
        <f t="shared" si="10"/>
        <v>1</v>
      </c>
      <c r="U39" s="160">
        <f t="shared" si="11"/>
        <v>28.3</v>
      </c>
      <c r="V39" s="188">
        <f t="shared" si="12"/>
        <v>1277.0375</v>
      </c>
      <c r="W39" s="175">
        <f t="shared" ref="W39:X39" si="26">C39/100</f>
        <v>1</v>
      </c>
      <c r="X39" s="175">
        <f t="shared" si="26"/>
        <v>1.9</v>
      </c>
      <c r="Y39" s="175">
        <f t="shared" si="14"/>
        <v>28.3</v>
      </c>
      <c r="Z39" s="189">
        <f t="shared" si="15"/>
        <v>53.77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11.0</v>
      </c>
      <c r="B40" s="190" t="s">
        <v>64</v>
      </c>
      <c r="C40" s="190">
        <v>100.0</v>
      </c>
      <c r="D40" s="190">
        <v>190.0</v>
      </c>
      <c r="E40" s="190">
        <v>2824.0</v>
      </c>
      <c r="F40" s="190">
        <f t="shared" si="5"/>
        <v>0</v>
      </c>
      <c r="G40" s="190">
        <f t="shared" si="6"/>
        <v>1274.33</v>
      </c>
      <c r="H40" s="191">
        <f t="shared" si="7"/>
        <v>1274.33</v>
      </c>
      <c r="I40" s="190">
        <v>1.0</v>
      </c>
      <c r="J40" s="192">
        <f t="shared" si="8"/>
        <v>1274.33</v>
      </c>
      <c r="K40" s="139"/>
      <c r="L40" s="175">
        <f t="shared" si="17"/>
        <v>4.826</v>
      </c>
      <c r="M40" s="160">
        <f t="shared" si="18"/>
        <v>1</v>
      </c>
      <c r="N40" s="160">
        <f t="shared" si="19"/>
        <v>4.826</v>
      </c>
      <c r="O40" s="139"/>
      <c r="P40" s="139"/>
      <c r="Q40" s="175">
        <v>1275.0</v>
      </c>
      <c r="R40" s="187">
        <v>23.75</v>
      </c>
      <c r="S40" s="175">
        <f t="shared" si="9"/>
        <v>28.24</v>
      </c>
      <c r="T40" s="160">
        <f t="shared" si="10"/>
        <v>1</v>
      </c>
      <c r="U40" s="160">
        <f t="shared" si="11"/>
        <v>28.24</v>
      </c>
      <c r="V40" s="188">
        <f t="shared" si="12"/>
        <v>1274.33</v>
      </c>
      <c r="W40" s="175">
        <f t="shared" ref="W40:X40" si="27">C40/100</f>
        <v>1</v>
      </c>
      <c r="X40" s="175">
        <f t="shared" si="27"/>
        <v>1.9</v>
      </c>
      <c r="Y40" s="175">
        <f t="shared" si="14"/>
        <v>28.24</v>
      </c>
      <c r="Z40" s="189">
        <f t="shared" si="15"/>
        <v>53.656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12.0</v>
      </c>
      <c r="B41" s="190" t="s">
        <v>64</v>
      </c>
      <c r="C41" s="190">
        <v>101.0</v>
      </c>
      <c r="D41" s="190">
        <v>190.0</v>
      </c>
      <c r="E41" s="190">
        <v>2827.0</v>
      </c>
      <c r="F41" s="190">
        <f t="shared" si="5"/>
        <v>0</v>
      </c>
      <c r="G41" s="190">
        <f t="shared" si="6"/>
        <v>1288.440588</v>
      </c>
      <c r="H41" s="191">
        <f t="shared" si="7"/>
        <v>1288.440588</v>
      </c>
      <c r="I41" s="190">
        <v>1.0</v>
      </c>
      <c r="J41" s="192">
        <f t="shared" si="8"/>
        <v>1288.440588</v>
      </c>
      <c r="K41" s="139"/>
      <c r="L41" s="175">
        <f t="shared" si="17"/>
        <v>4.826</v>
      </c>
      <c r="M41" s="160">
        <f t="shared" si="18"/>
        <v>1</v>
      </c>
      <c r="N41" s="160">
        <f t="shared" si="19"/>
        <v>4.826</v>
      </c>
      <c r="O41" s="139"/>
      <c r="P41" s="139"/>
      <c r="Q41" s="175">
        <v>1285.0</v>
      </c>
      <c r="R41" s="187">
        <v>23.75</v>
      </c>
      <c r="S41" s="175">
        <f t="shared" si="9"/>
        <v>28.27</v>
      </c>
      <c r="T41" s="160">
        <f t="shared" si="10"/>
        <v>1</v>
      </c>
      <c r="U41" s="160">
        <f t="shared" si="11"/>
        <v>28.27</v>
      </c>
      <c r="V41" s="188">
        <f t="shared" si="12"/>
        <v>1288.440588</v>
      </c>
      <c r="W41" s="175">
        <f t="shared" ref="W41:X41" si="28">C41/100</f>
        <v>1.01</v>
      </c>
      <c r="X41" s="175">
        <f t="shared" si="28"/>
        <v>1.9</v>
      </c>
      <c r="Y41" s="175">
        <f t="shared" si="14"/>
        <v>28.27</v>
      </c>
      <c r="Z41" s="189">
        <f t="shared" si="15"/>
        <v>54.25013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13.0</v>
      </c>
      <c r="B42" s="190" t="s">
        <v>64</v>
      </c>
      <c r="C42" s="190">
        <v>104.0</v>
      </c>
      <c r="D42" s="190">
        <v>190.0</v>
      </c>
      <c r="E42" s="190">
        <v>2826.0</v>
      </c>
      <c r="F42" s="190">
        <f t="shared" si="5"/>
        <v>0</v>
      </c>
      <c r="G42" s="190">
        <f t="shared" si="6"/>
        <v>1326.2418</v>
      </c>
      <c r="H42" s="191">
        <f t="shared" si="7"/>
        <v>1326.2418</v>
      </c>
      <c r="I42" s="190">
        <v>1.0</v>
      </c>
      <c r="J42" s="192">
        <f t="shared" si="8"/>
        <v>1326.2418</v>
      </c>
      <c r="K42" s="139"/>
      <c r="L42" s="175">
        <f t="shared" si="17"/>
        <v>4.826</v>
      </c>
      <c r="M42" s="160">
        <f t="shared" si="18"/>
        <v>1</v>
      </c>
      <c r="N42" s="160">
        <f t="shared" si="19"/>
        <v>4.826</v>
      </c>
      <c r="O42" s="139"/>
      <c r="P42" s="139"/>
      <c r="Q42" s="175">
        <v>1285.0</v>
      </c>
      <c r="R42" s="187">
        <v>23.75</v>
      </c>
      <c r="S42" s="175">
        <f t="shared" si="9"/>
        <v>28.26</v>
      </c>
      <c r="T42" s="160">
        <f t="shared" si="10"/>
        <v>1</v>
      </c>
      <c r="U42" s="160">
        <f t="shared" si="11"/>
        <v>28.26</v>
      </c>
      <c r="V42" s="188">
        <f t="shared" si="12"/>
        <v>1326.2418</v>
      </c>
      <c r="W42" s="175">
        <f t="shared" ref="W42:X42" si="29">C42/100</f>
        <v>1.04</v>
      </c>
      <c r="X42" s="175">
        <f t="shared" si="29"/>
        <v>1.9</v>
      </c>
      <c r="Y42" s="175">
        <f t="shared" si="14"/>
        <v>28.26</v>
      </c>
      <c r="Z42" s="189">
        <f t="shared" si="15"/>
        <v>55.84176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14.0</v>
      </c>
      <c r="B43" s="190" t="s">
        <v>64</v>
      </c>
      <c r="C43" s="190">
        <v>100.0</v>
      </c>
      <c r="D43" s="190">
        <v>190.0</v>
      </c>
      <c r="E43" s="190">
        <v>2832.0</v>
      </c>
      <c r="F43" s="190">
        <f t="shared" si="5"/>
        <v>0</v>
      </c>
      <c r="G43" s="190">
        <f t="shared" si="6"/>
        <v>1277.94</v>
      </c>
      <c r="H43" s="191">
        <f t="shared" si="7"/>
        <v>1277.94</v>
      </c>
      <c r="I43" s="190">
        <v>1.0</v>
      </c>
      <c r="J43" s="192">
        <f t="shared" si="8"/>
        <v>1277.94</v>
      </c>
      <c r="K43" s="139"/>
      <c r="L43" s="175">
        <f t="shared" si="17"/>
        <v>4.826</v>
      </c>
      <c r="M43" s="160">
        <f t="shared" si="18"/>
        <v>1</v>
      </c>
      <c r="N43" s="160">
        <f t="shared" si="19"/>
        <v>4.826</v>
      </c>
      <c r="O43" s="139"/>
      <c r="P43" s="139"/>
      <c r="Q43" s="175">
        <v>1265.0</v>
      </c>
      <c r="R43" s="187">
        <v>23.75</v>
      </c>
      <c r="S43" s="175">
        <f t="shared" si="9"/>
        <v>28.32</v>
      </c>
      <c r="T43" s="160">
        <f t="shared" si="10"/>
        <v>1</v>
      </c>
      <c r="U43" s="160">
        <f t="shared" si="11"/>
        <v>28.32</v>
      </c>
      <c r="V43" s="188">
        <f t="shared" si="12"/>
        <v>1277.94</v>
      </c>
      <c r="W43" s="175">
        <f t="shared" ref="W43:X43" si="30">C43/100</f>
        <v>1</v>
      </c>
      <c r="X43" s="175">
        <f t="shared" si="30"/>
        <v>1.9</v>
      </c>
      <c r="Y43" s="175">
        <f t="shared" si="14"/>
        <v>28.32</v>
      </c>
      <c r="Z43" s="189">
        <f t="shared" si="15"/>
        <v>53.808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15.0</v>
      </c>
      <c r="B44" s="190" t="s">
        <v>64</v>
      </c>
      <c r="C44" s="190">
        <v>100.0</v>
      </c>
      <c r="D44" s="190">
        <v>190.0</v>
      </c>
      <c r="E44" s="190">
        <v>2826.0</v>
      </c>
      <c r="F44" s="190">
        <f t="shared" si="5"/>
        <v>0</v>
      </c>
      <c r="G44" s="190">
        <f t="shared" si="6"/>
        <v>1275.2325</v>
      </c>
      <c r="H44" s="191">
        <f t="shared" si="7"/>
        <v>1275.2325</v>
      </c>
      <c r="I44" s="190">
        <v>1.0</v>
      </c>
      <c r="J44" s="192">
        <f t="shared" si="8"/>
        <v>1275.2325</v>
      </c>
      <c r="K44" s="139"/>
      <c r="L44" s="175">
        <f t="shared" si="17"/>
        <v>4.826</v>
      </c>
      <c r="M44" s="160">
        <f t="shared" si="18"/>
        <v>1</v>
      </c>
      <c r="N44" s="160">
        <f t="shared" si="19"/>
        <v>4.826</v>
      </c>
      <c r="O44" s="139"/>
      <c r="P44" s="139"/>
      <c r="Q44" s="175">
        <v>1250.0</v>
      </c>
      <c r="R44" s="187">
        <v>23.75</v>
      </c>
      <c r="S44" s="175">
        <f t="shared" si="9"/>
        <v>28.26</v>
      </c>
      <c r="T44" s="160">
        <f t="shared" si="10"/>
        <v>1</v>
      </c>
      <c r="U44" s="160">
        <f t="shared" si="11"/>
        <v>28.26</v>
      </c>
      <c r="V44" s="188">
        <f t="shared" si="12"/>
        <v>1275.2325</v>
      </c>
      <c r="W44" s="175">
        <f t="shared" ref="W44:X44" si="31">C44/100</f>
        <v>1</v>
      </c>
      <c r="X44" s="175">
        <f t="shared" si="31"/>
        <v>1.9</v>
      </c>
      <c r="Y44" s="175">
        <f t="shared" si="14"/>
        <v>28.26</v>
      </c>
      <c r="Z44" s="189">
        <f t="shared" si="15"/>
        <v>53.694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16.0</v>
      </c>
      <c r="B45" s="190" t="s">
        <v>64</v>
      </c>
      <c r="C45" s="190">
        <v>104.0</v>
      </c>
      <c r="D45" s="190">
        <v>190.0</v>
      </c>
      <c r="E45" s="190">
        <v>2827.0</v>
      </c>
      <c r="F45" s="190">
        <f t="shared" si="5"/>
        <v>0</v>
      </c>
      <c r="G45" s="190">
        <f t="shared" si="6"/>
        <v>1326.7111</v>
      </c>
      <c r="H45" s="191">
        <f t="shared" si="7"/>
        <v>1326.7111</v>
      </c>
      <c r="I45" s="190">
        <v>1.0</v>
      </c>
      <c r="J45" s="192">
        <f t="shared" si="8"/>
        <v>1326.7111</v>
      </c>
      <c r="K45" s="139"/>
      <c r="L45" s="175">
        <f t="shared" si="17"/>
        <v>4.826</v>
      </c>
      <c r="M45" s="160">
        <f t="shared" si="18"/>
        <v>1</v>
      </c>
      <c r="N45" s="160">
        <f t="shared" si="19"/>
        <v>4.826</v>
      </c>
      <c r="O45" s="139"/>
      <c r="P45" s="139"/>
      <c r="Q45" s="175">
        <v>1305.0</v>
      </c>
      <c r="R45" s="187">
        <v>23.75</v>
      </c>
      <c r="S45" s="175">
        <f t="shared" si="9"/>
        <v>28.27</v>
      </c>
      <c r="T45" s="160">
        <f t="shared" si="10"/>
        <v>1</v>
      </c>
      <c r="U45" s="160">
        <f t="shared" si="11"/>
        <v>28.27</v>
      </c>
      <c r="V45" s="188">
        <f t="shared" si="12"/>
        <v>1326.7111</v>
      </c>
      <c r="W45" s="175">
        <f t="shared" ref="W45:X45" si="32">C45/100</f>
        <v>1.04</v>
      </c>
      <c r="X45" s="175">
        <f t="shared" si="32"/>
        <v>1.9</v>
      </c>
      <c r="Y45" s="175">
        <f t="shared" si="14"/>
        <v>28.27</v>
      </c>
      <c r="Z45" s="189">
        <f t="shared" si="15"/>
        <v>55.86152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17.0</v>
      </c>
      <c r="B46" s="190" t="s">
        <v>64</v>
      </c>
      <c r="C46" s="190">
        <v>101.0</v>
      </c>
      <c r="D46" s="190">
        <v>190.0</v>
      </c>
      <c r="E46" s="190">
        <v>2821.0</v>
      </c>
      <c r="F46" s="190">
        <f t="shared" si="5"/>
        <v>0</v>
      </c>
      <c r="G46" s="190">
        <f t="shared" si="6"/>
        <v>1285.706013</v>
      </c>
      <c r="H46" s="191">
        <f t="shared" si="7"/>
        <v>1285.706013</v>
      </c>
      <c r="I46" s="190">
        <v>1.0</v>
      </c>
      <c r="J46" s="192">
        <f t="shared" si="8"/>
        <v>1285.706013</v>
      </c>
      <c r="K46" s="139"/>
      <c r="L46" s="175">
        <f t="shared" si="17"/>
        <v>4.826</v>
      </c>
      <c r="M46" s="160">
        <f t="shared" si="18"/>
        <v>1</v>
      </c>
      <c r="N46" s="160">
        <f t="shared" si="19"/>
        <v>4.826</v>
      </c>
      <c r="O46" s="139"/>
      <c r="P46" s="139"/>
      <c r="Q46" s="175">
        <v>1295.0</v>
      </c>
      <c r="R46" s="187">
        <v>23.75</v>
      </c>
      <c r="S46" s="175">
        <f t="shared" si="9"/>
        <v>28.21</v>
      </c>
      <c r="T46" s="160">
        <f t="shared" si="10"/>
        <v>1</v>
      </c>
      <c r="U46" s="160">
        <f t="shared" si="11"/>
        <v>28.21</v>
      </c>
      <c r="V46" s="188">
        <f t="shared" si="12"/>
        <v>1285.706013</v>
      </c>
      <c r="W46" s="175">
        <f t="shared" ref="W46:X46" si="33">C46/100</f>
        <v>1.01</v>
      </c>
      <c r="X46" s="175">
        <f t="shared" si="33"/>
        <v>1.9</v>
      </c>
      <c r="Y46" s="175">
        <f t="shared" si="14"/>
        <v>28.21</v>
      </c>
      <c r="Z46" s="189">
        <f t="shared" si="15"/>
        <v>54.13499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18.0</v>
      </c>
      <c r="B47" s="190" t="s">
        <v>64</v>
      </c>
      <c r="C47" s="190">
        <v>101.0</v>
      </c>
      <c r="D47" s="190">
        <v>190.0</v>
      </c>
      <c r="E47" s="190">
        <v>2835.0</v>
      </c>
      <c r="F47" s="190">
        <f t="shared" si="5"/>
        <v>0</v>
      </c>
      <c r="G47" s="190">
        <f t="shared" si="6"/>
        <v>1292.086688</v>
      </c>
      <c r="H47" s="191">
        <f t="shared" si="7"/>
        <v>1292.086688</v>
      </c>
      <c r="I47" s="190">
        <v>1.0</v>
      </c>
      <c r="J47" s="192">
        <f t="shared" si="8"/>
        <v>1292.086688</v>
      </c>
      <c r="K47" s="139"/>
      <c r="L47" s="175">
        <f t="shared" si="17"/>
        <v>4.826</v>
      </c>
      <c r="M47" s="160">
        <f t="shared" si="18"/>
        <v>1</v>
      </c>
      <c r="N47" s="160">
        <f t="shared" si="19"/>
        <v>4.826</v>
      </c>
      <c r="O47" s="139"/>
      <c r="P47" s="139"/>
      <c r="Q47" s="175">
        <v>1270.0</v>
      </c>
      <c r="R47" s="187">
        <v>23.75</v>
      </c>
      <c r="S47" s="175">
        <f t="shared" si="9"/>
        <v>28.35</v>
      </c>
      <c r="T47" s="160">
        <f t="shared" si="10"/>
        <v>1</v>
      </c>
      <c r="U47" s="160">
        <f t="shared" si="11"/>
        <v>28.35</v>
      </c>
      <c r="V47" s="188">
        <f t="shared" si="12"/>
        <v>1292.086688</v>
      </c>
      <c r="W47" s="175">
        <f t="shared" ref="W47:X47" si="34">C47/100</f>
        <v>1.01</v>
      </c>
      <c r="X47" s="175">
        <f t="shared" si="34"/>
        <v>1.9</v>
      </c>
      <c r="Y47" s="175">
        <f t="shared" si="14"/>
        <v>28.35</v>
      </c>
      <c r="Z47" s="189">
        <f t="shared" si="15"/>
        <v>54.40365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19.0</v>
      </c>
      <c r="B48" s="190" t="s">
        <v>64</v>
      </c>
      <c r="C48" s="190">
        <v>98.0</v>
      </c>
      <c r="D48" s="190">
        <v>190.0</v>
      </c>
      <c r="E48" s="190">
        <v>2820.0</v>
      </c>
      <c r="F48" s="190">
        <f t="shared" si="5"/>
        <v>0</v>
      </c>
      <c r="G48" s="190">
        <f t="shared" si="6"/>
        <v>1247.0745</v>
      </c>
      <c r="H48" s="191">
        <f t="shared" si="7"/>
        <v>1247.0745</v>
      </c>
      <c r="I48" s="190">
        <v>1.0</v>
      </c>
      <c r="J48" s="192">
        <f t="shared" si="8"/>
        <v>1247.0745</v>
      </c>
      <c r="K48" s="139"/>
      <c r="L48" s="175">
        <f t="shared" si="17"/>
        <v>4.826</v>
      </c>
      <c r="M48" s="160">
        <f t="shared" si="18"/>
        <v>1</v>
      </c>
      <c r="N48" s="160">
        <f t="shared" si="19"/>
        <v>4.826</v>
      </c>
      <c r="O48" s="139"/>
      <c r="P48" s="139"/>
      <c r="Q48" s="175">
        <v>1270.0</v>
      </c>
      <c r="R48" s="187">
        <v>23.75</v>
      </c>
      <c r="S48" s="175">
        <f t="shared" si="9"/>
        <v>28.2</v>
      </c>
      <c r="T48" s="160">
        <f t="shared" si="10"/>
        <v>1</v>
      </c>
      <c r="U48" s="160">
        <f t="shared" si="11"/>
        <v>28.2</v>
      </c>
      <c r="V48" s="188">
        <f t="shared" si="12"/>
        <v>1247.0745</v>
      </c>
      <c r="W48" s="175">
        <f t="shared" ref="W48:X48" si="35">C48/100</f>
        <v>0.98</v>
      </c>
      <c r="X48" s="175">
        <f t="shared" si="35"/>
        <v>1.9</v>
      </c>
      <c r="Y48" s="175">
        <f t="shared" si="14"/>
        <v>28.2</v>
      </c>
      <c r="Z48" s="189">
        <f t="shared" si="15"/>
        <v>52.5084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20.0</v>
      </c>
      <c r="B49" s="190" t="s">
        <v>64</v>
      </c>
      <c r="C49" s="190">
        <v>102.0</v>
      </c>
      <c r="D49" s="190">
        <v>190.0</v>
      </c>
      <c r="E49" s="190">
        <v>2843.0</v>
      </c>
      <c r="F49" s="190">
        <f t="shared" si="5"/>
        <v>0</v>
      </c>
      <c r="G49" s="190">
        <f t="shared" si="6"/>
        <v>1308.561825</v>
      </c>
      <c r="H49" s="191">
        <f t="shared" si="7"/>
        <v>1308.561825</v>
      </c>
      <c r="I49" s="190">
        <v>1.0</v>
      </c>
      <c r="J49" s="192">
        <f t="shared" si="8"/>
        <v>1308.561825</v>
      </c>
      <c r="K49" s="139"/>
      <c r="L49" s="175">
        <f t="shared" si="17"/>
        <v>4.826</v>
      </c>
      <c r="M49" s="160">
        <f t="shared" si="18"/>
        <v>1</v>
      </c>
      <c r="N49" s="160">
        <f t="shared" si="19"/>
        <v>4.826</v>
      </c>
      <c r="O49" s="139"/>
      <c r="P49" s="139"/>
      <c r="Q49" s="175">
        <v>1235.0</v>
      </c>
      <c r="R49" s="187">
        <v>23.75</v>
      </c>
      <c r="S49" s="175">
        <f t="shared" si="9"/>
        <v>28.43</v>
      </c>
      <c r="T49" s="160">
        <f t="shared" si="10"/>
        <v>1</v>
      </c>
      <c r="U49" s="160">
        <f t="shared" si="11"/>
        <v>28.43</v>
      </c>
      <c r="V49" s="188">
        <f t="shared" si="12"/>
        <v>1308.561825</v>
      </c>
      <c r="W49" s="175">
        <f t="shared" ref="W49:X49" si="36">C49/100</f>
        <v>1.02</v>
      </c>
      <c r="X49" s="175">
        <f t="shared" si="36"/>
        <v>1.9</v>
      </c>
      <c r="Y49" s="175">
        <f t="shared" si="14"/>
        <v>28.43</v>
      </c>
      <c r="Z49" s="189">
        <f t="shared" si="15"/>
        <v>55.09734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21.0</v>
      </c>
      <c r="B50" s="190" t="s">
        <v>64</v>
      </c>
      <c r="C50" s="190">
        <v>99.0</v>
      </c>
      <c r="D50" s="190">
        <v>190.0</v>
      </c>
      <c r="E50" s="190">
        <v>2825.0</v>
      </c>
      <c r="F50" s="190">
        <f t="shared" si="5"/>
        <v>0</v>
      </c>
      <c r="G50" s="190">
        <f t="shared" si="6"/>
        <v>1262.033438</v>
      </c>
      <c r="H50" s="191">
        <f t="shared" si="7"/>
        <v>1262.033438</v>
      </c>
      <c r="I50" s="190">
        <v>1.0</v>
      </c>
      <c r="J50" s="192">
        <f t="shared" si="8"/>
        <v>1262.033438</v>
      </c>
      <c r="K50" s="139"/>
      <c r="L50" s="175">
        <f t="shared" si="17"/>
        <v>4.826</v>
      </c>
      <c r="M50" s="160">
        <f t="shared" si="18"/>
        <v>1</v>
      </c>
      <c r="N50" s="160">
        <f t="shared" si="19"/>
        <v>4.826</v>
      </c>
      <c r="O50" s="139"/>
      <c r="P50" s="139"/>
      <c r="Q50" s="175">
        <v>1250.0</v>
      </c>
      <c r="R50" s="187">
        <v>23.75</v>
      </c>
      <c r="S50" s="175">
        <f t="shared" si="9"/>
        <v>28.25</v>
      </c>
      <c r="T50" s="160">
        <f t="shared" si="10"/>
        <v>1</v>
      </c>
      <c r="U50" s="160">
        <f t="shared" si="11"/>
        <v>28.25</v>
      </c>
      <c r="V50" s="188">
        <f t="shared" si="12"/>
        <v>1262.033438</v>
      </c>
      <c r="W50" s="175">
        <f t="shared" ref="W50:X50" si="37">C50/100</f>
        <v>0.99</v>
      </c>
      <c r="X50" s="175">
        <f t="shared" si="37"/>
        <v>1.9</v>
      </c>
      <c r="Y50" s="175">
        <f t="shared" si="14"/>
        <v>28.25</v>
      </c>
      <c r="Z50" s="189">
        <f t="shared" si="15"/>
        <v>53.13825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22.0</v>
      </c>
      <c r="B51" s="190" t="s">
        <v>64</v>
      </c>
      <c r="C51" s="190">
        <v>97.0</v>
      </c>
      <c r="D51" s="190">
        <v>190.0</v>
      </c>
      <c r="E51" s="190">
        <v>2825.0</v>
      </c>
      <c r="F51" s="190">
        <f t="shared" si="5"/>
        <v>0</v>
      </c>
      <c r="G51" s="190">
        <f t="shared" si="6"/>
        <v>1236.537813</v>
      </c>
      <c r="H51" s="191">
        <f t="shared" si="7"/>
        <v>1236.537813</v>
      </c>
      <c r="I51" s="190">
        <v>1.0</v>
      </c>
      <c r="J51" s="192">
        <f t="shared" si="8"/>
        <v>1236.537813</v>
      </c>
      <c r="K51" s="139"/>
      <c r="L51" s="175">
        <f t="shared" si="17"/>
        <v>4.826</v>
      </c>
      <c r="M51" s="160">
        <f t="shared" si="18"/>
        <v>1</v>
      </c>
      <c r="N51" s="160">
        <f t="shared" si="19"/>
        <v>4.826</v>
      </c>
      <c r="O51" s="139"/>
      <c r="P51" s="139"/>
      <c r="Q51" s="175">
        <v>1235.0</v>
      </c>
      <c r="R51" s="187">
        <v>23.75</v>
      </c>
      <c r="S51" s="175">
        <f t="shared" si="9"/>
        <v>28.25</v>
      </c>
      <c r="T51" s="160">
        <f t="shared" si="10"/>
        <v>1</v>
      </c>
      <c r="U51" s="160">
        <f t="shared" si="11"/>
        <v>28.25</v>
      </c>
      <c r="V51" s="188">
        <f t="shared" si="12"/>
        <v>1236.537813</v>
      </c>
      <c r="W51" s="175">
        <f t="shared" ref="W51:X51" si="38">C51/100</f>
        <v>0.97</v>
      </c>
      <c r="X51" s="175">
        <f t="shared" si="38"/>
        <v>1.9</v>
      </c>
      <c r="Y51" s="175">
        <f t="shared" si="14"/>
        <v>28.25</v>
      </c>
      <c r="Z51" s="189">
        <f t="shared" si="15"/>
        <v>52.06475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23.0</v>
      </c>
      <c r="B52" s="190" t="s">
        <v>64</v>
      </c>
      <c r="C52" s="190">
        <v>98.0</v>
      </c>
      <c r="D52" s="190">
        <v>190.0</v>
      </c>
      <c r="E52" s="190">
        <v>2821.0</v>
      </c>
      <c r="F52" s="190">
        <f t="shared" si="5"/>
        <v>0</v>
      </c>
      <c r="G52" s="190">
        <f t="shared" si="6"/>
        <v>1247.516725</v>
      </c>
      <c r="H52" s="191">
        <f t="shared" si="7"/>
        <v>1247.516725</v>
      </c>
      <c r="I52" s="190">
        <v>1.0</v>
      </c>
      <c r="J52" s="192">
        <f t="shared" si="8"/>
        <v>1247.516725</v>
      </c>
      <c r="K52" s="139"/>
      <c r="L52" s="175">
        <f t="shared" si="17"/>
        <v>4.826</v>
      </c>
      <c r="M52" s="160">
        <f t="shared" si="18"/>
        <v>1</v>
      </c>
      <c r="N52" s="160">
        <f t="shared" si="19"/>
        <v>4.826</v>
      </c>
      <c r="O52" s="139"/>
      <c r="P52" s="139"/>
      <c r="Q52" s="175">
        <v>1235.0</v>
      </c>
      <c r="R52" s="187">
        <v>23.75</v>
      </c>
      <c r="S52" s="175">
        <f t="shared" si="9"/>
        <v>28.21</v>
      </c>
      <c r="T52" s="160">
        <f t="shared" si="10"/>
        <v>1</v>
      </c>
      <c r="U52" s="160">
        <f t="shared" si="11"/>
        <v>28.21</v>
      </c>
      <c r="V52" s="188">
        <f t="shared" si="12"/>
        <v>1247.516725</v>
      </c>
      <c r="W52" s="175">
        <f t="shared" ref="W52:X52" si="39">C52/100</f>
        <v>0.98</v>
      </c>
      <c r="X52" s="175">
        <f t="shared" si="39"/>
        <v>1.9</v>
      </c>
      <c r="Y52" s="175">
        <f t="shared" si="14"/>
        <v>28.21</v>
      </c>
      <c r="Z52" s="189">
        <f t="shared" si="15"/>
        <v>52.52702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24.0</v>
      </c>
      <c r="B53" s="180" t="s">
        <v>86</v>
      </c>
      <c r="C53" s="181">
        <v>79.0</v>
      </c>
      <c r="D53" s="181">
        <v>184.0</v>
      </c>
      <c r="E53" s="181">
        <v>113.0</v>
      </c>
      <c r="F53" s="181">
        <f t="shared" si="5"/>
        <v>0</v>
      </c>
      <c r="G53" s="181">
        <f t="shared" si="6"/>
        <v>48.866398</v>
      </c>
      <c r="H53" s="182">
        <f t="shared" si="7"/>
        <v>48.866398</v>
      </c>
      <c r="I53" s="181">
        <v>1.0</v>
      </c>
      <c r="J53" s="183">
        <f t="shared" si="8"/>
        <v>48.866398</v>
      </c>
      <c r="K53" s="184"/>
      <c r="L53" s="185">
        <f t="shared" si="17"/>
        <v>4.6736</v>
      </c>
      <c r="M53" s="186">
        <f t="shared" si="18"/>
        <v>1</v>
      </c>
      <c r="N53" s="186">
        <f t="shared" si="19"/>
        <v>4.6736</v>
      </c>
      <c r="O53" s="184"/>
      <c r="P53" s="184"/>
      <c r="Q53" s="185"/>
      <c r="R53" s="187">
        <v>29.75</v>
      </c>
      <c r="S53" s="175">
        <f t="shared" si="9"/>
        <v>1.13</v>
      </c>
      <c r="T53" s="160">
        <f t="shared" si="10"/>
        <v>1</v>
      </c>
      <c r="U53" s="160">
        <f t="shared" si="11"/>
        <v>1.13</v>
      </c>
      <c r="V53" s="188">
        <f t="shared" si="12"/>
        <v>48.866398</v>
      </c>
      <c r="W53" s="175">
        <f t="shared" ref="W53:X53" si="40">C53/100</f>
        <v>0.79</v>
      </c>
      <c r="X53" s="175">
        <f t="shared" si="40"/>
        <v>1.84</v>
      </c>
      <c r="Y53" s="175">
        <f t="shared" si="14"/>
        <v>1.13</v>
      </c>
      <c r="Z53" s="189">
        <f t="shared" si="15"/>
        <v>1.642568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25.0</v>
      </c>
      <c r="B54" s="190" t="s">
        <v>86</v>
      </c>
      <c r="C54" s="190">
        <v>90.0</v>
      </c>
      <c r="D54" s="190">
        <v>184.0</v>
      </c>
      <c r="E54" s="190">
        <v>187.0</v>
      </c>
      <c r="F54" s="190">
        <f t="shared" si="5"/>
        <v>0</v>
      </c>
      <c r="G54" s="190">
        <f t="shared" si="6"/>
        <v>92.12742</v>
      </c>
      <c r="H54" s="191">
        <f t="shared" si="7"/>
        <v>92.12742</v>
      </c>
      <c r="I54" s="190">
        <v>1.0</v>
      </c>
      <c r="J54" s="192">
        <f t="shared" si="8"/>
        <v>92.12742</v>
      </c>
      <c r="K54" s="139"/>
      <c r="L54" s="175">
        <f t="shared" si="17"/>
        <v>4.6736</v>
      </c>
      <c r="M54" s="160">
        <f t="shared" si="18"/>
        <v>1</v>
      </c>
      <c r="N54" s="160">
        <f t="shared" si="19"/>
        <v>4.6736</v>
      </c>
      <c r="O54" s="139"/>
      <c r="P54" s="139"/>
      <c r="Q54" s="175"/>
      <c r="R54" s="187">
        <v>29.75</v>
      </c>
      <c r="S54" s="175">
        <f t="shared" si="9"/>
        <v>1.87</v>
      </c>
      <c r="T54" s="160">
        <f t="shared" si="10"/>
        <v>1</v>
      </c>
      <c r="U54" s="160">
        <f t="shared" si="11"/>
        <v>1.87</v>
      </c>
      <c r="V54" s="188">
        <f t="shared" si="12"/>
        <v>92.12742</v>
      </c>
      <c r="W54" s="175">
        <f t="shared" ref="W54:X54" si="41">C54/100</f>
        <v>0.9</v>
      </c>
      <c r="X54" s="175">
        <f t="shared" si="41"/>
        <v>1.84</v>
      </c>
      <c r="Y54" s="175">
        <f t="shared" si="14"/>
        <v>1.87</v>
      </c>
      <c r="Z54" s="189">
        <f t="shared" si="15"/>
        <v>3.09672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26.0</v>
      </c>
      <c r="B55" s="190" t="s">
        <v>86</v>
      </c>
      <c r="C55" s="190">
        <v>96.0</v>
      </c>
      <c r="D55" s="190">
        <v>184.0</v>
      </c>
      <c r="E55" s="190">
        <v>195.0</v>
      </c>
      <c r="F55" s="190">
        <f t="shared" si="5"/>
        <v>0</v>
      </c>
      <c r="G55" s="190">
        <f t="shared" si="6"/>
        <v>102.47328</v>
      </c>
      <c r="H55" s="191">
        <f t="shared" si="7"/>
        <v>102.47328</v>
      </c>
      <c r="I55" s="190">
        <v>1.0</v>
      </c>
      <c r="J55" s="192">
        <f t="shared" si="8"/>
        <v>102.47328</v>
      </c>
      <c r="K55" s="139"/>
      <c r="L55" s="216"/>
      <c r="M55" s="258">
        <f t="shared" si="18"/>
        <v>1</v>
      </c>
      <c r="N55" s="258"/>
      <c r="O55" s="139"/>
      <c r="P55" s="139"/>
      <c r="Q55" s="175"/>
      <c r="R55" s="187">
        <v>29.75</v>
      </c>
      <c r="S55" s="175">
        <f t="shared" si="9"/>
        <v>1.95</v>
      </c>
      <c r="T55" s="160">
        <f t="shared" si="10"/>
        <v>1</v>
      </c>
      <c r="U55" s="160">
        <f t="shared" si="11"/>
        <v>1.95</v>
      </c>
      <c r="V55" s="188">
        <f t="shared" si="12"/>
        <v>102.47328</v>
      </c>
      <c r="W55" s="175">
        <f t="shared" ref="W55:X55" si="42">C55/100</f>
        <v>0.96</v>
      </c>
      <c r="X55" s="175">
        <f t="shared" si="42"/>
        <v>1.84</v>
      </c>
      <c r="Y55" s="175">
        <f t="shared" si="14"/>
        <v>1.95</v>
      </c>
      <c r="Z55" s="189">
        <f t="shared" si="15"/>
        <v>3.44448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27.0</v>
      </c>
      <c r="B56" s="180" t="s">
        <v>86</v>
      </c>
      <c r="C56" s="181">
        <v>72.0</v>
      </c>
      <c r="D56" s="181">
        <v>184.0</v>
      </c>
      <c r="E56" s="181">
        <v>149.0</v>
      </c>
      <c r="F56" s="181">
        <f t="shared" si="5"/>
        <v>0</v>
      </c>
      <c r="G56" s="181">
        <f t="shared" si="6"/>
        <v>58.725072</v>
      </c>
      <c r="H56" s="182">
        <f t="shared" si="7"/>
        <v>58.725072</v>
      </c>
      <c r="I56" s="181">
        <v>1.0</v>
      </c>
      <c r="J56" s="183">
        <f t="shared" si="8"/>
        <v>58.725072</v>
      </c>
      <c r="K56" s="184"/>
      <c r="L56" s="185"/>
      <c r="M56" s="186">
        <f t="shared" si="18"/>
        <v>1</v>
      </c>
      <c r="N56" s="186"/>
      <c r="O56" s="184"/>
      <c r="P56" s="184"/>
      <c r="Q56" s="185"/>
      <c r="R56" s="187">
        <v>29.75</v>
      </c>
      <c r="S56" s="175">
        <f t="shared" si="9"/>
        <v>1.49</v>
      </c>
      <c r="T56" s="160">
        <f t="shared" si="10"/>
        <v>1</v>
      </c>
      <c r="U56" s="160">
        <f t="shared" si="11"/>
        <v>1.49</v>
      </c>
      <c r="V56" s="188">
        <f t="shared" si="12"/>
        <v>58.725072</v>
      </c>
      <c r="W56" s="175">
        <f t="shared" ref="W56:X56" si="43">C56/100</f>
        <v>0.72</v>
      </c>
      <c r="X56" s="175">
        <f t="shared" si="43"/>
        <v>1.84</v>
      </c>
      <c r="Y56" s="175">
        <f t="shared" si="14"/>
        <v>1.49</v>
      </c>
      <c r="Z56" s="189">
        <f t="shared" si="15"/>
        <v>1.973952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>
        <v>28.0</v>
      </c>
      <c r="B57" s="190" t="s">
        <v>86</v>
      </c>
      <c r="C57" s="190">
        <v>101.0</v>
      </c>
      <c r="D57" s="190">
        <v>184.0</v>
      </c>
      <c r="E57" s="190">
        <v>85.0</v>
      </c>
      <c r="F57" s="190">
        <f t="shared" si="5"/>
        <v>0</v>
      </c>
      <c r="G57" s="190">
        <f t="shared" si="6"/>
        <v>46.99429</v>
      </c>
      <c r="H57" s="191">
        <f t="shared" si="7"/>
        <v>46.99429</v>
      </c>
      <c r="I57" s="190">
        <v>1.0</v>
      </c>
      <c r="J57" s="192">
        <f t="shared" si="8"/>
        <v>46.99429</v>
      </c>
      <c r="K57" s="139"/>
      <c r="L57" s="216"/>
      <c r="M57" s="258">
        <f t="shared" si="18"/>
        <v>1</v>
      </c>
      <c r="N57" s="258"/>
      <c r="O57" s="139"/>
      <c r="P57" s="139"/>
      <c r="Q57" s="175"/>
      <c r="R57" s="187">
        <v>29.75</v>
      </c>
      <c r="S57" s="175">
        <f t="shared" si="9"/>
        <v>0.85</v>
      </c>
      <c r="T57" s="160">
        <f t="shared" si="10"/>
        <v>1</v>
      </c>
      <c r="U57" s="160">
        <f t="shared" si="11"/>
        <v>0.85</v>
      </c>
      <c r="V57" s="188">
        <f t="shared" si="12"/>
        <v>46.99429</v>
      </c>
      <c r="W57" s="175">
        <f t="shared" ref="W57:X57" si="44">C57/100</f>
        <v>1.01</v>
      </c>
      <c r="X57" s="175">
        <f t="shared" si="44"/>
        <v>1.84</v>
      </c>
      <c r="Y57" s="175">
        <f t="shared" si="14"/>
        <v>0.85</v>
      </c>
      <c r="Z57" s="189">
        <f t="shared" si="15"/>
        <v>1.57964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0">
        <v>29.0</v>
      </c>
      <c r="B58" s="190" t="s">
        <v>86</v>
      </c>
      <c r="C58" s="190">
        <v>97.0</v>
      </c>
      <c r="D58" s="190">
        <v>184.0</v>
      </c>
      <c r="E58" s="190">
        <v>2815.0</v>
      </c>
      <c r="F58" s="190">
        <f t="shared" si="5"/>
        <v>0</v>
      </c>
      <c r="G58" s="190">
        <f t="shared" si="6"/>
        <v>1494.70307</v>
      </c>
      <c r="H58" s="191">
        <f t="shared" si="7"/>
        <v>1494.70307</v>
      </c>
      <c r="I58" s="190">
        <v>1.0</v>
      </c>
      <c r="J58" s="192">
        <f t="shared" si="8"/>
        <v>1494.70307</v>
      </c>
      <c r="K58" s="139"/>
      <c r="L58" s="216"/>
      <c r="M58" s="258">
        <f t="shared" si="18"/>
        <v>1</v>
      </c>
      <c r="N58" s="258"/>
      <c r="O58" s="139"/>
      <c r="P58" s="139"/>
      <c r="Q58" s="175">
        <v>1595.0</v>
      </c>
      <c r="R58" s="187">
        <v>29.75</v>
      </c>
      <c r="S58" s="175">
        <f t="shared" si="9"/>
        <v>28.15</v>
      </c>
      <c r="T58" s="160">
        <f t="shared" si="10"/>
        <v>1</v>
      </c>
      <c r="U58" s="160">
        <f t="shared" si="11"/>
        <v>28.15</v>
      </c>
      <c r="V58" s="188">
        <f t="shared" si="12"/>
        <v>1494.70307</v>
      </c>
      <c r="W58" s="175">
        <f t="shared" ref="W58:X58" si="45">C58/100</f>
        <v>0.97</v>
      </c>
      <c r="X58" s="175">
        <f t="shared" si="45"/>
        <v>1.84</v>
      </c>
      <c r="Y58" s="175">
        <f t="shared" si="14"/>
        <v>28.15</v>
      </c>
      <c r="Z58" s="189">
        <f t="shared" si="15"/>
        <v>50.24212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0">
        <v>30.0</v>
      </c>
      <c r="B59" s="190" t="s">
        <v>86</v>
      </c>
      <c r="C59" s="190">
        <v>98.0</v>
      </c>
      <c r="D59" s="190">
        <v>184.0</v>
      </c>
      <c r="E59" s="190">
        <v>2813.0</v>
      </c>
      <c r="F59" s="190">
        <f t="shared" si="5"/>
        <v>0</v>
      </c>
      <c r="G59" s="190">
        <f t="shared" si="6"/>
        <v>1509.039476</v>
      </c>
      <c r="H59" s="191">
        <f t="shared" si="7"/>
        <v>1509.039476</v>
      </c>
      <c r="I59" s="190">
        <v>1.0</v>
      </c>
      <c r="J59" s="192">
        <f t="shared" si="8"/>
        <v>1509.039476</v>
      </c>
      <c r="K59" s="139"/>
      <c r="L59" s="216"/>
      <c r="M59" s="258">
        <f t="shared" si="18"/>
        <v>1</v>
      </c>
      <c r="N59" s="258"/>
      <c r="O59" s="139"/>
      <c r="P59" s="139"/>
      <c r="Q59" s="175">
        <v>1620.0</v>
      </c>
      <c r="R59" s="187">
        <v>29.75</v>
      </c>
      <c r="S59" s="175">
        <f t="shared" si="9"/>
        <v>28.13</v>
      </c>
      <c r="T59" s="160">
        <f t="shared" si="10"/>
        <v>1</v>
      </c>
      <c r="U59" s="160">
        <f t="shared" si="11"/>
        <v>28.13</v>
      </c>
      <c r="V59" s="188">
        <f t="shared" si="12"/>
        <v>1509.039476</v>
      </c>
      <c r="W59" s="175">
        <f t="shared" ref="W59:X59" si="46">C59/100</f>
        <v>0.98</v>
      </c>
      <c r="X59" s="175">
        <f t="shared" si="46"/>
        <v>1.84</v>
      </c>
      <c r="Y59" s="175">
        <f t="shared" si="14"/>
        <v>28.13</v>
      </c>
      <c r="Z59" s="189">
        <f t="shared" si="15"/>
        <v>50.724016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hidden="1" customHeight="1">
      <c r="A60" s="160">
        <v>51.0</v>
      </c>
      <c r="B60" s="190"/>
      <c r="C60" s="190"/>
      <c r="D60" s="190"/>
      <c r="E60" s="190"/>
      <c r="F60" s="190">
        <f t="shared" si="5"/>
        <v>0</v>
      </c>
      <c r="G60" s="190">
        <f t="shared" si="6"/>
        <v>0</v>
      </c>
      <c r="H60" s="191">
        <f t="shared" si="7"/>
        <v>0</v>
      </c>
      <c r="I60" s="190"/>
      <c r="J60" s="192">
        <f t="shared" si="8"/>
        <v>0</v>
      </c>
      <c r="K60" s="139"/>
      <c r="L60" s="216"/>
      <c r="M60" s="258"/>
      <c r="N60" s="258"/>
      <c r="O60" s="139"/>
      <c r="P60" s="139"/>
      <c r="Q60" s="175"/>
      <c r="R60" s="141"/>
      <c r="S60" s="175">
        <f t="shared" si="9"/>
        <v>0</v>
      </c>
      <c r="T60" s="160" t="str">
        <f t="shared" si="10"/>
        <v/>
      </c>
      <c r="U60" s="160">
        <f t="shared" si="11"/>
        <v>0</v>
      </c>
      <c r="V60" s="188">
        <f t="shared" si="12"/>
        <v>0</v>
      </c>
      <c r="W60" s="175">
        <f t="shared" ref="W60:X60" si="47">C60/100</f>
        <v>0</v>
      </c>
      <c r="X60" s="175">
        <f t="shared" si="47"/>
        <v>0</v>
      </c>
      <c r="Y60" s="175">
        <f t="shared" si="14"/>
        <v>0</v>
      </c>
      <c r="Z60" s="189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hidden="1" customHeight="1">
      <c r="A61" s="160">
        <v>52.0</v>
      </c>
      <c r="B61" s="190"/>
      <c r="C61" s="190"/>
      <c r="D61" s="190"/>
      <c r="E61" s="190"/>
      <c r="F61" s="190">
        <f t="shared" si="5"/>
        <v>0</v>
      </c>
      <c r="G61" s="190">
        <f t="shared" si="6"/>
        <v>0</v>
      </c>
      <c r="H61" s="191">
        <f t="shared" si="7"/>
        <v>0</v>
      </c>
      <c r="I61" s="190"/>
      <c r="J61" s="192">
        <f t="shared" si="8"/>
        <v>0</v>
      </c>
      <c r="K61" s="139"/>
      <c r="L61" s="216"/>
      <c r="M61" s="258"/>
      <c r="N61" s="258"/>
      <c r="O61" s="139"/>
      <c r="P61" s="139"/>
      <c r="Q61" s="175"/>
      <c r="R61" s="141"/>
      <c r="S61" s="175">
        <f t="shared" si="9"/>
        <v>0</v>
      </c>
      <c r="T61" s="160" t="str">
        <f t="shared" si="10"/>
        <v/>
      </c>
      <c r="U61" s="160">
        <f t="shared" si="11"/>
        <v>0</v>
      </c>
      <c r="V61" s="188">
        <f t="shared" si="12"/>
        <v>0</v>
      </c>
      <c r="W61" s="175">
        <f t="shared" ref="W61:X61" si="48">C61/100</f>
        <v>0</v>
      </c>
      <c r="X61" s="175">
        <f t="shared" si="48"/>
        <v>0</v>
      </c>
      <c r="Y61" s="175">
        <f t="shared" si="14"/>
        <v>0</v>
      </c>
      <c r="Z61" s="189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hidden="1" customHeight="1">
      <c r="A62" s="160">
        <v>53.0</v>
      </c>
      <c r="B62" s="190"/>
      <c r="C62" s="190"/>
      <c r="D62" s="190"/>
      <c r="E62" s="190"/>
      <c r="F62" s="190">
        <f t="shared" si="5"/>
        <v>0</v>
      </c>
      <c r="G62" s="190">
        <f t="shared" si="6"/>
        <v>0</v>
      </c>
      <c r="H62" s="191">
        <f t="shared" si="7"/>
        <v>0</v>
      </c>
      <c r="I62" s="190"/>
      <c r="J62" s="192">
        <f t="shared" si="8"/>
        <v>0</v>
      </c>
      <c r="K62" s="139"/>
      <c r="L62" s="216"/>
      <c r="M62" s="258"/>
      <c r="N62" s="258"/>
      <c r="O62" s="139"/>
      <c r="P62" s="139"/>
      <c r="Q62" s="175"/>
      <c r="R62" s="141"/>
      <c r="S62" s="175">
        <f t="shared" si="9"/>
        <v>0</v>
      </c>
      <c r="T62" s="160" t="str">
        <f t="shared" si="10"/>
        <v/>
      </c>
      <c r="U62" s="160">
        <f t="shared" si="11"/>
        <v>0</v>
      </c>
      <c r="V62" s="188">
        <f t="shared" si="12"/>
        <v>0</v>
      </c>
      <c r="W62" s="175">
        <f t="shared" ref="W62:X62" si="49">C62/100</f>
        <v>0</v>
      </c>
      <c r="X62" s="175">
        <f t="shared" si="49"/>
        <v>0</v>
      </c>
      <c r="Y62" s="175">
        <f t="shared" si="14"/>
        <v>0</v>
      </c>
      <c r="Z62" s="189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hidden="1" customHeight="1">
      <c r="A63" s="160">
        <v>54.0</v>
      </c>
      <c r="B63" s="190"/>
      <c r="C63" s="190"/>
      <c r="D63" s="190"/>
      <c r="E63" s="190"/>
      <c r="F63" s="190">
        <f t="shared" si="5"/>
        <v>0</v>
      </c>
      <c r="G63" s="190">
        <f t="shared" si="6"/>
        <v>0</v>
      </c>
      <c r="H63" s="191">
        <f t="shared" si="7"/>
        <v>0</v>
      </c>
      <c r="I63" s="190"/>
      <c r="J63" s="192">
        <f t="shared" si="8"/>
        <v>0</v>
      </c>
      <c r="K63" s="139"/>
      <c r="L63" s="216"/>
      <c r="M63" s="258"/>
      <c r="N63" s="258"/>
      <c r="O63" s="139"/>
      <c r="P63" s="139"/>
      <c r="Q63" s="175"/>
      <c r="R63" s="141"/>
      <c r="S63" s="175">
        <f t="shared" si="9"/>
        <v>0</v>
      </c>
      <c r="T63" s="160" t="str">
        <f t="shared" si="10"/>
        <v/>
      </c>
      <c r="U63" s="160">
        <f t="shared" si="11"/>
        <v>0</v>
      </c>
      <c r="V63" s="188">
        <f t="shared" si="12"/>
        <v>0</v>
      </c>
      <c r="W63" s="175">
        <f t="shared" ref="W63:X63" si="50">C63/100</f>
        <v>0</v>
      </c>
      <c r="X63" s="175">
        <f t="shared" si="50"/>
        <v>0</v>
      </c>
      <c r="Y63" s="175">
        <f t="shared" si="14"/>
        <v>0</v>
      </c>
      <c r="Z63" s="189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hidden="1" customHeight="1">
      <c r="A64" s="160">
        <v>55.0</v>
      </c>
      <c r="B64" s="190"/>
      <c r="C64" s="190"/>
      <c r="D64" s="190"/>
      <c r="E64" s="190"/>
      <c r="F64" s="190">
        <f t="shared" si="5"/>
        <v>0</v>
      </c>
      <c r="G64" s="190">
        <f t="shared" si="6"/>
        <v>0</v>
      </c>
      <c r="H64" s="191">
        <f t="shared" si="7"/>
        <v>0</v>
      </c>
      <c r="I64" s="190"/>
      <c r="J64" s="192">
        <f t="shared" si="8"/>
        <v>0</v>
      </c>
      <c r="K64" s="139"/>
      <c r="L64" s="216"/>
      <c r="M64" s="258"/>
      <c r="N64" s="258"/>
      <c r="O64" s="139"/>
      <c r="P64" s="139"/>
      <c r="Q64" s="175"/>
      <c r="R64" s="141"/>
      <c r="S64" s="175">
        <f t="shared" si="9"/>
        <v>0</v>
      </c>
      <c r="T64" s="160" t="str">
        <f t="shared" si="10"/>
        <v/>
      </c>
      <c r="U64" s="160">
        <f t="shared" si="11"/>
        <v>0</v>
      </c>
      <c r="V64" s="188">
        <f t="shared" si="12"/>
        <v>0</v>
      </c>
      <c r="W64" s="175">
        <f t="shared" ref="W64:X64" si="51">C64/100</f>
        <v>0</v>
      </c>
      <c r="X64" s="175">
        <f t="shared" si="51"/>
        <v>0</v>
      </c>
      <c r="Y64" s="175">
        <f t="shared" si="14"/>
        <v>0</v>
      </c>
      <c r="Z64" s="189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hidden="1" customHeight="1">
      <c r="A65" s="160">
        <v>56.0</v>
      </c>
      <c r="B65" s="190"/>
      <c r="C65" s="190"/>
      <c r="D65" s="190"/>
      <c r="E65" s="190"/>
      <c r="F65" s="190">
        <f t="shared" si="5"/>
        <v>0</v>
      </c>
      <c r="G65" s="190">
        <f t="shared" si="6"/>
        <v>0</v>
      </c>
      <c r="H65" s="191">
        <f t="shared" si="7"/>
        <v>0</v>
      </c>
      <c r="I65" s="190"/>
      <c r="J65" s="192">
        <f t="shared" si="8"/>
        <v>0</v>
      </c>
      <c r="K65" s="139"/>
      <c r="L65" s="216"/>
      <c r="M65" s="258"/>
      <c r="N65" s="258"/>
      <c r="O65" s="139"/>
      <c r="P65" s="139"/>
      <c r="Q65" s="175"/>
      <c r="R65" s="141"/>
      <c r="S65" s="175">
        <f t="shared" si="9"/>
        <v>0</v>
      </c>
      <c r="T65" s="160" t="str">
        <f t="shared" si="10"/>
        <v/>
      </c>
      <c r="U65" s="160">
        <f t="shared" si="11"/>
        <v>0</v>
      </c>
      <c r="V65" s="188">
        <f t="shared" si="12"/>
        <v>0</v>
      </c>
      <c r="W65" s="175">
        <f t="shared" ref="W65:X65" si="52">C65/100</f>
        <v>0</v>
      </c>
      <c r="X65" s="175">
        <f t="shared" si="52"/>
        <v>0</v>
      </c>
      <c r="Y65" s="175">
        <f t="shared" si="14"/>
        <v>0</v>
      </c>
      <c r="Z65" s="189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hidden="1" customHeight="1">
      <c r="A66" s="160">
        <v>57.0</v>
      </c>
      <c r="B66" s="190"/>
      <c r="C66" s="190"/>
      <c r="D66" s="190"/>
      <c r="E66" s="190"/>
      <c r="F66" s="190">
        <f t="shared" si="5"/>
        <v>0</v>
      </c>
      <c r="G66" s="190">
        <f t="shared" si="6"/>
        <v>0</v>
      </c>
      <c r="H66" s="191">
        <f t="shared" si="7"/>
        <v>0</v>
      </c>
      <c r="I66" s="190"/>
      <c r="J66" s="192">
        <f t="shared" si="8"/>
        <v>0</v>
      </c>
      <c r="K66" s="139"/>
      <c r="L66" s="216"/>
      <c r="M66" s="258"/>
      <c r="N66" s="258"/>
      <c r="O66" s="139"/>
      <c r="P66" s="139"/>
      <c r="Q66" s="175"/>
      <c r="R66" s="141"/>
      <c r="S66" s="175">
        <f t="shared" si="9"/>
        <v>0</v>
      </c>
      <c r="T66" s="160" t="str">
        <f t="shared" si="10"/>
        <v/>
      </c>
      <c r="U66" s="160">
        <f t="shared" si="11"/>
        <v>0</v>
      </c>
      <c r="V66" s="188">
        <f t="shared" si="12"/>
        <v>0</v>
      </c>
      <c r="W66" s="175">
        <f t="shared" ref="W66:X66" si="53">C66/100</f>
        <v>0</v>
      </c>
      <c r="X66" s="175">
        <f t="shared" si="53"/>
        <v>0</v>
      </c>
      <c r="Y66" s="175">
        <f t="shared" si="14"/>
        <v>0</v>
      </c>
      <c r="Z66" s="189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hidden="1" customHeight="1">
      <c r="A67" s="160">
        <v>58.0</v>
      </c>
      <c r="B67" s="190"/>
      <c r="C67" s="190"/>
      <c r="D67" s="190"/>
      <c r="E67" s="190"/>
      <c r="F67" s="190">
        <f t="shared" si="5"/>
        <v>0</v>
      </c>
      <c r="G67" s="190">
        <f t="shared" si="6"/>
        <v>0</v>
      </c>
      <c r="H67" s="191">
        <f t="shared" si="7"/>
        <v>0</v>
      </c>
      <c r="I67" s="190"/>
      <c r="J67" s="192">
        <f t="shared" si="8"/>
        <v>0</v>
      </c>
      <c r="K67" s="139"/>
      <c r="L67" s="216"/>
      <c r="M67" s="258"/>
      <c r="N67" s="258"/>
      <c r="O67" s="139"/>
      <c r="P67" s="139"/>
      <c r="Q67" s="175"/>
      <c r="R67" s="141"/>
      <c r="S67" s="175">
        <f t="shared" si="9"/>
        <v>0</v>
      </c>
      <c r="T67" s="160" t="str">
        <f t="shared" si="10"/>
        <v/>
      </c>
      <c r="U67" s="160">
        <f t="shared" si="11"/>
        <v>0</v>
      </c>
      <c r="V67" s="188">
        <f t="shared" si="12"/>
        <v>0</v>
      </c>
      <c r="W67" s="175">
        <f t="shared" ref="W67:X67" si="54">C67/100</f>
        <v>0</v>
      </c>
      <c r="X67" s="175">
        <f t="shared" si="54"/>
        <v>0</v>
      </c>
      <c r="Y67" s="175">
        <f t="shared" si="14"/>
        <v>0</v>
      </c>
      <c r="Z67" s="189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0">
        <v>59.0</v>
      </c>
      <c r="B68" s="190"/>
      <c r="C68" s="190"/>
      <c r="D68" s="190"/>
      <c r="E68" s="190"/>
      <c r="F68" s="190">
        <f t="shared" si="5"/>
        <v>0</v>
      </c>
      <c r="G68" s="190">
        <f t="shared" si="6"/>
        <v>0</v>
      </c>
      <c r="H68" s="191">
        <f t="shared" si="7"/>
        <v>0</v>
      </c>
      <c r="I68" s="190"/>
      <c r="J68" s="192">
        <f t="shared" si="8"/>
        <v>0</v>
      </c>
      <c r="K68" s="139"/>
      <c r="L68" s="216"/>
      <c r="M68" s="258"/>
      <c r="N68" s="258"/>
      <c r="O68" s="139"/>
      <c r="P68" s="139"/>
      <c r="Q68" s="175"/>
      <c r="R68" s="141"/>
      <c r="S68" s="175">
        <f t="shared" si="9"/>
        <v>0</v>
      </c>
      <c r="T68" s="160" t="str">
        <f t="shared" si="10"/>
        <v/>
      </c>
      <c r="U68" s="160">
        <f t="shared" si="11"/>
        <v>0</v>
      </c>
      <c r="V68" s="188">
        <f t="shared" si="12"/>
        <v>0</v>
      </c>
      <c r="W68" s="175">
        <f t="shared" ref="W68:X68" si="55">C68/100</f>
        <v>0</v>
      </c>
      <c r="X68" s="175">
        <f t="shared" si="55"/>
        <v>0</v>
      </c>
      <c r="Y68" s="175">
        <f t="shared" si="14"/>
        <v>0</v>
      </c>
      <c r="Z68" s="189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0">
        <v>60.0</v>
      </c>
      <c r="B69" s="190"/>
      <c r="C69" s="190"/>
      <c r="D69" s="190"/>
      <c r="E69" s="190"/>
      <c r="F69" s="190">
        <f t="shared" si="5"/>
        <v>0</v>
      </c>
      <c r="G69" s="190">
        <f t="shared" si="6"/>
        <v>0</v>
      </c>
      <c r="H69" s="191">
        <f t="shared" si="7"/>
        <v>0</v>
      </c>
      <c r="I69" s="190"/>
      <c r="J69" s="192">
        <f t="shared" si="8"/>
        <v>0</v>
      </c>
      <c r="K69" s="139"/>
      <c r="L69" s="175">
        <f t="shared" ref="L69:L70" si="57">D69*25.4/1000</f>
        <v>0</v>
      </c>
      <c r="M69" s="160" t="str">
        <f t="shared" ref="M69:M84" si="58">+I69</f>
        <v/>
      </c>
      <c r="N69" s="160">
        <f t="shared" ref="N69:N70" si="59">M69*L69</f>
        <v>0</v>
      </c>
      <c r="O69" s="139"/>
      <c r="P69" s="139"/>
      <c r="Q69" s="175"/>
      <c r="R69" s="141"/>
      <c r="S69" s="175">
        <f t="shared" si="9"/>
        <v>0</v>
      </c>
      <c r="T69" s="160" t="str">
        <f t="shared" si="10"/>
        <v/>
      </c>
      <c r="U69" s="160">
        <f t="shared" si="11"/>
        <v>0</v>
      </c>
      <c r="V69" s="188">
        <f t="shared" si="12"/>
        <v>0</v>
      </c>
      <c r="W69" s="175">
        <f t="shared" ref="W69:X69" si="56">C69/100</f>
        <v>0</v>
      </c>
      <c r="X69" s="175">
        <f t="shared" si="56"/>
        <v>0</v>
      </c>
      <c r="Y69" s="175">
        <f t="shared" si="14"/>
        <v>0</v>
      </c>
      <c r="Z69" s="189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0">
        <v>61.0</v>
      </c>
      <c r="B70" s="190"/>
      <c r="C70" s="190"/>
      <c r="D70" s="190"/>
      <c r="E70" s="190"/>
      <c r="F70" s="190">
        <f t="shared" si="5"/>
        <v>0</v>
      </c>
      <c r="G70" s="190">
        <f t="shared" si="6"/>
        <v>0</v>
      </c>
      <c r="H70" s="191">
        <f t="shared" si="7"/>
        <v>0</v>
      </c>
      <c r="I70" s="190"/>
      <c r="J70" s="192">
        <f t="shared" si="8"/>
        <v>0</v>
      </c>
      <c r="K70" s="139"/>
      <c r="L70" s="216">
        <f t="shared" si="57"/>
        <v>0</v>
      </c>
      <c r="M70" s="258" t="str">
        <f t="shared" si="58"/>
        <v/>
      </c>
      <c r="N70" s="258">
        <f t="shared" si="59"/>
        <v>0</v>
      </c>
      <c r="O70" s="139"/>
      <c r="P70" s="139"/>
      <c r="Q70" s="175"/>
      <c r="R70" s="141"/>
      <c r="S70" s="175">
        <f t="shared" si="9"/>
        <v>0</v>
      </c>
      <c r="T70" s="160" t="str">
        <f t="shared" si="10"/>
        <v/>
      </c>
      <c r="U70" s="160">
        <f t="shared" si="11"/>
        <v>0</v>
      </c>
      <c r="V70" s="188">
        <f t="shared" si="12"/>
        <v>0</v>
      </c>
      <c r="W70" s="175">
        <f t="shared" ref="W70:X70" si="60">C70/100</f>
        <v>0</v>
      </c>
      <c r="X70" s="175">
        <f t="shared" si="60"/>
        <v>0</v>
      </c>
      <c r="Y70" s="175">
        <f t="shared" si="14"/>
        <v>0</v>
      </c>
      <c r="Z70" s="189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0">
        <v>62.0</v>
      </c>
      <c r="B71" s="190"/>
      <c r="C71" s="190"/>
      <c r="D71" s="190"/>
      <c r="E71" s="190"/>
      <c r="F71" s="190">
        <f t="shared" si="5"/>
        <v>0</v>
      </c>
      <c r="G71" s="190">
        <f t="shared" si="6"/>
        <v>0</v>
      </c>
      <c r="H71" s="191">
        <f t="shared" si="7"/>
        <v>0</v>
      </c>
      <c r="I71" s="190"/>
      <c r="J71" s="192">
        <f t="shared" si="8"/>
        <v>0</v>
      </c>
      <c r="K71" s="139"/>
      <c r="L71" s="216"/>
      <c r="M71" s="258" t="str">
        <f t="shared" si="58"/>
        <v/>
      </c>
      <c r="N71" s="258"/>
      <c r="O71" s="139"/>
      <c r="P71" s="139"/>
      <c r="Q71" s="175"/>
      <c r="R71" s="141"/>
      <c r="S71" s="175">
        <f t="shared" si="9"/>
        <v>0</v>
      </c>
      <c r="T71" s="160" t="str">
        <f t="shared" si="10"/>
        <v/>
      </c>
      <c r="U71" s="160">
        <f t="shared" si="11"/>
        <v>0</v>
      </c>
      <c r="V71" s="188">
        <f t="shared" si="12"/>
        <v>0</v>
      </c>
      <c r="W71" s="175">
        <f t="shared" ref="W71:X71" si="61">C71/100</f>
        <v>0</v>
      </c>
      <c r="X71" s="175">
        <f t="shared" si="61"/>
        <v>0</v>
      </c>
      <c r="Y71" s="175">
        <f t="shared" si="14"/>
        <v>0</v>
      </c>
      <c r="Z71" s="189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0">
        <v>63.0</v>
      </c>
      <c r="B72" s="190"/>
      <c r="C72" s="190"/>
      <c r="D72" s="190"/>
      <c r="E72" s="190"/>
      <c r="F72" s="190">
        <f t="shared" si="5"/>
        <v>0</v>
      </c>
      <c r="G72" s="190">
        <f t="shared" si="6"/>
        <v>0</v>
      </c>
      <c r="H72" s="191">
        <f t="shared" si="7"/>
        <v>0</v>
      </c>
      <c r="I72" s="190"/>
      <c r="J72" s="192">
        <f t="shared" si="8"/>
        <v>0</v>
      </c>
      <c r="K72" s="139"/>
      <c r="L72" s="216"/>
      <c r="M72" s="258" t="str">
        <f t="shared" si="58"/>
        <v/>
      </c>
      <c r="N72" s="258"/>
      <c r="O72" s="139"/>
      <c r="P72" s="139"/>
      <c r="Q72" s="175"/>
      <c r="R72" s="141"/>
      <c r="S72" s="175">
        <f t="shared" si="9"/>
        <v>0</v>
      </c>
      <c r="T72" s="160" t="str">
        <f t="shared" si="10"/>
        <v/>
      </c>
      <c r="U72" s="160">
        <f t="shared" si="11"/>
        <v>0</v>
      </c>
      <c r="V72" s="188">
        <f t="shared" si="12"/>
        <v>0</v>
      </c>
      <c r="W72" s="175">
        <f t="shared" ref="W72:X72" si="62">C72/100</f>
        <v>0</v>
      </c>
      <c r="X72" s="175">
        <f t="shared" si="62"/>
        <v>0</v>
      </c>
      <c r="Y72" s="175">
        <f t="shared" si="14"/>
        <v>0</v>
      </c>
      <c r="Z72" s="18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0">
        <v>64.0</v>
      </c>
      <c r="B73" s="190"/>
      <c r="C73" s="190"/>
      <c r="D73" s="190"/>
      <c r="E73" s="190"/>
      <c r="F73" s="190">
        <f t="shared" si="5"/>
        <v>0</v>
      </c>
      <c r="G73" s="190">
        <f t="shared" si="6"/>
        <v>0</v>
      </c>
      <c r="H73" s="191">
        <f t="shared" si="7"/>
        <v>0</v>
      </c>
      <c r="I73" s="190"/>
      <c r="J73" s="192">
        <f t="shared" si="8"/>
        <v>0</v>
      </c>
      <c r="K73" s="139"/>
      <c r="L73" s="216"/>
      <c r="M73" s="258" t="str">
        <f t="shared" si="58"/>
        <v/>
      </c>
      <c r="N73" s="258"/>
      <c r="O73" s="139"/>
      <c r="P73" s="139"/>
      <c r="Q73" s="175"/>
      <c r="R73" s="141"/>
      <c r="S73" s="175">
        <f t="shared" si="9"/>
        <v>0</v>
      </c>
      <c r="T73" s="160" t="str">
        <f t="shared" si="10"/>
        <v/>
      </c>
      <c r="U73" s="160">
        <f t="shared" si="11"/>
        <v>0</v>
      </c>
      <c r="V73" s="188">
        <f t="shared" si="12"/>
        <v>0</v>
      </c>
      <c r="W73" s="175">
        <f t="shared" ref="W73:X73" si="63">C73/100</f>
        <v>0</v>
      </c>
      <c r="X73" s="175">
        <f t="shared" si="63"/>
        <v>0</v>
      </c>
      <c r="Y73" s="175">
        <f t="shared" si="14"/>
        <v>0</v>
      </c>
      <c r="Z73" s="18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0">
        <v>65.0</v>
      </c>
      <c r="B74" s="190"/>
      <c r="C74" s="190"/>
      <c r="D74" s="190"/>
      <c r="E74" s="190"/>
      <c r="F74" s="190">
        <f t="shared" si="5"/>
        <v>0</v>
      </c>
      <c r="G74" s="190">
        <f t="shared" si="6"/>
        <v>0</v>
      </c>
      <c r="H74" s="191">
        <f t="shared" si="7"/>
        <v>0</v>
      </c>
      <c r="I74" s="190"/>
      <c r="J74" s="192">
        <f t="shared" si="8"/>
        <v>0</v>
      </c>
      <c r="K74" s="139"/>
      <c r="L74" s="216"/>
      <c r="M74" s="258" t="str">
        <f t="shared" si="58"/>
        <v/>
      </c>
      <c r="N74" s="258"/>
      <c r="O74" s="139"/>
      <c r="P74" s="139"/>
      <c r="Q74" s="175"/>
      <c r="R74" s="141"/>
      <c r="S74" s="175">
        <f t="shared" si="9"/>
        <v>0</v>
      </c>
      <c r="T74" s="160" t="str">
        <f t="shared" si="10"/>
        <v/>
      </c>
      <c r="U74" s="160">
        <f t="shared" si="11"/>
        <v>0</v>
      </c>
      <c r="V74" s="188">
        <f t="shared" si="12"/>
        <v>0</v>
      </c>
      <c r="W74" s="175">
        <f t="shared" ref="W74:X74" si="64">C74/100</f>
        <v>0</v>
      </c>
      <c r="X74" s="175">
        <f t="shared" si="64"/>
        <v>0</v>
      </c>
      <c r="Y74" s="175">
        <f t="shared" si="14"/>
        <v>0</v>
      </c>
      <c r="Z74" s="18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0">
        <v>66.0</v>
      </c>
      <c r="B75" s="190"/>
      <c r="C75" s="190"/>
      <c r="D75" s="190"/>
      <c r="E75" s="190"/>
      <c r="F75" s="190">
        <f t="shared" si="5"/>
        <v>0</v>
      </c>
      <c r="G75" s="190">
        <f t="shared" si="6"/>
        <v>0</v>
      </c>
      <c r="H75" s="191">
        <f t="shared" si="7"/>
        <v>0</v>
      </c>
      <c r="I75" s="190"/>
      <c r="J75" s="192">
        <f t="shared" si="8"/>
        <v>0</v>
      </c>
      <c r="K75" s="139"/>
      <c r="L75" s="216"/>
      <c r="M75" s="258" t="str">
        <f t="shared" si="58"/>
        <v/>
      </c>
      <c r="N75" s="258"/>
      <c r="O75" s="139"/>
      <c r="P75" s="139"/>
      <c r="Q75" s="175"/>
      <c r="R75" s="141"/>
      <c r="S75" s="175">
        <f t="shared" si="9"/>
        <v>0</v>
      </c>
      <c r="T75" s="160" t="str">
        <f t="shared" si="10"/>
        <v/>
      </c>
      <c r="U75" s="160">
        <f t="shared" si="11"/>
        <v>0</v>
      </c>
      <c r="V75" s="188">
        <f t="shared" si="12"/>
        <v>0</v>
      </c>
      <c r="W75" s="175">
        <f t="shared" ref="W75:X75" si="65">C75/100</f>
        <v>0</v>
      </c>
      <c r="X75" s="175">
        <f t="shared" si="65"/>
        <v>0</v>
      </c>
      <c r="Y75" s="175">
        <f t="shared" si="14"/>
        <v>0</v>
      </c>
      <c r="Z75" s="18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0">
        <v>67.0</v>
      </c>
      <c r="B76" s="190"/>
      <c r="C76" s="190"/>
      <c r="D76" s="190"/>
      <c r="E76" s="190"/>
      <c r="F76" s="190">
        <f t="shared" si="5"/>
        <v>0</v>
      </c>
      <c r="G76" s="190">
        <f t="shared" si="6"/>
        <v>0</v>
      </c>
      <c r="H76" s="191">
        <f t="shared" si="7"/>
        <v>0</v>
      </c>
      <c r="I76" s="190"/>
      <c r="J76" s="192">
        <f t="shared" si="8"/>
        <v>0</v>
      </c>
      <c r="K76" s="139"/>
      <c r="L76" s="216"/>
      <c r="M76" s="258" t="str">
        <f t="shared" si="58"/>
        <v/>
      </c>
      <c r="N76" s="258"/>
      <c r="O76" s="139"/>
      <c r="P76" s="139"/>
      <c r="Q76" s="175"/>
      <c r="R76" s="141"/>
      <c r="S76" s="175">
        <f t="shared" si="9"/>
        <v>0</v>
      </c>
      <c r="T76" s="160" t="str">
        <f t="shared" si="10"/>
        <v/>
      </c>
      <c r="U76" s="160">
        <f t="shared" si="11"/>
        <v>0</v>
      </c>
      <c r="V76" s="188">
        <f t="shared" si="12"/>
        <v>0</v>
      </c>
      <c r="W76" s="175">
        <f t="shared" ref="W76:X76" si="66">C76/100</f>
        <v>0</v>
      </c>
      <c r="X76" s="175">
        <f t="shared" si="66"/>
        <v>0</v>
      </c>
      <c r="Y76" s="175">
        <f t="shared" si="14"/>
        <v>0</v>
      </c>
      <c r="Z76" s="18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0">
        <v>68.0</v>
      </c>
      <c r="B77" s="190"/>
      <c r="C77" s="190"/>
      <c r="D77" s="190"/>
      <c r="E77" s="190"/>
      <c r="F77" s="190">
        <f t="shared" si="5"/>
        <v>0</v>
      </c>
      <c r="G77" s="190">
        <f t="shared" si="6"/>
        <v>0</v>
      </c>
      <c r="H77" s="191">
        <f t="shared" si="7"/>
        <v>0</v>
      </c>
      <c r="I77" s="190"/>
      <c r="J77" s="192">
        <f t="shared" si="8"/>
        <v>0</v>
      </c>
      <c r="K77" s="139"/>
      <c r="L77" s="216"/>
      <c r="M77" s="258" t="str">
        <f t="shared" si="58"/>
        <v/>
      </c>
      <c r="N77" s="258"/>
      <c r="O77" s="139"/>
      <c r="P77" s="139"/>
      <c r="Q77" s="175"/>
      <c r="R77" s="141"/>
      <c r="S77" s="175">
        <f t="shared" si="9"/>
        <v>0</v>
      </c>
      <c r="T77" s="160" t="str">
        <f t="shared" si="10"/>
        <v/>
      </c>
      <c r="U77" s="160">
        <f t="shared" si="11"/>
        <v>0</v>
      </c>
      <c r="V77" s="188">
        <f t="shared" si="12"/>
        <v>0</v>
      </c>
      <c r="W77" s="175">
        <f t="shared" ref="W77:X77" si="67">C77/100</f>
        <v>0</v>
      </c>
      <c r="X77" s="175">
        <f t="shared" si="67"/>
        <v>0</v>
      </c>
      <c r="Y77" s="175">
        <f t="shared" si="14"/>
        <v>0</v>
      </c>
      <c r="Z77" s="18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0">
        <v>69.0</v>
      </c>
      <c r="B78" s="190"/>
      <c r="C78" s="190"/>
      <c r="D78" s="190"/>
      <c r="E78" s="190"/>
      <c r="F78" s="190">
        <f t="shared" si="5"/>
        <v>0</v>
      </c>
      <c r="G78" s="190">
        <f t="shared" si="6"/>
        <v>0</v>
      </c>
      <c r="H78" s="191">
        <f t="shared" si="7"/>
        <v>0</v>
      </c>
      <c r="I78" s="190"/>
      <c r="J78" s="192">
        <f t="shared" si="8"/>
        <v>0</v>
      </c>
      <c r="K78" s="139"/>
      <c r="L78" s="216"/>
      <c r="M78" s="258" t="str">
        <f t="shared" si="58"/>
        <v/>
      </c>
      <c r="N78" s="258"/>
      <c r="O78" s="139"/>
      <c r="P78" s="139"/>
      <c r="Q78" s="175"/>
      <c r="R78" s="141"/>
      <c r="S78" s="175">
        <f t="shared" si="9"/>
        <v>0</v>
      </c>
      <c r="T78" s="160" t="str">
        <f t="shared" si="10"/>
        <v/>
      </c>
      <c r="U78" s="160">
        <f t="shared" si="11"/>
        <v>0</v>
      </c>
      <c r="V78" s="188">
        <f t="shared" si="12"/>
        <v>0</v>
      </c>
      <c r="W78" s="175">
        <f t="shared" ref="W78:X78" si="68">C78/100</f>
        <v>0</v>
      </c>
      <c r="X78" s="175">
        <f t="shared" si="68"/>
        <v>0</v>
      </c>
      <c r="Y78" s="175">
        <f t="shared" si="14"/>
        <v>0</v>
      </c>
      <c r="Z78" s="18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0">
        <v>70.0</v>
      </c>
      <c r="B79" s="190"/>
      <c r="C79" s="190"/>
      <c r="D79" s="190"/>
      <c r="E79" s="190"/>
      <c r="F79" s="190">
        <f t="shared" si="5"/>
        <v>0</v>
      </c>
      <c r="G79" s="190">
        <f t="shared" si="6"/>
        <v>0</v>
      </c>
      <c r="H79" s="191">
        <f t="shared" si="7"/>
        <v>0</v>
      </c>
      <c r="I79" s="190"/>
      <c r="J79" s="192">
        <f t="shared" si="8"/>
        <v>0</v>
      </c>
      <c r="K79" s="139"/>
      <c r="L79" s="216"/>
      <c r="M79" s="258" t="str">
        <f t="shared" si="58"/>
        <v/>
      </c>
      <c r="N79" s="258"/>
      <c r="O79" s="139"/>
      <c r="P79" s="139"/>
      <c r="Q79" s="175"/>
      <c r="R79" s="141"/>
      <c r="S79" s="175">
        <f t="shared" si="9"/>
        <v>0</v>
      </c>
      <c r="T79" s="160" t="str">
        <f t="shared" si="10"/>
        <v/>
      </c>
      <c r="U79" s="160">
        <f t="shared" si="11"/>
        <v>0</v>
      </c>
      <c r="V79" s="188">
        <f t="shared" si="12"/>
        <v>0</v>
      </c>
      <c r="W79" s="175">
        <f t="shared" ref="W79:X79" si="69">C79/100</f>
        <v>0</v>
      </c>
      <c r="X79" s="175">
        <f t="shared" si="69"/>
        <v>0</v>
      </c>
      <c r="Y79" s="175">
        <f t="shared" si="14"/>
        <v>0</v>
      </c>
      <c r="Z79" s="18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0">
        <v>71.0</v>
      </c>
      <c r="B80" s="190"/>
      <c r="C80" s="190"/>
      <c r="D80" s="190"/>
      <c r="E80" s="190"/>
      <c r="F80" s="190">
        <f t="shared" si="5"/>
        <v>0</v>
      </c>
      <c r="G80" s="190">
        <f t="shared" si="6"/>
        <v>0</v>
      </c>
      <c r="H80" s="191">
        <f t="shared" si="7"/>
        <v>0</v>
      </c>
      <c r="I80" s="190"/>
      <c r="J80" s="192">
        <f t="shared" si="8"/>
        <v>0</v>
      </c>
      <c r="K80" s="139"/>
      <c r="L80" s="216"/>
      <c r="M80" s="258" t="str">
        <f t="shared" si="58"/>
        <v/>
      </c>
      <c r="N80" s="258"/>
      <c r="O80" s="139"/>
      <c r="P80" s="139"/>
      <c r="Q80" s="175"/>
      <c r="R80" s="141"/>
      <c r="S80" s="175">
        <f t="shared" si="9"/>
        <v>0</v>
      </c>
      <c r="T80" s="160" t="str">
        <f t="shared" si="10"/>
        <v/>
      </c>
      <c r="U80" s="160">
        <f t="shared" si="11"/>
        <v>0</v>
      </c>
      <c r="V80" s="188">
        <f t="shared" si="12"/>
        <v>0</v>
      </c>
      <c r="W80" s="175">
        <f t="shared" ref="W80:X80" si="70">C80/100</f>
        <v>0</v>
      </c>
      <c r="X80" s="175">
        <f t="shared" si="70"/>
        <v>0</v>
      </c>
      <c r="Y80" s="175">
        <f t="shared" si="14"/>
        <v>0</v>
      </c>
      <c r="Z80" s="18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0">
        <v>72.0</v>
      </c>
      <c r="B81" s="190"/>
      <c r="C81" s="190"/>
      <c r="D81" s="190"/>
      <c r="E81" s="190"/>
      <c r="F81" s="190">
        <f t="shared" si="5"/>
        <v>0</v>
      </c>
      <c r="G81" s="190">
        <f t="shared" si="6"/>
        <v>0</v>
      </c>
      <c r="H81" s="191">
        <f t="shared" si="7"/>
        <v>0</v>
      </c>
      <c r="I81" s="190"/>
      <c r="J81" s="192">
        <f t="shared" si="8"/>
        <v>0</v>
      </c>
      <c r="K81" s="139"/>
      <c r="L81" s="216"/>
      <c r="M81" s="258" t="str">
        <f t="shared" si="58"/>
        <v/>
      </c>
      <c r="N81" s="258"/>
      <c r="O81" s="139"/>
      <c r="P81" s="139"/>
      <c r="Q81" s="175"/>
      <c r="R81" s="141"/>
      <c r="S81" s="195">
        <f t="shared" si="9"/>
        <v>0</v>
      </c>
      <c r="T81" s="196" t="str">
        <f t="shared" si="10"/>
        <v/>
      </c>
      <c r="U81" s="196">
        <f t="shared" si="11"/>
        <v>0</v>
      </c>
      <c r="V81" s="260">
        <f t="shared" si="12"/>
        <v>0</v>
      </c>
      <c r="W81" s="195">
        <f t="shared" ref="W81:X81" si="71">C81/100</f>
        <v>0</v>
      </c>
      <c r="X81" s="195">
        <f t="shared" si="71"/>
        <v>0</v>
      </c>
      <c r="Y81" s="195">
        <f t="shared" si="14"/>
        <v>0</v>
      </c>
      <c r="Z81" s="198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0">
        <v>73.0</v>
      </c>
      <c r="B82" s="190"/>
      <c r="C82" s="190"/>
      <c r="D82" s="190"/>
      <c r="E82" s="190"/>
      <c r="F82" s="190">
        <f t="shared" si="5"/>
        <v>0</v>
      </c>
      <c r="G82" s="190">
        <f t="shared" si="6"/>
        <v>0</v>
      </c>
      <c r="H82" s="191">
        <f t="shared" si="7"/>
        <v>0</v>
      </c>
      <c r="I82" s="190"/>
      <c r="J82" s="192">
        <f t="shared" si="8"/>
        <v>0</v>
      </c>
      <c r="K82" s="139"/>
      <c r="L82" s="216"/>
      <c r="M82" s="258" t="str">
        <f t="shared" si="58"/>
        <v/>
      </c>
      <c r="N82" s="258"/>
      <c r="O82" s="139"/>
      <c r="P82" s="139"/>
      <c r="Q82" s="175"/>
      <c r="R82" s="141"/>
      <c r="S82" s="195">
        <f t="shared" si="9"/>
        <v>0</v>
      </c>
      <c r="T82" s="196" t="str">
        <f t="shared" si="10"/>
        <v/>
      </c>
      <c r="U82" s="196">
        <f t="shared" si="11"/>
        <v>0</v>
      </c>
      <c r="V82" s="260">
        <f t="shared" si="12"/>
        <v>0</v>
      </c>
      <c r="W82" s="195">
        <f t="shared" ref="W82:X82" si="72">C82/100</f>
        <v>0</v>
      </c>
      <c r="X82" s="195">
        <f t="shared" si="72"/>
        <v>0</v>
      </c>
      <c r="Y82" s="195">
        <f t="shared" si="14"/>
        <v>0</v>
      </c>
      <c r="Z82" s="198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0">
        <v>74.0</v>
      </c>
      <c r="B83" s="190"/>
      <c r="C83" s="190"/>
      <c r="D83" s="190"/>
      <c r="E83" s="190"/>
      <c r="F83" s="190">
        <f t="shared" si="5"/>
        <v>0</v>
      </c>
      <c r="G83" s="190">
        <f t="shared" si="6"/>
        <v>0</v>
      </c>
      <c r="H83" s="191">
        <f t="shared" si="7"/>
        <v>0</v>
      </c>
      <c r="I83" s="190"/>
      <c r="J83" s="192">
        <f t="shared" si="8"/>
        <v>0</v>
      </c>
      <c r="K83" s="139"/>
      <c r="L83" s="216"/>
      <c r="M83" s="258" t="str">
        <f t="shared" si="58"/>
        <v/>
      </c>
      <c r="N83" s="258"/>
      <c r="O83" s="139"/>
      <c r="P83" s="139"/>
      <c r="Q83" s="175"/>
      <c r="R83" s="141"/>
      <c r="S83" s="195">
        <f t="shared" si="9"/>
        <v>0</v>
      </c>
      <c r="T83" s="196" t="str">
        <f t="shared" si="10"/>
        <v/>
      </c>
      <c r="U83" s="196">
        <f t="shared" si="11"/>
        <v>0</v>
      </c>
      <c r="V83" s="260">
        <f t="shared" si="12"/>
        <v>0</v>
      </c>
      <c r="W83" s="195">
        <f t="shared" ref="W83:X83" si="73">C83/100</f>
        <v>0</v>
      </c>
      <c r="X83" s="195">
        <f t="shared" si="73"/>
        <v>0</v>
      </c>
      <c r="Y83" s="195">
        <f t="shared" si="14"/>
        <v>0</v>
      </c>
      <c r="Z83" s="198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0">
        <v>75.0</v>
      </c>
      <c r="B84" s="190"/>
      <c r="C84" s="190"/>
      <c r="D84" s="190"/>
      <c r="E84" s="190"/>
      <c r="F84" s="190">
        <f t="shared" si="5"/>
        <v>0</v>
      </c>
      <c r="G84" s="190">
        <f t="shared" si="6"/>
        <v>0</v>
      </c>
      <c r="H84" s="191">
        <f t="shared" si="7"/>
        <v>0</v>
      </c>
      <c r="I84" s="190"/>
      <c r="J84" s="192">
        <f t="shared" si="8"/>
        <v>0</v>
      </c>
      <c r="K84" s="139"/>
      <c r="L84" s="216"/>
      <c r="M84" s="258" t="str">
        <f t="shared" si="58"/>
        <v/>
      </c>
      <c r="N84" s="258"/>
      <c r="O84" s="139"/>
      <c r="P84" s="139"/>
      <c r="Q84" s="175"/>
      <c r="R84" s="141"/>
      <c r="S84" s="195">
        <f t="shared" si="9"/>
        <v>0</v>
      </c>
      <c r="T84" s="196" t="str">
        <f t="shared" si="10"/>
        <v/>
      </c>
      <c r="U84" s="196">
        <f t="shared" si="11"/>
        <v>0</v>
      </c>
      <c r="V84" s="260">
        <f t="shared" si="12"/>
        <v>0</v>
      </c>
      <c r="W84" s="195">
        <f t="shared" ref="W84:X84" si="74">C84/100</f>
        <v>0</v>
      </c>
      <c r="X84" s="195">
        <f t="shared" si="74"/>
        <v>0</v>
      </c>
      <c r="Y84" s="195">
        <f t="shared" si="14"/>
        <v>0</v>
      </c>
      <c r="Z84" s="198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0">
        <v>76.0</v>
      </c>
      <c r="B85" s="190"/>
      <c r="C85" s="190"/>
      <c r="D85" s="190"/>
      <c r="E85" s="190"/>
      <c r="F85" s="190">
        <f t="shared" si="5"/>
        <v>0</v>
      </c>
      <c r="G85" s="190">
        <f t="shared" si="6"/>
        <v>0</v>
      </c>
      <c r="H85" s="191">
        <f t="shared" si="7"/>
        <v>0</v>
      </c>
      <c r="I85" s="190"/>
      <c r="J85" s="192">
        <f t="shared" si="8"/>
        <v>0</v>
      </c>
      <c r="K85" s="139"/>
      <c r="L85" s="216"/>
      <c r="M85" s="258"/>
      <c r="N85" s="258"/>
      <c r="O85" s="139"/>
      <c r="P85" s="139"/>
      <c r="Q85" s="192"/>
      <c r="R85" s="141"/>
      <c r="S85" s="195">
        <f t="shared" si="9"/>
        <v>0</v>
      </c>
      <c r="T85" s="196" t="str">
        <f t="shared" si="10"/>
        <v/>
      </c>
      <c r="U85" s="196">
        <f t="shared" si="11"/>
        <v>0</v>
      </c>
      <c r="V85" s="197"/>
      <c r="W85" s="195">
        <f t="shared" ref="W85:X85" si="75">C85/100</f>
        <v>0</v>
      </c>
      <c r="X85" s="195">
        <f t="shared" si="75"/>
        <v>0</v>
      </c>
      <c r="Y85" s="195">
        <f t="shared" si="14"/>
        <v>0</v>
      </c>
      <c r="Z85" s="198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0">
        <v>77.0</v>
      </c>
      <c r="B86" s="190"/>
      <c r="C86" s="190"/>
      <c r="D86" s="190"/>
      <c r="E86" s="190"/>
      <c r="F86" s="190">
        <f t="shared" si="5"/>
        <v>0</v>
      </c>
      <c r="G86" s="190">
        <f t="shared" si="6"/>
        <v>0</v>
      </c>
      <c r="H86" s="191">
        <f t="shared" si="7"/>
        <v>0</v>
      </c>
      <c r="I86" s="190"/>
      <c r="J86" s="192">
        <f t="shared" si="8"/>
        <v>0</v>
      </c>
      <c r="K86" s="139"/>
      <c r="L86" s="216"/>
      <c r="M86" s="258"/>
      <c r="N86" s="258"/>
      <c r="O86" s="139"/>
      <c r="P86" s="139"/>
      <c r="Q86" s="192"/>
      <c r="R86" s="141"/>
      <c r="S86" s="195">
        <f t="shared" si="9"/>
        <v>0</v>
      </c>
      <c r="T86" s="196" t="str">
        <f t="shared" si="10"/>
        <v/>
      </c>
      <c r="U86" s="196">
        <f t="shared" si="11"/>
        <v>0</v>
      </c>
      <c r="V86" s="197"/>
      <c r="W86" s="195">
        <f t="shared" ref="W86:X86" si="76">C86/100</f>
        <v>0</v>
      </c>
      <c r="X86" s="195">
        <f t="shared" si="76"/>
        <v>0</v>
      </c>
      <c r="Y86" s="195">
        <f t="shared" si="14"/>
        <v>0</v>
      </c>
      <c r="Z86" s="198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0">
        <v>78.0</v>
      </c>
      <c r="B87" s="190"/>
      <c r="C87" s="190"/>
      <c r="D87" s="190"/>
      <c r="E87" s="190"/>
      <c r="F87" s="190">
        <f t="shared" si="5"/>
        <v>0</v>
      </c>
      <c r="G87" s="190">
        <f t="shared" si="6"/>
        <v>0</v>
      </c>
      <c r="H87" s="191">
        <f t="shared" si="7"/>
        <v>0</v>
      </c>
      <c r="I87" s="190"/>
      <c r="J87" s="192">
        <f t="shared" si="8"/>
        <v>0</v>
      </c>
      <c r="K87" s="139"/>
      <c r="L87" s="216"/>
      <c r="M87" s="258"/>
      <c r="N87" s="258"/>
      <c r="O87" s="139"/>
      <c r="P87" s="139"/>
      <c r="Q87" s="192"/>
      <c r="R87" s="141"/>
      <c r="S87" s="195">
        <f t="shared" si="9"/>
        <v>0</v>
      </c>
      <c r="T87" s="196" t="str">
        <f t="shared" si="10"/>
        <v/>
      </c>
      <c r="U87" s="196">
        <f t="shared" si="11"/>
        <v>0</v>
      </c>
      <c r="V87" s="197"/>
      <c r="W87" s="195">
        <f t="shared" ref="W87:X87" si="77">C87/100</f>
        <v>0</v>
      </c>
      <c r="X87" s="195">
        <f t="shared" si="77"/>
        <v>0</v>
      </c>
      <c r="Y87" s="195">
        <f t="shared" si="14"/>
        <v>0</v>
      </c>
      <c r="Z87" s="198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0">
        <v>79.0</v>
      </c>
      <c r="B88" s="190"/>
      <c r="C88" s="190"/>
      <c r="D88" s="190"/>
      <c r="E88" s="190"/>
      <c r="F88" s="190">
        <f t="shared" si="5"/>
        <v>0</v>
      </c>
      <c r="G88" s="190">
        <f t="shared" si="6"/>
        <v>0</v>
      </c>
      <c r="H88" s="191">
        <f t="shared" si="7"/>
        <v>0</v>
      </c>
      <c r="I88" s="190"/>
      <c r="J88" s="192">
        <f t="shared" si="8"/>
        <v>0</v>
      </c>
      <c r="K88" s="139"/>
      <c r="L88" s="216"/>
      <c r="M88" s="258"/>
      <c r="N88" s="258"/>
      <c r="O88" s="139"/>
      <c r="P88" s="139"/>
      <c r="Q88" s="192"/>
      <c r="R88" s="141"/>
      <c r="S88" s="195">
        <f t="shared" si="9"/>
        <v>0</v>
      </c>
      <c r="T88" s="196" t="str">
        <f t="shared" si="10"/>
        <v/>
      </c>
      <c r="U88" s="196">
        <f t="shared" si="11"/>
        <v>0</v>
      </c>
      <c r="V88" s="197"/>
      <c r="W88" s="195">
        <f t="shared" ref="W88:X88" si="78">C88/100</f>
        <v>0</v>
      </c>
      <c r="X88" s="195">
        <f t="shared" si="78"/>
        <v>0</v>
      </c>
      <c r="Y88" s="195">
        <f t="shared" si="14"/>
        <v>0</v>
      </c>
      <c r="Z88" s="198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0">
        <v>80.0</v>
      </c>
      <c r="B89" s="190"/>
      <c r="C89" s="190"/>
      <c r="D89" s="190"/>
      <c r="E89" s="190"/>
      <c r="F89" s="190">
        <f t="shared" si="5"/>
        <v>0</v>
      </c>
      <c r="G89" s="190">
        <f t="shared" si="6"/>
        <v>0</v>
      </c>
      <c r="H89" s="191">
        <f t="shared" si="7"/>
        <v>0</v>
      </c>
      <c r="I89" s="190"/>
      <c r="J89" s="192">
        <f t="shared" si="8"/>
        <v>0</v>
      </c>
      <c r="K89" s="139"/>
      <c r="L89" s="216"/>
      <c r="M89" s="258"/>
      <c r="N89" s="258"/>
      <c r="O89" s="139"/>
      <c r="P89" s="139"/>
      <c r="Q89" s="192"/>
      <c r="R89" s="141"/>
      <c r="S89" s="195">
        <f t="shared" si="9"/>
        <v>0</v>
      </c>
      <c r="T89" s="196" t="str">
        <f t="shared" si="10"/>
        <v/>
      </c>
      <c r="U89" s="196">
        <f t="shared" si="11"/>
        <v>0</v>
      </c>
      <c r="V89" s="197"/>
      <c r="W89" s="195">
        <f t="shared" ref="W89:X89" si="79">C89/100</f>
        <v>0</v>
      </c>
      <c r="X89" s="195">
        <f t="shared" si="79"/>
        <v>0</v>
      </c>
      <c r="Y89" s="195">
        <f t="shared" si="14"/>
        <v>0</v>
      </c>
      <c r="Z89" s="198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0">
        <v>81.0</v>
      </c>
      <c r="B90" s="190"/>
      <c r="C90" s="190"/>
      <c r="D90" s="190"/>
      <c r="E90" s="190"/>
      <c r="F90" s="190">
        <f t="shared" si="5"/>
        <v>0</v>
      </c>
      <c r="G90" s="190">
        <f t="shared" si="6"/>
        <v>0</v>
      </c>
      <c r="H90" s="191">
        <f t="shared" si="7"/>
        <v>0</v>
      </c>
      <c r="I90" s="190"/>
      <c r="J90" s="192">
        <f t="shared" si="8"/>
        <v>0</v>
      </c>
      <c r="K90" s="139"/>
      <c r="L90" s="216"/>
      <c r="M90" s="258"/>
      <c r="N90" s="258"/>
      <c r="O90" s="139"/>
      <c r="P90" s="139"/>
      <c r="Q90" s="192"/>
      <c r="R90" s="141"/>
      <c r="S90" s="195">
        <f t="shared" si="9"/>
        <v>0</v>
      </c>
      <c r="T90" s="196" t="str">
        <f t="shared" si="10"/>
        <v/>
      </c>
      <c r="U90" s="196">
        <f t="shared" si="11"/>
        <v>0</v>
      </c>
      <c r="V90" s="197"/>
      <c r="W90" s="195">
        <f t="shared" ref="W90:X90" si="80">C90/100</f>
        <v>0</v>
      </c>
      <c r="X90" s="195">
        <f t="shared" si="80"/>
        <v>0</v>
      </c>
      <c r="Y90" s="195">
        <f t="shared" si="14"/>
        <v>0</v>
      </c>
      <c r="Z90" s="198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0">
        <v>82.0</v>
      </c>
      <c r="B91" s="190"/>
      <c r="C91" s="190"/>
      <c r="D91" s="190"/>
      <c r="E91" s="190"/>
      <c r="F91" s="190">
        <f t="shared" si="5"/>
        <v>0</v>
      </c>
      <c r="G91" s="190">
        <f t="shared" si="6"/>
        <v>0</v>
      </c>
      <c r="H91" s="191">
        <f t="shared" si="7"/>
        <v>0</v>
      </c>
      <c r="I91" s="190"/>
      <c r="J91" s="192">
        <f t="shared" si="8"/>
        <v>0</v>
      </c>
      <c r="K91" s="139"/>
      <c r="L91" s="216"/>
      <c r="M91" s="258"/>
      <c r="N91" s="258"/>
      <c r="O91" s="139"/>
      <c r="P91" s="139"/>
      <c r="Q91" s="192"/>
      <c r="R91" s="141"/>
      <c r="S91" s="195">
        <f t="shared" si="9"/>
        <v>0</v>
      </c>
      <c r="T91" s="196" t="str">
        <f t="shared" si="10"/>
        <v/>
      </c>
      <c r="U91" s="196">
        <f t="shared" si="11"/>
        <v>0</v>
      </c>
      <c r="V91" s="197"/>
      <c r="W91" s="195">
        <f t="shared" ref="W91:X91" si="81">C91/100</f>
        <v>0</v>
      </c>
      <c r="X91" s="195">
        <f t="shared" si="81"/>
        <v>0</v>
      </c>
      <c r="Y91" s="195">
        <f t="shared" si="14"/>
        <v>0</v>
      </c>
      <c r="Z91" s="198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0">
        <v>83.0</v>
      </c>
      <c r="B92" s="190"/>
      <c r="C92" s="190"/>
      <c r="D92" s="190"/>
      <c r="E92" s="190"/>
      <c r="F92" s="190">
        <f t="shared" si="5"/>
        <v>0</v>
      </c>
      <c r="G92" s="190">
        <f t="shared" si="6"/>
        <v>0</v>
      </c>
      <c r="H92" s="191">
        <f t="shared" si="7"/>
        <v>0</v>
      </c>
      <c r="I92" s="190"/>
      <c r="J92" s="192">
        <f t="shared" si="8"/>
        <v>0</v>
      </c>
      <c r="K92" s="139"/>
      <c r="L92" s="216"/>
      <c r="M92" s="258"/>
      <c r="N92" s="258"/>
      <c r="O92" s="139"/>
      <c r="P92" s="139"/>
      <c r="Q92" s="192"/>
      <c r="R92" s="141"/>
      <c r="S92" s="195">
        <f t="shared" si="9"/>
        <v>0</v>
      </c>
      <c r="T92" s="196" t="str">
        <f t="shared" si="10"/>
        <v/>
      </c>
      <c r="U92" s="196">
        <f t="shared" si="11"/>
        <v>0</v>
      </c>
      <c r="V92" s="197"/>
      <c r="W92" s="195">
        <f t="shared" ref="W92:X92" si="82">C92/100</f>
        <v>0</v>
      </c>
      <c r="X92" s="195">
        <f t="shared" si="82"/>
        <v>0</v>
      </c>
      <c r="Y92" s="195">
        <f t="shared" si="14"/>
        <v>0</v>
      </c>
      <c r="Z92" s="198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0">
        <v>84.0</v>
      </c>
      <c r="B93" s="190"/>
      <c r="C93" s="190"/>
      <c r="D93" s="190"/>
      <c r="E93" s="190"/>
      <c r="F93" s="190">
        <f t="shared" si="5"/>
        <v>0</v>
      </c>
      <c r="G93" s="190">
        <f t="shared" si="6"/>
        <v>0</v>
      </c>
      <c r="H93" s="191">
        <f t="shared" si="7"/>
        <v>0</v>
      </c>
      <c r="I93" s="190"/>
      <c r="J93" s="192">
        <f t="shared" si="8"/>
        <v>0</v>
      </c>
      <c r="K93" s="139"/>
      <c r="L93" s="216"/>
      <c r="M93" s="258"/>
      <c r="N93" s="258"/>
      <c r="O93" s="139"/>
      <c r="P93" s="139"/>
      <c r="Q93" s="192"/>
      <c r="R93" s="141"/>
      <c r="S93" s="195">
        <f t="shared" si="9"/>
        <v>0</v>
      </c>
      <c r="T93" s="196" t="str">
        <f t="shared" si="10"/>
        <v/>
      </c>
      <c r="U93" s="196">
        <f t="shared" si="11"/>
        <v>0</v>
      </c>
      <c r="V93" s="197"/>
      <c r="W93" s="195">
        <f t="shared" ref="W93:X93" si="83">C93/100</f>
        <v>0</v>
      </c>
      <c r="X93" s="195">
        <f t="shared" si="83"/>
        <v>0</v>
      </c>
      <c r="Y93" s="195">
        <f t="shared" si="14"/>
        <v>0</v>
      </c>
      <c r="Z93" s="198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0">
        <v>85.0</v>
      </c>
      <c r="B94" s="190"/>
      <c r="C94" s="190"/>
      <c r="D94" s="190"/>
      <c r="E94" s="190"/>
      <c r="F94" s="190">
        <f t="shared" si="5"/>
        <v>0</v>
      </c>
      <c r="G94" s="190">
        <f t="shared" si="6"/>
        <v>0</v>
      </c>
      <c r="H94" s="191">
        <f t="shared" si="7"/>
        <v>0</v>
      </c>
      <c r="I94" s="190"/>
      <c r="J94" s="192">
        <f t="shared" si="8"/>
        <v>0</v>
      </c>
      <c r="K94" s="139"/>
      <c r="L94" s="216"/>
      <c r="M94" s="258"/>
      <c r="N94" s="258"/>
      <c r="O94" s="139"/>
      <c r="P94" s="139"/>
      <c r="Q94" s="192"/>
      <c r="R94" s="141"/>
      <c r="S94" s="195">
        <f t="shared" si="9"/>
        <v>0</v>
      </c>
      <c r="T94" s="196" t="str">
        <f t="shared" si="10"/>
        <v/>
      </c>
      <c r="U94" s="196">
        <f t="shared" si="11"/>
        <v>0</v>
      </c>
      <c r="V94" s="197"/>
      <c r="W94" s="195">
        <f t="shared" ref="W94:X94" si="84">C94/100</f>
        <v>0</v>
      </c>
      <c r="X94" s="195">
        <f t="shared" si="84"/>
        <v>0</v>
      </c>
      <c r="Y94" s="195">
        <f t="shared" si="14"/>
        <v>0</v>
      </c>
      <c r="Z94" s="198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0">
        <v>86.0</v>
      </c>
      <c r="B95" s="190"/>
      <c r="C95" s="190"/>
      <c r="D95" s="190"/>
      <c r="E95" s="190"/>
      <c r="F95" s="190">
        <f t="shared" si="5"/>
        <v>0</v>
      </c>
      <c r="G95" s="190">
        <f t="shared" si="6"/>
        <v>0</v>
      </c>
      <c r="H95" s="191">
        <f t="shared" si="7"/>
        <v>0</v>
      </c>
      <c r="I95" s="190"/>
      <c r="J95" s="192">
        <f t="shared" si="8"/>
        <v>0</v>
      </c>
      <c r="K95" s="139"/>
      <c r="L95" s="216"/>
      <c r="M95" s="258"/>
      <c r="N95" s="258"/>
      <c r="O95" s="139"/>
      <c r="P95" s="139"/>
      <c r="Q95" s="192"/>
      <c r="R95" s="141"/>
      <c r="S95" s="195">
        <f t="shared" si="9"/>
        <v>0</v>
      </c>
      <c r="T95" s="196" t="str">
        <f t="shared" si="10"/>
        <v/>
      </c>
      <c r="U95" s="196">
        <f t="shared" si="11"/>
        <v>0</v>
      </c>
      <c r="V95" s="197"/>
      <c r="W95" s="195">
        <f t="shared" ref="W95:X95" si="85">C95/100</f>
        <v>0</v>
      </c>
      <c r="X95" s="195">
        <f t="shared" si="85"/>
        <v>0</v>
      </c>
      <c r="Y95" s="195">
        <f t="shared" si="14"/>
        <v>0</v>
      </c>
      <c r="Z95" s="198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0">
        <v>87.0</v>
      </c>
      <c r="B96" s="190"/>
      <c r="C96" s="190"/>
      <c r="D96" s="190"/>
      <c r="E96" s="190"/>
      <c r="F96" s="190">
        <f t="shared" si="5"/>
        <v>0</v>
      </c>
      <c r="G96" s="190">
        <f t="shared" si="6"/>
        <v>0</v>
      </c>
      <c r="H96" s="191">
        <f t="shared" si="7"/>
        <v>0</v>
      </c>
      <c r="I96" s="190"/>
      <c r="J96" s="192">
        <f t="shared" si="8"/>
        <v>0</v>
      </c>
      <c r="K96" s="139"/>
      <c r="L96" s="216"/>
      <c r="M96" s="258"/>
      <c r="N96" s="258"/>
      <c r="O96" s="139"/>
      <c r="P96" s="139"/>
      <c r="Q96" s="192"/>
      <c r="R96" s="141"/>
      <c r="S96" s="195">
        <f t="shared" si="9"/>
        <v>0</v>
      </c>
      <c r="T96" s="196" t="str">
        <f t="shared" si="10"/>
        <v/>
      </c>
      <c r="U96" s="196">
        <f t="shared" si="11"/>
        <v>0</v>
      </c>
      <c r="V96" s="197"/>
      <c r="W96" s="195">
        <f t="shared" ref="W96:X96" si="86">C96/100</f>
        <v>0</v>
      </c>
      <c r="X96" s="195">
        <f t="shared" si="86"/>
        <v>0</v>
      </c>
      <c r="Y96" s="195">
        <f t="shared" si="14"/>
        <v>0</v>
      </c>
      <c r="Z96" s="198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0">
        <v>88.0</v>
      </c>
      <c r="B97" s="190"/>
      <c r="C97" s="190"/>
      <c r="D97" s="190"/>
      <c r="E97" s="190"/>
      <c r="F97" s="190">
        <f t="shared" si="5"/>
        <v>0</v>
      </c>
      <c r="G97" s="190">
        <f t="shared" si="6"/>
        <v>0</v>
      </c>
      <c r="H97" s="191">
        <f t="shared" si="7"/>
        <v>0</v>
      </c>
      <c r="I97" s="190"/>
      <c r="J97" s="192">
        <f t="shared" si="8"/>
        <v>0</v>
      </c>
      <c r="K97" s="139"/>
      <c r="L97" s="216"/>
      <c r="M97" s="258"/>
      <c r="N97" s="258"/>
      <c r="O97" s="139"/>
      <c r="P97" s="139"/>
      <c r="Q97" s="192"/>
      <c r="R97" s="141"/>
      <c r="S97" s="195">
        <f t="shared" si="9"/>
        <v>0</v>
      </c>
      <c r="T97" s="196" t="str">
        <f t="shared" si="10"/>
        <v/>
      </c>
      <c r="U97" s="196">
        <f t="shared" si="11"/>
        <v>0</v>
      </c>
      <c r="V97" s="197"/>
      <c r="W97" s="195">
        <f t="shared" ref="W97:X97" si="87">C97/100</f>
        <v>0</v>
      </c>
      <c r="X97" s="195">
        <f t="shared" si="87"/>
        <v>0</v>
      </c>
      <c r="Y97" s="195">
        <f t="shared" si="14"/>
        <v>0</v>
      </c>
      <c r="Z97" s="198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0">
        <v>89.0</v>
      </c>
      <c r="B98" s="190"/>
      <c r="C98" s="190"/>
      <c r="D98" s="190"/>
      <c r="E98" s="190"/>
      <c r="F98" s="190">
        <f t="shared" si="5"/>
        <v>0</v>
      </c>
      <c r="G98" s="190">
        <f t="shared" si="6"/>
        <v>0</v>
      </c>
      <c r="H98" s="191">
        <f t="shared" si="7"/>
        <v>0</v>
      </c>
      <c r="I98" s="190"/>
      <c r="J98" s="192">
        <f t="shared" si="8"/>
        <v>0</v>
      </c>
      <c r="K98" s="139"/>
      <c r="L98" s="216"/>
      <c r="M98" s="258"/>
      <c r="N98" s="258"/>
      <c r="O98" s="139"/>
      <c r="P98" s="139"/>
      <c r="Q98" s="192"/>
      <c r="R98" s="141"/>
      <c r="S98" s="195">
        <f t="shared" si="9"/>
        <v>0</v>
      </c>
      <c r="T98" s="196" t="str">
        <f t="shared" si="10"/>
        <v/>
      </c>
      <c r="U98" s="196">
        <f t="shared" si="11"/>
        <v>0</v>
      </c>
      <c r="V98" s="197"/>
      <c r="W98" s="195">
        <f t="shared" ref="W98:X98" si="88">C98/100</f>
        <v>0</v>
      </c>
      <c r="X98" s="195">
        <f t="shared" si="88"/>
        <v>0</v>
      </c>
      <c r="Y98" s="195">
        <f t="shared" si="14"/>
        <v>0</v>
      </c>
      <c r="Z98" s="198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0">
        <v>90.0</v>
      </c>
      <c r="B99" s="190"/>
      <c r="C99" s="190"/>
      <c r="D99" s="190"/>
      <c r="E99" s="190"/>
      <c r="F99" s="190">
        <f t="shared" si="5"/>
        <v>0</v>
      </c>
      <c r="G99" s="190">
        <f t="shared" si="6"/>
        <v>0</v>
      </c>
      <c r="H99" s="191">
        <f t="shared" si="7"/>
        <v>0</v>
      </c>
      <c r="I99" s="190"/>
      <c r="J99" s="192">
        <f t="shared" si="8"/>
        <v>0</v>
      </c>
      <c r="K99" s="139"/>
      <c r="L99" s="216"/>
      <c r="M99" s="258"/>
      <c r="N99" s="258"/>
      <c r="O99" s="139"/>
      <c r="P99" s="139"/>
      <c r="Q99" s="192"/>
      <c r="R99" s="141"/>
      <c r="S99" s="195">
        <f t="shared" si="9"/>
        <v>0</v>
      </c>
      <c r="T99" s="196" t="str">
        <f t="shared" si="10"/>
        <v/>
      </c>
      <c r="U99" s="196">
        <f t="shared" si="11"/>
        <v>0</v>
      </c>
      <c r="V99" s="197"/>
      <c r="W99" s="195">
        <f t="shared" ref="W99:X99" si="89">C99/100</f>
        <v>0</v>
      </c>
      <c r="X99" s="195">
        <f t="shared" si="89"/>
        <v>0</v>
      </c>
      <c r="Y99" s="195">
        <f t="shared" si="14"/>
        <v>0</v>
      </c>
      <c r="Z99" s="198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0">
        <v>91.0</v>
      </c>
      <c r="B100" s="190"/>
      <c r="C100" s="190"/>
      <c r="D100" s="190"/>
      <c r="E100" s="190"/>
      <c r="F100" s="190">
        <f t="shared" si="5"/>
        <v>0</v>
      </c>
      <c r="G100" s="190">
        <f t="shared" si="6"/>
        <v>0</v>
      </c>
      <c r="H100" s="191">
        <f t="shared" si="7"/>
        <v>0</v>
      </c>
      <c r="I100" s="190"/>
      <c r="J100" s="192">
        <f t="shared" si="8"/>
        <v>0</v>
      </c>
      <c r="K100" s="139"/>
      <c r="L100" s="216"/>
      <c r="M100" s="258"/>
      <c r="N100" s="258"/>
      <c r="O100" s="139"/>
      <c r="P100" s="139"/>
      <c r="Q100" s="192"/>
      <c r="R100" s="141"/>
      <c r="S100" s="195">
        <f t="shared" si="9"/>
        <v>0</v>
      </c>
      <c r="T100" s="196" t="str">
        <f t="shared" si="10"/>
        <v/>
      </c>
      <c r="U100" s="196">
        <f t="shared" si="11"/>
        <v>0</v>
      </c>
      <c r="V100" s="197"/>
      <c r="W100" s="195">
        <f t="shared" ref="W100:X100" si="90">C100/100</f>
        <v>0</v>
      </c>
      <c r="X100" s="195">
        <f t="shared" si="90"/>
        <v>0</v>
      </c>
      <c r="Y100" s="195">
        <f t="shared" si="14"/>
        <v>0</v>
      </c>
      <c r="Z100" s="198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0">
        <v>92.0</v>
      </c>
      <c r="B101" s="190"/>
      <c r="C101" s="190"/>
      <c r="D101" s="190"/>
      <c r="E101" s="190"/>
      <c r="F101" s="190">
        <f t="shared" si="5"/>
        <v>0</v>
      </c>
      <c r="G101" s="190">
        <f t="shared" si="6"/>
        <v>0</v>
      </c>
      <c r="H101" s="191">
        <f t="shared" si="7"/>
        <v>0</v>
      </c>
      <c r="I101" s="190"/>
      <c r="J101" s="192">
        <f t="shared" si="8"/>
        <v>0</v>
      </c>
      <c r="K101" s="139"/>
      <c r="L101" s="216"/>
      <c r="M101" s="258"/>
      <c r="N101" s="258"/>
      <c r="O101" s="139"/>
      <c r="P101" s="139"/>
      <c r="Q101" s="192"/>
      <c r="R101" s="141"/>
      <c r="S101" s="195">
        <f t="shared" si="9"/>
        <v>0</v>
      </c>
      <c r="T101" s="196" t="str">
        <f t="shared" si="10"/>
        <v/>
      </c>
      <c r="U101" s="196">
        <f t="shared" si="11"/>
        <v>0</v>
      </c>
      <c r="V101" s="197"/>
      <c r="W101" s="195">
        <f t="shared" ref="W101:X101" si="91">C101/100</f>
        <v>0</v>
      </c>
      <c r="X101" s="195">
        <f t="shared" si="91"/>
        <v>0</v>
      </c>
      <c r="Y101" s="195">
        <f t="shared" si="14"/>
        <v>0</v>
      </c>
      <c r="Z101" s="198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0">
        <v>93.0</v>
      </c>
      <c r="B102" s="190"/>
      <c r="C102" s="190"/>
      <c r="D102" s="190"/>
      <c r="E102" s="190"/>
      <c r="F102" s="190">
        <f t="shared" si="5"/>
        <v>0</v>
      </c>
      <c r="G102" s="190">
        <f t="shared" si="6"/>
        <v>0</v>
      </c>
      <c r="H102" s="191">
        <f t="shared" si="7"/>
        <v>0</v>
      </c>
      <c r="I102" s="190"/>
      <c r="J102" s="192">
        <f t="shared" si="8"/>
        <v>0</v>
      </c>
      <c r="K102" s="139"/>
      <c r="L102" s="216"/>
      <c r="M102" s="258"/>
      <c r="N102" s="258"/>
      <c r="O102" s="139"/>
      <c r="P102" s="139"/>
      <c r="Q102" s="192"/>
      <c r="R102" s="141"/>
      <c r="S102" s="195">
        <f t="shared" si="9"/>
        <v>0</v>
      </c>
      <c r="T102" s="196" t="str">
        <f t="shared" si="10"/>
        <v/>
      </c>
      <c r="U102" s="196">
        <f t="shared" si="11"/>
        <v>0</v>
      </c>
      <c r="V102" s="197"/>
      <c r="W102" s="195">
        <f t="shared" ref="W102:X102" si="92">C102/100</f>
        <v>0</v>
      </c>
      <c r="X102" s="195">
        <f t="shared" si="92"/>
        <v>0</v>
      </c>
      <c r="Y102" s="195">
        <f t="shared" si="14"/>
        <v>0</v>
      </c>
      <c r="Z102" s="198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0">
        <v>94.0</v>
      </c>
      <c r="B103" s="190"/>
      <c r="C103" s="190"/>
      <c r="D103" s="190"/>
      <c r="E103" s="190"/>
      <c r="F103" s="190">
        <f t="shared" si="5"/>
        <v>0</v>
      </c>
      <c r="G103" s="190">
        <f t="shared" si="6"/>
        <v>0</v>
      </c>
      <c r="H103" s="191">
        <f t="shared" si="7"/>
        <v>0</v>
      </c>
      <c r="I103" s="190"/>
      <c r="J103" s="192">
        <f t="shared" si="8"/>
        <v>0</v>
      </c>
      <c r="K103" s="139"/>
      <c r="L103" s="216"/>
      <c r="M103" s="258"/>
      <c r="N103" s="258"/>
      <c r="O103" s="139"/>
      <c r="P103" s="139"/>
      <c r="Q103" s="192"/>
      <c r="R103" s="141"/>
      <c r="S103" s="195">
        <f t="shared" si="9"/>
        <v>0</v>
      </c>
      <c r="T103" s="196" t="str">
        <f t="shared" si="10"/>
        <v/>
      </c>
      <c r="U103" s="196">
        <f t="shared" si="11"/>
        <v>0</v>
      </c>
      <c r="V103" s="197"/>
      <c r="W103" s="195">
        <f t="shared" ref="W103:X103" si="93">C103/100</f>
        <v>0</v>
      </c>
      <c r="X103" s="195">
        <f t="shared" si="93"/>
        <v>0</v>
      </c>
      <c r="Y103" s="195">
        <f t="shared" si="14"/>
        <v>0</v>
      </c>
      <c r="Z103" s="198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0">
        <v>95.0</v>
      </c>
      <c r="B104" s="190"/>
      <c r="C104" s="190"/>
      <c r="D104" s="190"/>
      <c r="E104" s="190"/>
      <c r="F104" s="190">
        <f t="shared" si="5"/>
        <v>0</v>
      </c>
      <c r="G104" s="190">
        <f t="shared" si="6"/>
        <v>0</v>
      </c>
      <c r="H104" s="191">
        <f t="shared" si="7"/>
        <v>0</v>
      </c>
      <c r="I104" s="190"/>
      <c r="J104" s="192">
        <f t="shared" si="8"/>
        <v>0</v>
      </c>
      <c r="K104" s="139"/>
      <c r="L104" s="216"/>
      <c r="M104" s="258"/>
      <c r="N104" s="258"/>
      <c r="O104" s="139"/>
      <c r="P104" s="139"/>
      <c r="Q104" s="192"/>
      <c r="R104" s="141"/>
      <c r="S104" s="195">
        <f t="shared" si="9"/>
        <v>0</v>
      </c>
      <c r="T104" s="196" t="str">
        <f t="shared" si="10"/>
        <v/>
      </c>
      <c r="U104" s="196">
        <f t="shared" si="11"/>
        <v>0</v>
      </c>
      <c r="V104" s="197"/>
      <c r="W104" s="195">
        <f t="shared" ref="W104:X104" si="94">C104/100</f>
        <v>0</v>
      </c>
      <c r="X104" s="195">
        <f t="shared" si="94"/>
        <v>0</v>
      </c>
      <c r="Y104" s="195">
        <f t="shared" si="14"/>
        <v>0</v>
      </c>
      <c r="Z104" s="198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0">
        <v>96.0</v>
      </c>
      <c r="B105" s="190"/>
      <c r="C105" s="190"/>
      <c r="D105" s="190"/>
      <c r="E105" s="190"/>
      <c r="F105" s="190">
        <f t="shared" si="5"/>
        <v>0</v>
      </c>
      <c r="G105" s="190">
        <f t="shared" si="6"/>
        <v>0</v>
      </c>
      <c r="H105" s="191">
        <f t="shared" si="7"/>
        <v>0</v>
      </c>
      <c r="I105" s="190"/>
      <c r="J105" s="192">
        <f t="shared" si="8"/>
        <v>0</v>
      </c>
      <c r="K105" s="139"/>
      <c r="L105" s="216"/>
      <c r="M105" s="258"/>
      <c r="N105" s="258"/>
      <c r="O105" s="139"/>
      <c r="P105" s="139"/>
      <c r="Q105" s="192"/>
      <c r="R105" s="141"/>
      <c r="S105" s="195">
        <f t="shared" si="9"/>
        <v>0</v>
      </c>
      <c r="T105" s="196" t="str">
        <f t="shared" si="10"/>
        <v/>
      </c>
      <c r="U105" s="196">
        <f t="shared" si="11"/>
        <v>0</v>
      </c>
      <c r="V105" s="197"/>
      <c r="W105" s="195">
        <f t="shared" ref="W105:X105" si="95">C105/100</f>
        <v>0</v>
      </c>
      <c r="X105" s="195">
        <f t="shared" si="95"/>
        <v>0</v>
      </c>
      <c r="Y105" s="195">
        <f t="shared" si="14"/>
        <v>0</v>
      </c>
      <c r="Z105" s="198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0">
        <v>97.0</v>
      </c>
      <c r="B106" s="190"/>
      <c r="C106" s="190"/>
      <c r="D106" s="190"/>
      <c r="E106" s="190"/>
      <c r="F106" s="190">
        <f t="shared" si="5"/>
        <v>0</v>
      </c>
      <c r="G106" s="190">
        <f t="shared" si="6"/>
        <v>0</v>
      </c>
      <c r="H106" s="191">
        <f t="shared" si="7"/>
        <v>0</v>
      </c>
      <c r="I106" s="190"/>
      <c r="J106" s="192">
        <f t="shared" si="8"/>
        <v>0</v>
      </c>
      <c r="K106" s="139"/>
      <c r="L106" s="216"/>
      <c r="M106" s="258"/>
      <c r="N106" s="258"/>
      <c r="O106" s="139"/>
      <c r="P106" s="139"/>
      <c r="Q106" s="192"/>
      <c r="R106" s="141"/>
      <c r="S106" s="195">
        <f t="shared" si="9"/>
        <v>0</v>
      </c>
      <c r="T106" s="196" t="str">
        <f t="shared" si="10"/>
        <v/>
      </c>
      <c r="U106" s="196">
        <f t="shared" si="11"/>
        <v>0</v>
      </c>
      <c r="V106" s="197"/>
      <c r="W106" s="195">
        <f t="shared" ref="W106:X106" si="96">C106/100</f>
        <v>0</v>
      </c>
      <c r="X106" s="195">
        <f t="shared" si="96"/>
        <v>0</v>
      </c>
      <c r="Y106" s="195">
        <f t="shared" si="14"/>
        <v>0</v>
      </c>
      <c r="Z106" s="198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0">
        <v>98.0</v>
      </c>
      <c r="B107" s="190"/>
      <c r="C107" s="190"/>
      <c r="D107" s="190"/>
      <c r="E107" s="190"/>
      <c r="F107" s="190">
        <f t="shared" si="5"/>
        <v>0</v>
      </c>
      <c r="G107" s="190">
        <f t="shared" si="6"/>
        <v>0</v>
      </c>
      <c r="H107" s="191">
        <f t="shared" si="7"/>
        <v>0</v>
      </c>
      <c r="I107" s="190"/>
      <c r="J107" s="192">
        <f t="shared" si="8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9"/>
        <v>0</v>
      </c>
      <c r="T107" s="196" t="str">
        <f t="shared" si="10"/>
        <v/>
      </c>
      <c r="U107" s="196">
        <f t="shared" si="11"/>
        <v>0</v>
      </c>
      <c r="V107" s="197"/>
      <c r="W107" s="195">
        <f t="shared" ref="W107:X107" si="97">C107/100</f>
        <v>0</v>
      </c>
      <c r="X107" s="195">
        <f t="shared" si="97"/>
        <v>0</v>
      </c>
      <c r="Y107" s="195">
        <f t="shared" si="14"/>
        <v>0</v>
      </c>
      <c r="Z107" s="198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0">
        <v>99.0</v>
      </c>
      <c r="B108" s="190"/>
      <c r="C108" s="190"/>
      <c r="D108" s="190"/>
      <c r="E108" s="190"/>
      <c r="F108" s="190">
        <f t="shared" si="5"/>
        <v>0</v>
      </c>
      <c r="G108" s="190">
        <f t="shared" si="6"/>
        <v>0</v>
      </c>
      <c r="H108" s="191">
        <f t="shared" si="7"/>
        <v>0</v>
      </c>
      <c r="I108" s="190"/>
      <c r="J108" s="192">
        <f t="shared" si="8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9"/>
        <v>0</v>
      </c>
      <c r="T108" s="196" t="str">
        <f t="shared" si="10"/>
        <v/>
      </c>
      <c r="U108" s="196">
        <f t="shared" si="11"/>
        <v>0</v>
      </c>
      <c r="V108" s="197"/>
      <c r="W108" s="195">
        <f t="shared" ref="W108:X108" si="98">C108/100</f>
        <v>0</v>
      </c>
      <c r="X108" s="195">
        <f t="shared" si="98"/>
        <v>0</v>
      </c>
      <c r="Y108" s="195">
        <f t="shared" si="14"/>
        <v>0</v>
      </c>
      <c r="Z108" s="198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0">
        <v>100.0</v>
      </c>
      <c r="B109" s="190"/>
      <c r="C109" s="190"/>
      <c r="D109" s="190"/>
      <c r="E109" s="190"/>
      <c r="F109" s="190">
        <f t="shared" si="5"/>
        <v>0</v>
      </c>
      <c r="G109" s="190">
        <f t="shared" si="6"/>
        <v>0</v>
      </c>
      <c r="H109" s="191">
        <f t="shared" si="7"/>
        <v>0</v>
      </c>
      <c r="I109" s="190"/>
      <c r="J109" s="192">
        <f t="shared" si="8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9"/>
        <v>0</v>
      </c>
      <c r="T109" s="196" t="str">
        <f t="shared" si="10"/>
        <v/>
      </c>
      <c r="U109" s="196">
        <f t="shared" si="11"/>
        <v>0</v>
      </c>
      <c r="V109" s="197"/>
      <c r="W109" s="195">
        <f t="shared" ref="W109:X109" si="99">C109/100</f>
        <v>0</v>
      </c>
      <c r="X109" s="195">
        <f t="shared" si="99"/>
        <v>0</v>
      </c>
      <c r="Y109" s="195">
        <f t="shared" si="14"/>
        <v>0</v>
      </c>
      <c r="Z109" s="198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0">
        <v>101.0</v>
      </c>
      <c r="B110" s="190"/>
      <c r="C110" s="190"/>
      <c r="D110" s="190"/>
      <c r="E110" s="190"/>
      <c r="F110" s="190">
        <f t="shared" si="5"/>
        <v>0</v>
      </c>
      <c r="G110" s="190">
        <f t="shared" si="6"/>
        <v>0</v>
      </c>
      <c r="H110" s="191">
        <f t="shared" si="7"/>
        <v>0</v>
      </c>
      <c r="I110" s="190"/>
      <c r="J110" s="192">
        <f t="shared" si="8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9"/>
        <v>0</v>
      </c>
      <c r="T110" s="196" t="str">
        <f t="shared" si="10"/>
        <v/>
      </c>
      <c r="U110" s="196">
        <f t="shared" si="11"/>
        <v>0</v>
      </c>
      <c r="V110" s="197"/>
      <c r="W110" s="195">
        <f t="shared" ref="W110:X110" si="100">C110/100</f>
        <v>0</v>
      </c>
      <c r="X110" s="195">
        <f t="shared" si="100"/>
        <v>0</v>
      </c>
      <c r="Y110" s="195">
        <f t="shared" si="14"/>
        <v>0</v>
      </c>
      <c r="Z110" s="198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0">
        <v>102.0</v>
      </c>
      <c r="B111" s="190"/>
      <c r="C111" s="190"/>
      <c r="D111" s="190"/>
      <c r="E111" s="190"/>
      <c r="F111" s="190">
        <f t="shared" si="5"/>
        <v>0</v>
      </c>
      <c r="G111" s="190">
        <f t="shared" si="6"/>
        <v>0</v>
      </c>
      <c r="H111" s="191">
        <f t="shared" si="7"/>
        <v>0</v>
      </c>
      <c r="I111" s="190"/>
      <c r="J111" s="192">
        <f t="shared" si="8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9"/>
        <v>0</v>
      </c>
      <c r="T111" s="196" t="str">
        <f t="shared" si="10"/>
        <v/>
      </c>
      <c r="U111" s="196">
        <f t="shared" si="11"/>
        <v>0</v>
      </c>
      <c r="V111" s="197"/>
      <c r="W111" s="195">
        <f t="shared" ref="W111:X111" si="101">C111/100</f>
        <v>0</v>
      </c>
      <c r="X111" s="195">
        <f t="shared" si="101"/>
        <v>0</v>
      </c>
      <c r="Y111" s="195">
        <f t="shared" si="14"/>
        <v>0</v>
      </c>
      <c r="Z111" s="198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0">
        <v>103.0</v>
      </c>
      <c r="B112" s="190"/>
      <c r="C112" s="190"/>
      <c r="D112" s="190"/>
      <c r="E112" s="190"/>
      <c r="F112" s="190">
        <f t="shared" si="5"/>
        <v>0</v>
      </c>
      <c r="G112" s="190">
        <f t="shared" si="6"/>
        <v>0</v>
      </c>
      <c r="H112" s="191">
        <f t="shared" si="7"/>
        <v>0</v>
      </c>
      <c r="I112" s="190"/>
      <c r="J112" s="192">
        <f t="shared" si="8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9"/>
        <v>0</v>
      </c>
      <c r="T112" s="196" t="str">
        <f t="shared" si="10"/>
        <v/>
      </c>
      <c r="U112" s="196">
        <f t="shared" si="11"/>
        <v>0</v>
      </c>
      <c r="V112" s="197"/>
      <c r="W112" s="195">
        <f t="shared" ref="W112:X112" si="102">C112/100</f>
        <v>0</v>
      </c>
      <c r="X112" s="195">
        <f t="shared" si="102"/>
        <v>0</v>
      </c>
      <c r="Y112" s="195">
        <f t="shared" si="14"/>
        <v>0</v>
      </c>
      <c r="Z112" s="198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0">
        <v>104.0</v>
      </c>
      <c r="B113" s="190"/>
      <c r="C113" s="190"/>
      <c r="D113" s="190"/>
      <c r="E113" s="190"/>
      <c r="F113" s="190">
        <f t="shared" si="5"/>
        <v>0</v>
      </c>
      <c r="G113" s="190">
        <f t="shared" si="6"/>
        <v>0</v>
      </c>
      <c r="H113" s="191">
        <f t="shared" si="7"/>
        <v>0</v>
      </c>
      <c r="I113" s="190"/>
      <c r="J113" s="192">
        <f t="shared" si="8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9"/>
        <v>0</v>
      </c>
      <c r="T113" s="196" t="str">
        <f t="shared" si="10"/>
        <v/>
      </c>
      <c r="U113" s="196">
        <f t="shared" si="11"/>
        <v>0</v>
      </c>
      <c r="V113" s="197"/>
      <c r="W113" s="195">
        <f t="shared" ref="W113:X113" si="103">C113/100</f>
        <v>0</v>
      </c>
      <c r="X113" s="195">
        <f t="shared" si="103"/>
        <v>0</v>
      </c>
      <c r="Y113" s="195">
        <f t="shared" si="14"/>
        <v>0</v>
      </c>
      <c r="Z113" s="198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0">
        <v>105.0</v>
      </c>
      <c r="B114" s="190"/>
      <c r="C114" s="190"/>
      <c r="D114" s="190"/>
      <c r="E114" s="190"/>
      <c r="F114" s="190">
        <f t="shared" si="5"/>
        <v>0</v>
      </c>
      <c r="G114" s="190">
        <f t="shared" si="6"/>
        <v>0</v>
      </c>
      <c r="H114" s="191">
        <f t="shared" si="7"/>
        <v>0</v>
      </c>
      <c r="I114" s="190"/>
      <c r="J114" s="192">
        <f t="shared" si="8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9"/>
        <v>0</v>
      </c>
      <c r="T114" s="196" t="str">
        <f t="shared" si="10"/>
        <v/>
      </c>
      <c r="U114" s="196">
        <f t="shared" si="11"/>
        <v>0</v>
      </c>
      <c r="V114" s="197"/>
      <c r="W114" s="195">
        <f t="shared" ref="W114:X114" si="104">C114/100</f>
        <v>0</v>
      </c>
      <c r="X114" s="195">
        <f t="shared" si="104"/>
        <v>0</v>
      </c>
      <c r="Y114" s="195">
        <f t="shared" si="14"/>
        <v>0</v>
      </c>
      <c r="Z114" s="198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0">
        <v>106.0</v>
      </c>
      <c r="B115" s="190"/>
      <c r="C115" s="190"/>
      <c r="D115" s="190"/>
      <c r="E115" s="190"/>
      <c r="F115" s="190">
        <f t="shared" si="5"/>
        <v>0</v>
      </c>
      <c r="G115" s="190">
        <f t="shared" si="6"/>
        <v>0</v>
      </c>
      <c r="H115" s="191">
        <f t="shared" si="7"/>
        <v>0</v>
      </c>
      <c r="I115" s="190"/>
      <c r="J115" s="192">
        <f t="shared" si="8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9"/>
        <v>0</v>
      </c>
      <c r="T115" s="196" t="str">
        <f t="shared" si="10"/>
        <v/>
      </c>
      <c r="U115" s="196">
        <f t="shared" si="11"/>
        <v>0</v>
      </c>
      <c r="V115" s="197"/>
      <c r="W115" s="195">
        <f t="shared" ref="W115:X115" si="105">C115/100</f>
        <v>0</v>
      </c>
      <c r="X115" s="195">
        <f t="shared" si="105"/>
        <v>0</v>
      </c>
      <c r="Y115" s="195">
        <f t="shared" si="14"/>
        <v>0</v>
      </c>
      <c r="Z115" s="198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0">
        <v>107.0</v>
      </c>
      <c r="B116" s="190"/>
      <c r="C116" s="190"/>
      <c r="D116" s="190"/>
      <c r="E116" s="190"/>
      <c r="F116" s="190">
        <f t="shared" si="5"/>
        <v>0</v>
      </c>
      <c r="G116" s="190">
        <f t="shared" si="6"/>
        <v>0</v>
      </c>
      <c r="H116" s="191">
        <f t="shared" si="7"/>
        <v>0</v>
      </c>
      <c r="I116" s="190"/>
      <c r="J116" s="192">
        <f t="shared" si="8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9"/>
        <v>0</v>
      </c>
      <c r="T116" s="196" t="str">
        <f t="shared" si="10"/>
        <v/>
      </c>
      <c r="U116" s="196">
        <f t="shared" si="11"/>
        <v>0</v>
      </c>
      <c r="V116" s="197"/>
      <c r="W116" s="195">
        <f t="shared" ref="W116:X116" si="106">C116/100</f>
        <v>0</v>
      </c>
      <c r="X116" s="195">
        <f t="shared" si="106"/>
        <v>0</v>
      </c>
      <c r="Y116" s="195">
        <f t="shared" si="14"/>
        <v>0</v>
      </c>
      <c r="Z116" s="198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0">
        <v>108.0</v>
      </c>
      <c r="B117" s="190"/>
      <c r="C117" s="190"/>
      <c r="D117" s="190"/>
      <c r="E117" s="190"/>
      <c r="F117" s="190">
        <f t="shared" si="5"/>
        <v>0</v>
      </c>
      <c r="G117" s="190">
        <f t="shared" si="6"/>
        <v>0</v>
      </c>
      <c r="H117" s="191">
        <f t="shared" si="7"/>
        <v>0</v>
      </c>
      <c r="I117" s="190"/>
      <c r="J117" s="192">
        <f t="shared" si="8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9"/>
        <v>0</v>
      </c>
      <c r="T117" s="196" t="str">
        <f t="shared" si="10"/>
        <v/>
      </c>
      <c r="U117" s="196">
        <f t="shared" si="11"/>
        <v>0</v>
      </c>
      <c r="V117" s="197"/>
      <c r="W117" s="195">
        <f t="shared" ref="W117:X117" si="107">C117/100</f>
        <v>0</v>
      </c>
      <c r="X117" s="195">
        <f t="shared" si="107"/>
        <v>0</v>
      </c>
      <c r="Y117" s="195">
        <f t="shared" si="14"/>
        <v>0</v>
      </c>
      <c r="Z117" s="198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0">
        <v>109.0</v>
      </c>
      <c r="B118" s="190"/>
      <c r="C118" s="190"/>
      <c r="D118" s="190"/>
      <c r="E118" s="190"/>
      <c r="F118" s="190">
        <f t="shared" si="5"/>
        <v>0</v>
      </c>
      <c r="G118" s="190">
        <f t="shared" si="6"/>
        <v>0</v>
      </c>
      <c r="H118" s="191">
        <f t="shared" si="7"/>
        <v>0</v>
      </c>
      <c r="I118" s="190"/>
      <c r="J118" s="192">
        <f t="shared" si="8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9"/>
        <v>0</v>
      </c>
      <c r="T118" s="196" t="str">
        <f t="shared" si="10"/>
        <v/>
      </c>
      <c r="U118" s="196">
        <f t="shared" si="11"/>
        <v>0</v>
      </c>
      <c r="V118" s="197"/>
      <c r="W118" s="195">
        <f t="shared" ref="W118:X118" si="108">C118/100</f>
        <v>0</v>
      </c>
      <c r="X118" s="195">
        <f t="shared" si="108"/>
        <v>0</v>
      </c>
      <c r="Y118" s="195">
        <f t="shared" si="14"/>
        <v>0</v>
      </c>
      <c r="Z118" s="198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0">
        <v>110.0</v>
      </c>
      <c r="B119" s="190"/>
      <c r="C119" s="190"/>
      <c r="D119" s="190"/>
      <c r="E119" s="190"/>
      <c r="F119" s="190">
        <f t="shared" si="5"/>
        <v>0</v>
      </c>
      <c r="G119" s="190">
        <f t="shared" si="6"/>
        <v>0</v>
      </c>
      <c r="H119" s="191">
        <f t="shared" si="7"/>
        <v>0</v>
      </c>
      <c r="I119" s="190"/>
      <c r="J119" s="192">
        <f t="shared" si="8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9"/>
        <v>0</v>
      </c>
      <c r="T119" s="196" t="str">
        <f t="shared" si="10"/>
        <v/>
      </c>
      <c r="U119" s="196">
        <f t="shared" si="11"/>
        <v>0</v>
      </c>
      <c r="V119" s="197"/>
      <c r="W119" s="195">
        <f t="shared" ref="W119:X119" si="109">C119/100</f>
        <v>0</v>
      </c>
      <c r="X119" s="195">
        <f t="shared" si="109"/>
        <v>0</v>
      </c>
      <c r="Y119" s="195">
        <f t="shared" si="14"/>
        <v>0</v>
      </c>
      <c r="Z119" s="198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0">
        <v>111.0</v>
      </c>
      <c r="B120" s="190"/>
      <c r="C120" s="190"/>
      <c r="D120" s="190"/>
      <c r="E120" s="190"/>
      <c r="F120" s="190">
        <f t="shared" si="5"/>
        <v>0</v>
      </c>
      <c r="G120" s="190">
        <f t="shared" si="6"/>
        <v>0</v>
      </c>
      <c r="H120" s="191">
        <f t="shared" si="7"/>
        <v>0</v>
      </c>
      <c r="I120" s="190"/>
      <c r="J120" s="192">
        <f t="shared" si="8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9"/>
        <v>0</v>
      </c>
      <c r="T120" s="196" t="str">
        <f t="shared" si="10"/>
        <v/>
      </c>
      <c r="U120" s="196">
        <f t="shared" si="11"/>
        <v>0</v>
      </c>
      <c r="V120" s="197"/>
      <c r="W120" s="195">
        <f t="shared" ref="W120:X120" si="110">C120/100</f>
        <v>0</v>
      </c>
      <c r="X120" s="195">
        <f t="shared" si="110"/>
        <v>0</v>
      </c>
      <c r="Y120" s="195">
        <f t="shared" si="14"/>
        <v>0</v>
      </c>
      <c r="Z120" s="198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0">
        <v>112.0</v>
      </c>
      <c r="B121" s="190"/>
      <c r="C121" s="190"/>
      <c r="D121" s="190"/>
      <c r="E121" s="190"/>
      <c r="F121" s="190">
        <f t="shared" si="5"/>
        <v>0</v>
      </c>
      <c r="G121" s="190">
        <f t="shared" si="6"/>
        <v>0</v>
      </c>
      <c r="H121" s="191">
        <f t="shared" si="7"/>
        <v>0</v>
      </c>
      <c r="I121" s="190"/>
      <c r="J121" s="192">
        <f t="shared" si="8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9"/>
        <v>0</v>
      </c>
      <c r="T121" s="196" t="str">
        <f t="shared" si="10"/>
        <v/>
      </c>
      <c r="U121" s="196">
        <f t="shared" si="11"/>
        <v>0</v>
      </c>
      <c r="V121" s="197"/>
      <c r="W121" s="195">
        <f t="shared" ref="W121:X121" si="111">C121/100</f>
        <v>0</v>
      </c>
      <c r="X121" s="195">
        <f t="shared" si="111"/>
        <v>0</v>
      </c>
      <c r="Y121" s="195">
        <f t="shared" si="14"/>
        <v>0</v>
      </c>
      <c r="Z121" s="198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0">
        <v>113.0</v>
      </c>
      <c r="B122" s="190"/>
      <c r="C122" s="190"/>
      <c r="D122" s="190"/>
      <c r="E122" s="190"/>
      <c r="F122" s="190">
        <f t="shared" si="5"/>
        <v>0</v>
      </c>
      <c r="G122" s="190">
        <f t="shared" si="6"/>
        <v>0</v>
      </c>
      <c r="H122" s="191">
        <f t="shared" si="7"/>
        <v>0</v>
      </c>
      <c r="I122" s="190"/>
      <c r="J122" s="192">
        <f t="shared" si="8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9"/>
        <v>0</v>
      </c>
      <c r="T122" s="196" t="str">
        <f t="shared" si="10"/>
        <v/>
      </c>
      <c r="U122" s="196">
        <f t="shared" si="11"/>
        <v>0</v>
      </c>
      <c r="V122" s="197"/>
      <c r="W122" s="195">
        <f t="shared" ref="W122:X122" si="112">C122/100</f>
        <v>0</v>
      </c>
      <c r="X122" s="195">
        <f t="shared" si="112"/>
        <v>0</v>
      </c>
      <c r="Y122" s="195">
        <f t="shared" si="14"/>
        <v>0</v>
      </c>
      <c r="Z122" s="198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0">
        <v>114.0</v>
      </c>
      <c r="B123" s="190"/>
      <c r="C123" s="190"/>
      <c r="D123" s="190"/>
      <c r="E123" s="190"/>
      <c r="F123" s="190">
        <f t="shared" si="5"/>
        <v>0</v>
      </c>
      <c r="G123" s="190">
        <f t="shared" si="6"/>
        <v>0</v>
      </c>
      <c r="H123" s="191">
        <f t="shared" si="7"/>
        <v>0</v>
      </c>
      <c r="I123" s="190"/>
      <c r="J123" s="192">
        <f t="shared" si="8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9"/>
        <v>0</v>
      </c>
      <c r="T123" s="196" t="str">
        <f t="shared" si="10"/>
        <v/>
      </c>
      <c r="U123" s="196">
        <f t="shared" si="11"/>
        <v>0</v>
      </c>
      <c r="V123" s="197"/>
      <c r="W123" s="195">
        <f t="shared" ref="W123:X123" si="113">C123/100</f>
        <v>0</v>
      </c>
      <c r="X123" s="195">
        <f t="shared" si="113"/>
        <v>0</v>
      </c>
      <c r="Y123" s="195">
        <f t="shared" si="14"/>
        <v>0</v>
      </c>
      <c r="Z123" s="198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0">
        <v>115.0</v>
      </c>
      <c r="B124" s="190"/>
      <c r="C124" s="190"/>
      <c r="D124" s="190"/>
      <c r="E124" s="190"/>
      <c r="F124" s="190">
        <f t="shared" si="5"/>
        <v>0</v>
      </c>
      <c r="G124" s="190">
        <f t="shared" si="6"/>
        <v>0</v>
      </c>
      <c r="H124" s="191">
        <f t="shared" si="7"/>
        <v>0</v>
      </c>
      <c r="I124" s="190"/>
      <c r="J124" s="192">
        <f t="shared" si="8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9"/>
        <v>0</v>
      </c>
      <c r="T124" s="196" t="str">
        <f t="shared" si="10"/>
        <v/>
      </c>
      <c r="U124" s="196">
        <f t="shared" si="11"/>
        <v>0</v>
      </c>
      <c r="V124" s="197"/>
      <c r="W124" s="195">
        <f t="shared" ref="W124:X124" si="114">C124/100</f>
        <v>0</v>
      </c>
      <c r="X124" s="195">
        <f t="shared" si="114"/>
        <v>0</v>
      </c>
      <c r="Y124" s="195">
        <f t="shared" si="14"/>
        <v>0</v>
      </c>
      <c r="Z124" s="198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0">
        <v>116.0</v>
      </c>
      <c r="B125" s="190"/>
      <c r="C125" s="190"/>
      <c r="D125" s="190"/>
      <c r="E125" s="190"/>
      <c r="F125" s="190">
        <f t="shared" si="5"/>
        <v>0</v>
      </c>
      <c r="G125" s="190">
        <f t="shared" si="6"/>
        <v>0</v>
      </c>
      <c r="H125" s="191">
        <f t="shared" si="7"/>
        <v>0</v>
      </c>
      <c r="I125" s="190"/>
      <c r="J125" s="192">
        <f t="shared" si="8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9"/>
        <v>0</v>
      </c>
      <c r="T125" s="196" t="str">
        <f t="shared" si="10"/>
        <v/>
      </c>
      <c r="U125" s="196">
        <f t="shared" si="11"/>
        <v>0</v>
      </c>
      <c r="V125" s="197"/>
      <c r="W125" s="195">
        <f t="shared" ref="W125:X125" si="115">C125/100</f>
        <v>0</v>
      </c>
      <c r="X125" s="195">
        <f t="shared" si="115"/>
        <v>0</v>
      </c>
      <c r="Y125" s="195">
        <f t="shared" si="14"/>
        <v>0</v>
      </c>
      <c r="Z125" s="198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0">
        <v>117.0</v>
      </c>
      <c r="B126" s="190"/>
      <c r="C126" s="190"/>
      <c r="D126" s="190"/>
      <c r="E126" s="190"/>
      <c r="F126" s="190">
        <f t="shared" si="5"/>
        <v>0</v>
      </c>
      <c r="G126" s="190">
        <f t="shared" si="6"/>
        <v>0</v>
      </c>
      <c r="H126" s="191">
        <f t="shared" si="7"/>
        <v>0</v>
      </c>
      <c r="I126" s="190"/>
      <c r="J126" s="192">
        <f t="shared" si="8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9"/>
        <v>0</v>
      </c>
      <c r="T126" s="196" t="str">
        <f t="shared" si="10"/>
        <v/>
      </c>
      <c r="U126" s="196">
        <f t="shared" si="11"/>
        <v>0</v>
      </c>
      <c r="V126" s="197"/>
      <c r="W126" s="195">
        <f t="shared" ref="W126:X126" si="116">C126/100</f>
        <v>0</v>
      </c>
      <c r="X126" s="195">
        <f t="shared" si="116"/>
        <v>0</v>
      </c>
      <c r="Y126" s="195">
        <f t="shared" si="14"/>
        <v>0</v>
      </c>
      <c r="Z126" s="198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0">
        <v>118.0</v>
      </c>
      <c r="B127" s="190"/>
      <c r="C127" s="190"/>
      <c r="D127" s="190"/>
      <c r="E127" s="190"/>
      <c r="F127" s="190">
        <f t="shared" si="5"/>
        <v>0</v>
      </c>
      <c r="G127" s="190">
        <f t="shared" si="6"/>
        <v>0</v>
      </c>
      <c r="H127" s="191">
        <f t="shared" si="7"/>
        <v>0</v>
      </c>
      <c r="I127" s="190"/>
      <c r="J127" s="192">
        <f t="shared" si="8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9"/>
        <v>0</v>
      </c>
      <c r="T127" s="196" t="str">
        <f t="shared" si="10"/>
        <v/>
      </c>
      <c r="U127" s="196">
        <f t="shared" si="11"/>
        <v>0</v>
      </c>
      <c r="V127" s="197"/>
      <c r="W127" s="195">
        <f t="shared" ref="W127:X127" si="117">C127/100</f>
        <v>0</v>
      </c>
      <c r="X127" s="195">
        <f t="shared" si="117"/>
        <v>0</v>
      </c>
      <c r="Y127" s="195">
        <f t="shared" si="14"/>
        <v>0</v>
      </c>
      <c r="Z127" s="198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0">
        <v>119.0</v>
      </c>
      <c r="B128" s="190"/>
      <c r="C128" s="190"/>
      <c r="D128" s="190"/>
      <c r="E128" s="190"/>
      <c r="F128" s="190">
        <f t="shared" si="5"/>
        <v>0</v>
      </c>
      <c r="G128" s="190">
        <f t="shared" si="6"/>
        <v>0</v>
      </c>
      <c r="H128" s="191">
        <f t="shared" si="7"/>
        <v>0</v>
      </c>
      <c r="I128" s="190"/>
      <c r="J128" s="192">
        <f t="shared" si="8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9"/>
        <v>0</v>
      </c>
      <c r="T128" s="196" t="str">
        <f t="shared" si="10"/>
        <v/>
      </c>
      <c r="U128" s="196">
        <f t="shared" si="11"/>
        <v>0</v>
      </c>
      <c r="V128" s="197"/>
      <c r="W128" s="195">
        <f t="shared" ref="W128:X128" si="118">C128/100</f>
        <v>0</v>
      </c>
      <c r="X128" s="195">
        <f t="shared" si="118"/>
        <v>0</v>
      </c>
      <c r="Y128" s="195">
        <f t="shared" si="14"/>
        <v>0</v>
      </c>
      <c r="Z128" s="198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0">
        <v>120.0</v>
      </c>
      <c r="B129" s="190"/>
      <c r="C129" s="190"/>
      <c r="D129" s="190"/>
      <c r="E129" s="190"/>
      <c r="F129" s="190">
        <f t="shared" si="5"/>
        <v>0</v>
      </c>
      <c r="G129" s="190">
        <f t="shared" si="6"/>
        <v>0</v>
      </c>
      <c r="H129" s="191">
        <f t="shared" si="7"/>
        <v>0</v>
      </c>
      <c r="I129" s="190"/>
      <c r="J129" s="192">
        <f t="shared" si="8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9"/>
        <v>0</v>
      </c>
      <c r="T129" s="196" t="str">
        <f t="shared" si="10"/>
        <v/>
      </c>
      <c r="U129" s="196">
        <f t="shared" si="11"/>
        <v>0</v>
      </c>
      <c r="V129" s="197"/>
      <c r="W129" s="195">
        <f t="shared" ref="W129:X129" si="119">C129/100</f>
        <v>0</v>
      </c>
      <c r="X129" s="195">
        <f t="shared" si="119"/>
        <v>0</v>
      </c>
      <c r="Y129" s="195">
        <f t="shared" si="14"/>
        <v>0</v>
      </c>
      <c r="Z129" s="198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0">
        <v>121.0</v>
      </c>
      <c r="B130" s="190"/>
      <c r="C130" s="190"/>
      <c r="D130" s="190"/>
      <c r="E130" s="190"/>
      <c r="F130" s="190">
        <f t="shared" si="5"/>
        <v>0</v>
      </c>
      <c r="G130" s="190">
        <f t="shared" si="6"/>
        <v>0</v>
      </c>
      <c r="H130" s="191">
        <f t="shared" si="7"/>
        <v>0</v>
      </c>
      <c r="I130" s="190"/>
      <c r="J130" s="192">
        <f t="shared" si="8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9"/>
        <v>0</v>
      </c>
      <c r="T130" s="196" t="str">
        <f t="shared" si="10"/>
        <v/>
      </c>
      <c r="U130" s="196">
        <f t="shared" si="11"/>
        <v>0</v>
      </c>
      <c r="V130" s="197"/>
      <c r="W130" s="195">
        <f t="shared" ref="W130:X130" si="120">C130/100</f>
        <v>0</v>
      </c>
      <c r="X130" s="195">
        <f t="shared" si="120"/>
        <v>0</v>
      </c>
      <c r="Y130" s="195">
        <f t="shared" si="14"/>
        <v>0</v>
      </c>
      <c r="Z130" s="198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0">
        <v>122.0</v>
      </c>
      <c r="B131" s="190"/>
      <c r="C131" s="190"/>
      <c r="D131" s="190"/>
      <c r="E131" s="190"/>
      <c r="F131" s="190">
        <f t="shared" si="5"/>
        <v>0</v>
      </c>
      <c r="G131" s="190">
        <f t="shared" si="6"/>
        <v>0</v>
      </c>
      <c r="H131" s="191">
        <f t="shared" si="7"/>
        <v>0</v>
      </c>
      <c r="I131" s="190"/>
      <c r="J131" s="192">
        <f t="shared" si="8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9"/>
        <v>0</v>
      </c>
      <c r="T131" s="196" t="str">
        <f t="shared" si="10"/>
        <v/>
      </c>
      <c r="U131" s="196">
        <f t="shared" si="11"/>
        <v>0</v>
      </c>
      <c r="V131" s="197"/>
      <c r="W131" s="195">
        <f t="shared" ref="W131:X131" si="121">C131/100</f>
        <v>0</v>
      </c>
      <c r="X131" s="195">
        <f t="shared" si="121"/>
        <v>0</v>
      </c>
      <c r="Y131" s="195">
        <f t="shared" si="14"/>
        <v>0</v>
      </c>
      <c r="Z131" s="198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0">
        <v>123.0</v>
      </c>
      <c r="B132" s="190"/>
      <c r="C132" s="190"/>
      <c r="D132" s="190"/>
      <c r="E132" s="190"/>
      <c r="F132" s="190">
        <f t="shared" si="5"/>
        <v>0</v>
      </c>
      <c r="G132" s="190">
        <f t="shared" si="6"/>
        <v>0</v>
      </c>
      <c r="H132" s="191">
        <f t="shared" si="7"/>
        <v>0</v>
      </c>
      <c r="I132" s="190"/>
      <c r="J132" s="192">
        <f t="shared" si="8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9"/>
        <v>0</v>
      </c>
      <c r="T132" s="196" t="str">
        <f t="shared" si="10"/>
        <v/>
      </c>
      <c r="U132" s="196">
        <f t="shared" si="11"/>
        <v>0</v>
      </c>
      <c r="V132" s="197"/>
      <c r="W132" s="195">
        <f t="shared" ref="W132:X132" si="122">C132/100</f>
        <v>0</v>
      </c>
      <c r="X132" s="195">
        <f t="shared" si="122"/>
        <v>0</v>
      </c>
      <c r="Y132" s="195">
        <f t="shared" si="14"/>
        <v>0</v>
      </c>
      <c r="Z132" s="198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0">
        <v>124.0</v>
      </c>
      <c r="B133" s="190"/>
      <c r="C133" s="190"/>
      <c r="D133" s="190"/>
      <c r="E133" s="190"/>
      <c r="F133" s="190">
        <f t="shared" si="5"/>
        <v>0</v>
      </c>
      <c r="G133" s="190">
        <f t="shared" si="6"/>
        <v>0</v>
      </c>
      <c r="H133" s="191">
        <f t="shared" si="7"/>
        <v>0</v>
      </c>
      <c r="I133" s="190"/>
      <c r="J133" s="192">
        <f t="shared" si="8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9"/>
        <v>0</v>
      </c>
      <c r="T133" s="196" t="str">
        <f t="shared" si="10"/>
        <v/>
      </c>
      <c r="U133" s="196">
        <f t="shared" si="11"/>
        <v>0</v>
      </c>
      <c r="V133" s="197"/>
      <c r="W133" s="195">
        <f t="shared" ref="W133:X133" si="123">C133/100</f>
        <v>0</v>
      </c>
      <c r="X133" s="195">
        <f t="shared" si="123"/>
        <v>0</v>
      </c>
      <c r="Y133" s="195">
        <f t="shared" si="14"/>
        <v>0</v>
      </c>
      <c r="Z133" s="198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0">
        <v>125.0</v>
      </c>
      <c r="B134" s="190"/>
      <c r="C134" s="190"/>
      <c r="D134" s="190"/>
      <c r="E134" s="190"/>
      <c r="F134" s="190">
        <f t="shared" si="5"/>
        <v>0</v>
      </c>
      <c r="G134" s="190">
        <f t="shared" si="6"/>
        <v>0</v>
      </c>
      <c r="H134" s="191">
        <f t="shared" si="7"/>
        <v>0</v>
      </c>
      <c r="I134" s="190"/>
      <c r="J134" s="192">
        <f t="shared" si="8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9"/>
        <v>0</v>
      </c>
      <c r="T134" s="196" t="str">
        <f t="shared" si="10"/>
        <v/>
      </c>
      <c r="U134" s="196">
        <f t="shared" si="11"/>
        <v>0</v>
      </c>
      <c r="V134" s="197"/>
      <c r="W134" s="195">
        <f t="shared" ref="W134:X134" si="124">C134/100</f>
        <v>0</v>
      </c>
      <c r="X134" s="195">
        <f t="shared" si="124"/>
        <v>0</v>
      </c>
      <c r="Y134" s="195">
        <f t="shared" si="14"/>
        <v>0</v>
      </c>
      <c r="Z134" s="198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0">
        <v>126.0</v>
      </c>
      <c r="B135" s="190"/>
      <c r="C135" s="190"/>
      <c r="D135" s="190"/>
      <c r="E135" s="190"/>
      <c r="F135" s="190">
        <f t="shared" si="5"/>
        <v>0</v>
      </c>
      <c r="G135" s="190">
        <f t="shared" si="6"/>
        <v>0</v>
      </c>
      <c r="H135" s="191">
        <f t="shared" si="7"/>
        <v>0</v>
      </c>
      <c r="I135" s="190"/>
      <c r="J135" s="192">
        <f t="shared" si="8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9"/>
        <v>0</v>
      </c>
      <c r="T135" s="196" t="str">
        <f t="shared" si="10"/>
        <v/>
      </c>
      <c r="U135" s="196">
        <f t="shared" si="11"/>
        <v>0</v>
      </c>
      <c r="V135" s="197"/>
      <c r="W135" s="195">
        <f t="shared" ref="W135:X135" si="125">C135/100</f>
        <v>0</v>
      </c>
      <c r="X135" s="195">
        <f t="shared" si="125"/>
        <v>0</v>
      </c>
      <c r="Y135" s="195">
        <f t="shared" si="14"/>
        <v>0</v>
      </c>
      <c r="Z135" s="198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0">
        <v>127.0</v>
      </c>
      <c r="B136" s="190"/>
      <c r="C136" s="190"/>
      <c r="D136" s="190"/>
      <c r="E136" s="190"/>
      <c r="F136" s="190">
        <f t="shared" si="5"/>
        <v>0</v>
      </c>
      <c r="G136" s="190">
        <f t="shared" si="6"/>
        <v>0</v>
      </c>
      <c r="H136" s="191">
        <f t="shared" si="7"/>
        <v>0</v>
      </c>
      <c r="I136" s="190"/>
      <c r="J136" s="192">
        <f t="shared" si="8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9"/>
        <v>0</v>
      </c>
      <c r="T136" s="196" t="str">
        <f t="shared" si="10"/>
        <v/>
      </c>
      <c r="U136" s="196">
        <f t="shared" si="11"/>
        <v>0</v>
      </c>
      <c r="V136" s="197"/>
      <c r="W136" s="195">
        <f t="shared" ref="W136:X136" si="126">C136/100</f>
        <v>0</v>
      </c>
      <c r="X136" s="195">
        <f t="shared" si="126"/>
        <v>0</v>
      </c>
      <c r="Y136" s="195">
        <f t="shared" si="14"/>
        <v>0</v>
      </c>
      <c r="Z136" s="198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0">
        <v>128.0</v>
      </c>
      <c r="B137" s="190"/>
      <c r="C137" s="190"/>
      <c r="D137" s="190"/>
      <c r="E137" s="190"/>
      <c r="F137" s="190">
        <f t="shared" si="5"/>
        <v>0</v>
      </c>
      <c r="G137" s="190">
        <f t="shared" si="6"/>
        <v>0</v>
      </c>
      <c r="H137" s="191">
        <f t="shared" si="7"/>
        <v>0</v>
      </c>
      <c r="I137" s="190"/>
      <c r="J137" s="192">
        <f t="shared" si="8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9"/>
        <v>0</v>
      </c>
      <c r="T137" s="196" t="str">
        <f t="shared" si="10"/>
        <v/>
      </c>
      <c r="U137" s="196">
        <f t="shared" si="11"/>
        <v>0</v>
      </c>
      <c r="V137" s="197"/>
      <c r="W137" s="195">
        <f t="shared" ref="W137:X137" si="127">C137/100</f>
        <v>0</v>
      </c>
      <c r="X137" s="195">
        <f t="shared" si="127"/>
        <v>0</v>
      </c>
      <c r="Y137" s="195">
        <f t="shared" si="14"/>
        <v>0</v>
      </c>
      <c r="Z137" s="198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0">
        <v>129.0</v>
      </c>
      <c r="B138" s="190"/>
      <c r="C138" s="190"/>
      <c r="D138" s="190"/>
      <c r="E138" s="190"/>
      <c r="F138" s="190">
        <f t="shared" si="5"/>
        <v>0</v>
      </c>
      <c r="G138" s="190">
        <f t="shared" si="6"/>
        <v>0</v>
      </c>
      <c r="H138" s="191">
        <f t="shared" si="7"/>
        <v>0</v>
      </c>
      <c r="I138" s="190"/>
      <c r="J138" s="192">
        <f t="shared" si="8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9"/>
        <v>0</v>
      </c>
      <c r="T138" s="196" t="str">
        <f t="shared" si="10"/>
        <v/>
      </c>
      <c r="U138" s="196">
        <f t="shared" si="11"/>
        <v>0</v>
      </c>
      <c r="V138" s="197"/>
      <c r="W138" s="195">
        <f t="shared" ref="W138:X138" si="128">C138/100</f>
        <v>0</v>
      </c>
      <c r="X138" s="195">
        <f t="shared" si="128"/>
        <v>0</v>
      </c>
      <c r="Y138" s="195">
        <f t="shared" si="14"/>
        <v>0</v>
      </c>
      <c r="Z138" s="198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0">
        <v>130.0</v>
      </c>
      <c r="B139" s="190"/>
      <c r="C139" s="190"/>
      <c r="D139" s="190"/>
      <c r="E139" s="190"/>
      <c r="F139" s="190">
        <f t="shared" si="5"/>
        <v>0</v>
      </c>
      <c r="G139" s="190">
        <f t="shared" si="6"/>
        <v>0</v>
      </c>
      <c r="H139" s="191">
        <f t="shared" si="7"/>
        <v>0</v>
      </c>
      <c r="I139" s="190"/>
      <c r="J139" s="192">
        <f t="shared" si="8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9"/>
        <v>0</v>
      </c>
      <c r="T139" s="196" t="str">
        <f t="shared" si="10"/>
        <v/>
      </c>
      <c r="U139" s="196">
        <f t="shared" si="11"/>
        <v>0</v>
      </c>
      <c r="V139" s="197"/>
      <c r="W139" s="195">
        <f t="shared" ref="W139:X139" si="129">C139/100</f>
        <v>0</v>
      </c>
      <c r="X139" s="195">
        <f t="shared" si="129"/>
        <v>0</v>
      </c>
      <c r="Y139" s="195">
        <f t="shared" si="14"/>
        <v>0</v>
      </c>
      <c r="Z139" s="198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0">
        <v>131.0</v>
      </c>
      <c r="B140" s="190"/>
      <c r="C140" s="190"/>
      <c r="D140" s="190"/>
      <c r="E140" s="190"/>
      <c r="F140" s="190">
        <f t="shared" si="5"/>
        <v>0</v>
      </c>
      <c r="G140" s="190">
        <f t="shared" si="6"/>
        <v>0</v>
      </c>
      <c r="H140" s="191">
        <f t="shared" si="7"/>
        <v>0</v>
      </c>
      <c r="I140" s="190"/>
      <c r="J140" s="192">
        <f t="shared" si="8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9"/>
        <v>0</v>
      </c>
      <c r="T140" s="196" t="str">
        <f t="shared" si="10"/>
        <v/>
      </c>
      <c r="U140" s="196">
        <f t="shared" si="11"/>
        <v>0</v>
      </c>
      <c r="V140" s="197"/>
      <c r="W140" s="195">
        <f t="shared" ref="W140:X140" si="130">C140/100</f>
        <v>0</v>
      </c>
      <c r="X140" s="195">
        <f t="shared" si="130"/>
        <v>0</v>
      </c>
      <c r="Y140" s="195">
        <f t="shared" si="14"/>
        <v>0</v>
      </c>
      <c r="Z140" s="198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0">
        <v>132.0</v>
      </c>
      <c r="B141" s="190"/>
      <c r="C141" s="190"/>
      <c r="D141" s="190"/>
      <c r="E141" s="190"/>
      <c r="F141" s="190">
        <f t="shared" si="5"/>
        <v>0</v>
      </c>
      <c r="G141" s="190">
        <f t="shared" si="6"/>
        <v>0</v>
      </c>
      <c r="H141" s="191">
        <f t="shared" si="7"/>
        <v>0</v>
      </c>
      <c r="I141" s="190"/>
      <c r="J141" s="192">
        <f t="shared" si="8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9"/>
        <v>0</v>
      </c>
      <c r="T141" s="196" t="str">
        <f t="shared" si="10"/>
        <v/>
      </c>
      <c r="U141" s="196">
        <f t="shared" si="11"/>
        <v>0</v>
      </c>
      <c r="V141" s="197"/>
      <c r="W141" s="195">
        <f t="shared" ref="W141:X141" si="131">C141/100</f>
        <v>0</v>
      </c>
      <c r="X141" s="195">
        <f t="shared" si="131"/>
        <v>0</v>
      </c>
      <c r="Y141" s="195">
        <f t="shared" si="14"/>
        <v>0</v>
      </c>
      <c r="Z141" s="198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0">
        <v>133.0</v>
      </c>
      <c r="B142" s="190"/>
      <c r="C142" s="190"/>
      <c r="D142" s="190"/>
      <c r="E142" s="190"/>
      <c r="F142" s="190">
        <f t="shared" si="5"/>
        <v>0</v>
      </c>
      <c r="G142" s="190">
        <f t="shared" si="6"/>
        <v>0</v>
      </c>
      <c r="H142" s="191">
        <f t="shared" si="7"/>
        <v>0</v>
      </c>
      <c r="I142" s="190"/>
      <c r="J142" s="192">
        <f t="shared" si="8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9"/>
        <v>0</v>
      </c>
      <c r="T142" s="196" t="str">
        <f t="shared" si="10"/>
        <v/>
      </c>
      <c r="U142" s="196">
        <f t="shared" si="11"/>
        <v>0</v>
      </c>
      <c r="V142" s="197"/>
      <c r="W142" s="195">
        <f t="shared" ref="W142:X142" si="132">C142/100</f>
        <v>0</v>
      </c>
      <c r="X142" s="195">
        <f t="shared" si="132"/>
        <v>0</v>
      </c>
      <c r="Y142" s="195">
        <f t="shared" si="14"/>
        <v>0</v>
      </c>
      <c r="Z142" s="198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0">
        <v>134.0</v>
      </c>
      <c r="B143" s="190"/>
      <c r="C143" s="190"/>
      <c r="D143" s="190"/>
      <c r="E143" s="190"/>
      <c r="F143" s="190">
        <f t="shared" si="5"/>
        <v>0</v>
      </c>
      <c r="G143" s="190">
        <f t="shared" si="6"/>
        <v>0</v>
      </c>
      <c r="H143" s="191">
        <f t="shared" si="7"/>
        <v>0</v>
      </c>
      <c r="I143" s="190"/>
      <c r="J143" s="192">
        <f t="shared" si="8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9"/>
        <v>0</v>
      </c>
      <c r="T143" s="196" t="str">
        <f t="shared" si="10"/>
        <v/>
      </c>
      <c r="U143" s="196">
        <f t="shared" si="11"/>
        <v>0</v>
      </c>
      <c r="V143" s="197"/>
      <c r="W143" s="195">
        <f t="shared" ref="W143:X143" si="133">C143/100</f>
        <v>0</v>
      </c>
      <c r="X143" s="195">
        <f t="shared" si="133"/>
        <v>0</v>
      </c>
      <c r="Y143" s="195">
        <f t="shared" si="14"/>
        <v>0</v>
      </c>
      <c r="Z143" s="198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0">
        <v>135.0</v>
      </c>
      <c r="B144" s="190"/>
      <c r="C144" s="190"/>
      <c r="D144" s="190"/>
      <c r="E144" s="190"/>
      <c r="F144" s="190">
        <f t="shared" si="5"/>
        <v>0</v>
      </c>
      <c r="G144" s="190">
        <f t="shared" si="6"/>
        <v>0</v>
      </c>
      <c r="H144" s="191">
        <f t="shared" si="7"/>
        <v>0</v>
      </c>
      <c r="I144" s="190"/>
      <c r="J144" s="192">
        <f t="shared" si="8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9"/>
        <v>0</v>
      </c>
      <c r="T144" s="196" t="str">
        <f t="shared" si="10"/>
        <v/>
      </c>
      <c r="U144" s="196">
        <f t="shared" si="11"/>
        <v>0</v>
      </c>
      <c r="V144" s="197"/>
      <c r="W144" s="195">
        <f t="shared" ref="W144:X144" si="134">C144/100</f>
        <v>0</v>
      </c>
      <c r="X144" s="195">
        <f t="shared" si="134"/>
        <v>0</v>
      </c>
      <c r="Y144" s="195">
        <f t="shared" si="14"/>
        <v>0</v>
      </c>
      <c r="Z144" s="198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0">
        <v>136.0</v>
      </c>
      <c r="B145" s="190"/>
      <c r="C145" s="190"/>
      <c r="D145" s="190"/>
      <c r="E145" s="190"/>
      <c r="F145" s="190">
        <f t="shared" si="5"/>
        <v>0</v>
      </c>
      <c r="G145" s="190">
        <f t="shared" si="6"/>
        <v>0</v>
      </c>
      <c r="H145" s="191">
        <f t="shared" si="7"/>
        <v>0</v>
      </c>
      <c r="I145" s="190"/>
      <c r="J145" s="192">
        <f t="shared" si="8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9"/>
        <v>0</v>
      </c>
      <c r="T145" s="196" t="str">
        <f t="shared" si="10"/>
        <v/>
      </c>
      <c r="U145" s="196">
        <f t="shared" si="11"/>
        <v>0</v>
      </c>
      <c r="V145" s="197"/>
      <c r="W145" s="195">
        <f t="shared" ref="W145:X145" si="135">C145/100</f>
        <v>0</v>
      </c>
      <c r="X145" s="195">
        <f t="shared" si="135"/>
        <v>0</v>
      </c>
      <c r="Y145" s="195">
        <f t="shared" si="14"/>
        <v>0</v>
      </c>
      <c r="Z145" s="198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0">
        <v>137.0</v>
      </c>
      <c r="B146" s="190"/>
      <c r="C146" s="190"/>
      <c r="D146" s="190"/>
      <c r="E146" s="190"/>
      <c r="F146" s="190">
        <f t="shared" si="5"/>
        <v>0</v>
      </c>
      <c r="G146" s="190">
        <f t="shared" si="6"/>
        <v>0</v>
      </c>
      <c r="H146" s="191">
        <f t="shared" si="7"/>
        <v>0</v>
      </c>
      <c r="I146" s="190"/>
      <c r="J146" s="192">
        <f t="shared" si="8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9"/>
        <v>0</v>
      </c>
      <c r="T146" s="196" t="str">
        <f t="shared" si="10"/>
        <v/>
      </c>
      <c r="U146" s="196">
        <f t="shared" si="11"/>
        <v>0</v>
      </c>
      <c r="V146" s="197"/>
      <c r="W146" s="195">
        <f t="shared" ref="W146:X146" si="136">C146/100</f>
        <v>0</v>
      </c>
      <c r="X146" s="195">
        <f t="shared" si="136"/>
        <v>0</v>
      </c>
      <c r="Y146" s="195">
        <f t="shared" si="14"/>
        <v>0</v>
      </c>
      <c r="Z146" s="198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0">
        <v>138.0</v>
      </c>
      <c r="B147" s="190"/>
      <c r="C147" s="190"/>
      <c r="D147" s="190"/>
      <c r="E147" s="190"/>
      <c r="F147" s="190">
        <f t="shared" si="5"/>
        <v>0</v>
      </c>
      <c r="G147" s="190">
        <f t="shared" si="6"/>
        <v>0</v>
      </c>
      <c r="H147" s="191">
        <f t="shared" si="7"/>
        <v>0</v>
      </c>
      <c r="I147" s="190"/>
      <c r="J147" s="192">
        <f t="shared" si="8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9"/>
        <v>0</v>
      </c>
      <c r="T147" s="196" t="str">
        <f t="shared" si="10"/>
        <v/>
      </c>
      <c r="U147" s="196">
        <f t="shared" si="11"/>
        <v>0</v>
      </c>
      <c r="V147" s="197"/>
      <c r="W147" s="195">
        <f t="shared" ref="W147:X147" si="137">C147/100</f>
        <v>0</v>
      </c>
      <c r="X147" s="195">
        <f t="shared" si="137"/>
        <v>0</v>
      </c>
      <c r="Y147" s="195">
        <f t="shared" si="14"/>
        <v>0</v>
      </c>
      <c r="Z147" s="198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0">
        <v>139.0</v>
      </c>
      <c r="B148" s="190"/>
      <c r="C148" s="190"/>
      <c r="D148" s="190"/>
      <c r="E148" s="190"/>
      <c r="F148" s="190">
        <f t="shared" si="5"/>
        <v>0</v>
      </c>
      <c r="G148" s="190">
        <f t="shared" si="6"/>
        <v>0</v>
      </c>
      <c r="H148" s="191">
        <f t="shared" si="7"/>
        <v>0</v>
      </c>
      <c r="I148" s="190"/>
      <c r="J148" s="192">
        <f t="shared" si="8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9"/>
        <v>0</v>
      </c>
      <c r="T148" s="196" t="str">
        <f t="shared" si="10"/>
        <v/>
      </c>
      <c r="U148" s="196">
        <f t="shared" si="11"/>
        <v>0</v>
      </c>
      <c r="V148" s="197"/>
      <c r="W148" s="195">
        <f t="shared" ref="W148:X148" si="138">C148/100</f>
        <v>0</v>
      </c>
      <c r="X148" s="195">
        <f t="shared" si="138"/>
        <v>0</v>
      </c>
      <c r="Y148" s="195">
        <f t="shared" si="14"/>
        <v>0</v>
      </c>
      <c r="Z148" s="198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0">
        <v>140.0</v>
      </c>
      <c r="B149" s="190"/>
      <c r="C149" s="190"/>
      <c r="D149" s="190"/>
      <c r="E149" s="190"/>
      <c r="F149" s="190">
        <f t="shared" si="5"/>
        <v>0</v>
      </c>
      <c r="G149" s="190">
        <f t="shared" si="6"/>
        <v>0</v>
      </c>
      <c r="H149" s="191">
        <f t="shared" si="7"/>
        <v>0</v>
      </c>
      <c r="I149" s="190"/>
      <c r="J149" s="192">
        <f t="shared" si="8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9"/>
        <v>0</v>
      </c>
      <c r="T149" s="196" t="str">
        <f t="shared" si="10"/>
        <v/>
      </c>
      <c r="U149" s="196">
        <f t="shared" si="11"/>
        <v>0</v>
      </c>
      <c r="V149" s="197"/>
      <c r="W149" s="195">
        <f t="shared" ref="W149:X149" si="139">C149/100</f>
        <v>0</v>
      </c>
      <c r="X149" s="195">
        <f t="shared" si="139"/>
        <v>0</v>
      </c>
      <c r="Y149" s="195">
        <f t="shared" si="14"/>
        <v>0</v>
      </c>
      <c r="Z149" s="198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0">
        <v>141.0</v>
      </c>
      <c r="B150" s="190"/>
      <c r="C150" s="190"/>
      <c r="D150" s="190"/>
      <c r="E150" s="190"/>
      <c r="F150" s="190">
        <f t="shared" si="5"/>
        <v>0</v>
      </c>
      <c r="G150" s="190">
        <f t="shared" si="6"/>
        <v>0</v>
      </c>
      <c r="H150" s="191">
        <f t="shared" si="7"/>
        <v>0</v>
      </c>
      <c r="I150" s="190"/>
      <c r="J150" s="192">
        <f t="shared" si="8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9"/>
        <v>0</v>
      </c>
      <c r="T150" s="196" t="str">
        <f t="shared" si="10"/>
        <v/>
      </c>
      <c r="U150" s="196">
        <f t="shared" si="11"/>
        <v>0</v>
      </c>
      <c r="V150" s="197"/>
      <c r="W150" s="195">
        <f t="shared" ref="W150:X150" si="140">C150/100</f>
        <v>0</v>
      </c>
      <c r="X150" s="195">
        <f t="shared" si="140"/>
        <v>0</v>
      </c>
      <c r="Y150" s="195">
        <f t="shared" si="14"/>
        <v>0</v>
      </c>
      <c r="Z150" s="198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0">
        <v>142.0</v>
      </c>
      <c r="B151" s="190"/>
      <c r="C151" s="190"/>
      <c r="D151" s="190"/>
      <c r="E151" s="190"/>
      <c r="F151" s="190">
        <f t="shared" si="5"/>
        <v>0</v>
      </c>
      <c r="G151" s="190">
        <f t="shared" si="6"/>
        <v>0</v>
      </c>
      <c r="H151" s="191">
        <f t="shared" si="7"/>
        <v>0</v>
      </c>
      <c r="I151" s="190"/>
      <c r="J151" s="192">
        <f t="shared" si="8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9"/>
        <v>0</v>
      </c>
      <c r="T151" s="196" t="str">
        <f t="shared" si="10"/>
        <v/>
      </c>
      <c r="U151" s="196">
        <f t="shared" si="11"/>
        <v>0</v>
      </c>
      <c r="V151" s="197"/>
      <c r="W151" s="195">
        <f t="shared" ref="W151:X151" si="141">C151/100</f>
        <v>0</v>
      </c>
      <c r="X151" s="195">
        <f t="shared" si="141"/>
        <v>0</v>
      </c>
      <c r="Y151" s="195">
        <f t="shared" si="14"/>
        <v>0</v>
      </c>
      <c r="Z151" s="198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0">
        <v>143.0</v>
      </c>
      <c r="B152" s="190"/>
      <c r="C152" s="190"/>
      <c r="D152" s="190"/>
      <c r="E152" s="190"/>
      <c r="F152" s="190">
        <f t="shared" si="5"/>
        <v>0</v>
      </c>
      <c r="G152" s="190">
        <f t="shared" si="6"/>
        <v>0</v>
      </c>
      <c r="H152" s="191">
        <f t="shared" si="7"/>
        <v>0</v>
      </c>
      <c r="I152" s="190"/>
      <c r="J152" s="192">
        <f t="shared" si="8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9"/>
        <v>0</v>
      </c>
      <c r="T152" s="196" t="str">
        <f t="shared" si="10"/>
        <v/>
      </c>
      <c r="U152" s="196">
        <f t="shared" si="11"/>
        <v>0</v>
      </c>
      <c r="V152" s="197"/>
      <c r="W152" s="195">
        <f t="shared" ref="W152:X152" si="142">C152/100</f>
        <v>0</v>
      </c>
      <c r="X152" s="195">
        <f t="shared" si="142"/>
        <v>0</v>
      </c>
      <c r="Y152" s="195">
        <f t="shared" si="14"/>
        <v>0</v>
      </c>
      <c r="Z152" s="198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0">
        <v>144.0</v>
      </c>
      <c r="B153" s="190"/>
      <c r="C153" s="190"/>
      <c r="D153" s="190"/>
      <c r="E153" s="190"/>
      <c r="F153" s="190">
        <f t="shared" si="5"/>
        <v>0</v>
      </c>
      <c r="G153" s="190">
        <f t="shared" si="6"/>
        <v>0</v>
      </c>
      <c r="H153" s="191">
        <f t="shared" si="7"/>
        <v>0</v>
      </c>
      <c r="I153" s="190"/>
      <c r="J153" s="192">
        <f t="shared" si="8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9"/>
        <v>0</v>
      </c>
      <c r="T153" s="196" t="str">
        <f t="shared" si="10"/>
        <v/>
      </c>
      <c r="U153" s="196">
        <f t="shared" si="11"/>
        <v>0</v>
      </c>
      <c r="V153" s="197"/>
      <c r="W153" s="195">
        <f t="shared" ref="W153:X153" si="143">C153/100</f>
        <v>0</v>
      </c>
      <c r="X153" s="195">
        <f t="shared" si="143"/>
        <v>0</v>
      </c>
      <c r="Y153" s="195">
        <f t="shared" si="14"/>
        <v>0</v>
      </c>
      <c r="Z153" s="198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0">
        <v>145.0</v>
      </c>
      <c r="B154" s="190"/>
      <c r="C154" s="190"/>
      <c r="D154" s="190"/>
      <c r="E154" s="190"/>
      <c r="F154" s="190">
        <f t="shared" si="5"/>
        <v>0</v>
      </c>
      <c r="G154" s="190">
        <f t="shared" si="6"/>
        <v>0</v>
      </c>
      <c r="H154" s="191">
        <f t="shared" si="7"/>
        <v>0</v>
      </c>
      <c r="I154" s="190"/>
      <c r="J154" s="192">
        <f t="shared" si="8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9"/>
        <v>0</v>
      </c>
      <c r="T154" s="196" t="str">
        <f t="shared" si="10"/>
        <v/>
      </c>
      <c r="U154" s="196">
        <f t="shared" si="11"/>
        <v>0</v>
      </c>
      <c r="V154" s="197"/>
      <c r="W154" s="195">
        <f t="shared" ref="W154:X154" si="144">C154/100</f>
        <v>0</v>
      </c>
      <c r="X154" s="195">
        <f t="shared" si="144"/>
        <v>0</v>
      </c>
      <c r="Y154" s="195">
        <f t="shared" si="14"/>
        <v>0</v>
      </c>
      <c r="Z154" s="198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0">
        <v>146.0</v>
      </c>
      <c r="B155" s="190"/>
      <c r="C155" s="190"/>
      <c r="D155" s="190"/>
      <c r="E155" s="190"/>
      <c r="F155" s="190">
        <f t="shared" si="5"/>
        <v>0</v>
      </c>
      <c r="G155" s="190">
        <f t="shared" si="6"/>
        <v>0</v>
      </c>
      <c r="H155" s="191">
        <f t="shared" si="7"/>
        <v>0</v>
      </c>
      <c r="I155" s="190"/>
      <c r="J155" s="192">
        <f t="shared" si="8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9"/>
        <v>0</v>
      </c>
      <c r="T155" s="196" t="str">
        <f t="shared" si="10"/>
        <v/>
      </c>
      <c r="U155" s="196">
        <f t="shared" si="11"/>
        <v>0</v>
      </c>
      <c r="V155" s="197"/>
      <c r="W155" s="195">
        <f t="shared" ref="W155:X155" si="145">C155/100</f>
        <v>0</v>
      </c>
      <c r="X155" s="195">
        <f t="shared" si="145"/>
        <v>0</v>
      </c>
      <c r="Y155" s="195">
        <f t="shared" si="14"/>
        <v>0</v>
      </c>
      <c r="Z155" s="198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0">
        <v>147.0</v>
      </c>
      <c r="B156" s="190"/>
      <c r="C156" s="190"/>
      <c r="D156" s="190"/>
      <c r="E156" s="190"/>
      <c r="F156" s="190">
        <f t="shared" si="5"/>
        <v>0</v>
      </c>
      <c r="G156" s="190">
        <f t="shared" si="6"/>
        <v>0</v>
      </c>
      <c r="H156" s="191">
        <f t="shared" si="7"/>
        <v>0</v>
      </c>
      <c r="I156" s="190"/>
      <c r="J156" s="192">
        <f t="shared" si="8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9"/>
        <v>0</v>
      </c>
      <c r="T156" s="196" t="str">
        <f t="shared" si="10"/>
        <v/>
      </c>
      <c r="U156" s="196">
        <f t="shared" si="11"/>
        <v>0</v>
      </c>
      <c r="V156" s="197"/>
      <c r="W156" s="195">
        <f t="shared" ref="W156:X156" si="146">C156/100</f>
        <v>0</v>
      </c>
      <c r="X156" s="195">
        <f t="shared" si="146"/>
        <v>0</v>
      </c>
      <c r="Y156" s="195">
        <f t="shared" si="14"/>
        <v>0</v>
      </c>
      <c r="Z156" s="198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0">
        <v>148.0</v>
      </c>
      <c r="B157" s="190"/>
      <c r="C157" s="190"/>
      <c r="D157" s="190"/>
      <c r="E157" s="190"/>
      <c r="F157" s="190">
        <f t="shared" si="5"/>
        <v>0</v>
      </c>
      <c r="G157" s="190">
        <f t="shared" si="6"/>
        <v>0</v>
      </c>
      <c r="H157" s="191">
        <f t="shared" si="7"/>
        <v>0</v>
      </c>
      <c r="I157" s="190"/>
      <c r="J157" s="192">
        <f t="shared" si="8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9"/>
        <v>0</v>
      </c>
      <c r="T157" s="196" t="str">
        <f t="shared" si="10"/>
        <v/>
      </c>
      <c r="U157" s="196">
        <f t="shared" si="11"/>
        <v>0</v>
      </c>
      <c r="V157" s="197"/>
      <c r="W157" s="195">
        <f t="shared" ref="W157:X157" si="147">C157/100</f>
        <v>0</v>
      </c>
      <c r="X157" s="195">
        <f t="shared" si="147"/>
        <v>0</v>
      </c>
      <c r="Y157" s="195">
        <f t="shared" si="14"/>
        <v>0</v>
      </c>
      <c r="Z157" s="198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0">
        <v>149.0</v>
      </c>
      <c r="B158" s="190"/>
      <c r="C158" s="190"/>
      <c r="D158" s="190"/>
      <c r="E158" s="190"/>
      <c r="F158" s="190">
        <f t="shared" si="5"/>
        <v>0</v>
      </c>
      <c r="G158" s="190">
        <f t="shared" si="6"/>
        <v>0</v>
      </c>
      <c r="H158" s="191">
        <f t="shared" si="7"/>
        <v>0</v>
      </c>
      <c r="I158" s="190"/>
      <c r="J158" s="192">
        <f t="shared" si="8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9"/>
        <v>0</v>
      </c>
      <c r="T158" s="196" t="str">
        <f t="shared" si="10"/>
        <v/>
      </c>
      <c r="U158" s="196">
        <f t="shared" si="11"/>
        <v>0</v>
      </c>
      <c r="V158" s="197"/>
      <c r="W158" s="195">
        <f t="shared" ref="W158:X158" si="148">C158/100</f>
        <v>0</v>
      </c>
      <c r="X158" s="195">
        <f t="shared" si="148"/>
        <v>0</v>
      </c>
      <c r="Y158" s="195">
        <f t="shared" si="14"/>
        <v>0</v>
      </c>
      <c r="Z158" s="198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0">
        <v>150.0</v>
      </c>
      <c r="B159" s="190"/>
      <c r="C159" s="190"/>
      <c r="D159" s="190"/>
      <c r="E159" s="190"/>
      <c r="F159" s="190">
        <f t="shared" si="5"/>
        <v>0</v>
      </c>
      <c r="G159" s="190">
        <f t="shared" si="6"/>
        <v>0</v>
      </c>
      <c r="H159" s="191">
        <f t="shared" si="7"/>
        <v>0</v>
      </c>
      <c r="I159" s="190"/>
      <c r="J159" s="192">
        <f t="shared" si="8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9"/>
        <v>0</v>
      </c>
      <c r="T159" s="196" t="str">
        <f t="shared" si="10"/>
        <v/>
      </c>
      <c r="U159" s="196">
        <f t="shared" si="11"/>
        <v>0</v>
      </c>
      <c r="V159" s="197"/>
      <c r="W159" s="195">
        <f t="shared" ref="W159:X159" si="149">C159/100</f>
        <v>0</v>
      </c>
      <c r="X159" s="195">
        <f t="shared" si="149"/>
        <v>0</v>
      </c>
      <c r="Y159" s="195">
        <f t="shared" si="14"/>
        <v>0</v>
      </c>
      <c r="Z159" s="198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0">
        <v>151.0</v>
      </c>
      <c r="B160" s="190"/>
      <c r="C160" s="190"/>
      <c r="D160" s="190"/>
      <c r="E160" s="190"/>
      <c r="F160" s="190">
        <f t="shared" si="5"/>
        <v>0</v>
      </c>
      <c r="G160" s="190">
        <f t="shared" si="6"/>
        <v>0</v>
      </c>
      <c r="H160" s="191">
        <f t="shared" si="7"/>
        <v>0</v>
      </c>
      <c r="I160" s="190"/>
      <c r="J160" s="192">
        <f t="shared" si="8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9"/>
        <v>0</v>
      </c>
      <c r="T160" s="196" t="str">
        <f t="shared" si="10"/>
        <v/>
      </c>
      <c r="U160" s="196">
        <f t="shared" si="11"/>
        <v>0</v>
      </c>
      <c r="V160" s="197"/>
      <c r="W160" s="195">
        <f t="shared" ref="W160:X160" si="150">C160/100</f>
        <v>0</v>
      </c>
      <c r="X160" s="195">
        <f t="shared" si="150"/>
        <v>0</v>
      </c>
      <c r="Y160" s="195">
        <f t="shared" si="14"/>
        <v>0</v>
      </c>
      <c r="Z160" s="198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0">
        <v>152.0</v>
      </c>
      <c r="B161" s="190"/>
      <c r="C161" s="190"/>
      <c r="D161" s="190"/>
      <c r="E161" s="190"/>
      <c r="F161" s="190">
        <f t="shared" si="5"/>
        <v>0</v>
      </c>
      <c r="G161" s="190">
        <f t="shared" si="6"/>
        <v>0</v>
      </c>
      <c r="H161" s="191">
        <f t="shared" si="7"/>
        <v>0</v>
      </c>
      <c r="I161" s="190"/>
      <c r="J161" s="192">
        <f t="shared" si="8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9"/>
        <v>0</v>
      </c>
      <c r="T161" s="196" t="str">
        <f t="shared" si="10"/>
        <v/>
      </c>
      <c r="U161" s="196">
        <f t="shared" si="11"/>
        <v>0</v>
      </c>
      <c r="V161" s="197"/>
      <c r="W161" s="195">
        <f t="shared" ref="W161:X161" si="151">C161/100</f>
        <v>0</v>
      </c>
      <c r="X161" s="195">
        <f t="shared" si="151"/>
        <v>0</v>
      </c>
      <c r="Y161" s="195">
        <f t="shared" si="14"/>
        <v>0</v>
      </c>
      <c r="Z161" s="198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0">
        <v>153.0</v>
      </c>
      <c r="B162" s="190"/>
      <c r="C162" s="190"/>
      <c r="D162" s="190"/>
      <c r="E162" s="190"/>
      <c r="F162" s="190">
        <f t="shared" si="5"/>
        <v>0</v>
      </c>
      <c r="G162" s="190">
        <f t="shared" si="6"/>
        <v>0</v>
      </c>
      <c r="H162" s="191">
        <f t="shared" si="7"/>
        <v>0</v>
      </c>
      <c r="I162" s="190"/>
      <c r="J162" s="192">
        <f t="shared" si="8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9"/>
        <v>0</v>
      </c>
      <c r="T162" s="196" t="str">
        <f t="shared" si="10"/>
        <v/>
      </c>
      <c r="U162" s="196">
        <f t="shared" si="11"/>
        <v>0</v>
      </c>
      <c r="V162" s="197"/>
      <c r="W162" s="195">
        <f t="shared" ref="W162:X162" si="152">C162/100</f>
        <v>0</v>
      </c>
      <c r="X162" s="195">
        <f t="shared" si="152"/>
        <v>0</v>
      </c>
      <c r="Y162" s="195">
        <f t="shared" si="14"/>
        <v>0</v>
      </c>
      <c r="Z162" s="198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0">
        <v>154.0</v>
      </c>
      <c r="B163" s="190"/>
      <c r="C163" s="190"/>
      <c r="D163" s="190"/>
      <c r="E163" s="190"/>
      <c r="F163" s="190">
        <f t="shared" si="5"/>
        <v>0</v>
      </c>
      <c r="G163" s="190">
        <f t="shared" si="6"/>
        <v>0</v>
      </c>
      <c r="H163" s="191">
        <f t="shared" si="7"/>
        <v>0</v>
      </c>
      <c r="I163" s="190"/>
      <c r="J163" s="192">
        <f t="shared" si="8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9"/>
        <v>0</v>
      </c>
      <c r="T163" s="196" t="str">
        <f t="shared" si="10"/>
        <v/>
      </c>
      <c r="U163" s="196">
        <f t="shared" si="11"/>
        <v>0</v>
      </c>
      <c r="V163" s="197"/>
      <c r="W163" s="195">
        <f t="shared" ref="W163:X163" si="153">C163/100</f>
        <v>0</v>
      </c>
      <c r="X163" s="195">
        <f t="shared" si="153"/>
        <v>0</v>
      </c>
      <c r="Y163" s="195">
        <f t="shared" si="14"/>
        <v>0</v>
      </c>
      <c r="Z163" s="198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0">
        <v>155.0</v>
      </c>
      <c r="B164" s="190"/>
      <c r="C164" s="190"/>
      <c r="D164" s="190"/>
      <c r="E164" s="190"/>
      <c r="F164" s="190">
        <f t="shared" si="5"/>
        <v>0</v>
      </c>
      <c r="G164" s="190">
        <f t="shared" si="6"/>
        <v>0</v>
      </c>
      <c r="H164" s="191">
        <f t="shared" si="7"/>
        <v>0</v>
      </c>
      <c r="I164" s="190"/>
      <c r="J164" s="192">
        <f t="shared" si="8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9"/>
        <v>0</v>
      </c>
      <c r="T164" s="196" t="str">
        <f t="shared" si="10"/>
        <v/>
      </c>
      <c r="U164" s="196">
        <f t="shared" si="11"/>
        <v>0</v>
      </c>
      <c r="V164" s="197"/>
      <c r="W164" s="195">
        <f t="shared" ref="W164:X164" si="154">C164/100</f>
        <v>0</v>
      </c>
      <c r="X164" s="195">
        <f t="shared" si="154"/>
        <v>0</v>
      </c>
      <c r="Y164" s="195">
        <f t="shared" si="14"/>
        <v>0</v>
      </c>
      <c r="Z164" s="198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0">
        <v>156.0</v>
      </c>
      <c r="B165" s="190"/>
      <c r="C165" s="190"/>
      <c r="D165" s="190"/>
      <c r="E165" s="190"/>
      <c r="F165" s="190">
        <f t="shared" si="5"/>
        <v>0</v>
      </c>
      <c r="G165" s="190">
        <f t="shared" si="6"/>
        <v>0</v>
      </c>
      <c r="H165" s="191">
        <f t="shared" si="7"/>
        <v>0</v>
      </c>
      <c r="I165" s="190"/>
      <c r="J165" s="192">
        <f t="shared" si="8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9"/>
        <v>0</v>
      </c>
      <c r="T165" s="196" t="str">
        <f t="shared" si="10"/>
        <v/>
      </c>
      <c r="U165" s="196">
        <f t="shared" si="11"/>
        <v>0</v>
      </c>
      <c r="V165" s="197"/>
      <c r="W165" s="195">
        <f t="shared" ref="W165:X165" si="155">C165/100</f>
        <v>0</v>
      </c>
      <c r="X165" s="195">
        <f t="shared" si="155"/>
        <v>0</v>
      </c>
      <c r="Y165" s="195">
        <f t="shared" si="14"/>
        <v>0</v>
      </c>
      <c r="Z165" s="198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0">
        <v>157.0</v>
      </c>
      <c r="B166" s="190"/>
      <c r="C166" s="190"/>
      <c r="D166" s="190"/>
      <c r="E166" s="190"/>
      <c r="F166" s="190">
        <f t="shared" si="5"/>
        <v>0</v>
      </c>
      <c r="G166" s="190">
        <f t="shared" si="6"/>
        <v>0</v>
      </c>
      <c r="H166" s="191">
        <f t="shared" si="7"/>
        <v>0</v>
      </c>
      <c r="I166" s="190"/>
      <c r="J166" s="192">
        <f t="shared" si="8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9"/>
        <v>0</v>
      </c>
      <c r="T166" s="196" t="str">
        <f t="shared" si="10"/>
        <v/>
      </c>
      <c r="U166" s="196">
        <f t="shared" si="11"/>
        <v>0</v>
      </c>
      <c r="V166" s="197"/>
      <c r="W166" s="195">
        <f t="shared" ref="W166:X166" si="156">C166/100</f>
        <v>0</v>
      </c>
      <c r="X166" s="195">
        <f t="shared" si="156"/>
        <v>0</v>
      </c>
      <c r="Y166" s="195">
        <f t="shared" si="14"/>
        <v>0</v>
      </c>
      <c r="Z166" s="198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0">
        <v>158.0</v>
      </c>
      <c r="B167" s="190"/>
      <c r="C167" s="190"/>
      <c r="D167" s="190"/>
      <c r="E167" s="190"/>
      <c r="F167" s="190">
        <f t="shared" si="5"/>
        <v>0</v>
      </c>
      <c r="G167" s="190">
        <f t="shared" si="6"/>
        <v>0</v>
      </c>
      <c r="H167" s="191">
        <f t="shared" si="7"/>
        <v>0</v>
      </c>
      <c r="I167" s="190"/>
      <c r="J167" s="192">
        <f t="shared" si="8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9"/>
        <v>0</v>
      </c>
      <c r="T167" s="196" t="str">
        <f t="shared" si="10"/>
        <v/>
      </c>
      <c r="U167" s="196">
        <f t="shared" si="11"/>
        <v>0</v>
      </c>
      <c r="V167" s="197"/>
      <c r="W167" s="195">
        <f t="shared" ref="W167:X167" si="157">C167/100</f>
        <v>0</v>
      </c>
      <c r="X167" s="195">
        <f t="shared" si="157"/>
        <v>0</v>
      </c>
      <c r="Y167" s="195">
        <f t="shared" si="14"/>
        <v>0</v>
      </c>
      <c r="Z167" s="198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0">
        <v>159.0</v>
      </c>
      <c r="B168" s="190"/>
      <c r="C168" s="190"/>
      <c r="D168" s="190"/>
      <c r="E168" s="190"/>
      <c r="F168" s="190">
        <f t="shared" si="5"/>
        <v>0</v>
      </c>
      <c r="G168" s="190">
        <f t="shared" si="6"/>
        <v>0</v>
      </c>
      <c r="H168" s="191">
        <f t="shared" si="7"/>
        <v>0</v>
      </c>
      <c r="I168" s="190"/>
      <c r="J168" s="192">
        <f t="shared" si="8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9"/>
        <v>0</v>
      </c>
      <c r="T168" s="196" t="str">
        <f t="shared" si="10"/>
        <v/>
      </c>
      <c r="U168" s="196">
        <f t="shared" si="11"/>
        <v>0</v>
      </c>
      <c r="V168" s="197"/>
      <c r="W168" s="195">
        <f t="shared" ref="W168:X168" si="158">C168/100</f>
        <v>0</v>
      </c>
      <c r="X168" s="195">
        <f t="shared" si="158"/>
        <v>0</v>
      </c>
      <c r="Y168" s="195">
        <f t="shared" si="14"/>
        <v>0</v>
      </c>
      <c r="Z168" s="198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0">
        <v>160.0</v>
      </c>
      <c r="B169" s="190"/>
      <c r="C169" s="190"/>
      <c r="D169" s="190"/>
      <c r="E169" s="190"/>
      <c r="F169" s="190">
        <f t="shared" si="5"/>
        <v>0</v>
      </c>
      <c r="G169" s="190">
        <f t="shared" si="6"/>
        <v>0</v>
      </c>
      <c r="H169" s="191">
        <f t="shared" si="7"/>
        <v>0</v>
      </c>
      <c r="I169" s="190"/>
      <c r="J169" s="192">
        <f t="shared" si="8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9"/>
        <v>0</v>
      </c>
      <c r="T169" s="196" t="str">
        <f t="shared" si="10"/>
        <v/>
      </c>
      <c r="U169" s="196">
        <f t="shared" si="11"/>
        <v>0</v>
      </c>
      <c r="V169" s="197"/>
      <c r="W169" s="195">
        <f t="shared" ref="W169:X169" si="159">C169/100</f>
        <v>0</v>
      </c>
      <c r="X169" s="195">
        <f t="shared" si="159"/>
        <v>0</v>
      </c>
      <c r="Y169" s="195">
        <f t="shared" si="14"/>
        <v>0</v>
      </c>
      <c r="Z169" s="198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0">
        <v>161.0</v>
      </c>
      <c r="B170" s="190"/>
      <c r="C170" s="190"/>
      <c r="D170" s="190"/>
      <c r="E170" s="190"/>
      <c r="F170" s="190">
        <f t="shared" si="5"/>
        <v>0</v>
      </c>
      <c r="G170" s="190">
        <f t="shared" si="6"/>
        <v>0</v>
      </c>
      <c r="H170" s="191">
        <f t="shared" si="7"/>
        <v>0</v>
      </c>
      <c r="I170" s="190"/>
      <c r="J170" s="192">
        <f t="shared" si="8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9"/>
        <v>0</v>
      </c>
      <c r="T170" s="196" t="str">
        <f t="shared" si="10"/>
        <v/>
      </c>
      <c r="U170" s="196">
        <f t="shared" si="11"/>
        <v>0</v>
      </c>
      <c r="V170" s="197"/>
      <c r="W170" s="195">
        <f t="shared" ref="W170:X170" si="160">C170/100</f>
        <v>0</v>
      </c>
      <c r="X170" s="195">
        <f t="shared" si="160"/>
        <v>0</v>
      </c>
      <c r="Y170" s="195">
        <f t="shared" si="14"/>
        <v>0</v>
      </c>
      <c r="Z170" s="198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0">
        <v>162.0</v>
      </c>
      <c r="B171" s="190"/>
      <c r="C171" s="190"/>
      <c r="D171" s="190"/>
      <c r="E171" s="190"/>
      <c r="F171" s="190">
        <f t="shared" si="5"/>
        <v>0</v>
      </c>
      <c r="G171" s="190">
        <f t="shared" si="6"/>
        <v>0</v>
      </c>
      <c r="H171" s="191">
        <f t="shared" si="7"/>
        <v>0</v>
      </c>
      <c r="I171" s="190"/>
      <c r="J171" s="192">
        <f t="shared" si="8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9"/>
        <v>0</v>
      </c>
      <c r="T171" s="196" t="str">
        <f t="shared" si="10"/>
        <v/>
      </c>
      <c r="U171" s="196">
        <f t="shared" si="11"/>
        <v>0</v>
      </c>
      <c r="V171" s="197"/>
      <c r="W171" s="195">
        <f t="shared" ref="W171:X171" si="161">C171/100</f>
        <v>0</v>
      </c>
      <c r="X171" s="195">
        <f t="shared" si="161"/>
        <v>0</v>
      </c>
      <c r="Y171" s="195">
        <f t="shared" si="14"/>
        <v>0</v>
      </c>
      <c r="Z171" s="198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0">
        <v>163.0</v>
      </c>
      <c r="B172" s="190"/>
      <c r="C172" s="190"/>
      <c r="D172" s="190"/>
      <c r="E172" s="190"/>
      <c r="F172" s="190">
        <f t="shared" si="5"/>
        <v>0</v>
      </c>
      <c r="G172" s="190">
        <f t="shared" si="6"/>
        <v>0</v>
      </c>
      <c r="H172" s="191">
        <f t="shared" si="7"/>
        <v>0</v>
      </c>
      <c r="I172" s="190"/>
      <c r="J172" s="192">
        <f t="shared" si="8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9"/>
        <v>0</v>
      </c>
      <c r="T172" s="196" t="str">
        <f t="shared" si="10"/>
        <v/>
      </c>
      <c r="U172" s="196">
        <f t="shared" si="11"/>
        <v>0</v>
      </c>
      <c r="V172" s="197"/>
      <c r="W172" s="195">
        <f t="shared" ref="W172:X172" si="162">C172/100</f>
        <v>0</v>
      </c>
      <c r="X172" s="195">
        <f t="shared" si="162"/>
        <v>0</v>
      </c>
      <c r="Y172" s="195">
        <f t="shared" si="14"/>
        <v>0</v>
      </c>
      <c r="Z172" s="198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0">
        <v>164.0</v>
      </c>
      <c r="B173" s="190"/>
      <c r="C173" s="190"/>
      <c r="D173" s="190"/>
      <c r="E173" s="190"/>
      <c r="F173" s="190">
        <f t="shared" si="5"/>
        <v>0</v>
      </c>
      <c r="G173" s="190">
        <f t="shared" si="6"/>
        <v>0</v>
      </c>
      <c r="H173" s="191">
        <f t="shared" si="7"/>
        <v>0</v>
      </c>
      <c r="I173" s="190"/>
      <c r="J173" s="192">
        <f t="shared" si="8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9"/>
        <v>0</v>
      </c>
      <c r="T173" s="196" t="str">
        <f t="shared" si="10"/>
        <v/>
      </c>
      <c r="U173" s="196">
        <f t="shared" si="11"/>
        <v>0</v>
      </c>
      <c r="V173" s="197"/>
      <c r="W173" s="195">
        <f t="shared" ref="W173:X173" si="163">C173/100</f>
        <v>0</v>
      </c>
      <c r="X173" s="195">
        <f t="shared" si="163"/>
        <v>0</v>
      </c>
      <c r="Y173" s="195">
        <f t="shared" si="14"/>
        <v>0</v>
      </c>
      <c r="Z173" s="198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0">
        <v>165.0</v>
      </c>
      <c r="B174" s="190"/>
      <c r="C174" s="190"/>
      <c r="D174" s="190"/>
      <c r="E174" s="190"/>
      <c r="F174" s="190">
        <f t="shared" si="5"/>
        <v>0</v>
      </c>
      <c r="G174" s="190">
        <f t="shared" si="6"/>
        <v>0</v>
      </c>
      <c r="H174" s="191">
        <f t="shared" si="7"/>
        <v>0</v>
      </c>
      <c r="I174" s="190"/>
      <c r="J174" s="192">
        <f t="shared" si="8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9"/>
        <v>0</v>
      </c>
      <c r="T174" s="196" t="str">
        <f t="shared" si="10"/>
        <v/>
      </c>
      <c r="U174" s="196">
        <f t="shared" si="11"/>
        <v>0</v>
      </c>
      <c r="V174" s="197"/>
      <c r="W174" s="195">
        <f t="shared" ref="W174:X174" si="164">C174/100</f>
        <v>0</v>
      </c>
      <c r="X174" s="195">
        <f t="shared" si="164"/>
        <v>0</v>
      </c>
      <c r="Y174" s="195">
        <f t="shared" si="14"/>
        <v>0</v>
      </c>
      <c r="Z174" s="198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0">
        <v>166.0</v>
      </c>
      <c r="B175" s="190"/>
      <c r="C175" s="190"/>
      <c r="D175" s="190"/>
      <c r="E175" s="190"/>
      <c r="F175" s="190">
        <f t="shared" si="5"/>
        <v>0</v>
      </c>
      <c r="G175" s="190">
        <f t="shared" si="6"/>
        <v>0</v>
      </c>
      <c r="H175" s="191">
        <f t="shared" si="7"/>
        <v>0</v>
      </c>
      <c r="I175" s="190"/>
      <c r="J175" s="192">
        <f t="shared" si="8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9"/>
        <v>0</v>
      </c>
      <c r="T175" s="196" t="str">
        <f t="shared" si="10"/>
        <v/>
      </c>
      <c r="U175" s="196">
        <f t="shared" si="11"/>
        <v>0</v>
      </c>
      <c r="V175" s="197"/>
      <c r="W175" s="195">
        <f t="shared" ref="W175:X175" si="165">C175/100</f>
        <v>0</v>
      </c>
      <c r="X175" s="195">
        <f t="shared" si="165"/>
        <v>0</v>
      </c>
      <c r="Y175" s="195">
        <f t="shared" si="14"/>
        <v>0</v>
      </c>
      <c r="Z175" s="198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0">
        <v>167.0</v>
      </c>
      <c r="B176" s="190"/>
      <c r="C176" s="190"/>
      <c r="D176" s="190"/>
      <c r="E176" s="190"/>
      <c r="F176" s="190">
        <f t="shared" si="5"/>
        <v>0</v>
      </c>
      <c r="G176" s="190">
        <f t="shared" si="6"/>
        <v>0</v>
      </c>
      <c r="H176" s="191">
        <f t="shared" si="7"/>
        <v>0</v>
      </c>
      <c r="I176" s="190"/>
      <c r="J176" s="192">
        <f t="shared" si="8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9"/>
        <v>0</v>
      </c>
      <c r="T176" s="196" t="str">
        <f t="shared" si="10"/>
        <v/>
      </c>
      <c r="U176" s="196">
        <f t="shared" si="11"/>
        <v>0</v>
      </c>
      <c r="V176" s="197"/>
      <c r="W176" s="195">
        <f t="shared" ref="W176:X176" si="166">C176/100</f>
        <v>0</v>
      </c>
      <c r="X176" s="195">
        <f t="shared" si="166"/>
        <v>0</v>
      </c>
      <c r="Y176" s="195">
        <f t="shared" si="14"/>
        <v>0</v>
      </c>
      <c r="Z176" s="198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0">
        <v>168.0</v>
      </c>
      <c r="B177" s="190"/>
      <c r="C177" s="190"/>
      <c r="D177" s="190"/>
      <c r="E177" s="190"/>
      <c r="F177" s="190">
        <f t="shared" si="5"/>
        <v>0</v>
      </c>
      <c r="G177" s="190">
        <f t="shared" si="6"/>
        <v>0</v>
      </c>
      <c r="H177" s="191">
        <f t="shared" si="7"/>
        <v>0</v>
      </c>
      <c r="I177" s="190"/>
      <c r="J177" s="192">
        <f t="shared" si="8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9"/>
        <v>0</v>
      </c>
      <c r="T177" s="196" t="str">
        <f t="shared" si="10"/>
        <v/>
      </c>
      <c r="U177" s="196">
        <f t="shared" si="11"/>
        <v>0</v>
      </c>
      <c r="V177" s="197"/>
      <c r="W177" s="195">
        <f t="shared" ref="W177:X177" si="167">C177/100</f>
        <v>0</v>
      </c>
      <c r="X177" s="195">
        <f t="shared" si="167"/>
        <v>0</v>
      </c>
      <c r="Y177" s="195">
        <f t="shared" si="14"/>
        <v>0</v>
      </c>
      <c r="Z177" s="198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0">
        <v>169.0</v>
      </c>
      <c r="B178" s="190"/>
      <c r="C178" s="190"/>
      <c r="D178" s="190"/>
      <c r="E178" s="190"/>
      <c r="F178" s="190">
        <f t="shared" si="5"/>
        <v>0</v>
      </c>
      <c r="G178" s="190">
        <f t="shared" si="6"/>
        <v>0</v>
      </c>
      <c r="H178" s="191">
        <f t="shared" si="7"/>
        <v>0</v>
      </c>
      <c r="I178" s="190"/>
      <c r="J178" s="192">
        <f t="shared" si="8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9"/>
        <v>0</v>
      </c>
      <c r="T178" s="196" t="str">
        <f t="shared" si="10"/>
        <v/>
      </c>
      <c r="U178" s="196">
        <f t="shared" si="11"/>
        <v>0</v>
      </c>
      <c r="V178" s="197"/>
      <c r="W178" s="195">
        <f t="shared" ref="W178:X178" si="168">C178/100</f>
        <v>0</v>
      </c>
      <c r="X178" s="195">
        <f t="shared" si="168"/>
        <v>0</v>
      </c>
      <c r="Y178" s="195">
        <f t="shared" si="14"/>
        <v>0</v>
      </c>
      <c r="Z178" s="198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0">
        <v>170.0</v>
      </c>
      <c r="B179" s="190"/>
      <c r="C179" s="190"/>
      <c r="D179" s="190"/>
      <c r="E179" s="190"/>
      <c r="F179" s="190">
        <f t="shared" si="5"/>
        <v>0</v>
      </c>
      <c r="G179" s="190">
        <f t="shared" si="6"/>
        <v>0</v>
      </c>
      <c r="H179" s="191">
        <f t="shared" si="7"/>
        <v>0</v>
      </c>
      <c r="I179" s="190"/>
      <c r="J179" s="192">
        <f t="shared" si="8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9"/>
        <v>0</v>
      </c>
      <c r="T179" s="196" t="str">
        <f t="shared" si="10"/>
        <v/>
      </c>
      <c r="U179" s="196">
        <f t="shared" si="11"/>
        <v>0</v>
      </c>
      <c r="V179" s="197"/>
      <c r="W179" s="195">
        <f t="shared" ref="W179:X179" si="169">C179/100</f>
        <v>0</v>
      </c>
      <c r="X179" s="195">
        <f t="shared" si="169"/>
        <v>0</v>
      </c>
      <c r="Y179" s="195">
        <f t="shared" si="14"/>
        <v>0</v>
      </c>
      <c r="Z179" s="198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0">
        <v>171.0</v>
      </c>
      <c r="B180" s="190"/>
      <c r="C180" s="190"/>
      <c r="D180" s="190"/>
      <c r="E180" s="190"/>
      <c r="F180" s="190">
        <f t="shared" si="5"/>
        <v>0</v>
      </c>
      <c r="G180" s="190">
        <f t="shared" si="6"/>
        <v>0</v>
      </c>
      <c r="H180" s="191">
        <f t="shared" si="7"/>
        <v>0</v>
      </c>
      <c r="I180" s="190"/>
      <c r="J180" s="192">
        <f t="shared" si="8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9"/>
        <v>0</v>
      </c>
      <c r="T180" s="196" t="str">
        <f t="shared" si="10"/>
        <v/>
      </c>
      <c r="U180" s="196">
        <f t="shared" si="11"/>
        <v>0</v>
      </c>
      <c r="V180" s="197"/>
      <c r="W180" s="195">
        <f t="shared" ref="W180:X180" si="170">C180/100</f>
        <v>0</v>
      </c>
      <c r="X180" s="195">
        <f t="shared" si="170"/>
        <v>0</v>
      </c>
      <c r="Y180" s="195">
        <f t="shared" si="14"/>
        <v>0</v>
      </c>
      <c r="Z180" s="198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0">
        <v>172.0</v>
      </c>
      <c r="B181" s="190"/>
      <c r="C181" s="190"/>
      <c r="D181" s="190"/>
      <c r="E181" s="190"/>
      <c r="F181" s="190">
        <f t="shared" si="5"/>
        <v>0</v>
      </c>
      <c r="G181" s="190">
        <f t="shared" si="6"/>
        <v>0</v>
      </c>
      <c r="H181" s="191">
        <f t="shared" si="7"/>
        <v>0</v>
      </c>
      <c r="I181" s="190"/>
      <c r="J181" s="192">
        <f t="shared" si="8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9"/>
        <v>0</v>
      </c>
      <c r="T181" s="196" t="str">
        <f t="shared" si="10"/>
        <v/>
      </c>
      <c r="U181" s="196">
        <f t="shared" si="11"/>
        <v>0</v>
      </c>
      <c r="V181" s="197"/>
      <c r="W181" s="195">
        <f t="shared" ref="W181:X181" si="171">C181/100</f>
        <v>0</v>
      </c>
      <c r="X181" s="195">
        <f t="shared" si="171"/>
        <v>0</v>
      </c>
      <c r="Y181" s="195">
        <f t="shared" si="14"/>
        <v>0</v>
      </c>
      <c r="Z181" s="198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0">
        <v>173.0</v>
      </c>
      <c r="B182" s="190"/>
      <c r="C182" s="190"/>
      <c r="D182" s="190"/>
      <c r="E182" s="190"/>
      <c r="F182" s="190">
        <f t="shared" si="5"/>
        <v>0</v>
      </c>
      <c r="G182" s="190">
        <f t="shared" si="6"/>
        <v>0</v>
      </c>
      <c r="H182" s="191">
        <f t="shared" si="7"/>
        <v>0</v>
      </c>
      <c r="I182" s="190"/>
      <c r="J182" s="192">
        <f t="shared" si="8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9"/>
        <v>0</v>
      </c>
      <c r="T182" s="196" t="str">
        <f t="shared" si="10"/>
        <v/>
      </c>
      <c r="U182" s="196">
        <f t="shared" si="11"/>
        <v>0</v>
      </c>
      <c r="V182" s="197"/>
      <c r="W182" s="195">
        <f t="shared" ref="W182:X182" si="172">C182/100</f>
        <v>0</v>
      </c>
      <c r="X182" s="195">
        <f t="shared" si="172"/>
        <v>0</v>
      </c>
      <c r="Y182" s="195">
        <f t="shared" si="14"/>
        <v>0</v>
      </c>
      <c r="Z182" s="198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0">
        <v>174.0</v>
      </c>
      <c r="B183" s="190"/>
      <c r="C183" s="190"/>
      <c r="D183" s="190"/>
      <c r="E183" s="190"/>
      <c r="F183" s="190">
        <f t="shared" si="5"/>
        <v>0</v>
      </c>
      <c r="G183" s="190">
        <f t="shared" si="6"/>
        <v>0</v>
      </c>
      <c r="H183" s="191">
        <f t="shared" si="7"/>
        <v>0</v>
      </c>
      <c r="I183" s="190"/>
      <c r="J183" s="192">
        <f t="shared" si="8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9"/>
        <v>0</v>
      </c>
      <c r="T183" s="196" t="str">
        <f t="shared" si="10"/>
        <v/>
      </c>
      <c r="U183" s="196">
        <f t="shared" si="11"/>
        <v>0</v>
      </c>
      <c r="V183" s="197"/>
      <c r="W183" s="195">
        <f t="shared" ref="W183:X183" si="173">C183/100</f>
        <v>0</v>
      </c>
      <c r="X183" s="195">
        <f t="shared" si="173"/>
        <v>0</v>
      </c>
      <c r="Y183" s="195">
        <f t="shared" si="14"/>
        <v>0</v>
      </c>
      <c r="Z183" s="198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0">
        <v>175.0</v>
      </c>
      <c r="B184" s="190"/>
      <c r="C184" s="190"/>
      <c r="D184" s="190"/>
      <c r="E184" s="190"/>
      <c r="F184" s="190">
        <f t="shared" si="5"/>
        <v>0</v>
      </c>
      <c r="G184" s="190">
        <f t="shared" si="6"/>
        <v>0</v>
      </c>
      <c r="H184" s="191">
        <f t="shared" si="7"/>
        <v>0</v>
      </c>
      <c r="I184" s="190"/>
      <c r="J184" s="192">
        <f t="shared" si="8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9"/>
        <v>0</v>
      </c>
      <c r="T184" s="196" t="str">
        <f t="shared" si="10"/>
        <v/>
      </c>
      <c r="U184" s="196">
        <f t="shared" si="11"/>
        <v>0</v>
      </c>
      <c r="V184" s="197"/>
      <c r="W184" s="195">
        <f t="shared" ref="W184:X184" si="174">C184/100</f>
        <v>0</v>
      </c>
      <c r="X184" s="195">
        <f t="shared" si="174"/>
        <v>0</v>
      </c>
      <c r="Y184" s="195">
        <f t="shared" si="14"/>
        <v>0</v>
      </c>
      <c r="Z184" s="198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0">
        <v>176.0</v>
      </c>
      <c r="B185" s="190"/>
      <c r="C185" s="190"/>
      <c r="D185" s="190"/>
      <c r="E185" s="190"/>
      <c r="F185" s="190">
        <f t="shared" si="5"/>
        <v>0</v>
      </c>
      <c r="G185" s="190">
        <f t="shared" si="6"/>
        <v>0</v>
      </c>
      <c r="H185" s="191">
        <f t="shared" si="7"/>
        <v>0</v>
      </c>
      <c r="I185" s="190"/>
      <c r="J185" s="192">
        <f t="shared" si="8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9"/>
        <v>0</v>
      </c>
      <c r="T185" s="196" t="str">
        <f t="shared" si="10"/>
        <v/>
      </c>
      <c r="U185" s="196">
        <f t="shared" si="11"/>
        <v>0</v>
      </c>
      <c r="V185" s="197"/>
      <c r="W185" s="195">
        <f t="shared" ref="W185:X185" si="175">C185/100</f>
        <v>0</v>
      </c>
      <c r="X185" s="195">
        <f t="shared" si="175"/>
        <v>0</v>
      </c>
      <c r="Y185" s="195">
        <f t="shared" si="14"/>
        <v>0</v>
      </c>
      <c r="Z185" s="198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0">
        <v>177.0</v>
      </c>
      <c r="B186" s="190"/>
      <c r="C186" s="190"/>
      <c r="D186" s="190"/>
      <c r="E186" s="190"/>
      <c r="F186" s="190">
        <f t="shared" si="5"/>
        <v>0</v>
      </c>
      <c r="G186" s="190">
        <f t="shared" si="6"/>
        <v>0</v>
      </c>
      <c r="H186" s="191">
        <f t="shared" si="7"/>
        <v>0</v>
      </c>
      <c r="I186" s="190"/>
      <c r="J186" s="192">
        <f t="shared" si="8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9"/>
        <v>0</v>
      </c>
      <c r="T186" s="196" t="str">
        <f t="shared" si="10"/>
        <v/>
      </c>
      <c r="U186" s="196">
        <f t="shared" si="11"/>
        <v>0</v>
      </c>
      <c r="V186" s="197"/>
      <c r="W186" s="195">
        <f t="shared" ref="W186:X186" si="176">C186/100</f>
        <v>0</v>
      </c>
      <c r="X186" s="195">
        <f t="shared" si="176"/>
        <v>0</v>
      </c>
      <c r="Y186" s="195">
        <f t="shared" si="14"/>
        <v>0</v>
      </c>
      <c r="Z186" s="198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0">
        <v>178.0</v>
      </c>
      <c r="B187" s="190"/>
      <c r="C187" s="190"/>
      <c r="D187" s="190"/>
      <c r="E187" s="190"/>
      <c r="F187" s="190">
        <f t="shared" si="5"/>
        <v>0</v>
      </c>
      <c r="G187" s="190">
        <f t="shared" si="6"/>
        <v>0</v>
      </c>
      <c r="H187" s="191">
        <f t="shared" si="7"/>
        <v>0</v>
      </c>
      <c r="I187" s="190"/>
      <c r="J187" s="192">
        <f t="shared" si="8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9"/>
        <v>0</v>
      </c>
      <c r="T187" s="196" t="str">
        <f t="shared" si="10"/>
        <v/>
      </c>
      <c r="U187" s="196">
        <f t="shared" si="11"/>
        <v>0</v>
      </c>
      <c r="V187" s="197"/>
      <c r="W187" s="195">
        <f t="shared" ref="W187:X187" si="177">C187/100</f>
        <v>0</v>
      </c>
      <c r="X187" s="195">
        <f t="shared" si="177"/>
        <v>0</v>
      </c>
      <c r="Y187" s="195">
        <f t="shared" si="14"/>
        <v>0</v>
      </c>
      <c r="Z187" s="198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0">
        <v>179.0</v>
      </c>
      <c r="B188" s="190"/>
      <c r="C188" s="190"/>
      <c r="D188" s="190"/>
      <c r="E188" s="190"/>
      <c r="F188" s="190">
        <f t="shared" si="5"/>
        <v>0</v>
      </c>
      <c r="G188" s="190">
        <f t="shared" si="6"/>
        <v>0</v>
      </c>
      <c r="H188" s="191">
        <f t="shared" si="7"/>
        <v>0</v>
      </c>
      <c r="I188" s="190"/>
      <c r="J188" s="192">
        <f t="shared" si="8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9"/>
        <v>0</v>
      </c>
      <c r="T188" s="196" t="str">
        <f t="shared" si="10"/>
        <v/>
      </c>
      <c r="U188" s="196">
        <f t="shared" si="11"/>
        <v>0</v>
      </c>
      <c r="V188" s="197"/>
      <c r="W188" s="195">
        <f t="shared" ref="W188:X188" si="178">C188/100</f>
        <v>0</v>
      </c>
      <c r="X188" s="195">
        <f t="shared" si="178"/>
        <v>0</v>
      </c>
      <c r="Y188" s="195">
        <f t="shared" si="14"/>
        <v>0</v>
      </c>
      <c r="Z188" s="198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0">
        <v>180.0</v>
      </c>
      <c r="B189" s="190"/>
      <c r="C189" s="190"/>
      <c r="D189" s="190"/>
      <c r="E189" s="190"/>
      <c r="F189" s="190">
        <f t="shared" si="5"/>
        <v>0</v>
      </c>
      <c r="G189" s="190">
        <f t="shared" si="6"/>
        <v>0</v>
      </c>
      <c r="H189" s="191">
        <f t="shared" si="7"/>
        <v>0</v>
      </c>
      <c r="I189" s="190"/>
      <c r="J189" s="192">
        <f t="shared" si="8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9"/>
        <v>0</v>
      </c>
      <c r="T189" s="196" t="str">
        <f t="shared" si="10"/>
        <v/>
      </c>
      <c r="U189" s="196">
        <f t="shared" si="11"/>
        <v>0</v>
      </c>
      <c r="V189" s="197"/>
      <c r="W189" s="195">
        <f t="shared" ref="W189:X189" si="179">C189/100</f>
        <v>0</v>
      </c>
      <c r="X189" s="195">
        <f t="shared" si="179"/>
        <v>0</v>
      </c>
      <c r="Y189" s="195">
        <f t="shared" si="14"/>
        <v>0</v>
      </c>
      <c r="Z189" s="198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0">
        <v>181.0</v>
      </c>
      <c r="B190" s="190"/>
      <c r="C190" s="190"/>
      <c r="D190" s="190"/>
      <c r="E190" s="190"/>
      <c r="F190" s="190">
        <f t="shared" si="5"/>
        <v>0</v>
      </c>
      <c r="G190" s="190">
        <f t="shared" si="6"/>
        <v>0</v>
      </c>
      <c r="H190" s="191">
        <f t="shared" si="7"/>
        <v>0</v>
      </c>
      <c r="I190" s="190"/>
      <c r="J190" s="192">
        <f t="shared" si="8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9"/>
        <v>0</v>
      </c>
      <c r="T190" s="196" t="str">
        <f t="shared" si="10"/>
        <v/>
      </c>
      <c r="U190" s="196">
        <f t="shared" si="11"/>
        <v>0</v>
      </c>
      <c r="V190" s="197"/>
      <c r="W190" s="195">
        <f t="shared" ref="W190:X190" si="180">C190/100</f>
        <v>0</v>
      </c>
      <c r="X190" s="195">
        <f t="shared" si="180"/>
        <v>0</v>
      </c>
      <c r="Y190" s="195">
        <f t="shared" si="14"/>
        <v>0</v>
      </c>
      <c r="Z190" s="198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0">
        <v>182.0</v>
      </c>
      <c r="B191" s="190"/>
      <c r="C191" s="190"/>
      <c r="D191" s="190"/>
      <c r="E191" s="190"/>
      <c r="F191" s="190">
        <f t="shared" si="5"/>
        <v>0</v>
      </c>
      <c r="G191" s="190">
        <f t="shared" si="6"/>
        <v>0</v>
      </c>
      <c r="H191" s="191">
        <f t="shared" si="7"/>
        <v>0</v>
      </c>
      <c r="I191" s="190"/>
      <c r="J191" s="192">
        <f t="shared" si="8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9"/>
        <v>0</v>
      </c>
      <c r="T191" s="196" t="str">
        <f t="shared" si="10"/>
        <v/>
      </c>
      <c r="U191" s="196">
        <f t="shared" si="11"/>
        <v>0</v>
      </c>
      <c r="V191" s="197"/>
      <c r="W191" s="195">
        <f t="shared" ref="W191:X191" si="181">C191/100</f>
        <v>0</v>
      </c>
      <c r="X191" s="195">
        <f t="shared" si="181"/>
        <v>0</v>
      </c>
      <c r="Y191" s="195">
        <f t="shared" si="14"/>
        <v>0</v>
      </c>
      <c r="Z191" s="198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0">
        <v>183.0</v>
      </c>
      <c r="B192" s="190"/>
      <c r="C192" s="190"/>
      <c r="D192" s="190"/>
      <c r="E192" s="190"/>
      <c r="F192" s="190">
        <f t="shared" si="5"/>
        <v>0</v>
      </c>
      <c r="G192" s="190">
        <f t="shared" si="6"/>
        <v>0</v>
      </c>
      <c r="H192" s="191">
        <f t="shared" si="7"/>
        <v>0</v>
      </c>
      <c r="I192" s="190"/>
      <c r="J192" s="192">
        <f t="shared" si="8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9"/>
        <v>0</v>
      </c>
      <c r="T192" s="196" t="str">
        <f t="shared" si="10"/>
        <v/>
      </c>
      <c r="U192" s="196">
        <f t="shared" si="11"/>
        <v>0</v>
      </c>
      <c r="V192" s="197"/>
      <c r="W192" s="195">
        <f t="shared" ref="W192:X192" si="182">C192/100</f>
        <v>0</v>
      </c>
      <c r="X192" s="195">
        <f t="shared" si="182"/>
        <v>0</v>
      </c>
      <c r="Y192" s="195">
        <f t="shared" si="14"/>
        <v>0</v>
      </c>
      <c r="Z192" s="198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0">
        <v>184.0</v>
      </c>
      <c r="B193" s="190"/>
      <c r="C193" s="190"/>
      <c r="D193" s="190"/>
      <c r="E193" s="190"/>
      <c r="F193" s="190">
        <f t="shared" si="5"/>
        <v>0</v>
      </c>
      <c r="G193" s="190">
        <f t="shared" si="6"/>
        <v>0</v>
      </c>
      <c r="H193" s="191">
        <f t="shared" si="7"/>
        <v>0</v>
      </c>
      <c r="I193" s="190"/>
      <c r="J193" s="192">
        <f t="shared" si="8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9"/>
        <v>0</v>
      </c>
      <c r="T193" s="196" t="str">
        <f t="shared" si="10"/>
        <v/>
      </c>
      <c r="U193" s="196">
        <f t="shared" si="11"/>
        <v>0</v>
      </c>
      <c r="V193" s="197"/>
      <c r="W193" s="195">
        <f t="shared" ref="W193:X193" si="183">C193/100</f>
        <v>0</v>
      </c>
      <c r="X193" s="195">
        <f t="shared" si="183"/>
        <v>0</v>
      </c>
      <c r="Y193" s="195">
        <f t="shared" si="14"/>
        <v>0</v>
      </c>
      <c r="Z193" s="198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0">
        <v>185.0</v>
      </c>
      <c r="B194" s="190"/>
      <c r="C194" s="190"/>
      <c r="D194" s="190"/>
      <c r="E194" s="190"/>
      <c r="F194" s="190">
        <f t="shared" si="5"/>
        <v>0</v>
      </c>
      <c r="G194" s="190">
        <f t="shared" si="6"/>
        <v>0</v>
      </c>
      <c r="H194" s="191">
        <f t="shared" si="7"/>
        <v>0</v>
      </c>
      <c r="I194" s="190"/>
      <c r="J194" s="192">
        <f t="shared" si="8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9"/>
        <v>0</v>
      </c>
      <c r="T194" s="196" t="str">
        <f t="shared" si="10"/>
        <v/>
      </c>
      <c r="U194" s="196">
        <f t="shared" si="11"/>
        <v>0</v>
      </c>
      <c r="V194" s="197"/>
      <c r="W194" s="195">
        <f t="shared" ref="W194:X194" si="184">C194/100</f>
        <v>0</v>
      </c>
      <c r="X194" s="195">
        <f t="shared" si="184"/>
        <v>0</v>
      </c>
      <c r="Y194" s="195">
        <f t="shared" si="14"/>
        <v>0</v>
      </c>
      <c r="Z194" s="198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0">
        <v>186.0</v>
      </c>
      <c r="B195" s="190"/>
      <c r="C195" s="190"/>
      <c r="D195" s="190"/>
      <c r="E195" s="190"/>
      <c r="F195" s="190">
        <f t="shared" si="5"/>
        <v>0</v>
      </c>
      <c r="G195" s="190">
        <f t="shared" si="6"/>
        <v>0</v>
      </c>
      <c r="H195" s="191">
        <f t="shared" si="7"/>
        <v>0</v>
      </c>
      <c r="I195" s="190"/>
      <c r="J195" s="192">
        <f t="shared" si="8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9"/>
        <v>0</v>
      </c>
      <c r="T195" s="196" t="str">
        <f t="shared" si="10"/>
        <v/>
      </c>
      <c r="U195" s="196">
        <f t="shared" si="11"/>
        <v>0</v>
      </c>
      <c r="V195" s="197"/>
      <c r="W195" s="195">
        <f t="shared" ref="W195:X195" si="185">C195/100</f>
        <v>0</v>
      </c>
      <c r="X195" s="195">
        <f t="shared" si="185"/>
        <v>0</v>
      </c>
      <c r="Y195" s="195">
        <f t="shared" si="14"/>
        <v>0</v>
      </c>
      <c r="Z195" s="198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0">
        <v>187.0</v>
      </c>
      <c r="B196" s="190"/>
      <c r="C196" s="190"/>
      <c r="D196" s="190"/>
      <c r="E196" s="190"/>
      <c r="F196" s="190">
        <f t="shared" si="5"/>
        <v>0</v>
      </c>
      <c r="G196" s="190">
        <f t="shared" si="6"/>
        <v>0</v>
      </c>
      <c r="H196" s="191">
        <f t="shared" si="7"/>
        <v>0</v>
      </c>
      <c r="I196" s="190"/>
      <c r="J196" s="192">
        <f t="shared" si="8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9"/>
        <v>0</v>
      </c>
      <c r="T196" s="196" t="str">
        <f t="shared" si="10"/>
        <v/>
      </c>
      <c r="U196" s="196">
        <f t="shared" si="11"/>
        <v>0</v>
      </c>
      <c r="V196" s="197"/>
      <c r="W196" s="195">
        <f t="shared" ref="W196:X196" si="186">C196/100</f>
        <v>0</v>
      </c>
      <c r="X196" s="195">
        <f t="shared" si="186"/>
        <v>0</v>
      </c>
      <c r="Y196" s="195">
        <f t="shared" si="14"/>
        <v>0</v>
      </c>
      <c r="Z196" s="198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0">
        <v>188.0</v>
      </c>
      <c r="B197" s="190"/>
      <c r="C197" s="190"/>
      <c r="D197" s="190"/>
      <c r="E197" s="190"/>
      <c r="F197" s="190">
        <f t="shared" si="5"/>
        <v>0</v>
      </c>
      <c r="G197" s="190">
        <f t="shared" si="6"/>
        <v>0</v>
      </c>
      <c r="H197" s="191">
        <f t="shared" si="7"/>
        <v>0</v>
      </c>
      <c r="I197" s="190"/>
      <c r="J197" s="192">
        <f t="shared" si="8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9"/>
        <v>0</v>
      </c>
      <c r="T197" s="196" t="str">
        <f t="shared" si="10"/>
        <v/>
      </c>
      <c r="U197" s="196">
        <f t="shared" si="11"/>
        <v>0</v>
      </c>
      <c r="V197" s="197"/>
      <c r="W197" s="195">
        <f t="shared" ref="W197:X197" si="187">C197/100</f>
        <v>0</v>
      </c>
      <c r="X197" s="195">
        <f t="shared" si="187"/>
        <v>0</v>
      </c>
      <c r="Y197" s="195">
        <f t="shared" si="14"/>
        <v>0</v>
      </c>
      <c r="Z197" s="198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0">
        <v>189.0</v>
      </c>
      <c r="B198" s="190"/>
      <c r="C198" s="190"/>
      <c r="D198" s="190"/>
      <c r="E198" s="190"/>
      <c r="F198" s="190">
        <f t="shared" si="5"/>
        <v>0</v>
      </c>
      <c r="G198" s="190">
        <f t="shared" si="6"/>
        <v>0</v>
      </c>
      <c r="H198" s="191">
        <f t="shared" si="7"/>
        <v>0</v>
      </c>
      <c r="I198" s="190"/>
      <c r="J198" s="192">
        <f t="shared" si="8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9"/>
        <v>0</v>
      </c>
      <c r="T198" s="196" t="str">
        <f t="shared" si="10"/>
        <v/>
      </c>
      <c r="U198" s="196">
        <f t="shared" si="11"/>
        <v>0</v>
      </c>
      <c r="V198" s="197"/>
      <c r="W198" s="195">
        <f t="shared" ref="W198:X198" si="188">C198/100</f>
        <v>0</v>
      </c>
      <c r="X198" s="195">
        <f t="shared" si="188"/>
        <v>0</v>
      </c>
      <c r="Y198" s="195">
        <f t="shared" si="14"/>
        <v>0</v>
      </c>
      <c r="Z198" s="198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0">
        <v>190.0</v>
      </c>
      <c r="B199" s="190"/>
      <c r="C199" s="190"/>
      <c r="D199" s="190"/>
      <c r="E199" s="190"/>
      <c r="F199" s="190">
        <f t="shared" si="5"/>
        <v>0</v>
      </c>
      <c r="G199" s="190">
        <f t="shared" si="6"/>
        <v>0</v>
      </c>
      <c r="H199" s="191">
        <f t="shared" si="7"/>
        <v>0</v>
      </c>
      <c r="I199" s="190"/>
      <c r="J199" s="192">
        <f t="shared" si="8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9"/>
        <v>0</v>
      </c>
      <c r="T199" s="196" t="str">
        <f t="shared" si="10"/>
        <v/>
      </c>
      <c r="U199" s="196">
        <f t="shared" si="11"/>
        <v>0</v>
      </c>
      <c r="V199" s="197"/>
      <c r="W199" s="195">
        <f t="shared" ref="W199:X199" si="189">C199/100</f>
        <v>0</v>
      </c>
      <c r="X199" s="195">
        <f t="shared" si="189"/>
        <v>0</v>
      </c>
      <c r="Y199" s="195">
        <f t="shared" si="14"/>
        <v>0</v>
      </c>
      <c r="Z199" s="198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0">
        <v>191.0</v>
      </c>
      <c r="B200" s="190"/>
      <c r="C200" s="190"/>
      <c r="D200" s="190"/>
      <c r="E200" s="190"/>
      <c r="F200" s="190">
        <f t="shared" si="5"/>
        <v>0</v>
      </c>
      <c r="G200" s="190">
        <f t="shared" si="6"/>
        <v>0</v>
      </c>
      <c r="H200" s="191">
        <f t="shared" si="7"/>
        <v>0</v>
      </c>
      <c r="I200" s="190"/>
      <c r="J200" s="192">
        <f t="shared" si="8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9"/>
        <v>0</v>
      </c>
      <c r="T200" s="196" t="str">
        <f t="shared" si="10"/>
        <v/>
      </c>
      <c r="U200" s="196">
        <f t="shared" si="11"/>
        <v>0</v>
      </c>
      <c r="V200" s="197"/>
      <c r="W200" s="195">
        <f t="shared" ref="W200:X200" si="190">C200/100</f>
        <v>0</v>
      </c>
      <c r="X200" s="195">
        <f t="shared" si="190"/>
        <v>0</v>
      </c>
      <c r="Y200" s="195">
        <f t="shared" si="14"/>
        <v>0</v>
      </c>
      <c r="Z200" s="198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0">
        <v>192.0</v>
      </c>
      <c r="B201" s="190"/>
      <c r="C201" s="190"/>
      <c r="D201" s="190"/>
      <c r="E201" s="190"/>
      <c r="F201" s="190">
        <f t="shared" si="5"/>
        <v>0</v>
      </c>
      <c r="G201" s="190">
        <f t="shared" si="6"/>
        <v>0</v>
      </c>
      <c r="H201" s="191">
        <f t="shared" si="7"/>
        <v>0</v>
      </c>
      <c r="I201" s="190"/>
      <c r="J201" s="192">
        <f t="shared" si="8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9"/>
        <v>0</v>
      </c>
      <c r="T201" s="196" t="str">
        <f t="shared" si="10"/>
        <v/>
      </c>
      <c r="U201" s="196">
        <f t="shared" si="11"/>
        <v>0</v>
      </c>
      <c r="V201" s="197"/>
      <c r="W201" s="195">
        <f t="shared" ref="W201:X201" si="191">C201/100</f>
        <v>0</v>
      </c>
      <c r="X201" s="195">
        <f t="shared" si="191"/>
        <v>0</v>
      </c>
      <c r="Y201" s="195">
        <f t="shared" si="14"/>
        <v>0</v>
      </c>
      <c r="Z201" s="198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0">
        <v>193.0</v>
      </c>
      <c r="B202" s="190"/>
      <c r="C202" s="190"/>
      <c r="D202" s="190"/>
      <c r="E202" s="190"/>
      <c r="F202" s="190">
        <f t="shared" si="5"/>
        <v>0</v>
      </c>
      <c r="G202" s="190">
        <f t="shared" si="6"/>
        <v>0</v>
      </c>
      <c r="H202" s="191">
        <f t="shared" si="7"/>
        <v>0</v>
      </c>
      <c r="I202" s="190"/>
      <c r="J202" s="192">
        <f t="shared" si="8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9"/>
        <v>0</v>
      </c>
      <c r="T202" s="196" t="str">
        <f t="shared" si="10"/>
        <v/>
      </c>
      <c r="U202" s="196">
        <f t="shared" si="11"/>
        <v>0</v>
      </c>
      <c r="V202" s="197"/>
      <c r="W202" s="195">
        <f t="shared" ref="W202:X202" si="192">C202/100</f>
        <v>0</v>
      </c>
      <c r="X202" s="195">
        <f t="shared" si="192"/>
        <v>0</v>
      </c>
      <c r="Y202" s="195">
        <f t="shared" si="14"/>
        <v>0</v>
      </c>
      <c r="Z202" s="198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0">
        <v>194.0</v>
      </c>
      <c r="B203" s="190"/>
      <c r="C203" s="190"/>
      <c r="D203" s="190"/>
      <c r="E203" s="190"/>
      <c r="F203" s="190">
        <f t="shared" si="5"/>
        <v>0</v>
      </c>
      <c r="G203" s="190">
        <f t="shared" si="6"/>
        <v>0</v>
      </c>
      <c r="H203" s="191">
        <f t="shared" si="7"/>
        <v>0</v>
      </c>
      <c r="I203" s="190"/>
      <c r="J203" s="192">
        <f t="shared" si="8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9"/>
        <v>0</v>
      </c>
      <c r="T203" s="196" t="str">
        <f t="shared" si="10"/>
        <v/>
      </c>
      <c r="U203" s="196">
        <f t="shared" si="11"/>
        <v>0</v>
      </c>
      <c r="V203" s="197"/>
      <c r="W203" s="195">
        <f t="shared" ref="W203:X203" si="193">C203/100</f>
        <v>0</v>
      </c>
      <c r="X203" s="195">
        <f t="shared" si="193"/>
        <v>0</v>
      </c>
      <c r="Y203" s="195">
        <f t="shared" si="14"/>
        <v>0</v>
      </c>
      <c r="Z203" s="198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0">
        <v>195.0</v>
      </c>
      <c r="B204" s="190"/>
      <c r="C204" s="190"/>
      <c r="D204" s="190"/>
      <c r="E204" s="190"/>
      <c r="F204" s="190">
        <f t="shared" si="5"/>
        <v>0</v>
      </c>
      <c r="G204" s="190">
        <f t="shared" si="6"/>
        <v>0</v>
      </c>
      <c r="H204" s="191">
        <f t="shared" si="7"/>
        <v>0</v>
      </c>
      <c r="I204" s="190"/>
      <c r="J204" s="192">
        <f t="shared" si="8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9"/>
        <v>0</v>
      </c>
      <c r="T204" s="196" t="str">
        <f t="shared" si="10"/>
        <v/>
      </c>
      <c r="U204" s="196">
        <f t="shared" si="11"/>
        <v>0</v>
      </c>
      <c r="V204" s="197"/>
      <c r="W204" s="195">
        <f t="shared" ref="W204:X204" si="194">C204/100</f>
        <v>0</v>
      </c>
      <c r="X204" s="195">
        <f t="shared" si="194"/>
        <v>0</v>
      </c>
      <c r="Y204" s="195">
        <f t="shared" si="14"/>
        <v>0</v>
      </c>
      <c r="Z204" s="198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0">
        <v>196.0</v>
      </c>
      <c r="B205" s="190"/>
      <c r="C205" s="190"/>
      <c r="D205" s="190"/>
      <c r="E205" s="190"/>
      <c r="F205" s="190">
        <f t="shared" si="5"/>
        <v>0</v>
      </c>
      <c r="G205" s="190">
        <f t="shared" si="6"/>
        <v>0</v>
      </c>
      <c r="H205" s="191">
        <f t="shared" si="7"/>
        <v>0</v>
      </c>
      <c r="I205" s="190"/>
      <c r="J205" s="192">
        <f t="shared" si="8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9"/>
        <v>0</v>
      </c>
      <c r="T205" s="196" t="str">
        <f t="shared" si="10"/>
        <v/>
      </c>
      <c r="U205" s="196">
        <f t="shared" si="11"/>
        <v>0</v>
      </c>
      <c r="V205" s="197"/>
      <c r="W205" s="195">
        <f t="shared" ref="W205:X205" si="195">C205/100</f>
        <v>0</v>
      </c>
      <c r="X205" s="195">
        <f t="shared" si="195"/>
        <v>0</v>
      </c>
      <c r="Y205" s="195">
        <f t="shared" si="14"/>
        <v>0</v>
      </c>
      <c r="Z205" s="198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0">
        <v>197.0</v>
      </c>
      <c r="B206" s="190"/>
      <c r="C206" s="190"/>
      <c r="D206" s="190"/>
      <c r="E206" s="190"/>
      <c r="F206" s="190">
        <f t="shared" si="5"/>
        <v>0</v>
      </c>
      <c r="G206" s="190">
        <f t="shared" si="6"/>
        <v>0</v>
      </c>
      <c r="H206" s="191">
        <f t="shared" si="7"/>
        <v>0</v>
      </c>
      <c r="I206" s="190"/>
      <c r="J206" s="192">
        <f t="shared" si="8"/>
        <v>0</v>
      </c>
      <c r="K206" s="139"/>
      <c r="L206" s="216"/>
      <c r="M206" s="258"/>
      <c r="N206" s="258"/>
      <c r="O206" s="139"/>
      <c r="P206" s="139"/>
      <c r="Q206" s="192"/>
      <c r="R206" s="141"/>
      <c r="S206" s="195">
        <f t="shared" si="9"/>
        <v>0</v>
      </c>
      <c r="T206" s="196" t="str">
        <f t="shared" si="10"/>
        <v/>
      </c>
      <c r="U206" s="196">
        <f t="shared" si="11"/>
        <v>0</v>
      </c>
      <c r="V206" s="197"/>
      <c r="W206" s="195">
        <f t="shared" ref="W206:X206" si="196">C206/100</f>
        <v>0</v>
      </c>
      <c r="X206" s="195">
        <f t="shared" si="196"/>
        <v>0</v>
      </c>
      <c r="Y206" s="195">
        <f t="shared" si="14"/>
        <v>0</v>
      </c>
      <c r="Z206" s="198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0">
        <v>198.0</v>
      </c>
      <c r="B207" s="190"/>
      <c r="C207" s="190"/>
      <c r="D207" s="190"/>
      <c r="E207" s="190"/>
      <c r="F207" s="190">
        <f t="shared" si="5"/>
        <v>0</v>
      </c>
      <c r="G207" s="190">
        <f t="shared" si="6"/>
        <v>0</v>
      </c>
      <c r="H207" s="191">
        <f t="shared" si="7"/>
        <v>0</v>
      </c>
      <c r="I207" s="190"/>
      <c r="J207" s="192">
        <f t="shared" si="8"/>
        <v>0</v>
      </c>
      <c r="K207" s="139"/>
      <c r="L207" s="216"/>
      <c r="M207" s="258"/>
      <c r="N207" s="258"/>
      <c r="O207" s="139"/>
      <c r="P207" s="139"/>
      <c r="Q207" s="192"/>
      <c r="R207" s="141"/>
      <c r="S207" s="195">
        <f t="shared" si="9"/>
        <v>0</v>
      </c>
      <c r="T207" s="196" t="str">
        <f t="shared" si="10"/>
        <v/>
      </c>
      <c r="U207" s="196">
        <f t="shared" si="11"/>
        <v>0</v>
      </c>
      <c r="V207" s="197"/>
      <c r="W207" s="195">
        <f t="shared" ref="W207:X207" si="197">C207/100</f>
        <v>0</v>
      </c>
      <c r="X207" s="195">
        <f t="shared" si="197"/>
        <v>0</v>
      </c>
      <c r="Y207" s="195">
        <f t="shared" si="14"/>
        <v>0</v>
      </c>
      <c r="Z207" s="198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0">
        <v>199.0</v>
      </c>
      <c r="B208" s="190"/>
      <c r="C208" s="190"/>
      <c r="D208" s="190"/>
      <c r="E208" s="190"/>
      <c r="F208" s="190">
        <f t="shared" si="5"/>
        <v>0</v>
      </c>
      <c r="G208" s="190">
        <f t="shared" si="6"/>
        <v>0</v>
      </c>
      <c r="H208" s="191">
        <f t="shared" si="7"/>
        <v>0</v>
      </c>
      <c r="I208" s="190"/>
      <c r="J208" s="192">
        <f t="shared" si="8"/>
        <v>0</v>
      </c>
      <c r="K208" s="139"/>
      <c r="L208" s="216"/>
      <c r="M208" s="258"/>
      <c r="N208" s="258"/>
      <c r="O208" s="139"/>
      <c r="P208" s="139"/>
      <c r="Q208" s="192"/>
      <c r="R208" s="141"/>
      <c r="S208" s="195">
        <f t="shared" si="9"/>
        <v>0</v>
      </c>
      <c r="T208" s="196" t="str">
        <f t="shared" si="10"/>
        <v/>
      </c>
      <c r="U208" s="196">
        <f t="shared" si="11"/>
        <v>0</v>
      </c>
      <c r="V208" s="197"/>
      <c r="W208" s="195">
        <f t="shared" ref="W208:X208" si="198">C208/100</f>
        <v>0</v>
      </c>
      <c r="X208" s="195">
        <f t="shared" si="198"/>
        <v>0</v>
      </c>
      <c r="Y208" s="195">
        <f t="shared" si="14"/>
        <v>0</v>
      </c>
      <c r="Z208" s="198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0">
        <v>200.0</v>
      </c>
      <c r="B209" s="190"/>
      <c r="C209" s="190"/>
      <c r="D209" s="190"/>
      <c r="E209" s="190"/>
      <c r="F209" s="190">
        <f t="shared" si="5"/>
        <v>0</v>
      </c>
      <c r="G209" s="190">
        <f t="shared" si="6"/>
        <v>0</v>
      </c>
      <c r="H209" s="191">
        <f t="shared" si="7"/>
        <v>0</v>
      </c>
      <c r="I209" s="190"/>
      <c r="J209" s="192">
        <f t="shared" si="8"/>
        <v>0</v>
      </c>
      <c r="K209" s="139"/>
      <c r="L209" s="216"/>
      <c r="M209" s="258"/>
      <c r="N209" s="258"/>
      <c r="O209" s="139"/>
      <c r="P209" s="139"/>
      <c r="Q209" s="192"/>
      <c r="R209" s="141"/>
      <c r="S209" s="195">
        <f t="shared" si="9"/>
        <v>0</v>
      </c>
      <c r="T209" s="196" t="str">
        <f t="shared" si="10"/>
        <v/>
      </c>
      <c r="U209" s="196">
        <f t="shared" si="11"/>
        <v>0</v>
      </c>
      <c r="V209" s="197"/>
      <c r="W209" s="195">
        <f t="shared" ref="W209:X209" si="199">C209/100</f>
        <v>0</v>
      </c>
      <c r="X209" s="195">
        <f t="shared" si="199"/>
        <v>0</v>
      </c>
      <c r="Y209" s="195">
        <f t="shared" si="14"/>
        <v>0</v>
      </c>
      <c r="Z209" s="198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0">
        <v>201.0</v>
      </c>
      <c r="B210" s="190"/>
      <c r="C210" s="190"/>
      <c r="D210" s="190"/>
      <c r="E210" s="190"/>
      <c r="F210" s="190">
        <f t="shared" si="5"/>
        <v>0</v>
      </c>
      <c r="G210" s="190">
        <f t="shared" si="6"/>
        <v>0</v>
      </c>
      <c r="H210" s="191">
        <f t="shared" si="7"/>
        <v>0</v>
      </c>
      <c r="I210" s="190"/>
      <c r="J210" s="192">
        <f t="shared" si="8"/>
        <v>0</v>
      </c>
      <c r="K210" s="139"/>
      <c r="L210" s="216"/>
      <c r="M210" s="258"/>
      <c r="N210" s="258"/>
      <c r="O210" s="139"/>
      <c r="P210" s="139"/>
      <c r="Q210" s="192"/>
      <c r="R210" s="141"/>
      <c r="S210" s="195">
        <f t="shared" si="9"/>
        <v>0</v>
      </c>
      <c r="T210" s="196" t="str">
        <f t="shared" si="10"/>
        <v/>
      </c>
      <c r="U210" s="196">
        <f t="shared" si="11"/>
        <v>0</v>
      </c>
      <c r="V210" s="197"/>
      <c r="W210" s="195">
        <f t="shared" ref="W210:X210" si="200">C210/100</f>
        <v>0</v>
      </c>
      <c r="X210" s="195">
        <f t="shared" si="200"/>
        <v>0</v>
      </c>
      <c r="Y210" s="195">
        <f t="shared" si="14"/>
        <v>0</v>
      </c>
      <c r="Z210" s="198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0">
        <v>202.0</v>
      </c>
      <c r="B211" s="190"/>
      <c r="C211" s="190"/>
      <c r="D211" s="190"/>
      <c r="E211" s="190"/>
      <c r="F211" s="190">
        <f t="shared" si="5"/>
        <v>0</v>
      </c>
      <c r="G211" s="190">
        <f t="shared" si="6"/>
        <v>0</v>
      </c>
      <c r="H211" s="191">
        <f t="shared" si="7"/>
        <v>0</v>
      </c>
      <c r="I211" s="190"/>
      <c r="J211" s="192">
        <f t="shared" si="8"/>
        <v>0</v>
      </c>
      <c r="K211" s="139"/>
      <c r="L211" s="216"/>
      <c r="M211" s="258"/>
      <c r="N211" s="258"/>
      <c r="O211" s="139"/>
      <c r="P211" s="139"/>
      <c r="Q211" s="192"/>
      <c r="R211" s="141"/>
      <c r="S211" s="195">
        <f t="shared" si="9"/>
        <v>0</v>
      </c>
      <c r="T211" s="196" t="str">
        <f t="shared" si="10"/>
        <v/>
      </c>
      <c r="U211" s="196">
        <f t="shared" si="11"/>
        <v>0</v>
      </c>
      <c r="V211" s="197"/>
      <c r="W211" s="195">
        <f t="shared" ref="W211:X211" si="201">C211/100</f>
        <v>0</v>
      </c>
      <c r="X211" s="195">
        <f t="shared" si="201"/>
        <v>0</v>
      </c>
      <c r="Y211" s="195">
        <f t="shared" si="14"/>
        <v>0</v>
      </c>
      <c r="Z211" s="198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0">
        <v>203.0</v>
      </c>
      <c r="B212" s="190"/>
      <c r="C212" s="190"/>
      <c r="D212" s="190"/>
      <c r="E212" s="190"/>
      <c r="F212" s="190">
        <f t="shared" si="5"/>
        <v>0</v>
      </c>
      <c r="G212" s="190">
        <f t="shared" si="6"/>
        <v>0</v>
      </c>
      <c r="H212" s="191">
        <f t="shared" si="7"/>
        <v>0</v>
      </c>
      <c r="I212" s="190"/>
      <c r="J212" s="192">
        <f t="shared" si="8"/>
        <v>0</v>
      </c>
      <c r="K212" s="139"/>
      <c r="L212" s="216"/>
      <c r="M212" s="258"/>
      <c r="N212" s="258"/>
      <c r="O212" s="139"/>
      <c r="P212" s="139"/>
      <c r="Q212" s="192"/>
      <c r="R212" s="141"/>
      <c r="S212" s="195">
        <f t="shared" si="9"/>
        <v>0</v>
      </c>
      <c r="T212" s="196" t="str">
        <f t="shared" si="10"/>
        <v/>
      </c>
      <c r="U212" s="196">
        <f t="shared" si="11"/>
        <v>0</v>
      </c>
      <c r="V212" s="197"/>
      <c r="W212" s="195">
        <f t="shared" ref="W212:X212" si="202">C212/100</f>
        <v>0</v>
      </c>
      <c r="X212" s="195">
        <f t="shared" si="202"/>
        <v>0</v>
      </c>
      <c r="Y212" s="195">
        <f t="shared" si="14"/>
        <v>0</v>
      </c>
      <c r="Z212" s="198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0">
        <v>204.0</v>
      </c>
      <c r="B213" s="190"/>
      <c r="C213" s="190"/>
      <c r="D213" s="190"/>
      <c r="E213" s="190"/>
      <c r="F213" s="190">
        <f t="shared" si="5"/>
        <v>0</v>
      </c>
      <c r="G213" s="190">
        <f t="shared" si="6"/>
        <v>0</v>
      </c>
      <c r="H213" s="191">
        <f t="shared" si="7"/>
        <v>0</v>
      </c>
      <c r="I213" s="190"/>
      <c r="J213" s="192">
        <f t="shared" si="8"/>
        <v>0</v>
      </c>
      <c r="K213" s="139"/>
      <c r="L213" s="216"/>
      <c r="M213" s="258"/>
      <c r="N213" s="258"/>
      <c r="O213" s="139"/>
      <c r="P213" s="139"/>
      <c r="Q213" s="192"/>
      <c r="R213" s="141"/>
      <c r="S213" s="195">
        <f t="shared" si="9"/>
        <v>0</v>
      </c>
      <c r="T213" s="196" t="str">
        <f t="shared" si="10"/>
        <v/>
      </c>
      <c r="U213" s="196">
        <f t="shared" si="11"/>
        <v>0</v>
      </c>
      <c r="V213" s="197"/>
      <c r="W213" s="195">
        <f t="shared" ref="W213:X213" si="203">C213/100</f>
        <v>0</v>
      </c>
      <c r="X213" s="195">
        <f t="shared" si="203"/>
        <v>0</v>
      </c>
      <c r="Y213" s="195">
        <f t="shared" si="14"/>
        <v>0</v>
      </c>
      <c r="Z213" s="198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0">
        <v>205.0</v>
      </c>
      <c r="B214" s="190"/>
      <c r="C214" s="190"/>
      <c r="D214" s="190"/>
      <c r="E214" s="190"/>
      <c r="F214" s="190">
        <f t="shared" si="5"/>
        <v>0</v>
      </c>
      <c r="G214" s="190">
        <f t="shared" si="6"/>
        <v>0</v>
      </c>
      <c r="H214" s="191">
        <f t="shared" si="7"/>
        <v>0</v>
      </c>
      <c r="I214" s="190"/>
      <c r="J214" s="192">
        <f t="shared" si="8"/>
        <v>0</v>
      </c>
      <c r="K214" s="139"/>
      <c r="L214" s="216"/>
      <c r="M214" s="258"/>
      <c r="N214" s="258"/>
      <c r="O214" s="139"/>
      <c r="P214" s="139"/>
      <c r="Q214" s="192"/>
      <c r="R214" s="141"/>
      <c r="S214" s="195">
        <f t="shared" si="9"/>
        <v>0</v>
      </c>
      <c r="T214" s="196" t="str">
        <f t="shared" si="10"/>
        <v/>
      </c>
      <c r="U214" s="196">
        <f t="shared" si="11"/>
        <v>0</v>
      </c>
      <c r="V214" s="197"/>
      <c r="W214" s="195">
        <f t="shared" ref="W214:X214" si="204">C214/100</f>
        <v>0</v>
      </c>
      <c r="X214" s="195">
        <f t="shared" si="204"/>
        <v>0</v>
      </c>
      <c r="Y214" s="195">
        <f t="shared" si="14"/>
        <v>0</v>
      </c>
      <c r="Z214" s="198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0">
        <v>206.0</v>
      </c>
      <c r="B215" s="190"/>
      <c r="C215" s="190"/>
      <c r="D215" s="190"/>
      <c r="E215" s="190"/>
      <c r="F215" s="190">
        <f t="shared" si="5"/>
        <v>0</v>
      </c>
      <c r="G215" s="190">
        <f t="shared" si="6"/>
        <v>0</v>
      </c>
      <c r="H215" s="191">
        <f t="shared" si="7"/>
        <v>0</v>
      </c>
      <c r="I215" s="190"/>
      <c r="J215" s="192">
        <f t="shared" si="8"/>
        <v>0</v>
      </c>
      <c r="K215" s="139"/>
      <c r="L215" s="216"/>
      <c r="M215" s="258"/>
      <c r="N215" s="258"/>
      <c r="O215" s="139"/>
      <c r="P215" s="139"/>
      <c r="Q215" s="192"/>
      <c r="R215" s="141"/>
      <c r="S215" s="195">
        <f t="shared" si="9"/>
        <v>0</v>
      </c>
      <c r="T215" s="196" t="str">
        <f t="shared" si="10"/>
        <v/>
      </c>
      <c r="U215" s="196">
        <f t="shared" si="11"/>
        <v>0</v>
      </c>
      <c r="V215" s="197"/>
      <c r="W215" s="195">
        <f t="shared" ref="W215:X215" si="205">C215/100</f>
        <v>0</v>
      </c>
      <c r="X215" s="195">
        <f t="shared" si="205"/>
        <v>0</v>
      </c>
      <c r="Y215" s="195">
        <f t="shared" si="14"/>
        <v>0</v>
      </c>
      <c r="Z215" s="198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0">
        <v>207.0</v>
      </c>
      <c r="B216" s="190"/>
      <c r="C216" s="190"/>
      <c r="D216" s="190"/>
      <c r="E216" s="190"/>
      <c r="F216" s="190">
        <f t="shared" si="5"/>
        <v>0</v>
      </c>
      <c r="G216" s="190">
        <f t="shared" si="6"/>
        <v>0</v>
      </c>
      <c r="H216" s="191">
        <f t="shared" si="7"/>
        <v>0</v>
      </c>
      <c r="I216" s="190"/>
      <c r="J216" s="192">
        <f t="shared" si="8"/>
        <v>0</v>
      </c>
      <c r="K216" s="139"/>
      <c r="L216" s="216"/>
      <c r="M216" s="258"/>
      <c r="N216" s="258"/>
      <c r="O216" s="139"/>
      <c r="P216" s="139"/>
      <c r="Q216" s="192"/>
      <c r="R216" s="141"/>
      <c r="S216" s="195">
        <f t="shared" si="9"/>
        <v>0</v>
      </c>
      <c r="T216" s="196" t="str">
        <f t="shared" si="10"/>
        <v/>
      </c>
      <c r="U216" s="196">
        <f t="shared" si="11"/>
        <v>0</v>
      </c>
      <c r="V216" s="197"/>
      <c r="W216" s="195">
        <f t="shared" ref="W216:X216" si="206">C216/100</f>
        <v>0</v>
      </c>
      <c r="X216" s="195">
        <f t="shared" si="206"/>
        <v>0</v>
      </c>
      <c r="Y216" s="195">
        <f t="shared" si="14"/>
        <v>0</v>
      </c>
      <c r="Z216" s="198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0">
        <v>208.0</v>
      </c>
      <c r="B217" s="190"/>
      <c r="C217" s="190"/>
      <c r="D217" s="190"/>
      <c r="E217" s="190"/>
      <c r="F217" s="190">
        <f t="shared" si="5"/>
        <v>0</v>
      </c>
      <c r="G217" s="190">
        <f t="shared" si="6"/>
        <v>0</v>
      </c>
      <c r="H217" s="191">
        <f t="shared" si="7"/>
        <v>0</v>
      </c>
      <c r="I217" s="190"/>
      <c r="J217" s="192">
        <f t="shared" si="8"/>
        <v>0</v>
      </c>
      <c r="K217" s="139"/>
      <c r="L217" s="216"/>
      <c r="M217" s="258"/>
      <c r="N217" s="258"/>
      <c r="O217" s="139"/>
      <c r="P217" s="139"/>
      <c r="Q217" s="192"/>
      <c r="R217" s="141"/>
      <c r="S217" s="195">
        <f t="shared" si="9"/>
        <v>0</v>
      </c>
      <c r="T217" s="196" t="str">
        <f t="shared" si="10"/>
        <v/>
      </c>
      <c r="U217" s="196">
        <f t="shared" si="11"/>
        <v>0</v>
      </c>
      <c r="V217" s="197"/>
      <c r="W217" s="195">
        <f t="shared" ref="W217:X217" si="207">C217/100</f>
        <v>0</v>
      </c>
      <c r="X217" s="195">
        <f t="shared" si="207"/>
        <v>0</v>
      </c>
      <c r="Y217" s="195">
        <f t="shared" si="14"/>
        <v>0</v>
      </c>
      <c r="Z217" s="198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0">
        <v>209.0</v>
      </c>
      <c r="B218" s="190"/>
      <c r="C218" s="190"/>
      <c r="D218" s="190"/>
      <c r="E218" s="190"/>
      <c r="F218" s="190">
        <f t="shared" si="5"/>
        <v>0</v>
      </c>
      <c r="G218" s="190">
        <f t="shared" si="6"/>
        <v>0</v>
      </c>
      <c r="H218" s="191">
        <f t="shared" si="7"/>
        <v>0</v>
      </c>
      <c r="I218" s="190"/>
      <c r="J218" s="192">
        <f t="shared" si="8"/>
        <v>0</v>
      </c>
      <c r="K218" s="139"/>
      <c r="L218" s="216"/>
      <c r="M218" s="258"/>
      <c r="N218" s="258"/>
      <c r="O218" s="139"/>
      <c r="P218" s="139"/>
      <c r="Q218" s="192"/>
      <c r="R218" s="141"/>
      <c r="S218" s="195">
        <f t="shared" si="9"/>
        <v>0</v>
      </c>
      <c r="T218" s="196" t="str">
        <f t="shared" si="10"/>
        <v/>
      </c>
      <c r="U218" s="196">
        <f t="shared" si="11"/>
        <v>0</v>
      </c>
      <c r="V218" s="197"/>
      <c r="W218" s="195">
        <f t="shared" ref="W218:X218" si="208">C218/100</f>
        <v>0</v>
      </c>
      <c r="X218" s="195">
        <f t="shared" si="208"/>
        <v>0</v>
      </c>
      <c r="Y218" s="195">
        <f t="shared" si="14"/>
        <v>0</v>
      </c>
      <c r="Z218" s="198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0">
        <v>210.0</v>
      </c>
      <c r="B219" s="190"/>
      <c r="C219" s="190"/>
      <c r="D219" s="190"/>
      <c r="E219" s="190"/>
      <c r="F219" s="190">
        <f t="shared" si="5"/>
        <v>0</v>
      </c>
      <c r="G219" s="190">
        <f t="shared" si="6"/>
        <v>0</v>
      </c>
      <c r="H219" s="191">
        <f t="shared" si="7"/>
        <v>0</v>
      </c>
      <c r="I219" s="190"/>
      <c r="J219" s="192">
        <f t="shared" si="8"/>
        <v>0</v>
      </c>
      <c r="K219" s="139"/>
      <c r="L219" s="216"/>
      <c r="M219" s="258"/>
      <c r="N219" s="258"/>
      <c r="O219" s="139"/>
      <c r="P219" s="139"/>
      <c r="Q219" s="192"/>
      <c r="R219" s="141"/>
      <c r="S219" s="195">
        <f t="shared" si="9"/>
        <v>0</v>
      </c>
      <c r="T219" s="196" t="str">
        <f t="shared" si="10"/>
        <v/>
      </c>
      <c r="U219" s="196">
        <f t="shared" si="11"/>
        <v>0</v>
      </c>
      <c r="V219" s="197"/>
      <c r="W219" s="195">
        <f t="shared" ref="W219:X219" si="209">C219/100</f>
        <v>0</v>
      </c>
      <c r="X219" s="195">
        <f t="shared" si="209"/>
        <v>0</v>
      </c>
      <c r="Y219" s="195">
        <f t="shared" si="14"/>
        <v>0</v>
      </c>
      <c r="Z219" s="198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0">
        <v>211.0</v>
      </c>
      <c r="B220" s="190"/>
      <c r="C220" s="190"/>
      <c r="D220" s="190"/>
      <c r="E220" s="190"/>
      <c r="F220" s="190">
        <f t="shared" si="5"/>
        <v>0</v>
      </c>
      <c r="G220" s="190">
        <f t="shared" si="6"/>
        <v>0</v>
      </c>
      <c r="H220" s="191">
        <f t="shared" si="7"/>
        <v>0</v>
      </c>
      <c r="I220" s="190"/>
      <c r="J220" s="192">
        <f t="shared" si="8"/>
        <v>0</v>
      </c>
      <c r="K220" s="139"/>
      <c r="L220" s="216"/>
      <c r="M220" s="258"/>
      <c r="N220" s="258"/>
      <c r="O220" s="139"/>
      <c r="P220" s="139"/>
      <c r="Q220" s="192"/>
      <c r="R220" s="141"/>
      <c r="S220" s="195">
        <f t="shared" si="9"/>
        <v>0</v>
      </c>
      <c r="T220" s="196" t="str">
        <f t="shared" si="10"/>
        <v/>
      </c>
      <c r="U220" s="196">
        <f t="shared" si="11"/>
        <v>0</v>
      </c>
      <c r="V220" s="197"/>
      <c r="W220" s="195">
        <f t="shared" ref="W220:X220" si="210">C220/100</f>
        <v>0</v>
      </c>
      <c r="X220" s="195">
        <f t="shared" si="210"/>
        <v>0</v>
      </c>
      <c r="Y220" s="195">
        <f t="shared" si="14"/>
        <v>0</v>
      </c>
      <c r="Z220" s="198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0">
        <v>212.0</v>
      </c>
      <c r="B221" s="190"/>
      <c r="C221" s="190"/>
      <c r="D221" s="190"/>
      <c r="E221" s="190"/>
      <c r="F221" s="190">
        <f t="shared" si="5"/>
        <v>0</v>
      </c>
      <c r="G221" s="190">
        <f t="shared" si="6"/>
        <v>0</v>
      </c>
      <c r="H221" s="191">
        <f t="shared" si="7"/>
        <v>0</v>
      </c>
      <c r="I221" s="190"/>
      <c r="J221" s="192">
        <f t="shared" si="8"/>
        <v>0</v>
      </c>
      <c r="K221" s="139"/>
      <c r="L221" s="216"/>
      <c r="M221" s="258"/>
      <c r="N221" s="258"/>
      <c r="O221" s="139"/>
      <c r="P221" s="139"/>
      <c r="Q221" s="192"/>
      <c r="R221" s="141"/>
      <c r="S221" s="195">
        <f t="shared" si="9"/>
        <v>0</v>
      </c>
      <c r="T221" s="196" t="str">
        <f t="shared" si="10"/>
        <v/>
      </c>
      <c r="U221" s="196">
        <f t="shared" si="11"/>
        <v>0</v>
      </c>
      <c r="V221" s="197"/>
      <c r="W221" s="195">
        <f t="shared" ref="W221:X221" si="211">C221/100</f>
        <v>0</v>
      </c>
      <c r="X221" s="195">
        <f t="shared" si="211"/>
        <v>0</v>
      </c>
      <c r="Y221" s="195">
        <f t="shared" si="14"/>
        <v>0</v>
      </c>
      <c r="Z221" s="198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0">
        <v>213.0</v>
      </c>
      <c r="B222" s="190"/>
      <c r="C222" s="190"/>
      <c r="D222" s="190"/>
      <c r="E222" s="190"/>
      <c r="F222" s="190">
        <f t="shared" si="5"/>
        <v>0</v>
      </c>
      <c r="G222" s="190">
        <f t="shared" si="6"/>
        <v>0</v>
      </c>
      <c r="H222" s="191">
        <f t="shared" si="7"/>
        <v>0</v>
      </c>
      <c r="I222" s="190"/>
      <c r="J222" s="192">
        <f t="shared" si="8"/>
        <v>0</v>
      </c>
      <c r="K222" s="139"/>
      <c r="L222" s="216"/>
      <c r="M222" s="258"/>
      <c r="N222" s="258"/>
      <c r="O222" s="139"/>
      <c r="P222" s="139"/>
      <c r="Q222" s="192"/>
      <c r="R222" s="141"/>
      <c r="S222" s="195">
        <f t="shared" si="9"/>
        <v>0</v>
      </c>
      <c r="T222" s="196" t="str">
        <f t="shared" si="10"/>
        <v/>
      </c>
      <c r="U222" s="196">
        <f t="shared" si="11"/>
        <v>0</v>
      </c>
      <c r="V222" s="197"/>
      <c r="W222" s="195">
        <f t="shared" ref="W222:X222" si="212">C222/100</f>
        <v>0</v>
      </c>
      <c r="X222" s="195">
        <f t="shared" si="212"/>
        <v>0</v>
      </c>
      <c r="Y222" s="195">
        <f t="shared" si="14"/>
        <v>0</v>
      </c>
      <c r="Z222" s="198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0">
        <v>214.0</v>
      </c>
      <c r="B223" s="190"/>
      <c r="C223" s="190"/>
      <c r="D223" s="190"/>
      <c r="E223" s="190"/>
      <c r="F223" s="190">
        <f t="shared" si="5"/>
        <v>0</v>
      </c>
      <c r="G223" s="190">
        <f t="shared" si="6"/>
        <v>0</v>
      </c>
      <c r="H223" s="191">
        <f t="shared" si="7"/>
        <v>0</v>
      </c>
      <c r="I223" s="190"/>
      <c r="J223" s="192">
        <f t="shared" si="8"/>
        <v>0</v>
      </c>
      <c r="K223" s="139"/>
      <c r="L223" s="216"/>
      <c r="M223" s="258"/>
      <c r="N223" s="258"/>
      <c r="O223" s="139"/>
      <c r="P223" s="139"/>
      <c r="Q223" s="192"/>
      <c r="R223" s="141"/>
      <c r="S223" s="195">
        <f t="shared" si="9"/>
        <v>0</v>
      </c>
      <c r="T223" s="196" t="str">
        <f t="shared" si="10"/>
        <v/>
      </c>
      <c r="U223" s="196">
        <f t="shared" si="11"/>
        <v>0</v>
      </c>
      <c r="V223" s="197"/>
      <c r="W223" s="195">
        <f t="shared" ref="W223:X223" si="213">C223/100</f>
        <v>0</v>
      </c>
      <c r="X223" s="195">
        <f t="shared" si="213"/>
        <v>0</v>
      </c>
      <c r="Y223" s="195">
        <f t="shared" si="14"/>
        <v>0</v>
      </c>
      <c r="Z223" s="198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0">
        <v>215.0</v>
      </c>
      <c r="B224" s="190"/>
      <c r="C224" s="190"/>
      <c r="D224" s="190"/>
      <c r="E224" s="190"/>
      <c r="F224" s="190">
        <f t="shared" si="5"/>
        <v>0</v>
      </c>
      <c r="G224" s="190">
        <f t="shared" si="6"/>
        <v>0</v>
      </c>
      <c r="H224" s="191">
        <f t="shared" si="7"/>
        <v>0</v>
      </c>
      <c r="I224" s="190"/>
      <c r="J224" s="192">
        <f t="shared" si="8"/>
        <v>0</v>
      </c>
      <c r="K224" s="139"/>
      <c r="L224" s="216"/>
      <c r="M224" s="258"/>
      <c r="N224" s="258"/>
      <c r="O224" s="139"/>
      <c r="P224" s="139"/>
      <c r="Q224" s="192"/>
      <c r="R224" s="141"/>
      <c r="S224" s="195">
        <f t="shared" si="9"/>
        <v>0</v>
      </c>
      <c r="T224" s="196" t="str">
        <f t="shared" si="10"/>
        <v/>
      </c>
      <c r="U224" s="196">
        <f t="shared" si="11"/>
        <v>0</v>
      </c>
      <c r="V224" s="197"/>
      <c r="W224" s="195">
        <f t="shared" ref="W224:X224" si="214">C224/100</f>
        <v>0</v>
      </c>
      <c r="X224" s="195">
        <f t="shared" si="214"/>
        <v>0</v>
      </c>
      <c r="Y224" s="195">
        <f t="shared" si="14"/>
        <v>0</v>
      </c>
      <c r="Z224" s="198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hidden="1" customHeight="1">
      <c r="A225" s="160">
        <v>216.0</v>
      </c>
      <c r="B225" s="190"/>
      <c r="C225" s="190"/>
      <c r="D225" s="190"/>
      <c r="E225" s="190"/>
      <c r="F225" s="190">
        <f t="shared" si="5"/>
        <v>0</v>
      </c>
      <c r="G225" s="190">
        <f t="shared" si="6"/>
        <v>0</v>
      </c>
      <c r="H225" s="191">
        <f t="shared" si="7"/>
        <v>0</v>
      </c>
      <c r="I225" s="190"/>
      <c r="J225" s="192">
        <f t="shared" si="8"/>
        <v>0</v>
      </c>
      <c r="K225" s="139"/>
      <c r="L225" s="216"/>
      <c r="M225" s="258"/>
      <c r="N225" s="258"/>
      <c r="O225" s="139"/>
      <c r="P225" s="139"/>
      <c r="Q225" s="192"/>
      <c r="R225" s="141"/>
      <c r="S225" s="195">
        <f t="shared" si="9"/>
        <v>0</v>
      </c>
      <c r="T225" s="196" t="str">
        <f t="shared" si="10"/>
        <v/>
      </c>
      <c r="U225" s="196">
        <f t="shared" si="11"/>
        <v>0</v>
      </c>
      <c r="V225" s="197"/>
      <c r="W225" s="195">
        <f t="shared" ref="W225:X225" si="215">C225/100</f>
        <v>0</v>
      </c>
      <c r="X225" s="195">
        <f t="shared" si="215"/>
        <v>0</v>
      </c>
      <c r="Y225" s="195">
        <f t="shared" si="14"/>
        <v>0</v>
      </c>
      <c r="Z225" s="198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hidden="1" customHeight="1">
      <c r="A226" s="160">
        <v>217.0</v>
      </c>
      <c r="B226" s="190"/>
      <c r="C226" s="190"/>
      <c r="D226" s="190"/>
      <c r="E226" s="190"/>
      <c r="F226" s="190">
        <f t="shared" si="5"/>
        <v>0</v>
      </c>
      <c r="G226" s="190">
        <f t="shared" si="6"/>
        <v>0</v>
      </c>
      <c r="H226" s="191">
        <f t="shared" si="7"/>
        <v>0</v>
      </c>
      <c r="I226" s="190"/>
      <c r="J226" s="192">
        <f t="shared" si="8"/>
        <v>0</v>
      </c>
      <c r="K226" s="139"/>
      <c r="L226" s="216"/>
      <c r="M226" s="258"/>
      <c r="N226" s="258"/>
      <c r="O226" s="139"/>
      <c r="P226" s="139"/>
      <c r="Q226" s="192"/>
      <c r="R226" s="141"/>
      <c r="S226" s="195">
        <f t="shared" si="9"/>
        <v>0</v>
      </c>
      <c r="T226" s="196" t="str">
        <f t="shared" si="10"/>
        <v/>
      </c>
      <c r="U226" s="196">
        <f t="shared" si="11"/>
        <v>0</v>
      </c>
      <c r="V226" s="197"/>
      <c r="W226" s="195">
        <f t="shared" ref="W226:X226" si="216">C226/100</f>
        <v>0</v>
      </c>
      <c r="X226" s="195">
        <f t="shared" si="216"/>
        <v>0</v>
      </c>
      <c r="Y226" s="195">
        <f t="shared" si="14"/>
        <v>0</v>
      </c>
      <c r="Z226" s="198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customHeight="1">
      <c r="A227" s="160"/>
      <c r="B227" s="175"/>
      <c r="C227" s="175"/>
      <c r="D227" s="175"/>
      <c r="E227" s="175"/>
      <c r="F227" s="175"/>
      <c r="G227" s="175"/>
      <c r="H227" s="178"/>
      <c r="I227" s="160"/>
      <c r="J227" s="193">
        <f>+Q288</f>
        <v>62.4</v>
      </c>
      <c r="K227" s="139"/>
      <c r="L227" s="139"/>
      <c r="M227" s="139"/>
      <c r="N227" s="139"/>
      <c r="O227" s="139"/>
      <c r="P227" s="139"/>
      <c r="Q227" s="139"/>
      <c r="R227" s="194"/>
      <c r="S227" s="195">
        <f t="shared" si="9"/>
        <v>0</v>
      </c>
      <c r="T227" s="196" t="str">
        <f t="shared" si="10"/>
        <v/>
      </c>
      <c r="U227" s="196">
        <f t="shared" si="11"/>
        <v>0</v>
      </c>
      <c r="V227" s="197"/>
      <c r="W227" s="195">
        <f t="shared" ref="W227:X227" si="217">C227/100</f>
        <v>0</v>
      </c>
      <c r="X227" s="195">
        <f t="shared" si="217"/>
        <v>0</v>
      </c>
      <c r="Y227" s="195">
        <f t="shared" si="14"/>
        <v>0</v>
      </c>
      <c r="Z227" s="198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customHeight="1">
      <c r="A228" s="160"/>
      <c r="B228" s="199"/>
      <c r="C228" s="199"/>
      <c r="D228" s="199"/>
      <c r="E228" s="199"/>
      <c r="F228" s="199"/>
      <c r="G228" s="199"/>
      <c r="H228" s="200"/>
      <c r="I228" s="201">
        <f>SUM(I30:I226)</f>
        <v>30</v>
      </c>
      <c r="J228" s="202">
        <f>SUM(J30:J227)</f>
        <v>29016.66383</v>
      </c>
      <c r="K228" s="203"/>
      <c r="L228" s="203"/>
      <c r="M228" s="203"/>
      <c r="N228" s="203"/>
      <c r="O228" s="203"/>
      <c r="P228" s="203"/>
      <c r="Q228" s="203"/>
      <c r="R228" s="141"/>
      <c r="S228" s="203">
        <f>SUMIFS($T$30:$T$226,$S$30:$S$226,"&gt;=3")</f>
        <v>22</v>
      </c>
      <c r="T228" s="203">
        <f t="shared" ref="T228:U228" si="218">SUM(T30:T226)</f>
        <v>30</v>
      </c>
      <c r="U228" s="203">
        <f t="shared" si="218"/>
        <v>632.67</v>
      </c>
      <c r="V228" s="203"/>
      <c r="W228" s="203"/>
      <c r="X228" s="203"/>
      <c r="Y228" s="203"/>
      <c r="Z228" s="204">
        <f>SUM(Z30:Z227)</f>
        <v>1190.654436</v>
      </c>
      <c r="AA228" s="203"/>
      <c r="AB228" s="203"/>
      <c r="AC228" s="203"/>
      <c r="AD228" s="203"/>
      <c r="AE228" s="203"/>
      <c r="AF228" s="203"/>
      <c r="AG228" s="203"/>
      <c r="AH228" s="203"/>
      <c r="AI228" s="203"/>
      <c r="AJ228" s="203"/>
      <c r="AK228" s="203"/>
    </row>
    <row r="229" ht="29.25" customHeight="1">
      <c r="A229" s="139"/>
      <c r="B229" s="139"/>
      <c r="C229" s="139"/>
      <c r="D229" s="139"/>
      <c r="E229" s="139"/>
      <c r="F229" s="139"/>
      <c r="G229" s="139"/>
      <c r="H229" s="140"/>
      <c r="I229" s="139"/>
      <c r="J229" s="139"/>
      <c r="K229" s="139"/>
      <c r="L229" s="139"/>
      <c r="M229" s="139"/>
      <c r="N229" s="139"/>
      <c r="O229" s="139"/>
      <c r="P229" s="139"/>
      <c r="Q229" s="139"/>
      <c r="R229" s="141"/>
      <c r="S229" s="197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9.25" customHeight="1">
      <c r="A230" s="139"/>
      <c r="B230" s="139"/>
      <c r="C230" s="139"/>
      <c r="D230" s="139"/>
      <c r="E230" s="139"/>
      <c r="F230" s="139"/>
      <c r="G230" s="139"/>
      <c r="H230" s="140"/>
      <c r="I230" s="139"/>
      <c r="J230" s="139"/>
      <c r="K230" s="139"/>
      <c r="L230" s="139"/>
      <c r="M230" s="139"/>
      <c r="N230" s="139"/>
      <c r="O230" s="139"/>
      <c r="P230" s="139"/>
      <c r="Q230" s="139"/>
      <c r="R230" s="194"/>
      <c r="S230" s="139"/>
      <c r="T230" s="139" t="s">
        <v>48</v>
      </c>
      <c r="U230" s="139" t="s">
        <v>60</v>
      </c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9.25" customHeight="1">
      <c r="A231" s="139"/>
      <c r="B231" s="139"/>
      <c r="C231" s="139"/>
      <c r="D231" s="139"/>
      <c r="E231" s="139"/>
      <c r="F231" s="139"/>
      <c r="G231" s="139"/>
      <c r="H231" s="140"/>
      <c r="I231" s="139"/>
      <c r="J231" s="139"/>
      <c r="K231" s="139"/>
      <c r="L231" s="139"/>
      <c r="M231" s="139"/>
      <c r="N231" s="139"/>
      <c r="O231" s="139"/>
      <c r="P231" s="139"/>
      <c r="Q231" s="139"/>
      <c r="R231" s="141"/>
      <c r="S231" s="139" t="s">
        <v>31</v>
      </c>
      <c r="T231" s="205">
        <f>SUMIFS($J$30:$J$226,$S$30:$S$226,"&gt;=3")</f>
        <v>28465.18987</v>
      </c>
      <c r="U231" s="206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9.25" customHeight="1">
      <c r="A232" s="139" t="s">
        <v>32</v>
      </c>
      <c r="B232" s="139"/>
      <c r="C232" s="139"/>
      <c r="D232" s="139" t="s">
        <v>33</v>
      </c>
      <c r="E232" s="139"/>
      <c r="F232" s="139"/>
      <c r="G232" s="139"/>
      <c r="H232" s="140"/>
      <c r="I232" s="139"/>
      <c r="J232" s="139"/>
      <c r="K232" s="139"/>
      <c r="L232" s="139"/>
      <c r="M232" s="139"/>
      <c r="N232" s="139"/>
      <c r="O232" s="139"/>
      <c r="P232" s="139"/>
      <c r="Q232" s="139"/>
      <c r="R232" s="141"/>
      <c r="S232" s="139" t="s">
        <v>34</v>
      </c>
      <c r="T232" s="207">
        <f>J228-T231</f>
        <v>551.47396</v>
      </c>
      <c r="U232" s="206">
        <f>+SUMIFS($U$30:$U$226,$S$30:$S$226,"&gt;=3")</f>
        <v>621.93</v>
      </c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9.25" customHeight="1">
      <c r="A233" s="139"/>
      <c r="B233" s="139"/>
      <c r="C233" s="139"/>
      <c r="D233" s="139"/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39"/>
      <c r="R233" s="194"/>
      <c r="S233" s="139"/>
      <c r="T233" s="208">
        <f>+I228</f>
        <v>30</v>
      </c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39.0" customHeight="1">
      <c r="A234" s="175"/>
      <c r="B234" s="160" t="s">
        <v>12</v>
      </c>
      <c r="C234" s="176" t="s">
        <v>61</v>
      </c>
      <c r="D234" s="52"/>
      <c r="E234" s="53"/>
      <c r="F234" s="177"/>
      <c r="G234" s="177"/>
      <c r="H234" s="178" t="s">
        <v>14</v>
      </c>
      <c r="I234" s="160" t="s">
        <v>15</v>
      </c>
      <c r="J234" s="160" t="s">
        <v>16</v>
      </c>
      <c r="K234" s="139"/>
      <c r="L234" s="139"/>
      <c r="M234" s="139"/>
      <c r="N234" s="139"/>
      <c r="O234" s="139"/>
      <c r="P234" s="139"/>
      <c r="Q234" s="139"/>
      <c r="R234" s="141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7.0" customHeight="1">
      <c r="A235" s="154">
        <v>1.0</v>
      </c>
      <c r="B235" s="209"/>
      <c r="C235" s="209"/>
      <c r="D235" s="209"/>
      <c r="E235" s="209"/>
      <c r="F235" s="209">
        <f t="shared" ref="F235:F248" si="219">1-VALUE(IF(RIGHT(B235, 1)="%", RIGHT(B235, 3), 0))</f>
        <v>1</v>
      </c>
      <c r="G235" s="209">
        <f t="shared" ref="G235:G248" si="220">+Q235*C235/100*D235/100*E235/100</f>
        <v>0</v>
      </c>
      <c r="H235" s="210">
        <f t="shared" ref="H235:H248" si="221">IF(F235=0, G235, F235*G235)</f>
        <v>0</v>
      </c>
      <c r="I235" s="209"/>
      <c r="J235" s="211"/>
      <c r="K235" s="139"/>
      <c r="L235" s="175">
        <f t="shared" ref="L235:L243" si="222">D235*25.4/1000</f>
        <v>0</v>
      </c>
      <c r="M235" s="160" t="str">
        <f t="shared" ref="M235:M239" si="223">+I235</f>
        <v/>
      </c>
      <c r="N235" s="160">
        <f t="shared" ref="N235:N239" si="224">M235*L235</f>
        <v>0</v>
      </c>
      <c r="O235" s="139"/>
      <c r="P235" s="139"/>
      <c r="Q235" s="139"/>
      <c r="R235" s="141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7.0" customHeight="1">
      <c r="A236" s="154">
        <v>2.0</v>
      </c>
      <c r="B236" s="209"/>
      <c r="C236" s="209"/>
      <c r="D236" s="209"/>
      <c r="E236" s="209"/>
      <c r="F236" s="209">
        <f t="shared" si="219"/>
        <v>1</v>
      </c>
      <c r="G236" s="209">
        <f t="shared" si="220"/>
        <v>0</v>
      </c>
      <c r="H236" s="210">
        <f t="shared" si="221"/>
        <v>0</v>
      </c>
      <c r="I236" s="209"/>
      <c r="J236" s="211">
        <f t="shared" ref="J236:J248" si="225">+I236*H236</f>
        <v>0</v>
      </c>
      <c r="K236" s="139"/>
      <c r="L236" s="175">
        <f t="shared" si="222"/>
        <v>0</v>
      </c>
      <c r="M236" s="160" t="str">
        <f t="shared" si="223"/>
        <v/>
      </c>
      <c r="N236" s="160">
        <f t="shared" si="224"/>
        <v>0</v>
      </c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7.0" customHeight="1">
      <c r="A237" s="154">
        <v>3.0</v>
      </c>
      <c r="B237" s="212"/>
      <c r="C237" s="212"/>
      <c r="D237" s="212"/>
      <c r="E237" s="212"/>
      <c r="F237" s="212">
        <f t="shared" si="219"/>
        <v>1</v>
      </c>
      <c r="G237" s="212">
        <f t="shared" si="220"/>
        <v>0</v>
      </c>
      <c r="H237" s="213">
        <f t="shared" si="221"/>
        <v>0</v>
      </c>
      <c r="I237" s="212"/>
      <c r="J237" s="192">
        <f t="shared" si="225"/>
        <v>0</v>
      </c>
      <c r="K237" s="139"/>
      <c r="L237" s="175">
        <f t="shared" si="222"/>
        <v>0</v>
      </c>
      <c r="M237" s="160" t="str">
        <f t="shared" si="223"/>
        <v/>
      </c>
      <c r="N237" s="160">
        <f t="shared" si="224"/>
        <v>0</v>
      </c>
      <c r="O237" s="139"/>
      <c r="P237" s="139"/>
      <c r="Q237" s="139"/>
      <c r="R237" s="139"/>
      <c r="S237" s="214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7.0" customHeight="1">
      <c r="A238" s="154">
        <v>4.0</v>
      </c>
      <c r="B238" s="212"/>
      <c r="C238" s="212"/>
      <c r="D238" s="212"/>
      <c r="E238" s="212"/>
      <c r="F238" s="212">
        <f t="shared" si="219"/>
        <v>1</v>
      </c>
      <c r="G238" s="212">
        <f t="shared" si="220"/>
        <v>0</v>
      </c>
      <c r="H238" s="213">
        <f t="shared" si="221"/>
        <v>0</v>
      </c>
      <c r="I238" s="212"/>
      <c r="J238" s="192">
        <f t="shared" si="225"/>
        <v>0</v>
      </c>
      <c r="K238" s="139"/>
      <c r="L238" s="175">
        <f t="shared" si="222"/>
        <v>0</v>
      </c>
      <c r="M238" s="160" t="str">
        <f t="shared" si="223"/>
        <v/>
      </c>
      <c r="N238" s="160">
        <f t="shared" si="224"/>
        <v>0</v>
      </c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7.0" customHeight="1">
      <c r="A239" s="154">
        <v>5.0</v>
      </c>
      <c r="B239" s="212"/>
      <c r="C239" s="212"/>
      <c r="D239" s="212"/>
      <c r="E239" s="212"/>
      <c r="F239" s="212">
        <f t="shared" si="219"/>
        <v>1</v>
      </c>
      <c r="G239" s="212">
        <f t="shared" si="220"/>
        <v>0</v>
      </c>
      <c r="H239" s="213">
        <f t="shared" si="221"/>
        <v>0</v>
      </c>
      <c r="I239" s="212"/>
      <c r="J239" s="192">
        <f t="shared" si="225"/>
        <v>0</v>
      </c>
      <c r="K239" s="139"/>
      <c r="L239" s="175">
        <f t="shared" si="222"/>
        <v>0</v>
      </c>
      <c r="M239" s="160" t="str">
        <f t="shared" si="223"/>
        <v/>
      </c>
      <c r="N239" s="160">
        <f t="shared" si="224"/>
        <v>0</v>
      </c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7.0" hidden="1" customHeight="1">
      <c r="A240" s="154">
        <v>6.0</v>
      </c>
      <c r="B240" s="212"/>
      <c r="C240" s="212"/>
      <c r="D240" s="212"/>
      <c r="E240" s="212"/>
      <c r="F240" s="212">
        <f t="shared" si="219"/>
        <v>1</v>
      </c>
      <c r="G240" s="212">
        <f t="shared" si="220"/>
        <v>0</v>
      </c>
      <c r="H240" s="213">
        <f t="shared" si="221"/>
        <v>0</v>
      </c>
      <c r="I240" s="212"/>
      <c r="J240" s="192">
        <f t="shared" si="225"/>
        <v>0</v>
      </c>
      <c r="K240" s="139"/>
      <c r="L240" s="139">
        <f t="shared" si="222"/>
        <v>0</v>
      </c>
      <c r="M240" s="215"/>
      <c r="N240" s="215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7.0" hidden="1" customHeight="1">
      <c r="A241" s="154">
        <v>7.0</v>
      </c>
      <c r="B241" s="212"/>
      <c r="C241" s="212"/>
      <c r="D241" s="212"/>
      <c r="E241" s="212"/>
      <c r="F241" s="212">
        <f t="shared" si="219"/>
        <v>1</v>
      </c>
      <c r="G241" s="212">
        <f t="shared" si="220"/>
        <v>0</v>
      </c>
      <c r="H241" s="213">
        <f t="shared" si="221"/>
        <v>0</v>
      </c>
      <c r="I241" s="212"/>
      <c r="J241" s="192">
        <f t="shared" si="225"/>
        <v>0</v>
      </c>
      <c r="K241" s="139"/>
      <c r="L241" s="139">
        <f t="shared" si="222"/>
        <v>0</v>
      </c>
      <c r="M241" s="215"/>
      <c r="N241" s="215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7.0" hidden="1" customHeight="1">
      <c r="A242" s="154">
        <v>8.0</v>
      </c>
      <c r="B242" s="212"/>
      <c r="C242" s="212"/>
      <c r="D242" s="212"/>
      <c r="E242" s="212"/>
      <c r="F242" s="212">
        <f t="shared" si="219"/>
        <v>1</v>
      </c>
      <c r="G242" s="212">
        <f t="shared" si="220"/>
        <v>0</v>
      </c>
      <c r="H242" s="213">
        <f t="shared" si="221"/>
        <v>0</v>
      </c>
      <c r="I242" s="212"/>
      <c r="J242" s="192">
        <f t="shared" si="225"/>
        <v>0</v>
      </c>
      <c r="K242" s="139"/>
      <c r="L242" s="139">
        <f t="shared" si="222"/>
        <v>0</v>
      </c>
      <c r="M242" s="215"/>
      <c r="N242" s="215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27.0" hidden="1" customHeight="1">
      <c r="A243" s="154">
        <v>9.0</v>
      </c>
      <c r="B243" s="212"/>
      <c r="C243" s="212"/>
      <c r="D243" s="212"/>
      <c r="E243" s="212"/>
      <c r="F243" s="212">
        <f t="shared" si="219"/>
        <v>1</v>
      </c>
      <c r="G243" s="212">
        <f t="shared" si="220"/>
        <v>0</v>
      </c>
      <c r="H243" s="213">
        <f t="shared" si="221"/>
        <v>0</v>
      </c>
      <c r="I243" s="212"/>
      <c r="J243" s="192">
        <f t="shared" si="225"/>
        <v>0</v>
      </c>
      <c r="K243" s="139"/>
      <c r="L243" s="139">
        <f t="shared" si="222"/>
        <v>0</v>
      </c>
      <c r="M243" s="215"/>
      <c r="N243" s="215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hidden="1" customHeight="1">
      <c r="A244" s="154">
        <v>10.0</v>
      </c>
      <c r="B244" s="190"/>
      <c r="C244" s="190"/>
      <c r="D244" s="190"/>
      <c r="E244" s="190"/>
      <c r="F244" s="190">
        <f t="shared" si="219"/>
        <v>1</v>
      </c>
      <c r="G244" s="190">
        <f t="shared" si="220"/>
        <v>0</v>
      </c>
      <c r="H244" s="191">
        <f t="shared" si="221"/>
        <v>0</v>
      </c>
      <c r="I244" s="190"/>
      <c r="J244" s="192">
        <f t="shared" si="225"/>
        <v>0</v>
      </c>
      <c r="K244" s="139"/>
      <c r="L244" s="139"/>
      <c r="M244" s="215"/>
      <c r="N244" s="215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hidden="1" customHeight="1">
      <c r="A245" s="154">
        <v>11.0</v>
      </c>
      <c r="B245" s="190"/>
      <c r="C245" s="190"/>
      <c r="D245" s="190"/>
      <c r="E245" s="190"/>
      <c r="F245" s="190">
        <f t="shared" si="219"/>
        <v>1</v>
      </c>
      <c r="G245" s="190">
        <f t="shared" si="220"/>
        <v>0</v>
      </c>
      <c r="H245" s="191">
        <f t="shared" si="221"/>
        <v>0</v>
      </c>
      <c r="I245" s="190"/>
      <c r="J245" s="192">
        <f t="shared" si="225"/>
        <v>0</v>
      </c>
      <c r="K245" s="139"/>
      <c r="L245" s="139"/>
      <c r="M245" s="215"/>
      <c r="N245" s="215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7.0" hidden="1" customHeight="1">
      <c r="A246" s="154">
        <v>12.0</v>
      </c>
      <c r="B246" s="190"/>
      <c r="C246" s="190"/>
      <c r="D246" s="190"/>
      <c r="E246" s="190"/>
      <c r="F246" s="190">
        <f t="shared" si="219"/>
        <v>1</v>
      </c>
      <c r="G246" s="190">
        <f t="shared" si="220"/>
        <v>0</v>
      </c>
      <c r="H246" s="191">
        <f t="shared" si="221"/>
        <v>0</v>
      </c>
      <c r="I246" s="190"/>
      <c r="J246" s="192">
        <f t="shared" si="225"/>
        <v>0</v>
      </c>
      <c r="K246" s="139"/>
      <c r="L246" s="139"/>
      <c r="M246" s="215"/>
      <c r="N246" s="215"/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27.0" hidden="1" customHeight="1">
      <c r="A247" s="154">
        <v>13.0</v>
      </c>
      <c r="B247" s="190"/>
      <c r="C247" s="190"/>
      <c r="D247" s="190"/>
      <c r="E247" s="190"/>
      <c r="F247" s="190">
        <f t="shared" si="219"/>
        <v>1</v>
      </c>
      <c r="G247" s="190">
        <f t="shared" si="220"/>
        <v>0</v>
      </c>
      <c r="H247" s="191">
        <f t="shared" si="221"/>
        <v>0</v>
      </c>
      <c r="I247" s="190"/>
      <c r="J247" s="192">
        <f t="shared" si="225"/>
        <v>0</v>
      </c>
      <c r="K247" s="139"/>
      <c r="L247" s="139"/>
      <c r="M247" s="215"/>
      <c r="N247" s="215"/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7.0" hidden="1" customHeight="1">
      <c r="A248" s="154">
        <v>14.0</v>
      </c>
      <c r="B248" s="190"/>
      <c r="C248" s="190"/>
      <c r="D248" s="190"/>
      <c r="E248" s="190"/>
      <c r="F248" s="190">
        <f t="shared" si="219"/>
        <v>1</v>
      </c>
      <c r="G248" s="190">
        <f t="shared" si="220"/>
        <v>0</v>
      </c>
      <c r="H248" s="191">
        <f t="shared" si="221"/>
        <v>0</v>
      </c>
      <c r="I248" s="190"/>
      <c r="J248" s="192">
        <f t="shared" si="225"/>
        <v>0</v>
      </c>
      <c r="K248" s="139"/>
      <c r="L248" s="139"/>
      <c r="M248" s="215"/>
      <c r="N248" s="215"/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24.75" customHeight="1">
      <c r="A249" s="160"/>
      <c r="B249" s="216"/>
      <c r="C249" s="216"/>
      <c r="D249" s="216"/>
      <c r="E249" s="216"/>
      <c r="F249" s="216"/>
      <c r="G249" s="216"/>
      <c r="H249" s="217" t="s">
        <v>38</v>
      </c>
      <c r="I249" s="216"/>
      <c r="J249" s="218">
        <f>SUM(J235:J248)</f>
        <v>0</v>
      </c>
      <c r="K249" s="139"/>
      <c r="L249" s="139"/>
      <c r="M249" s="139"/>
      <c r="N249" s="139"/>
      <c r="O249" s="139"/>
      <c r="P249" s="139"/>
      <c r="Q249" s="139"/>
      <c r="R249" s="141"/>
      <c r="S249" s="21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18.75" customHeight="1">
      <c r="A250" s="173"/>
      <c r="B250" s="144"/>
      <c r="C250" s="144"/>
      <c r="D250" s="144"/>
      <c r="E250" s="144"/>
      <c r="F250" s="144"/>
      <c r="G250" s="144"/>
      <c r="H250" s="145"/>
      <c r="I250" s="144"/>
      <c r="J250" s="174"/>
      <c r="K250" s="139"/>
      <c r="L250" s="139"/>
      <c r="M250" s="139"/>
      <c r="N250" s="139"/>
      <c r="O250" s="139"/>
      <c r="P250" s="139"/>
      <c r="Q250" s="139"/>
      <c r="R250" s="141"/>
      <c r="S250" s="21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18.75" customHeight="1">
      <c r="A251" s="139"/>
      <c r="B251" s="139"/>
      <c r="C251" s="139"/>
      <c r="D251" s="139"/>
      <c r="E251" s="139"/>
      <c r="F251" s="139"/>
      <c r="G251" s="139"/>
      <c r="H251" s="140"/>
      <c r="I251" s="139"/>
      <c r="J251" s="139"/>
      <c r="K251" s="139"/>
      <c r="L251" s="139"/>
      <c r="M251" s="139"/>
      <c r="N251" s="139"/>
      <c r="O251" s="139"/>
      <c r="P251" s="139"/>
      <c r="Q251" s="139"/>
      <c r="R251" s="141"/>
      <c r="S251" s="21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18.75" customHeight="1">
      <c r="A252" s="139"/>
      <c r="B252" s="139"/>
      <c r="C252" s="139"/>
      <c r="D252" s="139"/>
      <c r="E252" s="139"/>
      <c r="F252" s="139"/>
      <c r="G252" s="139"/>
      <c r="H252" s="140"/>
      <c r="I252" s="139"/>
      <c r="J252" s="139"/>
      <c r="K252" s="139"/>
      <c r="L252" s="139"/>
      <c r="M252" s="139"/>
      <c r="N252" s="139"/>
      <c r="O252" s="139"/>
      <c r="P252" s="139"/>
      <c r="Q252" s="139"/>
      <c r="R252" s="219"/>
      <c r="S252" s="21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18.75" customHeight="1">
      <c r="A253" s="139" t="s">
        <v>39</v>
      </c>
      <c r="B253" s="139"/>
      <c r="C253" s="139"/>
      <c r="D253" s="139"/>
      <c r="E253" s="139"/>
      <c r="F253" s="139"/>
      <c r="G253" s="139"/>
      <c r="H253" s="140"/>
      <c r="I253" s="139"/>
      <c r="J253" s="139"/>
      <c r="K253" s="139"/>
      <c r="L253" s="139"/>
      <c r="M253" s="139"/>
      <c r="N253" s="139"/>
      <c r="O253" s="139"/>
      <c r="P253" s="139"/>
      <c r="Q253" s="139"/>
      <c r="R253" s="219"/>
      <c r="S253" s="21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18.75" customHeight="1">
      <c r="A254" s="139"/>
      <c r="B254" s="139"/>
      <c r="C254" s="139"/>
      <c r="D254" s="139"/>
      <c r="E254" s="139"/>
      <c r="F254" s="139"/>
      <c r="G254" s="139"/>
      <c r="H254" s="140"/>
      <c r="I254" s="139"/>
      <c r="J254" s="139"/>
      <c r="K254" s="139"/>
      <c r="L254" s="139"/>
      <c r="M254" s="139"/>
      <c r="N254" s="139"/>
      <c r="O254" s="139"/>
      <c r="P254" s="139"/>
      <c r="Q254" s="139"/>
      <c r="R254" s="219"/>
      <c r="S254" s="21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42.0" customHeight="1">
      <c r="A255" s="175"/>
      <c r="B255" s="160" t="s">
        <v>12</v>
      </c>
      <c r="C255" s="176" t="s">
        <v>62</v>
      </c>
      <c r="D255" s="52"/>
      <c r="E255" s="53"/>
      <c r="F255" s="220"/>
      <c r="G255" s="220"/>
      <c r="H255" s="178" t="s">
        <v>14</v>
      </c>
      <c r="I255" s="221" t="s">
        <v>15</v>
      </c>
      <c r="J255" s="160" t="s">
        <v>16</v>
      </c>
      <c r="K255" s="139"/>
      <c r="L255" s="139"/>
      <c r="M255" s="139"/>
      <c r="N255" s="139"/>
      <c r="O255" s="139"/>
      <c r="P255" s="139"/>
      <c r="Q255" s="139"/>
      <c r="R255" s="219"/>
      <c r="S255" s="21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24.75" customHeight="1">
      <c r="A256" s="160">
        <v>1.0</v>
      </c>
      <c r="B256" s="180" t="s">
        <v>64</v>
      </c>
      <c r="C256" s="196"/>
      <c r="D256" s="196"/>
      <c r="E256" s="196"/>
      <c r="F256" s="196"/>
      <c r="G256" s="196"/>
      <c r="H256" s="222">
        <v>38.0</v>
      </c>
      <c r="I256" s="196">
        <v>1.0</v>
      </c>
      <c r="J256" s="192">
        <f t="shared" ref="J256:J286" si="226">+I256*H256</f>
        <v>38</v>
      </c>
      <c r="K256" s="175"/>
      <c r="L256" s="175"/>
      <c r="M256" s="175"/>
      <c r="N256" s="175"/>
      <c r="O256" s="175"/>
      <c r="P256" s="175"/>
      <c r="Q256" s="223"/>
      <c r="R256" s="219"/>
      <c r="S256" s="21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75"/>
      <c r="AF256" s="175"/>
      <c r="AG256" s="175"/>
      <c r="AH256" s="175"/>
      <c r="AI256" s="175"/>
      <c r="AJ256" s="175"/>
      <c r="AK256" s="175"/>
    </row>
    <row r="257" ht="24.75" customHeight="1">
      <c r="A257" s="160">
        <v>2.0</v>
      </c>
      <c r="B257" s="190" t="s">
        <v>64</v>
      </c>
      <c r="C257" s="196"/>
      <c r="D257" s="196"/>
      <c r="E257" s="196"/>
      <c r="F257" s="196"/>
      <c r="G257" s="196"/>
      <c r="H257" s="222">
        <v>21.0</v>
      </c>
      <c r="I257" s="196">
        <v>1.0</v>
      </c>
      <c r="J257" s="192">
        <f t="shared" si="226"/>
        <v>21</v>
      </c>
      <c r="K257" s="175"/>
      <c r="L257" s="175"/>
      <c r="M257" s="175"/>
      <c r="N257" s="175"/>
      <c r="O257" s="175"/>
      <c r="P257" s="175"/>
      <c r="Q257" s="223"/>
      <c r="R257" s="21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75"/>
      <c r="AF257" s="175"/>
      <c r="AG257" s="175"/>
      <c r="AH257" s="175"/>
      <c r="AI257" s="175"/>
      <c r="AJ257" s="175"/>
      <c r="AK257" s="175"/>
    </row>
    <row r="258" ht="24.75" customHeight="1">
      <c r="A258" s="160">
        <v>3.0</v>
      </c>
      <c r="B258" s="180" t="s">
        <v>86</v>
      </c>
      <c r="C258" s="196"/>
      <c r="D258" s="196"/>
      <c r="E258" s="196"/>
      <c r="F258" s="196"/>
      <c r="G258" s="196"/>
      <c r="H258" s="222">
        <v>35.0</v>
      </c>
      <c r="I258" s="196">
        <v>1.0</v>
      </c>
      <c r="J258" s="192">
        <f t="shared" si="226"/>
        <v>35</v>
      </c>
      <c r="K258" s="175"/>
      <c r="L258" s="175"/>
      <c r="M258" s="175"/>
      <c r="N258" s="175"/>
      <c r="O258" s="175"/>
      <c r="P258" s="175"/>
      <c r="Q258" s="223"/>
      <c r="R258" s="21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75"/>
      <c r="AF258" s="175"/>
      <c r="AG258" s="175"/>
      <c r="AH258" s="175"/>
      <c r="AI258" s="175"/>
      <c r="AJ258" s="175"/>
      <c r="AK258" s="175"/>
    </row>
    <row r="259" ht="24.75" customHeight="1">
      <c r="A259" s="160">
        <v>4.0</v>
      </c>
      <c r="B259" s="190" t="s">
        <v>86</v>
      </c>
      <c r="C259" s="196"/>
      <c r="D259" s="196"/>
      <c r="E259" s="196"/>
      <c r="F259" s="196"/>
      <c r="G259" s="196"/>
      <c r="H259" s="222">
        <v>20.0</v>
      </c>
      <c r="I259" s="196">
        <v>1.0</v>
      </c>
      <c r="J259" s="192">
        <f t="shared" si="226"/>
        <v>20</v>
      </c>
      <c r="K259" s="175"/>
      <c r="L259" s="175"/>
      <c r="M259" s="175"/>
      <c r="N259" s="175"/>
      <c r="O259" s="175"/>
      <c r="P259" s="175"/>
      <c r="Q259" s="223"/>
      <c r="R259" s="21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75"/>
      <c r="AF259" s="175"/>
      <c r="AG259" s="175"/>
      <c r="AH259" s="175"/>
      <c r="AI259" s="175"/>
      <c r="AJ259" s="175"/>
      <c r="AK259" s="175"/>
    </row>
    <row r="260" ht="24.75" customHeight="1">
      <c r="A260" s="160">
        <v>5.0</v>
      </c>
      <c r="B260" s="180" t="s">
        <v>86</v>
      </c>
      <c r="C260" s="196"/>
      <c r="D260" s="196"/>
      <c r="E260" s="196"/>
      <c r="F260" s="196"/>
      <c r="G260" s="196"/>
      <c r="H260" s="222">
        <v>27.0</v>
      </c>
      <c r="I260" s="196">
        <v>1.0</v>
      </c>
      <c r="J260" s="192">
        <f t="shared" si="226"/>
        <v>27</v>
      </c>
      <c r="K260" s="175"/>
      <c r="L260" s="175"/>
      <c r="M260" s="175"/>
      <c r="N260" s="175"/>
      <c r="O260" s="175"/>
      <c r="P260" s="175"/>
      <c r="Q260" s="223"/>
      <c r="R260" s="21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75"/>
      <c r="AF260" s="175"/>
      <c r="AG260" s="175"/>
      <c r="AH260" s="175"/>
      <c r="AI260" s="175"/>
      <c r="AJ260" s="175"/>
      <c r="AK260" s="175"/>
    </row>
    <row r="261" ht="24.75" customHeight="1">
      <c r="A261" s="160">
        <v>6.0</v>
      </c>
      <c r="B261" s="190" t="s">
        <v>86</v>
      </c>
      <c r="C261" s="196"/>
      <c r="D261" s="196"/>
      <c r="E261" s="196"/>
      <c r="F261" s="196"/>
      <c r="G261" s="196"/>
      <c r="H261" s="222">
        <v>15.0</v>
      </c>
      <c r="I261" s="196">
        <v>1.0</v>
      </c>
      <c r="J261" s="192">
        <f t="shared" si="226"/>
        <v>15</v>
      </c>
      <c r="K261" s="175"/>
      <c r="L261" s="175"/>
      <c r="M261" s="175"/>
      <c r="N261" s="175"/>
      <c r="O261" s="175"/>
      <c r="P261" s="175"/>
      <c r="Q261" s="223"/>
      <c r="R261" s="21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75"/>
      <c r="AF261" s="175"/>
      <c r="AG261" s="175"/>
      <c r="AH261" s="175"/>
      <c r="AI261" s="175"/>
      <c r="AJ261" s="175"/>
      <c r="AK261" s="175"/>
    </row>
    <row r="262" ht="24.75" hidden="1" customHeight="1">
      <c r="A262" s="160">
        <v>11.0</v>
      </c>
      <c r="B262" s="261"/>
      <c r="C262" s="196"/>
      <c r="D262" s="196"/>
      <c r="E262" s="196"/>
      <c r="F262" s="196"/>
      <c r="G262" s="196"/>
      <c r="H262" s="222"/>
      <c r="I262" s="196"/>
      <c r="J262" s="192">
        <f t="shared" si="226"/>
        <v>0</v>
      </c>
      <c r="K262" s="175"/>
      <c r="L262" s="175"/>
      <c r="M262" s="175"/>
      <c r="N262" s="175"/>
      <c r="O262" s="175"/>
      <c r="P262" s="175"/>
      <c r="Q262" s="223"/>
      <c r="R262" s="21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75"/>
      <c r="AF262" s="175"/>
      <c r="AG262" s="175"/>
      <c r="AH262" s="175"/>
      <c r="AI262" s="175"/>
      <c r="AJ262" s="175"/>
      <c r="AK262" s="175"/>
    </row>
    <row r="263" ht="24.75" hidden="1" customHeight="1">
      <c r="A263" s="160">
        <v>12.0</v>
      </c>
      <c r="B263" s="261"/>
      <c r="C263" s="196"/>
      <c r="D263" s="196"/>
      <c r="E263" s="196"/>
      <c r="F263" s="196"/>
      <c r="G263" s="196"/>
      <c r="H263" s="222"/>
      <c r="I263" s="196"/>
      <c r="J263" s="192">
        <f t="shared" si="226"/>
        <v>0</v>
      </c>
      <c r="K263" s="175"/>
      <c r="L263" s="175"/>
      <c r="M263" s="175"/>
      <c r="N263" s="175"/>
      <c r="O263" s="175"/>
      <c r="P263" s="175"/>
      <c r="Q263" s="223"/>
      <c r="R263" s="21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75"/>
      <c r="AF263" s="175"/>
      <c r="AG263" s="175"/>
      <c r="AH263" s="175"/>
      <c r="AI263" s="175"/>
      <c r="AJ263" s="175"/>
      <c r="AK263" s="175"/>
    </row>
    <row r="264" ht="24.75" hidden="1" customHeight="1">
      <c r="A264" s="160">
        <v>13.0</v>
      </c>
      <c r="B264" s="261"/>
      <c r="C264" s="196"/>
      <c r="D264" s="196"/>
      <c r="E264" s="196"/>
      <c r="F264" s="196"/>
      <c r="G264" s="196"/>
      <c r="H264" s="222"/>
      <c r="I264" s="196"/>
      <c r="J264" s="192">
        <f t="shared" si="226"/>
        <v>0</v>
      </c>
      <c r="K264" s="175"/>
      <c r="L264" s="175"/>
      <c r="M264" s="175"/>
      <c r="N264" s="175"/>
      <c r="O264" s="175"/>
      <c r="P264" s="175"/>
      <c r="Q264" s="223"/>
      <c r="R264" s="21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75"/>
      <c r="AF264" s="175"/>
      <c r="AG264" s="175"/>
      <c r="AH264" s="175"/>
      <c r="AI264" s="175"/>
      <c r="AJ264" s="175"/>
      <c r="AK264" s="175"/>
    </row>
    <row r="265" ht="24.75" hidden="1" customHeight="1">
      <c r="A265" s="160">
        <v>14.0</v>
      </c>
      <c r="B265" s="261"/>
      <c r="C265" s="196"/>
      <c r="D265" s="196"/>
      <c r="E265" s="196"/>
      <c r="F265" s="196"/>
      <c r="G265" s="196"/>
      <c r="H265" s="222"/>
      <c r="I265" s="196"/>
      <c r="J265" s="192">
        <f t="shared" si="226"/>
        <v>0</v>
      </c>
      <c r="K265" s="175"/>
      <c r="L265" s="175"/>
      <c r="M265" s="175"/>
      <c r="N265" s="175"/>
      <c r="O265" s="175"/>
      <c r="P265" s="175"/>
      <c r="Q265" s="223"/>
      <c r="R265" s="21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75"/>
      <c r="AF265" s="175"/>
      <c r="AG265" s="175"/>
      <c r="AH265" s="175"/>
      <c r="AI265" s="175"/>
      <c r="AJ265" s="175"/>
      <c r="AK265" s="175"/>
    </row>
    <row r="266" ht="24.75" hidden="1" customHeight="1">
      <c r="A266" s="160">
        <v>15.0</v>
      </c>
      <c r="B266" s="261"/>
      <c r="C266" s="196"/>
      <c r="D266" s="196"/>
      <c r="E266" s="196"/>
      <c r="F266" s="196"/>
      <c r="G266" s="196"/>
      <c r="H266" s="222"/>
      <c r="I266" s="196"/>
      <c r="J266" s="192">
        <f t="shared" si="226"/>
        <v>0</v>
      </c>
      <c r="K266" s="175"/>
      <c r="L266" s="175"/>
      <c r="M266" s="175"/>
      <c r="N266" s="175"/>
      <c r="O266" s="175"/>
      <c r="P266" s="175"/>
      <c r="Q266" s="223"/>
      <c r="R266" s="21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75"/>
      <c r="AF266" s="175"/>
      <c r="AG266" s="175"/>
      <c r="AH266" s="175"/>
      <c r="AI266" s="175"/>
      <c r="AJ266" s="175"/>
      <c r="AK266" s="175"/>
    </row>
    <row r="267" ht="24.75" hidden="1" customHeight="1">
      <c r="A267" s="160">
        <v>16.0</v>
      </c>
      <c r="B267" s="261"/>
      <c r="C267" s="196"/>
      <c r="D267" s="196"/>
      <c r="E267" s="196"/>
      <c r="F267" s="196"/>
      <c r="G267" s="196"/>
      <c r="H267" s="222"/>
      <c r="I267" s="196"/>
      <c r="J267" s="192">
        <f t="shared" si="226"/>
        <v>0</v>
      </c>
      <c r="K267" s="175"/>
      <c r="L267" s="175"/>
      <c r="M267" s="175"/>
      <c r="N267" s="175"/>
      <c r="O267" s="175"/>
      <c r="P267" s="175"/>
      <c r="Q267" s="223"/>
      <c r="R267" s="21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75"/>
      <c r="AF267" s="175"/>
      <c r="AG267" s="175"/>
      <c r="AH267" s="175"/>
      <c r="AI267" s="175"/>
      <c r="AJ267" s="175"/>
      <c r="AK267" s="175"/>
    </row>
    <row r="268" ht="24.75" hidden="1" customHeight="1">
      <c r="A268" s="160">
        <v>17.0</v>
      </c>
      <c r="B268" s="261"/>
      <c r="C268" s="196"/>
      <c r="D268" s="196"/>
      <c r="E268" s="196"/>
      <c r="F268" s="196"/>
      <c r="G268" s="196"/>
      <c r="H268" s="222"/>
      <c r="I268" s="196"/>
      <c r="J268" s="192">
        <f t="shared" si="226"/>
        <v>0</v>
      </c>
      <c r="K268" s="175"/>
      <c r="L268" s="175"/>
      <c r="M268" s="175"/>
      <c r="N268" s="175"/>
      <c r="O268" s="175"/>
      <c r="P268" s="175"/>
      <c r="Q268" s="223"/>
      <c r="R268" s="21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75"/>
      <c r="AF268" s="175"/>
      <c r="AG268" s="175"/>
      <c r="AH268" s="175"/>
      <c r="AI268" s="175"/>
      <c r="AJ268" s="175"/>
      <c r="AK268" s="175"/>
    </row>
    <row r="269" ht="24.75" hidden="1" customHeight="1">
      <c r="A269" s="160">
        <v>18.0</v>
      </c>
      <c r="B269" s="261"/>
      <c r="C269" s="196"/>
      <c r="D269" s="196"/>
      <c r="E269" s="196"/>
      <c r="F269" s="196"/>
      <c r="G269" s="196"/>
      <c r="H269" s="222"/>
      <c r="I269" s="196"/>
      <c r="J269" s="192">
        <f t="shared" si="226"/>
        <v>0</v>
      </c>
      <c r="K269" s="175"/>
      <c r="L269" s="175"/>
      <c r="M269" s="175"/>
      <c r="N269" s="175"/>
      <c r="O269" s="175"/>
      <c r="P269" s="175"/>
      <c r="Q269" s="223"/>
      <c r="R269" s="21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75"/>
      <c r="AF269" s="175"/>
      <c r="AG269" s="175"/>
      <c r="AH269" s="175"/>
      <c r="AI269" s="175"/>
      <c r="AJ269" s="175"/>
      <c r="AK269" s="175"/>
    </row>
    <row r="270" ht="24.75" hidden="1" customHeight="1">
      <c r="A270" s="160">
        <v>19.0</v>
      </c>
      <c r="B270" s="261"/>
      <c r="C270" s="196"/>
      <c r="D270" s="196"/>
      <c r="E270" s="196"/>
      <c r="F270" s="196"/>
      <c r="G270" s="196"/>
      <c r="H270" s="222"/>
      <c r="I270" s="196"/>
      <c r="J270" s="192">
        <f t="shared" si="226"/>
        <v>0</v>
      </c>
      <c r="K270" s="175"/>
      <c r="L270" s="175"/>
      <c r="M270" s="175"/>
      <c r="N270" s="175"/>
      <c r="O270" s="175"/>
      <c r="P270" s="175"/>
      <c r="Q270" s="223"/>
      <c r="R270" s="140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75"/>
      <c r="AF270" s="175"/>
      <c r="AG270" s="175"/>
      <c r="AH270" s="175"/>
      <c r="AI270" s="175"/>
      <c r="AJ270" s="175"/>
      <c r="AK270" s="175"/>
    </row>
    <row r="271" ht="24.75" hidden="1" customHeight="1">
      <c r="A271" s="160">
        <v>20.0</v>
      </c>
      <c r="B271" s="261"/>
      <c r="C271" s="196"/>
      <c r="D271" s="196"/>
      <c r="E271" s="196"/>
      <c r="F271" s="196"/>
      <c r="G271" s="196"/>
      <c r="H271" s="222"/>
      <c r="I271" s="196"/>
      <c r="J271" s="192">
        <f t="shared" si="226"/>
        <v>0</v>
      </c>
      <c r="K271" s="175"/>
      <c r="L271" s="175"/>
      <c r="M271" s="175"/>
      <c r="N271" s="175"/>
      <c r="O271" s="175"/>
      <c r="P271" s="175"/>
      <c r="Q271" s="223"/>
      <c r="R271" s="21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75"/>
      <c r="AF271" s="175"/>
      <c r="AG271" s="175"/>
      <c r="AH271" s="175"/>
      <c r="AI271" s="175"/>
      <c r="AJ271" s="175"/>
      <c r="AK271" s="175"/>
    </row>
    <row r="272" ht="24.75" hidden="1" customHeight="1">
      <c r="A272" s="160">
        <v>21.0</v>
      </c>
      <c r="B272" s="261"/>
      <c r="C272" s="196"/>
      <c r="D272" s="196"/>
      <c r="E272" s="196"/>
      <c r="F272" s="196"/>
      <c r="G272" s="196"/>
      <c r="H272" s="222"/>
      <c r="I272" s="196"/>
      <c r="J272" s="192">
        <f t="shared" si="226"/>
        <v>0</v>
      </c>
      <c r="K272" s="175"/>
      <c r="L272" s="175"/>
      <c r="M272" s="175"/>
      <c r="N272" s="175"/>
      <c r="O272" s="175"/>
      <c r="P272" s="175"/>
      <c r="Q272" s="223"/>
      <c r="R272" s="21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75"/>
      <c r="AF272" s="175"/>
      <c r="AG272" s="175"/>
      <c r="AH272" s="175"/>
      <c r="AI272" s="175"/>
      <c r="AJ272" s="175"/>
      <c r="AK272" s="175"/>
    </row>
    <row r="273" ht="24.75" hidden="1" customHeight="1">
      <c r="A273" s="160">
        <v>22.0</v>
      </c>
      <c r="B273" s="261"/>
      <c r="C273" s="196"/>
      <c r="D273" s="196"/>
      <c r="E273" s="196"/>
      <c r="F273" s="196"/>
      <c r="G273" s="196"/>
      <c r="H273" s="222"/>
      <c r="I273" s="196"/>
      <c r="J273" s="192">
        <f t="shared" si="226"/>
        <v>0</v>
      </c>
      <c r="K273" s="175"/>
      <c r="L273" s="175"/>
      <c r="M273" s="175"/>
      <c r="N273" s="175"/>
      <c r="O273" s="175"/>
      <c r="P273" s="175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75"/>
      <c r="AF273" s="175"/>
      <c r="AG273" s="175"/>
      <c r="AH273" s="175"/>
      <c r="AI273" s="175"/>
      <c r="AJ273" s="175"/>
      <c r="AK273" s="175"/>
    </row>
    <row r="274" ht="24.75" hidden="1" customHeight="1">
      <c r="A274" s="160">
        <v>23.0</v>
      </c>
      <c r="B274" s="261"/>
      <c r="C274" s="196"/>
      <c r="D274" s="196"/>
      <c r="E274" s="196"/>
      <c r="F274" s="196"/>
      <c r="G274" s="196"/>
      <c r="H274" s="222"/>
      <c r="I274" s="196"/>
      <c r="J274" s="192">
        <f t="shared" si="226"/>
        <v>0</v>
      </c>
      <c r="K274" s="175"/>
      <c r="L274" s="175"/>
      <c r="M274" s="175"/>
      <c r="N274" s="175"/>
      <c r="O274" s="175"/>
      <c r="P274" s="175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75"/>
      <c r="AF274" s="175"/>
      <c r="AG274" s="175"/>
      <c r="AH274" s="175"/>
      <c r="AI274" s="175"/>
      <c r="AJ274" s="175"/>
      <c r="AK274" s="175"/>
    </row>
    <row r="275" ht="24.75" hidden="1" customHeight="1">
      <c r="A275" s="160">
        <v>24.0</v>
      </c>
      <c r="B275" s="261"/>
      <c r="C275" s="196"/>
      <c r="D275" s="196"/>
      <c r="E275" s="196"/>
      <c r="F275" s="196"/>
      <c r="G275" s="196"/>
      <c r="H275" s="222"/>
      <c r="I275" s="196"/>
      <c r="J275" s="192">
        <f t="shared" si="226"/>
        <v>0</v>
      </c>
      <c r="K275" s="175"/>
      <c r="L275" s="175"/>
      <c r="M275" s="175"/>
      <c r="N275" s="175"/>
      <c r="O275" s="175"/>
      <c r="P275" s="175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75"/>
      <c r="AF275" s="175"/>
      <c r="AG275" s="175"/>
      <c r="AH275" s="175"/>
      <c r="AI275" s="175"/>
      <c r="AJ275" s="175"/>
      <c r="AK275" s="175"/>
    </row>
    <row r="276" ht="24.75" hidden="1" customHeight="1">
      <c r="A276" s="160">
        <v>25.0</v>
      </c>
      <c r="B276" s="261"/>
      <c r="C276" s="196"/>
      <c r="D276" s="196"/>
      <c r="E276" s="196"/>
      <c r="F276" s="196"/>
      <c r="G276" s="196"/>
      <c r="H276" s="222"/>
      <c r="I276" s="196"/>
      <c r="J276" s="192">
        <f t="shared" si="226"/>
        <v>0</v>
      </c>
      <c r="K276" s="175"/>
      <c r="L276" s="175"/>
      <c r="M276" s="175"/>
      <c r="N276" s="175"/>
      <c r="O276" s="175"/>
      <c r="P276" s="175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75"/>
      <c r="AF276" s="175"/>
      <c r="AG276" s="175"/>
      <c r="AH276" s="175"/>
      <c r="AI276" s="175"/>
      <c r="AJ276" s="175"/>
      <c r="AK276" s="175"/>
    </row>
    <row r="277" ht="24.75" hidden="1" customHeight="1">
      <c r="A277" s="160">
        <v>26.0</v>
      </c>
      <c r="B277" s="261"/>
      <c r="C277" s="196"/>
      <c r="D277" s="196"/>
      <c r="E277" s="196"/>
      <c r="F277" s="196"/>
      <c r="G277" s="196"/>
      <c r="H277" s="222"/>
      <c r="I277" s="196"/>
      <c r="J277" s="192">
        <f t="shared" si="226"/>
        <v>0</v>
      </c>
      <c r="K277" s="175"/>
      <c r="L277" s="175"/>
      <c r="M277" s="175"/>
      <c r="N277" s="175"/>
      <c r="O277" s="175"/>
      <c r="P277" s="175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75"/>
      <c r="AF277" s="175"/>
      <c r="AG277" s="175"/>
      <c r="AH277" s="175"/>
      <c r="AI277" s="175"/>
      <c r="AJ277" s="175"/>
      <c r="AK277" s="175"/>
    </row>
    <row r="278" ht="24.75" hidden="1" customHeight="1">
      <c r="A278" s="160">
        <v>27.0</v>
      </c>
      <c r="B278" s="261"/>
      <c r="C278" s="196"/>
      <c r="D278" s="196"/>
      <c r="E278" s="196"/>
      <c r="F278" s="196"/>
      <c r="G278" s="196"/>
      <c r="H278" s="196"/>
      <c r="I278" s="196"/>
      <c r="J278" s="192">
        <f t="shared" si="226"/>
        <v>0</v>
      </c>
      <c r="K278" s="175"/>
      <c r="L278" s="175"/>
      <c r="M278" s="175"/>
      <c r="N278" s="175"/>
      <c r="O278" s="175"/>
      <c r="P278" s="175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</row>
    <row r="279" ht="24.75" hidden="1" customHeight="1">
      <c r="A279" s="160">
        <v>28.0</v>
      </c>
      <c r="B279" s="261"/>
      <c r="C279" s="196"/>
      <c r="D279" s="196"/>
      <c r="E279" s="196"/>
      <c r="F279" s="196"/>
      <c r="G279" s="196"/>
      <c r="H279" s="196"/>
      <c r="I279" s="196"/>
      <c r="J279" s="192">
        <f t="shared" si="226"/>
        <v>0</v>
      </c>
      <c r="K279" s="175"/>
      <c r="L279" s="175"/>
      <c r="M279" s="175"/>
      <c r="N279" s="175"/>
      <c r="O279" s="175"/>
      <c r="P279" s="175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</row>
    <row r="280" ht="24.75" hidden="1" customHeight="1">
      <c r="A280" s="160">
        <v>29.0</v>
      </c>
      <c r="B280" s="262"/>
      <c r="C280" s="196"/>
      <c r="D280" s="196"/>
      <c r="E280" s="196"/>
      <c r="F280" s="196"/>
      <c r="G280" s="196"/>
      <c r="H280" s="196"/>
      <c r="I280" s="196"/>
      <c r="J280" s="192">
        <f t="shared" si="226"/>
        <v>0</v>
      </c>
      <c r="K280" s="175"/>
      <c r="L280" s="175"/>
      <c r="M280" s="175"/>
      <c r="N280" s="175"/>
      <c r="O280" s="175"/>
      <c r="P280" s="175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</row>
    <row r="281" ht="24.75" hidden="1" customHeight="1">
      <c r="A281" s="160">
        <v>30.0</v>
      </c>
      <c r="B281" s="262"/>
      <c r="C281" s="196"/>
      <c r="D281" s="196"/>
      <c r="E281" s="196"/>
      <c r="F281" s="196"/>
      <c r="G281" s="196"/>
      <c r="H281" s="222"/>
      <c r="I281" s="196"/>
      <c r="J281" s="192">
        <f t="shared" si="226"/>
        <v>0</v>
      </c>
      <c r="K281" s="175"/>
      <c r="L281" s="175"/>
      <c r="M281" s="175"/>
      <c r="N281" s="175"/>
      <c r="O281" s="175"/>
      <c r="P281" s="175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</row>
    <row r="282" ht="24.75" hidden="1" customHeight="1">
      <c r="A282" s="160">
        <v>31.0</v>
      </c>
      <c r="B282" s="212"/>
      <c r="C282" s="196"/>
      <c r="D282" s="196"/>
      <c r="E282" s="196"/>
      <c r="F282" s="196"/>
      <c r="G282" s="196"/>
      <c r="H282" s="222"/>
      <c r="I282" s="196"/>
      <c r="J282" s="192">
        <f t="shared" si="226"/>
        <v>0</v>
      </c>
      <c r="K282" s="175"/>
      <c r="L282" s="175"/>
      <c r="M282" s="175"/>
      <c r="N282" s="175"/>
      <c r="O282" s="175"/>
      <c r="P282" s="175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</row>
    <row r="283" ht="24.75" hidden="1" customHeight="1">
      <c r="A283" s="160">
        <v>32.0</v>
      </c>
      <c r="B283" s="212"/>
      <c r="C283" s="160"/>
      <c r="D283" s="160"/>
      <c r="E283" s="160"/>
      <c r="F283" s="160"/>
      <c r="G283" s="160"/>
      <c r="H283" s="160"/>
      <c r="I283" s="160"/>
      <c r="J283" s="192">
        <f t="shared" si="226"/>
        <v>0</v>
      </c>
      <c r="K283" s="175"/>
      <c r="L283" s="175"/>
      <c r="M283" s="175"/>
      <c r="N283" s="175"/>
      <c r="O283" s="175"/>
      <c r="P283" s="175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</row>
    <row r="284" ht="24.75" hidden="1" customHeight="1">
      <c r="A284" s="160">
        <v>33.0</v>
      </c>
      <c r="B284" s="262"/>
      <c r="C284" s="160"/>
      <c r="D284" s="160"/>
      <c r="E284" s="160"/>
      <c r="F284" s="160"/>
      <c r="G284" s="160"/>
      <c r="H284" s="160"/>
      <c r="I284" s="160"/>
      <c r="J284" s="192">
        <f t="shared" si="226"/>
        <v>0</v>
      </c>
      <c r="K284" s="175"/>
      <c r="L284" s="175"/>
      <c r="M284" s="175"/>
      <c r="N284" s="175"/>
      <c r="O284" s="175"/>
      <c r="P284" s="175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24.75" hidden="1" customHeight="1">
      <c r="A285" s="160">
        <v>34.0</v>
      </c>
      <c r="B285" s="263"/>
      <c r="C285" s="160"/>
      <c r="D285" s="160"/>
      <c r="E285" s="160"/>
      <c r="F285" s="160"/>
      <c r="G285" s="160"/>
      <c r="H285" s="160"/>
      <c r="I285" s="160"/>
      <c r="J285" s="192">
        <f t="shared" si="226"/>
        <v>0</v>
      </c>
      <c r="K285" s="175"/>
      <c r="L285" s="175"/>
      <c r="M285" s="175"/>
      <c r="N285" s="175"/>
      <c r="O285" s="175"/>
      <c r="P285" s="175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24.75" hidden="1" customHeight="1">
      <c r="A286" s="160">
        <v>35.0</v>
      </c>
      <c r="B286" s="264"/>
      <c r="C286" s="160"/>
      <c r="D286" s="160"/>
      <c r="E286" s="160"/>
      <c r="F286" s="160"/>
      <c r="G286" s="160"/>
      <c r="H286" s="160"/>
      <c r="I286" s="160"/>
      <c r="J286" s="192">
        <f t="shared" si="226"/>
        <v>0</v>
      </c>
      <c r="K286" s="175"/>
      <c r="L286" s="175"/>
      <c r="M286" s="175"/>
      <c r="N286" s="175"/>
      <c r="O286" s="175"/>
      <c r="P286" s="175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18.75" customHeight="1">
      <c r="A287" s="139"/>
      <c r="B287" s="139"/>
      <c r="C287" s="139"/>
      <c r="D287" s="139"/>
      <c r="E287" s="139"/>
      <c r="F287" s="139"/>
      <c r="G287" s="139"/>
      <c r="H287" s="140" t="s">
        <v>38</v>
      </c>
      <c r="I287" s="139"/>
      <c r="J287" s="224">
        <f>SUM(J256:J286)</f>
        <v>156</v>
      </c>
      <c r="K287" s="225"/>
      <c r="L287" s="225"/>
      <c r="M287" s="225"/>
      <c r="N287" s="225"/>
      <c r="O287" s="225"/>
      <c r="P287" s="225"/>
      <c r="Q287" s="225"/>
      <c r="R287" s="139"/>
      <c r="S287" s="21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18.75" customHeight="1">
      <c r="A288" s="144"/>
      <c r="B288" s="144"/>
      <c r="C288" s="144"/>
      <c r="D288" s="144"/>
      <c r="E288" s="144"/>
      <c r="F288" s="144"/>
      <c r="G288" s="144"/>
      <c r="H288" s="145"/>
      <c r="I288" s="172"/>
      <c r="J288" s="199">
        <f>+J287*60%</f>
        <v>93.6</v>
      </c>
      <c r="K288" s="199"/>
      <c r="L288" s="199"/>
      <c r="M288" s="199"/>
      <c r="N288" s="199"/>
      <c r="O288" s="199"/>
      <c r="P288" s="199"/>
      <c r="Q288" s="199">
        <f>+J287*40%</f>
        <v>62.4</v>
      </c>
      <c r="R288" s="139"/>
      <c r="S288" s="21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18.75" customHeight="1">
      <c r="A289" s="139"/>
      <c r="B289" s="139"/>
      <c r="C289" s="139"/>
      <c r="D289" s="139"/>
      <c r="E289" s="139"/>
      <c r="F289" s="139"/>
      <c r="G289" s="139"/>
      <c r="H289" s="140"/>
      <c r="I289" s="139"/>
      <c r="J289" s="139"/>
      <c r="K289" s="139"/>
      <c r="L289" s="139"/>
      <c r="M289" s="139"/>
      <c r="N289" s="139"/>
      <c r="O289" s="139"/>
      <c r="P289" s="139"/>
      <c r="Q289" s="139"/>
      <c r="R289" s="139"/>
      <c r="S289" s="21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</row>
    <row r="290" ht="18.75" customHeight="1">
      <c r="A290" s="139"/>
      <c r="B290" s="139"/>
      <c r="C290" s="139"/>
      <c r="D290" s="139"/>
      <c r="E290" s="139"/>
      <c r="F290" s="139"/>
      <c r="G290" s="139"/>
      <c r="H290" s="140"/>
      <c r="I290" s="139"/>
      <c r="J290" s="139"/>
      <c r="K290" s="139"/>
      <c r="L290" s="139"/>
      <c r="M290" s="139"/>
      <c r="N290" s="139"/>
      <c r="O290" s="139"/>
      <c r="P290" s="139"/>
      <c r="Q290" s="139"/>
      <c r="R290" s="139"/>
      <c r="S290" s="21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</row>
    <row r="291" ht="19.5" customHeight="1">
      <c r="A291" s="226" t="s">
        <v>41</v>
      </c>
      <c r="B291" s="139"/>
      <c r="C291" s="139"/>
      <c r="D291" s="139"/>
      <c r="E291" s="139"/>
      <c r="F291" s="139"/>
      <c r="G291" s="139"/>
      <c r="H291" s="140"/>
      <c r="I291" s="139"/>
      <c r="J291" s="139"/>
      <c r="K291" s="139"/>
      <c r="L291" s="139"/>
      <c r="M291" s="139"/>
      <c r="N291" s="139"/>
      <c r="O291" s="139"/>
      <c r="P291" s="139"/>
      <c r="Q291" s="139"/>
      <c r="R291" s="139"/>
      <c r="S291" s="21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</row>
    <row r="292" ht="57.0" customHeight="1">
      <c r="A292" s="227"/>
      <c r="B292" s="228" t="s">
        <v>42</v>
      </c>
      <c r="C292" s="228" t="s">
        <v>43</v>
      </c>
      <c r="D292" s="228" t="s">
        <v>44</v>
      </c>
      <c r="E292" s="228" t="s">
        <v>45</v>
      </c>
      <c r="F292" s="228"/>
      <c r="G292" s="228"/>
      <c r="H292" s="229" t="s">
        <v>46</v>
      </c>
      <c r="I292" s="230" t="s">
        <v>47</v>
      </c>
      <c r="J292" s="139"/>
      <c r="K292" s="139"/>
      <c r="L292" s="139"/>
      <c r="M292" s="139"/>
      <c r="N292" s="139"/>
      <c r="O292" s="139"/>
      <c r="P292" s="139"/>
      <c r="Q292" s="139"/>
      <c r="R292" s="141"/>
      <c r="S292" s="21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</row>
    <row r="293" ht="18.75" customHeight="1">
      <c r="A293" s="231" t="s">
        <v>48</v>
      </c>
      <c r="B293" s="232">
        <f>+E23</f>
        <v>34399.7344</v>
      </c>
      <c r="C293" s="233">
        <f>+J228</f>
        <v>29016.66383</v>
      </c>
      <c r="D293" s="233">
        <f>+J249</f>
        <v>0</v>
      </c>
      <c r="E293" s="234">
        <f>J288</f>
        <v>93.6</v>
      </c>
      <c r="F293" s="234"/>
      <c r="G293" s="234"/>
      <c r="H293" s="235">
        <f>+I23</f>
        <v>2649.55105</v>
      </c>
      <c r="I293" s="236">
        <f>+B293-C293-D293-E293-H293</f>
        <v>2639.919519</v>
      </c>
      <c r="J293" s="139"/>
      <c r="K293" s="139"/>
      <c r="L293" s="139"/>
      <c r="M293" s="139"/>
      <c r="N293" s="139"/>
      <c r="O293" s="139"/>
      <c r="P293" s="139"/>
      <c r="Q293" s="139"/>
      <c r="R293" s="141"/>
      <c r="S293" s="21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</row>
    <row r="294" ht="19.5" customHeight="1">
      <c r="A294" s="237" t="s">
        <v>49</v>
      </c>
      <c r="B294" s="238"/>
      <c r="C294" s="239">
        <f>+C293/B293</f>
        <v>0.8435141822</v>
      </c>
      <c r="D294" s="239">
        <f>+D293/B293</f>
        <v>0</v>
      </c>
      <c r="E294" s="239">
        <f>+E293/B293</f>
        <v>0.002720951241</v>
      </c>
      <c r="F294" s="239"/>
      <c r="G294" s="239"/>
      <c r="H294" s="240">
        <f>+H293/B293</f>
        <v>0.07702242755</v>
      </c>
      <c r="I294" s="241">
        <f>+I293/B293</f>
        <v>0.07674243899</v>
      </c>
      <c r="J294" s="139"/>
      <c r="K294" s="139"/>
      <c r="L294" s="139"/>
      <c r="M294" s="139"/>
      <c r="N294" s="139"/>
      <c r="O294" s="139"/>
      <c r="P294" s="139"/>
      <c r="Q294" s="139"/>
      <c r="R294" s="141"/>
      <c r="S294" s="21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</row>
    <row r="295" ht="19.5" customHeight="1">
      <c r="A295" s="162"/>
      <c r="B295" s="215"/>
      <c r="C295" s="242"/>
      <c r="D295" s="242"/>
      <c r="E295" s="242"/>
      <c r="F295" s="242"/>
      <c r="G295" s="242"/>
      <c r="H295" s="243"/>
      <c r="I295" s="244"/>
      <c r="J295" s="139"/>
      <c r="K295" s="139"/>
      <c r="L295" s="139"/>
      <c r="M295" s="139"/>
      <c r="N295" s="139"/>
      <c r="O295" s="139"/>
      <c r="P295" s="139"/>
      <c r="Q295" s="139"/>
      <c r="R295" s="141"/>
      <c r="S295" s="21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</row>
    <row r="296" ht="18.75" customHeight="1">
      <c r="A296" s="245"/>
      <c r="B296" s="246"/>
      <c r="C296" s="246"/>
      <c r="D296" s="246" t="s">
        <v>50</v>
      </c>
      <c r="E296" s="246" t="s">
        <v>48</v>
      </c>
      <c r="F296" s="246"/>
      <c r="G296" s="246"/>
      <c r="H296" s="247">
        <f>+D293+E293+H293+I293</f>
        <v>5383.070569</v>
      </c>
      <c r="I296" s="248"/>
      <c r="J296" s="139"/>
      <c r="K296" s="139"/>
      <c r="L296" s="139"/>
      <c r="M296" s="139"/>
      <c r="N296" s="139"/>
      <c r="O296" s="139"/>
      <c r="P296" s="139"/>
      <c r="Q296" s="139"/>
      <c r="R296" s="141"/>
      <c r="S296" s="140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</row>
    <row r="297" ht="18.75" customHeight="1">
      <c r="A297" s="249"/>
      <c r="B297" s="139"/>
      <c r="C297" s="139"/>
      <c r="D297" s="139"/>
      <c r="E297" s="139" t="s">
        <v>49</v>
      </c>
      <c r="F297" s="139"/>
      <c r="G297" s="139"/>
      <c r="H297" s="243">
        <f>+H296/B293</f>
        <v>0.1564858178</v>
      </c>
      <c r="I297" s="250"/>
      <c r="J297" s="139"/>
      <c r="K297" s="139"/>
      <c r="L297" s="139"/>
      <c r="M297" s="139"/>
      <c r="N297" s="139"/>
      <c r="O297" s="139"/>
      <c r="P297" s="139"/>
      <c r="Q297" s="139"/>
      <c r="R297" s="141"/>
      <c r="S297" s="140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</row>
    <row r="298" ht="18.75" customHeight="1">
      <c r="A298" s="249"/>
      <c r="B298" s="139"/>
      <c r="C298" s="139" t="s">
        <v>51</v>
      </c>
      <c r="D298" s="139"/>
      <c r="E298" s="139"/>
      <c r="F298" s="139"/>
      <c r="G298" s="139"/>
      <c r="H298" s="140"/>
      <c r="I298" s="250"/>
      <c r="J298" s="139"/>
      <c r="K298" s="139"/>
      <c r="L298" s="139"/>
      <c r="M298" s="139"/>
      <c r="N298" s="139"/>
      <c r="O298" s="139"/>
      <c r="P298" s="139"/>
      <c r="Q298" s="139"/>
      <c r="R298" s="141"/>
      <c r="S298" s="140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</row>
    <row r="299" ht="18.75" customHeight="1">
      <c r="A299" s="249"/>
      <c r="B299" s="139"/>
      <c r="C299" s="139"/>
      <c r="D299" s="139" t="s">
        <v>52</v>
      </c>
      <c r="E299" s="139"/>
      <c r="F299" s="139"/>
      <c r="G299" s="139"/>
      <c r="H299" s="140">
        <f>+H298*(H296-H293)</f>
        <v>0</v>
      </c>
      <c r="I299" s="250"/>
      <c r="J299" s="139"/>
      <c r="K299" s="139"/>
      <c r="L299" s="139"/>
      <c r="M299" s="139"/>
      <c r="N299" s="139"/>
      <c r="O299" s="139"/>
      <c r="P299" s="139"/>
      <c r="Q299" s="139"/>
      <c r="R299" s="141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</row>
    <row r="300" ht="19.5" customHeight="1">
      <c r="A300" s="251"/>
      <c r="B300" s="252"/>
      <c r="C300" s="252"/>
      <c r="D300" s="252"/>
      <c r="E300" s="252"/>
      <c r="F300" s="252"/>
      <c r="G300" s="252"/>
      <c r="H300" s="253"/>
      <c r="I300" s="254"/>
      <c r="J300" s="139"/>
      <c r="K300" s="139"/>
      <c r="L300" s="139"/>
      <c r="M300" s="139"/>
      <c r="N300" s="139"/>
      <c r="O300" s="139"/>
      <c r="P300" s="139"/>
      <c r="Q300" s="139"/>
      <c r="R300" s="141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</row>
    <row r="301" ht="18.75" customHeight="1">
      <c r="A301" s="139"/>
      <c r="B301" s="139"/>
      <c r="C301" s="139"/>
      <c r="D301" s="139"/>
      <c r="E301" s="139"/>
      <c r="F301" s="139"/>
      <c r="G301" s="139"/>
      <c r="H301" s="140"/>
      <c r="I301" s="139"/>
      <c r="J301" s="139"/>
      <c r="K301" s="139"/>
      <c r="L301" s="139"/>
      <c r="M301" s="139"/>
      <c r="N301" s="139"/>
      <c r="O301" s="139"/>
      <c r="P301" s="139"/>
      <c r="Q301" s="139"/>
      <c r="R301" s="141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</row>
    <row r="302" ht="18.75" customHeight="1">
      <c r="A302" s="139"/>
      <c r="B302" s="139"/>
      <c r="C302" s="139"/>
      <c r="D302" s="139"/>
      <c r="E302" s="139"/>
      <c r="F302" s="139"/>
      <c r="G302" s="139"/>
      <c r="H302" s="140"/>
      <c r="I302" s="139"/>
      <c r="J302" s="139"/>
      <c r="K302" s="139"/>
      <c r="L302" s="139"/>
      <c r="M302" s="139"/>
      <c r="N302" s="139"/>
      <c r="O302" s="139"/>
      <c r="P302" s="139"/>
      <c r="Q302" s="139"/>
      <c r="R302" s="141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</row>
    <row r="303" ht="18.75" customHeight="1">
      <c r="A303" s="139"/>
      <c r="B303" s="139"/>
      <c r="C303" s="139"/>
      <c r="D303" s="139"/>
      <c r="E303" s="139"/>
      <c r="F303" s="139"/>
      <c r="G303" s="139"/>
      <c r="H303" s="140"/>
      <c r="I303" s="139"/>
      <c r="J303" s="139"/>
      <c r="K303" s="139"/>
      <c r="L303" s="139"/>
      <c r="M303" s="139"/>
      <c r="N303" s="139"/>
      <c r="O303" s="139"/>
      <c r="P303" s="139"/>
      <c r="Q303" s="139"/>
      <c r="R303" s="141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</row>
    <row r="304" ht="18.0" customHeight="1">
      <c r="A304" s="7"/>
      <c r="B304" s="7"/>
      <c r="C304" s="7"/>
      <c r="D304" s="7"/>
      <c r="E304" s="7"/>
      <c r="F304" s="7"/>
      <c r="G304" s="7"/>
      <c r="H304" s="255"/>
      <c r="I304" s="7"/>
      <c r="J304" s="7"/>
      <c r="K304" s="7"/>
      <c r="L304" s="7"/>
      <c r="M304" s="7"/>
      <c r="N304" s="7"/>
      <c r="O304" s="7"/>
      <c r="P304" s="7"/>
      <c r="Q304" s="7"/>
      <c r="R304" s="25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55"/>
      <c r="I305" s="7"/>
      <c r="J305" s="7"/>
      <c r="K305" s="7"/>
      <c r="L305" s="7"/>
      <c r="M305" s="7"/>
      <c r="N305" s="7"/>
      <c r="O305" s="7"/>
      <c r="P305" s="7"/>
      <c r="Q305" s="7"/>
      <c r="R305" s="25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55"/>
      <c r="I306" s="7"/>
      <c r="J306" s="7"/>
      <c r="K306" s="7"/>
      <c r="L306" s="7"/>
      <c r="M306" s="7"/>
      <c r="N306" s="7"/>
      <c r="O306" s="7"/>
      <c r="P306" s="7"/>
      <c r="Q306" s="7"/>
      <c r="R306" s="25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55"/>
      <c r="I307" s="7"/>
      <c r="J307" s="7"/>
      <c r="K307" s="7"/>
      <c r="L307" s="7"/>
      <c r="M307" s="7"/>
      <c r="N307" s="7"/>
      <c r="O307" s="7"/>
      <c r="P307" s="7"/>
      <c r="Q307" s="7"/>
      <c r="R307" s="25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55"/>
      <c r="I308" s="7"/>
      <c r="J308" s="7"/>
      <c r="K308" s="7"/>
      <c r="L308" s="7"/>
      <c r="M308" s="7"/>
      <c r="N308" s="7"/>
      <c r="O308" s="7"/>
      <c r="P308" s="7"/>
      <c r="Q308" s="7"/>
      <c r="R308" s="25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55"/>
      <c r="I309" s="7"/>
      <c r="J309" s="7"/>
      <c r="K309" s="7"/>
      <c r="L309" s="7"/>
      <c r="M309" s="7"/>
      <c r="N309" s="7"/>
      <c r="O309" s="7"/>
      <c r="P309" s="7"/>
      <c r="Q309" s="7"/>
      <c r="R309" s="25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55"/>
      <c r="I310" s="7"/>
      <c r="J310" s="7"/>
      <c r="K310" s="7"/>
      <c r="L310" s="7"/>
      <c r="M310" s="7"/>
      <c r="N310" s="7"/>
      <c r="O310" s="7"/>
      <c r="P310" s="7"/>
      <c r="Q310" s="7"/>
      <c r="R310" s="25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55"/>
      <c r="I311" s="7"/>
      <c r="J311" s="7"/>
      <c r="K311" s="7"/>
      <c r="L311" s="7"/>
      <c r="M311" s="7"/>
      <c r="N311" s="7"/>
      <c r="O311" s="7"/>
      <c r="P311" s="7"/>
      <c r="Q311" s="7"/>
      <c r="R311" s="25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55"/>
      <c r="I312" s="7"/>
      <c r="J312" s="7"/>
      <c r="K312" s="7"/>
      <c r="L312" s="7"/>
      <c r="M312" s="7"/>
      <c r="N312" s="7"/>
      <c r="O312" s="7"/>
      <c r="P312" s="7"/>
      <c r="Q312" s="7"/>
      <c r="R312" s="25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55"/>
      <c r="I313" s="7"/>
      <c r="J313" s="7"/>
      <c r="K313" s="7"/>
      <c r="L313" s="7"/>
      <c r="M313" s="7"/>
      <c r="N313" s="7"/>
      <c r="O313" s="7"/>
      <c r="P313" s="7"/>
      <c r="Q313" s="7"/>
      <c r="R313" s="25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55"/>
      <c r="I314" s="7"/>
      <c r="J314" s="7"/>
      <c r="K314" s="7"/>
      <c r="L314" s="7"/>
      <c r="M314" s="7"/>
      <c r="N314" s="7"/>
      <c r="O314" s="7"/>
      <c r="P314" s="7"/>
      <c r="Q314" s="7"/>
      <c r="R314" s="25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55"/>
      <c r="I315" s="7"/>
      <c r="J315" s="7"/>
      <c r="K315" s="7"/>
      <c r="L315" s="7"/>
      <c r="M315" s="7"/>
      <c r="N315" s="7"/>
      <c r="O315" s="7"/>
      <c r="P315" s="7"/>
      <c r="Q315" s="7"/>
      <c r="R315" s="25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55"/>
      <c r="I316" s="7"/>
      <c r="J316" s="7"/>
      <c r="K316" s="7"/>
      <c r="L316" s="7"/>
      <c r="M316" s="7"/>
      <c r="N316" s="7"/>
      <c r="O316" s="7"/>
      <c r="P316" s="7"/>
      <c r="Q316" s="7"/>
      <c r="R316" s="25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55"/>
      <c r="I317" s="7"/>
      <c r="J317" s="7"/>
      <c r="K317" s="7"/>
      <c r="L317" s="7"/>
      <c r="M317" s="7"/>
      <c r="N317" s="7"/>
      <c r="O317" s="7"/>
      <c r="P317" s="7"/>
      <c r="Q317" s="7"/>
      <c r="R317" s="25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55"/>
      <c r="I318" s="7"/>
      <c r="J318" s="7"/>
      <c r="K318" s="7"/>
      <c r="L318" s="7"/>
      <c r="M318" s="7"/>
      <c r="N318" s="7"/>
      <c r="O318" s="7"/>
      <c r="P318" s="7"/>
      <c r="Q318" s="7"/>
      <c r="R318" s="25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55"/>
      <c r="I319" s="7"/>
      <c r="J319" s="7"/>
      <c r="K319" s="7"/>
      <c r="L319" s="7"/>
      <c r="M319" s="7"/>
      <c r="N319" s="7"/>
      <c r="O319" s="7"/>
      <c r="P319" s="7"/>
      <c r="Q319" s="7"/>
      <c r="R319" s="25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55"/>
      <c r="I320" s="7"/>
      <c r="J320" s="7"/>
      <c r="K320" s="7"/>
      <c r="L320" s="7"/>
      <c r="M320" s="7"/>
      <c r="N320" s="7"/>
      <c r="O320" s="7"/>
      <c r="P320" s="7"/>
      <c r="Q320" s="7"/>
      <c r="R320" s="25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55"/>
      <c r="I321" s="7"/>
      <c r="J321" s="7"/>
      <c r="K321" s="7"/>
      <c r="L321" s="7"/>
      <c r="M321" s="7"/>
      <c r="N321" s="7"/>
      <c r="O321" s="7"/>
      <c r="P321" s="7"/>
      <c r="Q321" s="7"/>
      <c r="R321" s="25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55"/>
      <c r="I322" s="7"/>
      <c r="J322" s="7"/>
      <c r="K322" s="7"/>
      <c r="L322" s="7"/>
      <c r="M322" s="7"/>
      <c r="N322" s="7"/>
      <c r="O322" s="7"/>
      <c r="P322" s="7"/>
      <c r="Q322" s="7"/>
      <c r="R322" s="25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55"/>
      <c r="I323" s="7"/>
      <c r="J323" s="7"/>
      <c r="K323" s="7"/>
      <c r="L323" s="7"/>
      <c r="M323" s="7"/>
      <c r="N323" s="7"/>
      <c r="O323" s="7"/>
      <c r="P323" s="7"/>
      <c r="Q323" s="7"/>
      <c r="R323" s="25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55"/>
      <c r="I324" s="7"/>
      <c r="J324" s="7"/>
      <c r="K324" s="7"/>
      <c r="L324" s="7"/>
      <c r="M324" s="7"/>
      <c r="N324" s="7"/>
      <c r="O324" s="7"/>
      <c r="P324" s="7"/>
      <c r="Q324" s="7"/>
      <c r="R324" s="25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55"/>
      <c r="I325" s="7"/>
      <c r="J325" s="7"/>
      <c r="K325" s="7"/>
      <c r="L325" s="7"/>
      <c r="M325" s="7"/>
      <c r="N325" s="7"/>
      <c r="O325" s="7"/>
      <c r="P325" s="7"/>
      <c r="Q325" s="7"/>
      <c r="R325" s="25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55"/>
      <c r="I326" s="7"/>
      <c r="J326" s="7"/>
      <c r="K326" s="7"/>
      <c r="L326" s="7"/>
      <c r="M326" s="7"/>
      <c r="N326" s="7"/>
      <c r="O326" s="7"/>
      <c r="P326" s="7"/>
      <c r="Q326" s="7"/>
      <c r="R326" s="25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55"/>
      <c r="I327" s="7"/>
      <c r="J327" s="7"/>
      <c r="K327" s="7"/>
      <c r="L327" s="7"/>
      <c r="M327" s="7"/>
      <c r="N327" s="7"/>
      <c r="O327" s="7"/>
      <c r="P327" s="7"/>
      <c r="Q327" s="7"/>
      <c r="R327" s="25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55"/>
      <c r="I328" s="7"/>
      <c r="J328" s="7"/>
      <c r="K328" s="7"/>
      <c r="L328" s="7"/>
      <c r="M328" s="7"/>
      <c r="N328" s="7"/>
      <c r="O328" s="7"/>
      <c r="P328" s="7"/>
      <c r="Q328" s="7"/>
      <c r="R328" s="25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55"/>
      <c r="I329" s="7"/>
      <c r="J329" s="7"/>
      <c r="K329" s="7"/>
      <c r="L329" s="7"/>
      <c r="M329" s="7"/>
      <c r="N329" s="7"/>
      <c r="O329" s="7"/>
      <c r="P329" s="7"/>
      <c r="Q329" s="7"/>
      <c r="R329" s="25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55"/>
      <c r="I477" s="7"/>
      <c r="J477" s="7"/>
      <c r="K477" s="7"/>
      <c r="L477" s="7"/>
      <c r="M477" s="7"/>
      <c r="N477" s="7"/>
      <c r="O477" s="7"/>
      <c r="P477" s="7"/>
      <c r="Q477" s="7"/>
      <c r="R477" s="25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55"/>
      <c r="I478" s="7"/>
      <c r="J478" s="7"/>
      <c r="K478" s="7"/>
      <c r="L478" s="7"/>
      <c r="M478" s="7"/>
      <c r="N478" s="7"/>
      <c r="O478" s="7"/>
      <c r="P478" s="7"/>
      <c r="Q478" s="7"/>
      <c r="R478" s="25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55"/>
      <c r="I479" s="7"/>
      <c r="J479" s="7"/>
      <c r="K479" s="7"/>
      <c r="L479" s="7"/>
      <c r="M479" s="7"/>
      <c r="N479" s="7"/>
      <c r="O479" s="7"/>
      <c r="P479" s="7"/>
      <c r="Q479" s="7"/>
      <c r="R479" s="25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55"/>
      <c r="I480" s="7"/>
      <c r="J480" s="7"/>
      <c r="K480" s="7"/>
      <c r="L480" s="7"/>
      <c r="M480" s="7"/>
      <c r="N480" s="7"/>
      <c r="O480" s="7"/>
      <c r="P480" s="7"/>
      <c r="Q480" s="7"/>
      <c r="R480" s="25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55"/>
      <c r="I481" s="7"/>
      <c r="J481" s="7"/>
      <c r="K481" s="7"/>
      <c r="L481" s="7"/>
      <c r="M481" s="7"/>
      <c r="N481" s="7"/>
      <c r="O481" s="7"/>
      <c r="P481" s="7"/>
      <c r="Q481" s="7"/>
      <c r="R481" s="25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55"/>
      <c r="I482" s="7"/>
      <c r="J482" s="7"/>
      <c r="K482" s="7"/>
      <c r="L482" s="7"/>
      <c r="M482" s="7"/>
      <c r="N482" s="7"/>
      <c r="O482" s="7"/>
      <c r="P482" s="7"/>
      <c r="Q482" s="7"/>
      <c r="R482" s="25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55"/>
      <c r="I483" s="7"/>
      <c r="J483" s="7"/>
      <c r="K483" s="7"/>
      <c r="L483" s="7"/>
      <c r="M483" s="7"/>
      <c r="N483" s="7"/>
      <c r="O483" s="7"/>
      <c r="P483" s="7"/>
      <c r="Q483" s="7"/>
      <c r="R483" s="25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55"/>
      <c r="I484" s="7"/>
      <c r="J484" s="7"/>
      <c r="K484" s="7"/>
      <c r="L484" s="7"/>
      <c r="M484" s="7"/>
      <c r="N484" s="7"/>
      <c r="O484" s="7"/>
      <c r="P484" s="7"/>
      <c r="Q484" s="7"/>
      <c r="R484" s="25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55"/>
      <c r="I485" s="7"/>
      <c r="J485" s="7"/>
      <c r="K485" s="7"/>
      <c r="L485" s="7"/>
      <c r="M485" s="7"/>
      <c r="N485" s="7"/>
      <c r="O485" s="7"/>
      <c r="P485" s="7"/>
      <c r="Q485" s="7"/>
      <c r="R485" s="25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55"/>
      <c r="I486" s="7"/>
      <c r="J486" s="7"/>
      <c r="K486" s="7"/>
      <c r="L486" s="7"/>
      <c r="M486" s="7"/>
      <c r="N486" s="7"/>
      <c r="O486" s="7"/>
      <c r="P486" s="7"/>
      <c r="Q486" s="7"/>
      <c r="R486" s="25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55"/>
      <c r="I487" s="7"/>
      <c r="J487" s="7"/>
      <c r="K487" s="7"/>
      <c r="L487" s="7"/>
      <c r="M487" s="7"/>
      <c r="N487" s="7"/>
      <c r="O487" s="7"/>
      <c r="P487" s="7"/>
      <c r="Q487" s="7"/>
      <c r="R487" s="25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55"/>
      <c r="I488" s="7"/>
      <c r="J488" s="7"/>
      <c r="K488" s="7"/>
      <c r="L488" s="7"/>
      <c r="M488" s="7"/>
      <c r="N488" s="7"/>
      <c r="O488" s="7"/>
      <c r="P488" s="7"/>
      <c r="Q488" s="7"/>
      <c r="R488" s="25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55"/>
      <c r="I489" s="7"/>
      <c r="J489" s="7"/>
      <c r="K489" s="7"/>
      <c r="L489" s="7"/>
      <c r="M489" s="7"/>
      <c r="N489" s="7"/>
      <c r="O489" s="7"/>
      <c r="P489" s="7"/>
      <c r="Q489" s="7"/>
      <c r="R489" s="25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55"/>
      <c r="I490" s="7"/>
      <c r="J490" s="7"/>
      <c r="K490" s="7"/>
      <c r="L490" s="7"/>
      <c r="M490" s="7"/>
      <c r="N490" s="7"/>
      <c r="O490" s="7"/>
      <c r="P490" s="7"/>
      <c r="Q490" s="7"/>
      <c r="R490" s="25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55"/>
      <c r="I491" s="7"/>
      <c r="J491" s="7"/>
      <c r="K491" s="7"/>
      <c r="L491" s="7"/>
      <c r="M491" s="7"/>
      <c r="N491" s="7"/>
      <c r="O491" s="7"/>
      <c r="P491" s="7"/>
      <c r="Q491" s="7"/>
      <c r="R491" s="25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55"/>
      <c r="I492" s="7"/>
      <c r="J492" s="7"/>
      <c r="K492" s="7"/>
      <c r="L492" s="7"/>
      <c r="M492" s="7"/>
      <c r="N492" s="7"/>
      <c r="O492" s="7"/>
      <c r="P492" s="7"/>
      <c r="Q492" s="7"/>
      <c r="R492" s="25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55"/>
      <c r="I493" s="7"/>
      <c r="J493" s="7"/>
      <c r="K493" s="7"/>
      <c r="L493" s="7"/>
      <c r="M493" s="7"/>
      <c r="N493" s="7"/>
      <c r="O493" s="7"/>
      <c r="P493" s="7"/>
      <c r="Q493" s="7"/>
      <c r="R493" s="25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55"/>
      <c r="I494" s="7"/>
      <c r="J494" s="7"/>
      <c r="K494" s="7"/>
      <c r="L494" s="7"/>
      <c r="M494" s="7"/>
      <c r="N494" s="7"/>
      <c r="O494" s="7"/>
      <c r="P494" s="7"/>
      <c r="Q494" s="7"/>
      <c r="R494" s="25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55"/>
      <c r="I495" s="7"/>
      <c r="J495" s="7"/>
      <c r="K495" s="7"/>
      <c r="L495" s="7"/>
      <c r="M495" s="7"/>
      <c r="N495" s="7"/>
      <c r="O495" s="7"/>
      <c r="P495" s="7"/>
      <c r="Q495" s="7"/>
      <c r="R495" s="256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7"/>
      <c r="H496" s="255"/>
      <c r="I496" s="7"/>
      <c r="J496" s="7"/>
      <c r="K496" s="7"/>
      <c r="L496" s="7"/>
      <c r="M496" s="7"/>
      <c r="N496" s="7"/>
      <c r="O496" s="7"/>
      <c r="P496" s="7"/>
      <c r="Q496" s="7"/>
      <c r="R496" s="256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8.0" customHeight="1">
      <c r="A497" s="7"/>
      <c r="B497" s="7"/>
      <c r="C497" s="7"/>
      <c r="D497" s="7"/>
      <c r="E497" s="7"/>
      <c r="F497" s="7"/>
      <c r="G497" s="7"/>
      <c r="H497" s="255"/>
      <c r="I497" s="7"/>
      <c r="J497" s="7"/>
      <c r="K497" s="7"/>
      <c r="L497" s="7"/>
      <c r="M497" s="7"/>
      <c r="N497" s="7"/>
      <c r="O497" s="7"/>
      <c r="P497" s="7"/>
      <c r="Q497" s="7"/>
      <c r="R497" s="256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8.0" customHeight="1">
      <c r="A498" s="7"/>
      <c r="B498" s="7"/>
      <c r="C498" s="7"/>
      <c r="D498" s="7"/>
      <c r="E498" s="7"/>
      <c r="F498" s="7"/>
      <c r="G498" s="7"/>
      <c r="H498" s="255"/>
      <c r="I498" s="7"/>
      <c r="J498" s="7"/>
      <c r="K498" s="7"/>
      <c r="L498" s="7"/>
      <c r="M498" s="7"/>
      <c r="N498" s="7"/>
      <c r="O498" s="7"/>
      <c r="P498" s="7"/>
      <c r="Q498" s="7"/>
      <c r="R498" s="256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8.0" customHeight="1">
      <c r="A499" s="7"/>
      <c r="B499" s="7"/>
      <c r="C499" s="7"/>
      <c r="D499" s="7"/>
      <c r="E499" s="7"/>
      <c r="F499" s="7"/>
      <c r="G499" s="7"/>
      <c r="H499" s="255"/>
      <c r="I499" s="7"/>
      <c r="J499" s="7"/>
      <c r="K499" s="7"/>
      <c r="L499" s="7"/>
      <c r="M499" s="7"/>
      <c r="N499" s="7"/>
      <c r="O499" s="7"/>
      <c r="P499" s="7"/>
      <c r="Q499" s="7"/>
      <c r="R499" s="256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3:D23"/>
    <mergeCell ref="E24:H24"/>
    <mergeCell ref="C29:E29"/>
    <mergeCell ref="C234:E234"/>
    <mergeCell ref="C255:E255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44436.0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118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103</v>
      </c>
      <c r="C8" s="154">
        <v>29.5</v>
      </c>
      <c r="D8" s="155">
        <v>0.068</v>
      </c>
      <c r="E8" s="156">
        <f>234.196*16.6</f>
        <v>3887.6536</v>
      </c>
      <c r="F8" s="156"/>
      <c r="G8" s="156"/>
      <c r="H8" s="157">
        <v>16.6</v>
      </c>
      <c r="I8" s="158">
        <f t="shared" ref="I8:I21" si="1">+D8*E8</f>
        <v>264.3604448</v>
      </c>
      <c r="J8" s="159">
        <f t="shared" ref="J8:J21" si="2">E8-I8</f>
        <v>3623.293155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64</v>
      </c>
      <c r="C9" s="154">
        <v>22.5</v>
      </c>
      <c r="D9" s="155">
        <v>0.0805</v>
      </c>
      <c r="E9" s="156">
        <f>221.79*134.6</f>
        <v>29852.934</v>
      </c>
      <c r="F9" s="156"/>
      <c r="G9" s="156"/>
      <c r="H9" s="157">
        <v>134.6</v>
      </c>
      <c r="I9" s="158">
        <f t="shared" si="1"/>
        <v>2403.161187</v>
      </c>
      <c r="J9" s="159">
        <f t="shared" si="2"/>
        <v>27449.77281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hidden="1" customHeight="1">
      <c r="A10" s="153">
        <v>6.0</v>
      </c>
      <c r="B10" s="160"/>
      <c r="C10" s="160"/>
      <c r="D10" s="161"/>
      <c r="E10" s="259"/>
      <c r="F10" s="259"/>
      <c r="G10" s="259"/>
      <c r="H10" s="157"/>
      <c r="I10" s="158">
        <f t="shared" si="1"/>
        <v>0</v>
      </c>
      <c r="J10" s="159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7.0</v>
      </c>
      <c r="B11" s="160"/>
      <c r="C11" s="160"/>
      <c r="D11" s="161"/>
      <c r="E11" s="259"/>
      <c r="F11" s="259"/>
      <c r="G11" s="259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8.0</v>
      </c>
      <c r="B12" s="160"/>
      <c r="C12" s="160"/>
      <c r="D12" s="161"/>
      <c r="E12" s="259"/>
      <c r="F12" s="259"/>
      <c r="G12" s="259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9.0</v>
      </c>
      <c r="B13" s="160"/>
      <c r="C13" s="160"/>
      <c r="D13" s="161"/>
      <c r="E13" s="259"/>
      <c r="F13" s="259"/>
      <c r="G13" s="259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10.0</v>
      </c>
      <c r="B14" s="160"/>
      <c r="C14" s="160"/>
      <c r="D14" s="161"/>
      <c r="E14" s="259"/>
      <c r="F14" s="259"/>
      <c r="G14" s="259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11.0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12.0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13.0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14.0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15.0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16.0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17.0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62"/>
      <c r="B22" s="163"/>
      <c r="C22" s="164"/>
      <c r="D22" s="165"/>
      <c r="E22" s="166">
        <f>SUM(E8:E21)</f>
        <v>33740.5876</v>
      </c>
      <c r="F22" s="167"/>
      <c r="G22" s="167"/>
      <c r="H22" s="168"/>
      <c r="I22" s="169">
        <f t="shared" ref="I22:J22" si="3">SUM(I8:I21)</f>
        <v>2667.521632</v>
      </c>
      <c r="J22" s="170">
        <f t="shared" si="3"/>
        <v>31073.06597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71"/>
      <c r="B23" s="144"/>
      <c r="C23" s="144"/>
      <c r="D23" s="172"/>
      <c r="E23" s="173"/>
      <c r="F23" s="151"/>
      <c r="G23" s="151"/>
      <c r="H23" s="147"/>
      <c r="I23" s="174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40.5" customHeight="1">
      <c r="A28" s="175"/>
      <c r="B28" s="160" t="s">
        <v>12</v>
      </c>
      <c r="C28" s="176" t="s">
        <v>57</v>
      </c>
      <c r="D28" s="52"/>
      <c r="E28" s="53"/>
      <c r="F28" s="177"/>
      <c r="G28" s="177"/>
      <c r="H28" s="178" t="s">
        <v>14</v>
      </c>
      <c r="I28" s="160" t="s">
        <v>15</v>
      </c>
      <c r="J28" s="160" t="s">
        <v>16</v>
      </c>
      <c r="K28" s="139"/>
      <c r="L28" s="160" t="s">
        <v>17</v>
      </c>
      <c r="M28" s="160" t="s">
        <v>15</v>
      </c>
      <c r="N28" s="175" t="s">
        <v>18</v>
      </c>
      <c r="O28" s="139"/>
      <c r="P28" s="139"/>
      <c r="Q28" s="175" t="s">
        <v>58</v>
      </c>
      <c r="R28" s="179"/>
      <c r="S28" s="160" t="s">
        <v>17</v>
      </c>
      <c r="T28" s="160" t="s">
        <v>15</v>
      </c>
      <c r="U28" s="175" t="s">
        <v>18</v>
      </c>
      <c r="V28" s="139"/>
      <c r="W28" s="175" t="s">
        <v>19</v>
      </c>
      <c r="X28" s="175" t="s">
        <v>20</v>
      </c>
      <c r="Y28" s="175" t="s">
        <v>21</v>
      </c>
      <c r="Z28" s="175" t="s">
        <v>119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1.0</v>
      </c>
      <c r="B29" s="180" t="s">
        <v>103</v>
      </c>
      <c r="C29" s="181">
        <v>70.0</v>
      </c>
      <c r="D29" s="181">
        <v>185.0</v>
      </c>
      <c r="E29" s="181">
        <v>221.0</v>
      </c>
      <c r="F29" s="181">
        <f t="shared" ref="F29:F223" si="5">VALUE(IF(RIGHT(B29, 1)="%", RIGHT(B29, 3), 0))</f>
        <v>0</v>
      </c>
      <c r="G29" s="181">
        <f t="shared" ref="G29:G223" si="6">+R29*C29/100*D29/100*E29/100</f>
        <v>85.1430125</v>
      </c>
      <c r="H29" s="182">
        <f t="shared" ref="H29:H223" si="7">IF(F29=0, G29, F29*G29)</f>
        <v>85.1430125</v>
      </c>
      <c r="I29" s="181">
        <v>1.0</v>
      </c>
      <c r="J29" s="183">
        <f t="shared" ref="J29:J223" si="8">+I29*H29</f>
        <v>85.1430125</v>
      </c>
      <c r="K29" s="184"/>
      <c r="L29" s="185">
        <f>D29*25.4/1000</f>
        <v>4.699</v>
      </c>
      <c r="M29" s="186">
        <f>+I29</f>
        <v>1</v>
      </c>
      <c r="N29" s="186">
        <f>M29*L29</f>
        <v>4.699</v>
      </c>
      <c r="O29" s="184"/>
      <c r="P29" s="184"/>
      <c r="Q29" s="185"/>
      <c r="R29" s="187">
        <v>29.75</v>
      </c>
      <c r="S29" s="175">
        <f t="shared" ref="S29:S224" si="9">E29/100</f>
        <v>2.21</v>
      </c>
      <c r="T29" s="160">
        <f t="shared" ref="T29:T224" si="10">I29</f>
        <v>1</v>
      </c>
      <c r="U29" s="160">
        <f t="shared" ref="U29:U224" si="11">T29*S29</f>
        <v>2.21</v>
      </c>
      <c r="V29" s="188">
        <f t="shared" ref="V29:V81" si="12">R29*C29/100*D29/100*E29/100</f>
        <v>85.1430125</v>
      </c>
      <c r="W29" s="175">
        <f t="shared" ref="W29:X29" si="4">C29/100</f>
        <v>0.7</v>
      </c>
      <c r="X29" s="175">
        <f t="shared" si="4"/>
        <v>1.85</v>
      </c>
      <c r="Y29" s="175">
        <f t="shared" ref="Y29:Y224" si="14">U29</f>
        <v>2.21</v>
      </c>
      <c r="Z29" s="189">
        <f t="shared" ref="Z29:Z224" si="15">W29*X29*Y29</f>
        <v>2.86195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2.0</v>
      </c>
      <c r="B30" s="190" t="s">
        <v>103</v>
      </c>
      <c r="C30" s="190">
        <v>86.0</v>
      </c>
      <c r="D30" s="190">
        <v>185.0</v>
      </c>
      <c r="E30" s="190">
        <v>154.0</v>
      </c>
      <c r="F30" s="190">
        <f t="shared" si="5"/>
        <v>0</v>
      </c>
      <c r="G30" s="190">
        <f t="shared" si="6"/>
        <v>72.891665</v>
      </c>
      <c r="H30" s="191">
        <f t="shared" si="7"/>
        <v>72.891665</v>
      </c>
      <c r="I30" s="190">
        <v>1.0</v>
      </c>
      <c r="J30" s="192">
        <f t="shared" si="8"/>
        <v>72.891665</v>
      </c>
      <c r="K30" s="139"/>
      <c r="L30" s="175"/>
      <c r="M30" s="160"/>
      <c r="N30" s="160"/>
      <c r="O30" s="139"/>
      <c r="P30" s="139"/>
      <c r="Q30" s="175"/>
      <c r="R30" s="187">
        <v>29.75</v>
      </c>
      <c r="S30" s="175">
        <f t="shared" si="9"/>
        <v>1.54</v>
      </c>
      <c r="T30" s="160">
        <f t="shared" si="10"/>
        <v>1</v>
      </c>
      <c r="U30" s="160">
        <f t="shared" si="11"/>
        <v>1.54</v>
      </c>
      <c r="V30" s="188">
        <f t="shared" si="12"/>
        <v>72.891665</v>
      </c>
      <c r="W30" s="175">
        <f t="shared" ref="W30:X30" si="13">C30/100</f>
        <v>0.86</v>
      </c>
      <c r="X30" s="175">
        <f t="shared" si="13"/>
        <v>1.85</v>
      </c>
      <c r="Y30" s="175">
        <f t="shared" si="14"/>
        <v>1.54</v>
      </c>
      <c r="Z30" s="189">
        <f t="shared" si="15"/>
        <v>2.45014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3.0</v>
      </c>
      <c r="B31" s="190" t="s">
        <v>103</v>
      </c>
      <c r="C31" s="190">
        <v>100.0</v>
      </c>
      <c r="D31" s="190">
        <v>185.0</v>
      </c>
      <c r="E31" s="190">
        <v>89.0</v>
      </c>
      <c r="F31" s="190">
        <f t="shared" si="5"/>
        <v>0</v>
      </c>
      <c r="G31" s="190">
        <f t="shared" si="6"/>
        <v>48.983375</v>
      </c>
      <c r="H31" s="191">
        <f t="shared" si="7"/>
        <v>48.983375</v>
      </c>
      <c r="I31" s="190">
        <v>1.0</v>
      </c>
      <c r="J31" s="192">
        <f t="shared" si="8"/>
        <v>48.983375</v>
      </c>
      <c r="K31" s="139"/>
      <c r="L31" s="175">
        <f t="shared" ref="L31:L53" si="17">D31*25.4/1000</f>
        <v>4.699</v>
      </c>
      <c r="M31" s="160">
        <f t="shared" ref="M31:M56" si="18">+I31</f>
        <v>1</v>
      </c>
      <c r="N31" s="160">
        <f t="shared" ref="N31:N53" si="19">M31*L31</f>
        <v>4.699</v>
      </c>
      <c r="O31" s="139"/>
      <c r="P31" s="139"/>
      <c r="Q31" s="175"/>
      <c r="R31" s="187">
        <v>29.75</v>
      </c>
      <c r="S31" s="175">
        <f t="shared" si="9"/>
        <v>0.89</v>
      </c>
      <c r="T31" s="160">
        <f t="shared" si="10"/>
        <v>1</v>
      </c>
      <c r="U31" s="160">
        <f t="shared" si="11"/>
        <v>0.89</v>
      </c>
      <c r="V31" s="188">
        <f t="shared" si="12"/>
        <v>48.983375</v>
      </c>
      <c r="W31" s="175">
        <f t="shared" ref="W31:X31" si="16">C31/100</f>
        <v>1</v>
      </c>
      <c r="X31" s="175">
        <f t="shared" si="16"/>
        <v>1.85</v>
      </c>
      <c r="Y31" s="175">
        <f t="shared" si="14"/>
        <v>0.89</v>
      </c>
      <c r="Z31" s="189">
        <f t="shared" si="15"/>
        <v>1.6465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4.0</v>
      </c>
      <c r="B32" s="190" t="s">
        <v>103</v>
      </c>
      <c r="C32" s="190">
        <v>98.0</v>
      </c>
      <c r="D32" s="190">
        <v>184.0</v>
      </c>
      <c r="E32" s="190">
        <v>2798.0</v>
      </c>
      <c r="F32" s="190">
        <f t="shared" si="5"/>
        <v>0</v>
      </c>
      <c r="G32" s="190">
        <f t="shared" si="6"/>
        <v>1500.992696</v>
      </c>
      <c r="H32" s="191">
        <f t="shared" si="7"/>
        <v>1500.992696</v>
      </c>
      <c r="I32" s="190">
        <v>1.0</v>
      </c>
      <c r="J32" s="192">
        <f t="shared" si="8"/>
        <v>1500.992696</v>
      </c>
      <c r="K32" s="139"/>
      <c r="L32" s="175">
        <f t="shared" si="17"/>
        <v>4.6736</v>
      </c>
      <c r="M32" s="160">
        <f t="shared" si="18"/>
        <v>1</v>
      </c>
      <c r="N32" s="160">
        <f t="shared" si="19"/>
        <v>4.6736</v>
      </c>
      <c r="O32" s="139"/>
      <c r="P32" s="139"/>
      <c r="Q32" s="175">
        <v>1655.0</v>
      </c>
      <c r="R32" s="187">
        <v>29.75</v>
      </c>
      <c r="S32" s="175">
        <f t="shared" si="9"/>
        <v>27.98</v>
      </c>
      <c r="T32" s="160">
        <f t="shared" si="10"/>
        <v>1</v>
      </c>
      <c r="U32" s="160">
        <f t="shared" si="11"/>
        <v>27.98</v>
      </c>
      <c r="V32" s="188">
        <f t="shared" si="12"/>
        <v>1500.992696</v>
      </c>
      <c r="W32" s="175">
        <f t="shared" ref="W32:X32" si="20">C32/100</f>
        <v>0.98</v>
      </c>
      <c r="X32" s="175">
        <f t="shared" si="20"/>
        <v>1.84</v>
      </c>
      <c r="Y32" s="175">
        <f t="shared" si="14"/>
        <v>27.98</v>
      </c>
      <c r="Z32" s="189">
        <f t="shared" si="15"/>
        <v>50.453536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5.0</v>
      </c>
      <c r="B33" s="190" t="s">
        <v>103</v>
      </c>
      <c r="C33" s="190">
        <v>103.0</v>
      </c>
      <c r="D33" s="190">
        <v>184.0</v>
      </c>
      <c r="E33" s="190">
        <v>2796.0</v>
      </c>
      <c r="F33" s="190">
        <f t="shared" si="5"/>
        <v>0</v>
      </c>
      <c r="G33" s="190">
        <f t="shared" si="6"/>
        <v>1576.446312</v>
      </c>
      <c r="H33" s="191">
        <f t="shared" si="7"/>
        <v>1576.446312</v>
      </c>
      <c r="I33" s="190">
        <v>1.0</v>
      </c>
      <c r="J33" s="192">
        <f t="shared" si="8"/>
        <v>1576.446312</v>
      </c>
      <c r="K33" s="139"/>
      <c r="L33" s="175">
        <f t="shared" si="17"/>
        <v>4.6736</v>
      </c>
      <c r="M33" s="160">
        <f t="shared" si="18"/>
        <v>1</v>
      </c>
      <c r="N33" s="160">
        <f t="shared" si="19"/>
        <v>4.6736</v>
      </c>
      <c r="O33" s="139"/>
      <c r="P33" s="139"/>
      <c r="Q33" s="175">
        <v>1615.0</v>
      </c>
      <c r="R33" s="187">
        <v>29.75</v>
      </c>
      <c r="S33" s="175">
        <f t="shared" si="9"/>
        <v>27.96</v>
      </c>
      <c r="T33" s="160">
        <f t="shared" si="10"/>
        <v>1</v>
      </c>
      <c r="U33" s="160">
        <f t="shared" si="11"/>
        <v>27.96</v>
      </c>
      <c r="V33" s="188">
        <f t="shared" si="12"/>
        <v>1576.446312</v>
      </c>
      <c r="W33" s="175">
        <f t="shared" ref="W33:X33" si="21">C33/100</f>
        <v>1.03</v>
      </c>
      <c r="X33" s="175">
        <f t="shared" si="21"/>
        <v>1.84</v>
      </c>
      <c r="Y33" s="175">
        <f t="shared" si="14"/>
        <v>27.96</v>
      </c>
      <c r="Z33" s="189">
        <f t="shared" si="15"/>
        <v>52.989792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6.0</v>
      </c>
      <c r="B34" s="180" t="s">
        <v>64</v>
      </c>
      <c r="C34" s="181">
        <v>79.0</v>
      </c>
      <c r="D34" s="181">
        <v>202.0</v>
      </c>
      <c r="E34" s="181">
        <v>109.0</v>
      </c>
      <c r="F34" s="181">
        <f t="shared" si="5"/>
        <v>0</v>
      </c>
      <c r="G34" s="181">
        <f t="shared" si="6"/>
        <v>40.006706</v>
      </c>
      <c r="H34" s="182">
        <f t="shared" si="7"/>
        <v>40.006706</v>
      </c>
      <c r="I34" s="181">
        <v>1.0</v>
      </c>
      <c r="J34" s="183">
        <f t="shared" si="8"/>
        <v>40.006706</v>
      </c>
      <c r="K34" s="184"/>
      <c r="L34" s="185">
        <f t="shared" si="17"/>
        <v>5.1308</v>
      </c>
      <c r="M34" s="186">
        <f t="shared" si="18"/>
        <v>1</v>
      </c>
      <c r="N34" s="186">
        <f t="shared" si="19"/>
        <v>5.1308</v>
      </c>
      <c r="O34" s="184"/>
      <c r="P34" s="184"/>
      <c r="Q34" s="185"/>
      <c r="R34" s="187">
        <v>23.0</v>
      </c>
      <c r="S34" s="175">
        <f t="shared" si="9"/>
        <v>1.09</v>
      </c>
      <c r="T34" s="160">
        <f t="shared" si="10"/>
        <v>1</v>
      </c>
      <c r="U34" s="160">
        <f t="shared" si="11"/>
        <v>1.09</v>
      </c>
      <c r="V34" s="188">
        <f t="shared" si="12"/>
        <v>40.006706</v>
      </c>
      <c r="W34" s="175">
        <f t="shared" ref="W34:X34" si="22">C34/100</f>
        <v>0.79</v>
      </c>
      <c r="X34" s="175">
        <f t="shared" si="22"/>
        <v>2.02</v>
      </c>
      <c r="Y34" s="175">
        <f t="shared" si="14"/>
        <v>1.09</v>
      </c>
      <c r="Z34" s="189">
        <f t="shared" si="15"/>
        <v>1.739422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7.0</v>
      </c>
      <c r="B35" s="190" t="s">
        <v>64</v>
      </c>
      <c r="C35" s="190">
        <v>89.0</v>
      </c>
      <c r="D35" s="190">
        <v>203.0</v>
      </c>
      <c r="E35" s="190">
        <v>171.0</v>
      </c>
      <c r="F35" s="190">
        <f t="shared" si="5"/>
        <v>0</v>
      </c>
      <c r="G35" s="190">
        <f t="shared" si="6"/>
        <v>71.057511</v>
      </c>
      <c r="H35" s="191">
        <f t="shared" si="7"/>
        <v>71.057511</v>
      </c>
      <c r="I35" s="190">
        <v>1.0</v>
      </c>
      <c r="J35" s="192">
        <f t="shared" si="8"/>
        <v>71.057511</v>
      </c>
      <c r="K35" s="139"/>
      <c r="L35" s="175">
        <f t="shared" si="17"/>
        <v>5.1562</v>
      </c>
      <c r="M35" s="160">
        <f t="shared" si="18"/>
        <v>1</v>
      </c>
      <c r="N35" s="160">
        <f t="shared" si="19"/>
        <v>5.1562</v>
      </c>
      <c r="O35" s="139"/>
      <c r="P35" s="139"/>
      <c r="Q35" s="175"/>
      <c r="R35" s="187">
        <v>23.0</v>
      </c>
      <c r="S35" s="175">
        <f t="shared" si="9"/>
        <v>1.71</v>
      </c>
      <c r="T35" s="160">
        <f t="shared" si="10"/>
        <v>1</v>
      </c>
      <c r="U35" s="160">
        <f t="shared" si="11"/>
        <v>1.71</v>
      </c>
      <c r="V35" s="188">
        <f t="shared" si="12"/>
        <v>71.057511</v>
      </c>
      <c r="W35" s="175">
        <f t="shared" ref="W35:X35" si="23">C35/100</f>
        <v>0.89</v>
      </c>
      <c r="X35" s="175">
        <f t="shared" si="23"/>
        <v>2.03</v>
      </c>
      <c r="Y35" s="175">
        <f t="shared" si="14"/>
        <v>1.71</v>
      </c>
      <c r="Z35" s="189">
        <f t="shared" si="15"/>
        <v>3.089457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8.0</v>
      </c>
      <c r="B36" s="190" t="s">
        <v>64</v>
      </c>
      <c r="C36" s="190">
        <v>100.0</v>
      </c>
      <c r="D36" s="190">
        <v>204.0</v>
      </c>
      <c r="E36" s="190">
        <v>107.0</v>
      </c>
      <c r="F36" s="190">
        <f t="shared" si="5"/>
        <v>0</v>
      </c>
      <c r="G36" s="190">
        <f t="shared" si="6"/>
        <v>50.2044</v>
      </c>
      <c r="H36" s="191">
        <f t="shared" si="7"/>
        <v>50.2044</v>
      </c>
      <c r="I36" s="190">
        <v>1.0</v>
      </c>
      <c r="J36" s="192">
        <f t="shared" si="8"/>
        <v>50.2044</v>
      </c>
      <c r="K36" s="139"/>
      <c r="L36" s="175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5"/>
      <c r="R36" s="187">
        <v>23.0</v>
      </c>
      <c r="S36" s="175">
        <f t="shared" si="9"/>
        <v>1.07</v>
      </c>
      <c r="T36" s="160">
        <f t="shared" si="10"/>
        <v>1</v>
      </c>
      <c r="U36" s="160">
        <f t="shared" si="11"/>
        <v>1.07</v>
      </c>
      <c r="V36" s="188">
        <f t="shared" si="12"/>
        <v>50.2044</v>
      </c>
      <c r="W36" s="175">
        <f t="shared" ref="W36:X36" si="24">C36/100</f>
        <v>1</v>
      </c>
      <c r="X36" s="175">
        <f t="shared" si="24"/>
        <v>2.04</v>
      </c>
      <c r="Y36" s="175">
        <f t="shared" si="14"/>
        <v>1.07</v>
      </c>
      <c r="Z36" s="189">
        <f t="shared" si="15"/>
        <v>2.1828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9.0</v>
      </c>
      <c r="B37" s="190" t="s">
        <v>64</v>
      </c>
      <c r="C37" s="190">
        <v>102.5</v>
      </c>
      <c r="D37" s="190">
        <v>204.0</v>
      </c>
      <c r="E37" s="190">
        <v>2797.0</v>
      </c>
      <c r="F37" s="190">
        <f t="shared" si="5"/>
        <v>0</v>
      </c>
      <c r="G37" s="190">
        <f t="shared" si="6"/>
        <v>1345.16121</v>
      </c>
      <c r="H37" s="191">
        <f t="shared" si="7"/>
        <v>1345.16121</v>
      </c>
      <c r="I37" s="190">
        <v>1.0</v>
      </c>
      <c r="J37" s="192">
        <f t="shared" si="8"/>
        <v>1345.16121</v>
      </c>
      <c r="K37" s="139"/>
      <c r="L37" s="175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5">
        <v>1380.0</v>
      </c>
      <c r="R37" s="187">
        <v>23.0</v>
      </c>
      <c r="S37" s="175">
        <f t="shared" si="9"/>
        <v>27.97</v>
      </c>
      <c r="T37" s="160">
        <f t="shared" si="10"/>
        <v>1</v>
      </c>
      <c r="U37" s="160">
        <f t="shared" si="11"/>
        <v>27.97</v>
      </c>
      <c r="V37" s="188">
        <f t="shared" si="12"/>
        <v>1345.16121</v>
      </c>
      <c r="W37" s="175">
        <f t="shared" ref="W37:X37" si="25">C37/100</f>
        <v>1.025</v>
      </c>
      <c r="X37" s="175">
        <f t="shared" si="25"/>
        <v>2.04</v>
      </c>
      <c r="Y37" s="175">
        <f t="shared" si="14"/>
        <v>27.97</v>
      </c>
      <c r="Z37" s="189">
        <f t="shared" si="15"/>
        <v>58.48527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10.0</v>
      </c>
      <c r="B38" s="190" t="s">
        <v>64</v>
      </c>
      <c r="C38" s="190">
        <v>102.0</v>
      </c>
      <c r="D38" s="190">
        <v>204.0</v>
      </c>
      <c r="E38" s="190">
        <v>2835.0</v>
      </c>
      <c r="F38" s="190">
        <f t="shared" si="5"/>
        <v>0</v>
      </c>
      <c r="G38" s="190">
        <f t="shared" si="6"/>
        <v>1356.78564</v>
      </c>
      <c r="H38" s="191">
        <f t="shared" si="7"/>
        <v>1356.78564</v>
      </c>
      <c r="I38" s="190">
        <v>1.0</v>
      </c>
      <c r="J38" s="192">
        <f t="shared" si="8"/>
        <v>1356.78564</v>
      </c>
      <c r="K38" s="139"/>
      <c r="L38" s="175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5">
        <v>1390.0</v>
      </c>
      <c r="R38" s="187">
        <v>23.0</v>
      </c>
      <c r="S38" s="175">
        <f t="shared" si="9"/>
        <v>28.35</v>
      </c>
      <c r="T38" s="160">
        <f t="shared" si="10"/>
        <v>1</v>
      </c>
      <c r="U38" s="160">
        <f t="shared" si="11"/>
        <v>28.35</v>
      </c>
      <c r="V38" s="188">
        <f t="shared" si="12"/>
        <v>1356.78564</v>
      </c>
      <c r="W38" s="175">
        <f t="shared" ref="W38:X38" si="26">C38/100</f>
        <v>1.02</v>
      </c>
      <c r="X38" s="175">
        <f t="shared" si="26"/>
        <v>2.04</v>
      </c>
      <c r="Y38" s="175">
        <f t="shared" si="14"/>
        <v>28.35</v>
      </c>
      <c r="Z38" s="189">
        <f t="shared" si="15"/>
        <v>58.99068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11.0</v>
      </c>
      <c r="B39" s="190" t="s">
        <v>64</v>
      </c>
      <c r="C39" s="190">
        <v>102.0</v>
      </c>
      <c r="D39" s="190">
        <v>204.0</v>
      </c>
      <c r="E39" s="190">
        <v>2798.0</v>
      </c>
      <c r="F39" s="190">
        <f t="shared" si="5"/>
        <v>0</v>
      </c>
      <c r="G39" s="190">
        <f t="shared" si="6"/>
        <v>1339.078032</v>
      </c>
      <c r="H39" s="191">
        <f t="shared" si="7"/>
        <v>1339.078032</v>
      </c>
      <c r="I39" s="190">
        <v>1.0</v>
      </c>
      <c r="J39" s="192">
        <f t="shared" si="8"/>
        <v>1339.078032</v>
      </c>
      <c r="K39" s="139"/>
      <c r="L39" s="175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5">
        <v>1365.0</v>
      </c>
      <c r="R39" s="187">
        <v>23.0</v>
      </c>
      <c r="S39" s="175">
        <f t="shared" si="9"/>
        <v>27.98</v>
      </c>
      <c r="T39" s="160">
        <f t="shared" si="10"/>
        <v>1</v>
      </c>
      <c r="U39" s="160">
        <f t="shared" si="11"/>
        <v>27.98</v>
      </c>
      <c r="V39" s="188">
        <f t="shared" si="12"/>
        <v>1339.078032</v>
      </c>
      <c r="W39" s="175">
        <f t="shared" ref="W39:X39" si="27">C39/100</f>
        <v>1.02</v>
      </c>
      <c r="X39" s="175">
        <f t="shared" si="27"/>
        <v>2.04</v>
      </c>
      <c r="Y39" s="175">
        <f t="shared" si="14"/>
        <v>27.98</v>
      </c>
      <c r="Z39" s="189">
        <f t="shared" si="15"/>
        <v>58.220784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12.0</v>
      </c>
      <c r="B40" s="190" t="s">
        <v>64</v>
      </c>
      <c r="C40" s="190">
        <v>101.0</v>
      </c>
      <c r="D40" s="190">
        <v>204.0</v>
      </c>
      <c r="E40" s="190">
        <v>2806.0</v>
      </c>
      <c r="F40" s="190">
        <f t="shared" si="5"/>
        <v>0</v>
      </c>
      <c r="G40" s="190">
        <f t="shared" si="6"/>
        <v>1329.740952</v>
      </c>
      <c r="H40" s="191">
        <f t="shared" si="7"/>
        <v>1329.740952</v>
      </c>
      <c r="I40" s="190">
        <v>1.0</v>
      </c>
      <c r="J40" s="192">
        <f t="shared" si="8"/>
        <v>1329.740952</v>
      </c>
      <c r="K40" s="139"/>
      <c r="L40" s="175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5">
        <v>1375.0</v>
      </c>
      <c r="R40" s="187">
        <v>23.0</v>
      </c>
      <c r="S40" s="175">
        <f t="shared" si="9"/>
        <v>28.06</v>
      </c>
      <c r="T40" s="160">
        <f t="shared" si="10"/>
        <v>1</v>
      </c>
      <c r="U40" s="160">
        <f t="shared" si="11"/>
        <v>28.06</v>
      </c>
      <c r="V40" s="188">
        <f t="shared" si="12"/>
        <v>1329.740952</v>
      </c>
      <c r="W40" s="175">
        <f t="shared" ref="W40:X40" si="28">C40/100</f>
        <v>1.01</v>
      </c>
      <c r="X40" s="175">
        <f t="shared" si="28"/>
        <v>2.04</v>
      </c>
      <c r="Y40" s="175">
        <f t="shared" si="14"/>
        <v>28.06</v>
      </c>
      <c r="Z40" s="189">
        <f t="shared" si="15"/>
        <v>57.814824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13.0</v>
      </c>
      <c r="B41" s="190" t="s">
        <v>64</v>
      </c>
      <c r="C41" s="190">
        <v>101.0</v>
      </c>
      <c r="D41" s="190">
        <v>204.0</v>
      </c>
      <c r="E41" s="190">
        <v>2800.0</v>
      </c>
      <c r="F41" s="190">
        <f t="shared" si="5"/>
        <v>0</v>
      </c>
      <c r="G41" s="190">
        <f t="shared" si="6"/>
        <v>1326.8976</v>
      </c>
      <c r="H41" s="191">
        <f t="shared" si="7"/>
        <v>1326.8976</v>
      </c>
      <c r="I41" s="190">
        <v>1.0</v>
      </c>
      <c r="J41" s="192">
        <f t="shared" si="8"/>
        <v>1326.8976</v>
      </c>
      <c r="K41" s="139"/>
      <c r="L41" s="175">
        <f t="shared" si="17"/>
        <v>5.1816</v>
      </c>
      <c r="M41" s="160">
        <f t="shared" si="18"/>
        <v>1</v>
      </c>
      <c r="N41" s="160">
        <f t="shared" si="19"/>
        <v>5.1816</v>
      </c>
      <c r="O41" s="139"/>
      <c r="P41" s="139"/>
      <c r="Q41" s="175">
        <v>1350.0</v>
      </c>
      <c r="R41" s="187">
        <v>23.0</v>
      </c>
      <c r="S41" s="175">
        <f t="shared" si="9"/>
        <v>28</v>
      </c>
      <c r="T41" s="160">
        <f t="shared" si="10"/>
        <v>1</v>
      </c>
      <c r="U41" s="160">
        <f t="shared" si="11"/>
        <v>28</v>
      </c>
      <c r="V41" s="188">
        <f t="shared" si="12"/>
        <v>1326.8976</v>
      </c>
      <c r="W41" s="175">
        <f t="shared" ref="W41:X41" si="29">C41/100</f>
        <v>1.01</v>
      </c>
      <c r="X41" s="175">
        <f t="shared" si="29"/>
        <v>2.04</v>
      </c>
      <c r="Y41" s="175">
        <f t="shared" si="14"/>
        <v>28</v>
      </c>
      <c r="Z41" s="189">
        <f t="shared" si="15"/>
        <v>57.6912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14.0</v>
      </c>
      <c r="B42" s="190" t="s">
        <v>64</v>
      </c>
      <c r="C42" s="190">
        <v>100.0</v>
      </c>
      <c r="D42" s="190">
        <v>204.0</v>
      </c>
      <c r="E42" s="190">
        <v>2803.0</v>
      </c>
      <c r="F42" s="190">
        <f t="shared" si="5"/>
        <v>0</v>
      </c>
      <c r="G42" s="190">
        <f t="shared" si="6"/>
        <v>1315.1676</v>
      </c>
      <c r="H42" s="191">
        <f t="shared" si="7"/>
        <v>1315.1676</v>
      </c>
      <c r="I42" s="190">
        <v>1.0</v>
      </c>
      <c r="J42" s="192">
        <f t="shared" si="8"/>
        <v>1315.1676</v>
      </c>
      <c r="K42" s="139"/>
      <c r="L42" s="175">
        <f t="shared" si="17"/>
        <v>5.1816</v>
      </c>
      <c r="M42" s="160">
        <f t="shared" si="18"/>
        <v>1</v>
      </c>
      <c r="N42" s="160">
        <f t="shared" si="19"/>
        <v>5.1816</v>
      </c>
      <c r="O42" s="139"/>
      <c r="P42" s="139"/>
      <c r="Q42" s="175">
        <v>1355.0</v>
      </c>
      <c r="R42" s="187">
        <v>23.0</v>
      </c>
      <c r="S42" s="175">
        <f t="shared" si="9"/>
        <v>28.03</v>
      </c>
      <c r="T42" s="160">
        <f t="shared" si="10"/>
        <v>1</v>
      </c>
      <c r="U42" s="160">
        <f t="shared" si="11"/>
        <v>28.03</v>
      </c>
      <c r="V42" s="188">
        <f t="shared" si="12"/>
        <v>1315.1676</v>
      </c>
      <c r="W42" s="175">
        <f t="shared" ref="W42:X42" si="30">C42/100</f>
        <v>1</v>
      </c>
      <c r="X42" s="175">
        <f t="shared" si="30"/>
        <v>2.04</v>
      </c>
      <c r="Y42" s="175">
        <f t="shared" si="14"/>
        <v>28.03</v>
      </c>
      <c r="Z42" s="189">
        <f t="shared" si="15"/>
        <v>57.1812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15.0</v>
      </c>
      <c r="B43" s="190" t="s">
        <v>64</v>
      </c>
      <c r="C43" s="190">
        <v>100.0</v>
      </c>
      <c r="D43" s="190">
        <v>204.0</v>
      </c>
      <c r="E43" s="190">
        <v>2793.0</v>
      </c>
      <c r="F43" s="190">
        <f t="shared" si="5"/>
        <v>0</v>
      </c>
      <c r="G43" s="190">
        <f t="shared" si="6"/>
        <v>1310.4756</v>
      </c>
      <c r="H43" s="191">
        <f t="shared" si="7"/>
        <v>1310.4756</v>
      </c>
      <c r="I43" s="190">
        <v>1.0</v>
      </c>
      <c r="J43" s="192">
        <f t="shared" si="8"/>
        <v>1310.4756</v>
      </c>
      <c r="K43" s="139"/>
      <c r="L43" s="175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5">
        <v>1330.0</v>
      </c>
      <c r="R43" s="187">
        <v>23.0</v>
      </c>
      <c r="S43" s="175">
        <f t="shared" si="9"/>
        <v>27.93</v>
      </c>
      <c r="T43" s="160">
        <f t="shared" si="10"/>
        <v>1</v>
      </c>
      <c r="U43" s="160">
        <f t="shared" si="11"/>
        <v>27.93</v>
      </c>
      <c r="V43" s="188">
        <f t="shared" si="12"/>
        <v>1310.4756</v>
      </c>
      <c r="W43" s="175">
        <f t="shared" ref="W43:X43" si="31">C43/100</f>
        <v>1</v>
      </c>
      <c r="X43" s="175">
        <f t="shared" si="31"/>
        <v>2.04</v>
      </c>
      <c r="Y43" s="175">
        <f t="shared" si="14"/>
        <v>27.93</v>
      </c>
      <c r="Z43" s="189">
        <f t="shared" si="15"/>
        <v>56.9772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16.0</v>
      </c>
      <c r="B44" s="190" t="s">
        <v>64</v>
      </c>
      <c r="C44" s="190">
        <v>100.0</v>
      </c>
      <c r="D44" s="190">
        <v>204.0</v>
      </c>
      <c r="E44" s="190">
        <v>2802.0</v>
      </c>
      <c r="F44" s="190">
        <f t="shared" si="5"/>
        <v>0</v>
      </c>
      <c r="G44" s="190">
        <f t="shared" si="6"/>
        <v>1314.6984</v>
      </c>
      <c r="H44" s="191">
        <f t="shared" si="7"/>
        <v>1314.6984</v>
      </c>
      <c r="I44" s="190">
        <v>1.0</v>
      </c>
      <c r="J44" s="192">
        <f t="shared" si="8"/>
        <v>1314.6984</v>
      </c>
      <c r="K44" s="139"/>
      <c r="L44" s="175">
        <f t="shared" si="17"/>
        <v>5.1816</v>
      </c>
      <c r="M44" s="160">
        <f t="shared" si="18"/>
        <v>1</v>
      </c>
      <c r="N44" s="160">
        <f t="shared" si="19"/>
        <v>5.1816</v>
      </c>
      <c r="O44" s="139"/>
      <c r="P44" s="139"/>
      <c r="Q44" s="175">
        <v>1335.0</v>
      </c>
      <c r="R44" s="187">
        <v>23.0</v>
      </c>
      <c r="S44" s="175">
        <f t="shared" si="9"/>
        <v>28.02</v>
      </c>
      <c r="T44" s="160">
        <f t="shared" si="10"/>
        <v>1</v>
      </c>
      <c r="U44" s="160">
        <f t="shared" si="11"/>
        <v>28.02</v>
      </c>
      <c r="V44" s="188">
        <f t="shared" si="12"/>
        <v>1314.6984</v>
      </c>
      <c r="W44" s="175">
        <f t="shared" ref="W44:X44" si="32">C44/100</f>
        <v>1</v>
      </c>
      <c r="X44" s="175">
        <f t="shared" si="32"/>
        <v>2.04</v>
      </c>
      <c r="Y44" s="175">
        <f t="shared" si="14"/>
        <v>28.02</v>
      </c>
      <c r="Z44" s="189">
        <f t="shared" si="15"/>
        <v>57.1608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17.0</v>
      </c>
      <c r="B45" s="190" t="s">
        <v>64</v>
      </c>
      <c r="C45" s="190">
        <v>99.0</v>
      </c>
      <c r="D45" s="190">
        <v>204.0</v>
      </c>
      <c r="E45" s="190">
        <v>2793.0</v>
      </c>
      <c r="F45" s="190">
        <f t="shared" si="5"/>
        <v>0</v>
      </c>
      <c r="G45" s="190">
        <f t="shared" si="6"/>
        <v>1297.370844</v>
      </c>
      <c r="H45" s="191">
        <f t="shared" si="7"/>
        <v>1297.370844</v>
      </c>
      <c r="I45" s="190">
        <v>1.0</v>
      </c>
      <c r="J45" s="192">
        <f t="shared" si="8"/>
        <v>1297.370844</v>
      </c>
      <c r="K45" s="139"/>
      <c r="L45" s="175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5">
        <v>1320.0</v>
      </c>
      <c r="R45" s="187">
        <v>23.0</v>
      </c>
      <c r="S45" s="175">
        <f t="shared" si="9"/>
        <v>27.93</v>
      </c>
      <c r="T45" s="160">
        <f t="shared" si="10"/>
        <v>1</v>
      </c>
      <c r="U45" s="160">
        <f t="shared" si="11"/>
        <v>27.93</v>
      </c>
      <c r="V45" s="188">
        <f t="shared" si="12"/>
        <v>1297.370844</v>
      </c>
      <c r="W45" s="175">
        <f t="shared" ref="W45:X45" si="33">C45/100</f>
        <v>0.99</v>
      </c>
      <c r="X45" s="175">
        <f t="shared" si="33"/>
        <v>2.04</v>
      </c>
      <c r="Y45" s="175">
        <f t="shared" si="14"/>
        <v>27.93</v>
      </c>
      <c r="Z45" s="189">
        <f t="shared" si="15"/>
        <v>56.407428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18.0</v>
      </c>
      <c r="B46" s="190" t="s">
        <v>64</v>
      </c>
      <c r="C46" s="190">
        <v>100.0</v>
      </c>
      <c r="D46" s="190">
        <v>204.0</v>
      </c>
      <c r="E46" s="190">
        <v>2800.0</v>
      </c>
      <c r="F46" s="190">
        <f t="shared" si="5"/>
        <v>0</v>
      </c>
      <c r="G46" s="190">
        <f t="shared" si="6"/>
        <v>1313.76</v>
      </c>
      <c r="H46" s="191">
        <f t="shared" si="7"/>
        <v>1313.76</v>
      </c>
      <c r="I46" s="190">
        <v>1.0</v>
      </c>
      <c r="J46" s="192">
        <f t="shared" si="8"/>
        <v>1313.76</v>
      </c>
      <c r="K46" s="139"/>
      <c r="L46" s="175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5">
        <v>1325.0</v>
      </c>
      <c r="R46" s="187">
        <v>23.0</v>
      </c>
      <c r="S46" s="175">
        <f t="shared" si="9"/>
        <v>28</v>
      </c>
      <c r="T46" s="160">
        <f t="shared" si="10"/>
        <v>1</v>
      </c>
      <c r="U46" s="160">
        <f t="shared" si="11"/>
        <v>28</v>
      </c>
      <c r="V46" s="188">
        <f t="shared" si="12"/>
        <v>1313.76</v>
      </c>
      <c r="W46" s="175">
        <f t="shared" ref="W46:X46" si="34">C46/100</f>
        <v>1</v>
      </c>
      <c r="X46" s="175">
        <f t="shared" si="34"/>
        <v>2.04</v>
      </c>
      <c r="Y46" s="175">
        <f t="shared" si="14"/>
        <v>28</v>
      </c>
      <c r="Z46" s="189">
        <f t="shared" si="15"/>
        <v>57.12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19.0</v>
      </c>
      <c r="B47" s="190" t="s">
        <v>64</v>
      </c>
      <c r="C47" s="190">
        <v>99.0</v>
      </c>
      <c r="D47" s="190">
        <v>204.0</v>
      </c>
      <c r="E47" s="190">
        <v>2802.0</v>
      </c>
      <c r="F47" s="190">
        <f t="shared" si="5"/>
        <v>0</v>
      </c>
      <c r="G47" s="190">
        <f t="shared" si="6"/>
        <v>1301.551416</v>
      </c>
      <c r="H47" s="191">
        <f t="shared" si="7"/>
        <v>1301.551416</v>
      </c>
      <c r="I47" s="190">
        <v>1.0</v>
      </c>
      <c r="J47" s="192">
        <f t="shared" si="8"/>
        <v>1301.551416</v>
      </c>
      <c r="K47" s="139"/>
      <c r="L47" s="175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5">
        <v>1325.0</v>
      </c>
      <c r="R47" s="187">
        <v>23.0</v>
      </c>
      <c r="S47" s="175">
        <f t="shared" si="9"/>
        <v>28.02</v>
      </c>
      <c r="T47" s="160">
        <f t="shared" si="10"/>
        <v>1</v>
      </c>
      <c r="U47" s="160">
        <f t="shared" si="11"/>
        <v>28.02</v>
      </c>
      <c r="V47" s="188">
        <f t="shared" si="12"/>
        <v>1301.551416</v>
      </c>
      <c r="W47" s="175">
        <f t="shared" ref="W47:X47" si="35">C47/100</f>
        <v>0.99</v>
      </c>
      <c r="X47" s="175">
        <f t="shared" si="35"/>
        <v>2.04</v>
      </c>
      <c r="Y47" s="175">
        <f t="shared" si="14"/>
        <v>28.02</v>
      </c>
      <c r="Z47" s="189">
        <f t="shared" si="15"/>
        <v>56.589192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20.0</v>
      </c>
      <c r="B48" s="190" t="s">
        <v>64</v>
      </c>
      <c r="C48" s="190">
        <v>100.0</v>
      </c>
      <c r="D48" s="190">
        <v>204.0</v>
      </c>
      <c r="E48" s="190">
        <v>2796.0</v>
      </c>
      <c r="F48" s="190">
        <f t="shared" si="5"/>
        <v>0</v>
      </c>
      <c r="G48" s="190">
        <f t="shared" si="6"/>
        <v>1311.8832</v>
      </c>
      <c r="H48" s="191">
        <f t="shared" si="7"/>
        <v>1311.8832</v>
      </c>
      <c r="I48" s="190">
        <v>1.0</v>
      </c>
      <c r="J48" s="192">
        <f t="shared" si="8"/>
        <v>1311.8832</v>
      </c>
      <c r="K48" s="139"/>
      <c r="L48" s="175">
        <f t="shared" si="17"/>
        <v>5.1816</v>
      </c>
      <c r="M48" s="160">
        <f t="shared" si="18"/>
        <v>1</v>
      </c>
      <c r="N48" s="160">
        <f t="shared" si="19"/>
        <v>5.1816</v>
      </c>
      <c r="O48" s="139"/>
      <c r="P48" s="139"/>
      <c r="Q48" s="175">
        <v>1335.0</v>
      </c>
      <c r="R48" s="187">
        <v>23.0</v>
      </c>
      <c r="S48" s="175">
        <f t="shared" si="9"/>
        <v>27.96</v>
      </c>
      <c r="T48" s="160">
        <f t="shared" si="10"/>
        <v>1</v>
      </c>
      <c r="U48" s="160">
        <f t="shared" si="11"/>
        <v>27.96</v>
      </c>
      <c r="V48" s="188">
        <f t="shared" si="12"/>
        <v>1311.8832</v>
      </c>
      <c r="W48" s="175">
        <f t="shared" ref="W48:X48" si="36">C48/100</f>
        <v>1</v>
      </c>
      <c r="X48" s="175">
        <f t="shared" si="36"/>
        <v>2.04</v>
      </c>
      <c r="Y48" s="175">
        <f t="shared" si="14"/>
        <v>27.96</v>
      </c>
      <c r="Z48" s="189">
        <f t="shared" si="15"/>
        <v>57.0384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21.0</v>
      </c>
      <c r="B49" s="190" t="s">
        <v>64</v>
      </c>
      <c r="C49" s="190">
        <v>99.0</v>
      </c>
      <c r="D49" s="190">
        <v>204.0</v>
      </c>
      <c r="E49" s="190">
        <v>2803.0</v>
      </c>
      <c r="F49" s="190">
        <f t="shared" si="5"/>
        <v>0</v>
      </c>
      <c r="G49" s="190">
        <f t="shared" si="6"/>
        <v>1302.015924</v>
      </c>
      <c r="H49" s="191">
        <f t="shared" si="7"/>
        <v>1302.015924</v>
      </c>
      <c r="I49" s="190">
        <v>1.0</v>
      </c>
      <c r="J49" s="192">
        <f t="shared" si="8"/>
        <v>1302.015924</v>
      </c>
      <c r="K49" s="139"/>
      <c r="L49" s="175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5">
        <v>1330.0</v>
      </c>
      <c r="R49" s="187">
        <v>23.0</v>
      </c>
      <c r="S49" s="175">
        <f t="shared" si="9"/>
        <v>28.03</v>
      </c>
      <c r="T49" s="160">
        <f t="shared" si="10"/>
        <v>1</v>
      </c>
      <c r="U49" s="160">
        <f t="shared" si="11"/>
        <v>28.03</v>
      </c>
      <c r="V49" s="188">
        <f t="shared" si="12"/>
        <v>1302.015924</v>
      </c>
      <c r="W49" s="175">
        <f t="shared" ref="W49:X49" si="37">C49/100</f>
        <v>0.99</v>
      </c>
      <c r="X49" s="175">
        <f t="shared" si="37"/>
        <v>2.04</v>
      </c>
      <c r="Y49" s="175">
        <f t="shared" si="14"/>
        <v>28.03</v>
      </c>
      <c r="Z49" s="189">
        <f t="shared" si="15"/>
        <v>56.609388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22.0</v>
      </c>
      <c r="B50" s="190" t="s">
        <v>64</v>
      </c>
      <c r="C50" s="190">
        <v>100.0</v>
      </c>
      <c r="D50" s="190">
        <v>204.0</v>
      </c>
      <c r="E50" s="190">
        <v>2830.0</v>
      </c>
      <c r="F50" s="190">
        <f t="shared" si="5"/>
        <v>0</v>
      </c>
      <c r="G50" s="190">
        <f t="shared" si="6"/>
        <v>1327.836</v>
      </c>
      <c r="H50" s="191">
        <f t="shared" si="7"/>
        <v>1327.836</v>
      </c>
      <c r="I50" s="190">
        <v>1.0</v>
      </c>
      <c r="J50" s="192">
        <f t="shared" si="8"/>
        <v>1327.836</v>
      </c>
      <c r="K50" s="139"/>
      <c r="L50" s="175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5">
        <v>1335.0</v>
      </c>
      <c r="R50" s="187">
        <v>23.0</v>
      </c>
      <c r="S50" s="175">
        <f t="shared" si="9"/>
        <v>28.3</v>
      </c>
      <c r="T50" s="160">
        <f t="shared" si="10"/>
        <v>1</v>
      </c>
      <c r="U50" s="160">
        <f t="shared" si="11"/>
        <v>28.3</v>
      </c>
      <c r="V50" s="188">
        <f t="shared" si="12"/>
        <v>1327.836</v>
      </c>
      <c r="W50" s="175">
        <f t="shared" ref="W50:X50" si="38">C50/100</f>
        <v>1</v>
      </c>
      <c r="X50" s="175">
        <f t="shared" si="38"/>
        <v>2.04</v>
      </c>
      <c r="Y50" s="175">
        <f t="shared" si="14"/>
        <v>28.3</v>
      </c>
      <c r="Z50" s="189">
        <f t="shared" si="15"/>
        <v>57.732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23.0</v>
      </c>
      <c r="B51" s="190" t="s">
        <v>64</v>
      </c>
      <c r="C51" s="190">
        <v>100.0</v>
      </c>
      <c r="D51" s="190">
        <v>204.0</v>
      </c>
      <c r="E51" s="190">
        <v>2790.0</v>
      </c>
      <c r="F51" s="190">
        <f t="shared" si="5"/>
        <v>0</v>
      </c>
      <c r="G51" s="190">
        <f t="shared" si="6"/>
        <v>1309.068</v>
      </c>
      <c r="H51" s="191">
        <f t="shared" si="7"/>
        <v>1309.068</v>
      </c>
      <c r="I51" s="190">
        <v>1.0</v>
      </c>
      <c r="J51" s="192">
        <f t="shared" si="8"/>
        <v>1309.068</v>
      </c>
      <c r="K51" s="139"/>
      <c r="L51" s="175">
        <f t="shared" si="17"/>
        <v>5.1816</v>
      </c>
      <c r="M51" s="160">
        <f t="shared" si="18"/>
        <v>1</v>
      </c>
      <c r="N51" s="160">
        <f t="shared" si="19"/>
        <v>5.1816</v>
      </c>
      <c r="O51" s="139"/>
      <c r="P51" s="139"/>
      <c r="Q51" s="175">
        <v>1330.0</v>
      </c>
      <c r="R51" s="187">
        <v>23.0</v>
      </c>
      <c r="S51" s="175">
        <f t="shared" si="9"/>
        <v>27.9</v>
      </c>
      <c r="T51" s="160">
        <f t="shared" si="10"/>
        <v>1</v>
      </c>
      <c r="U51" s="160">
        <f t="shared" si="11"/>
        <v>27.9</v>
      </c>
      <c r="V51" s="188">
        <f t="shared" si="12"/>
        <v>1309.068</v>
      </c>
      <c r="W51" s="175">
        <f t="shared" ref="W51:X51" si="39">C51/100</f>
        <v>1</v>
      </c>
      <c r="X51" s="175">
        <f t="shared" si="39"/>
        <v>2.04</v>
      </c>
      <c r="Y51" s="175">
        <f t="shared" si="14"/>
        <v>27.9</v>
      </c>
      <c r="Z51" s="189">
        <f t="shared" si="15"/>
        <v>56.916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24.0</v>
      </c>
      <c r="B52" s="190" t="s">
        <v>64</v>
      </c>
      <c r="C52" s="190">
        <v>100.0</v>
      </c>
      <c r="D52" s="190">
        <v>204.0</v>
      </c>
      <c r="E52" s="190">
        <v>2794.0</v>
      </c>
      <c r="F52" s="190">
        <f t="shared" si="5"/>
        <v>0</v>
      </c>
      <c r="G52" s="190">
        <f t="shared" si="6"/>
        <v>1310.9448</v>
      </c>
      <c r="H52" s="191">
        <f t="shared" si="7"/>
        <v>1310.9448</v>
      </c>
      <c r="I52" s="190">
        <v>1.0</v>
      </c>
      <c r="J52" s="192">
        <f t="shared" si="8"/>
        <v>1310.9448</v>
      </c>
      <c r="K52" s="139"/>
      <c r="L52" s="175">
        <f t="shared" si="17"/>
        <v>5.1816</v>
      </c>
      <c r="M52" s="160">
        <f t="shared" si="18"/>
        <v>1</v>
      </c>
      <c r="N52" s="160">
        <f t="shared" si="19"/>
        <v>5.1816</v>
      </c>
      <c r="O52" s="139"/>
      <c r="P52" s="139"/>
      <c r="Q52" s="175">
        <v>1335.0</v>
      </c>
      <c r="R52" s="187">
        <v>23.0</v>
      </c>
      <c r="S52" s="175">
        <f t="shared" si="9"/>
        <v>27.94</v>
      </c>
      <c r="T52" s="160">
        <f t="shared" si="10"/>
        <v>1</v>
      </c>
      <c r="U52" s="160">
        <f t="shared" si="11"/>
        <v>27.94</v>
      </c>
      <c r="V52" s="188">
        <f t="shared" si="12"/>
        <v>1310.9448</v>
      </c>
      <c r="W52" s="175">
        <f t="shared" ref="W52:X52" si="40">C52/100</f>
        <v>1</v>
      </c>
      <c r="X52" s="175">
        <f t="shared" si="40"/>
        <v>2.04</v>
      </c>
      <c r="Y52" s="175">
        <f t="shared" si="14"/>
        <v>27.94</v>
      </c>
      <c r="Z52" s="189">
        <f t="shared" si="15"/>
        <v>56.9976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25.0</v>
      </c>
      <c r="B53" s="190" t="s">
        <v>64</v>
      </c>
      <c r="C53" s="190">
        <v>99.0</v>
      </c>
      <c r="D53" s="190">
        <v>204.0</v>
      </c>
      <c r="E53" s="190">
        <v>2789.0</v>
      </c>
      <c r="F53" s="190">
        <f t="shared" si="5"/>
        <v>0</v>
      </c>
      <c r="G53" s="190">
        <f t="shared" si="6"/>
        <v>1295.512812</v>
      </c>
      <c r="H53" s="191">
        <f t="shared" si="7"/>
        <v>1295.512812</v>
      </c>
      <c r="I53" s="190">
        <v>1.0</v>
      </c>
      <c r="J53" s="192">
        <f t="shared" si="8"/>
        <v>1295.512812</v>
      </c>
      <c r="K53" s="139"/>
      <c r="L53" s="175">
        <f t="shared" si="17"/>
        <v>5.1816</v>
      </c>
      <c r="M53" s="160">
        <f t="shared" si="18"/>
        <v>1</v>
      </c>
      <c r="N53" s="160">
        <f t="shared" si="19"/>
        <v>5.1816</v>
      </c>
      <c r="O53" s="139"/>
      <c r="P53" s="139"/>
      <c r="Q53" s="175">
        <v>1325.0</v>
      </c>
      <c r="R53" s="187">
        <v>23.0</v>
      </c>
      <c r="S53" s="175">
        <f t="shared" si="9"/>
        <v>27.89</v>
      </c>
      <c r="T53" s="160">
        <f t="shared" si="10"/>
        <v>1</v>
      </c>
      <c r="U53" s="160">
        <f t="shared" si="11"/>
        <v>27.89</v>
      </c>
      <c r="V53" s="188">
        <f t="shared" si="12"/>
        <v>1295.512812</v>
      </c>
      <c r="W53" s="175">
        <f t="shared" ref="W53:X53" si="41">C53/100</f>
        <v>0.99</v>
      </c>
      <c r="X53" s="175">
        <f t="shared" si="41"/>
        <v>2.04</v>
      </c>
      <c r="Y53" s="175">
        <f t="shared" si="14"/>
        <v>27.89</v>
      </c>
      <c r="Z53" s="189">
        <f t="shared" si="15"/>
        <v>56.326644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26.0</v>
      </c>
      <c r="B54" s="190" t="s">
        <v>64</v>
      </c>
      <c r="C54" s="190">
        <v>100.0</v>
      </c>
      <c r="D54" s="190">
        <v>204.0</v>
      </c>
      <c r="E54" s="190">
        <v>2800.0</v>
      </c>
      <c r="F54" s="190">
        <f t="shared" si="5"/>
        <v>0</v>
      </c>
      <c r="G54" s="190">
        <f t="shared" si="6"/>
        <v>1313.76</v>
      </c>
      <c r="H54" s="191">
        <f t="shared" si="7"/>
        <v>1313.76</v>
      </c>
      <c r="I54" s="190">
        <v>1.0</v>
      </c>
      <c r="J54" s="192">
        <f t="shared" si="8"/>
        <v>1313.76</v>
      </c>
      <c r="K54" s="139"/>
      <c r="L54" s="216"/>
      <c r="M54" s="258">
        <f t="shared" si="18"/>
        <v>1</v>
      </c>
      <c r="N54" s="258"/>
      <c r="O54" s="139"/>
      <c r="P54" s="139"/>
      <c r="Q54" s="175">
        <v>1330.0</v>
      </c>
      <c r="R54" s="187">
        <v>23.0</v>
      </c>
      <c r="S54" s="175">
        <f t="shared" si="9"/>
        <v>28</v>
      </c>
      <c r="T54" s="160">
        <f t="shared" si="10"/>
        <v>1</v>
      </c>
      <c r="U54" s="160">
        <f t="shared" si="11"/>
        <v>28</v>
      </c>
      <c r="V54" s="188">
        <f t="shared" si="12"/>
        <v>1313.76</v>
      </c>
      <c r="W54" s="175">
        <f t="shared" ref="W54:X54" si="42">C54/100</f>
        <v>1</v>
      </c>
      <c r="X54" s="175">
        <f t="shared" si="42"/>
        <v>2.04</v>
      </c>
      <c r="Y54" s="175">
        <f t="shared" si="14"/>
        <v>28</v>
      </c>
      <c r="Z54" s="189">
        <f t="shared" si="15"/>
        <v>57.12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27.0</v>
      </c>
      <c r="B55" s="190" t="s">
        <v>64</v>
      </c>
      <c r="C55" s="190">
        <v>101.0</v>
      </c>
      <c r="D55" s="190">
        <v>204.0</v>
      </c>
      <c r="E55" s="190">
        <v>2805.0</v>
      </c>
      <c r="F55" s="190">
        <f t="shared" si="5"/>
        <v>0</v>
      </c>
      <c r="G55" s="190">
        <f t="shared" si="6"/>
        <v>1329.26706</v>
      </c>
      <c r="H55" s="191">
        <f t="shared" si="7"/>
        <v>1329.26706</v>
      </c>
      <c r="I55" s="190">
        <v>1.0</v>
      </c>
      <c r="J55" s="192">
        <f t="shared" si="8"/>
        <v>1329.26706</v>
      </c>
      <c r="K55" s="139"/>
      <c r="L55" s="216"/>
      <c r="M55" s="258">
        <f t="shared" si="18"/>
        <v>1</v>
      </c>
      <c r="N55" s="258"/>
      <c r="O55" s="139"/>
      <c r="P55" s="139"/>
      <c r="Q55" s="175">
        <v>1340.0</v>
      </c>
      <c r="R55" s="187">
        <v>23.0</v>
      </c>
      <c r="S55" s="175">
        <f t="shared" si="9"/>
        <v>28.05</v>
      </c>
      <c r="T55" s="160">
        <f t="shared" si="10"/>
        <v>1</v>
      </c>
      <c r="U55" s="160">
        <f t="shared" si="11"/>
        <v>28.05</v>
      </c>
      <c r="V55" s="188">
        <f t="shared" si="12"/>
        <v>1329.26706</v>
      </c>
      <c r="W55" s="175">
        <f t="shared" ref="W55:X55" si="43">C55/100</f>
        <v>1.01</v>
      </c>
      <c r="X55" s="175">
        <f t="shared" si="43"/>
        <v>2.04</v>
      </c>
      <c r="Y55" s="175">
        <f t="shared" si="14"/>
        <v>28.05</v>
      </c>
      <c r="Z55" s="189">
        <f t="shared" si="15"/>
        <v>57.79422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28.0</v>
      </c>
      <c r="B56" s="190" t="s">
        <v>64</v>
      </c>
      <c r="C56" s="190">
        <v>100.0</v>
      </c>
      <c r="D56" s="190">
        <v>204.0</v>
      </c>
      <c r="E56" s="190">
        <v>2800.0</v>
      </c>
      <c r="F56" s="190">
        <f t="shared" si="5"/>
        <v>0</v>
      </c>
      <c r="G56" s="190">
        <f t="shared" si="6"/>
        <v>1313.76</v>
      </c>
      <c r="H56" s="191">
        <f t="shared" si="7"/>
        <v>1313.76</v>
      </c>
      <c r="I56" s="190">
        <v>1.0</v>
      </c>
      <c r="J56" s="192">
        <f t="shared" si="8"/>
        <v>1313.76</v>
      </c>
      <c r="K56" s="139"/>
      <c r="L56" s="216"/>
      <c r="M56" s="258">
        <f t="shared" si="18"/>
        <v>1</v>
      </c>
      <c r="N56" s="258"/>
      <c r="O56" s="139"/>
      <c r="P56" s="139"/>
      <c r="Q56" s="175">
        <v>1325.0</v>
      </c>
      <c r="R56" s="187">
        <v>23.0</v>
      </c>
      <c r="S56" s="175">
        <f t="shared" si="9"/>
        <v>28</v>
      </c>
      <c r="T56" s="160">
        <f t="shared" si="10"/>
        <v>1</v>
      </c>
      <c r="U56" s="160">
        <f t="shared" si="11"/>
        <v>28</v>
      </c>
      <c r="V56" s="188">
        <f t="shared" si="12"/>
        <v>1313.76</v>
      </c>
      <c r="W56" s="175">
        <f t="shared" ref="W56:X56" si="44">C56/100</f>
        <v>1</v>
      </c>
      <c r="X56" s="175">
        <f t="shared" si="44"/>
        <v>2.04</v>
      </c>
      <c r="Y56" s="175">
        <f t="shared" si="14"/>
        <v>28</v>
      </c>
      <c r="Z56" s="189">
        <f t="shared" si="15"/>
        <v>57.12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51.0</v>
      </c>
      <c r="B57" s="190"/>
      <c r="C57" s="190"/>
      <c r="D57" s="190"/>
      <c r="E57" s="190"/>
      <c r="F57" s="190">
        <f t="shared" si="5"/>
        <v>0</v>
      </c>
      <c r="G57" s="190">
        <f t="shared" si="6"/>
        <v>0</v>
      </c>
      <c r="H57" s="191">
        <f t="shared" si="7"/>
        <v>0</v>
      </c>
      <c r="I57" s="190"/>
      <c r="J57" s="192">
        <f t="shared" si="8"/>
        <v>0</v>
      </c>
      <c r="K57" s="139"/>
      <c r="L57" s="216"/>
      <c r="M57" s="258"/>
      <c r="N57" s="258"/>
      <c r="O57" s="139"/>
      <c r="P57" s="139"/>
      <c r="Q57" s="175"/>
      <c r="R57" s="141"/>
      <c r="S57" s="175">
        <f t="shared" si="9"/>
        <v>0</v>
      </c>
      <c r="T57" s="160" t="str">
        <f t="shared" si="10"/>
        <v/>
      </c>
      <c r="U57" s="160">
        <f t="shared" si="11"/>
        <v>0</v>
      </c>
      <c r="V57" s="188">
        <f t="shared" si="12"/>
        <v>0</v>
      </c>
      <c r="W57" s="175">
        <f t="shared" ref="W57:X57" si="45">C57/100</f>
        <v>0</v>
      </c>
      <c r="X57" s="175">
        <f t="shared" si="45"/>
        <v>0</v>
      </c>
      <c r="Y57" s="175">
        <f t="shared" si="14"/>
        <v>0</v>
      </c>
      <c r="Z57" s="189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52.0</v>
      </c>
      <c r="B58" s="190"/>
      <c r="C58" s="190"/>
      <c r="D58" s="190"/>
      <c r="E58" s="190"/>
      <c r="F58" s="190">
        <f t="shared" si="5"/>
        <v>0</v>
      </c>
      <c r="G58" s="190">
        <f t="shared" si="6"/>
        <v>0</v>
      </c>
      <c r="H58" s="191">
        <f t="shared" si="7"/>
        <v>0</v>
      </c>
      <c r="I58" s="190"/>
      <c r="J58" s="192">
        <f t="shared" si="8"/>
        <v>0</v>
      </c>
      <c r="K58" s="139"/>
      <c r="L58" s="216"/>
      <c r="M58" s="258"/>
      <c r="N58" s="258"/>
      <c r="O58" s="139"/>
      <c r="P58" s="139"/>
      <c r="Q58" s="175"/>
      <c r="R58" s="141"/>
      <c r="S58" s="175">
        <f t="shared" si="9"/>
        <v>0</v>
      </c>
      <c r="T58" s="160" t="str">
        <f t="shared" si="10"/>
        <v/>
      </c>
      <c r="U58" s="160">
        <f t="shared" si="11"/>
        <v>0</v>
      </c>
      <c r="V58" s="188">
        <f t="shared" si="12"/>
        <v>0</v>
      </c>
      <c r="W58" s="175">
        <f t="shared" ref="W58:X58" si="46">C58/100</f>
        <v>0</v>
      </c>
      <c r="X58" s="175">
        <f t="shared" si="46"/>
        <v>0</v>
      </c>
      <c r="Y58" s="175">
        <f t="shared" si="14"/>
        <v>0</v>
      </c>
      <c r="Z58" s="189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53.0</v>
      </c>
      <c r="B59" s="190"/>
      <c r="C59" s="190"/>
      <c r="D59" s="190"/>
      <c r="E59" s="190"/>
      <c r="F59" s="190">
        <f t="shared" si="5"/>
        <v>0</v>
      </c>
      <c r="G59" s="190">
        <f t="shared" si="6"/>
        <v>0</v>
      </c>
      <c r="H59" s="191">
        <f t="shared" si="7"/>
        <v>0</v>
      </c>
      <c r="I59" s="190"/>
      <c r="J59" s="192">
        <f t="shared" si="8"/>
        <v>0</v>
      </c>
      <c r="K59" s="139"/>
      <c r="L59" s="216"/>
      <c r="M59" s="258"/>
      <c r="N59" s="258"/>
      <c r="O59" s="139"/>
      <c r="P59" s="139"/>
      <c r="Q59" s="175"/>
      <c r="R59" s="141"/>
      <c r="S59" s="175">
        <f t="shared" si="9"/>
        <v>0</v>
      </c>
      <c r="T59" s="160" t="str">
        <f t="shared" si="10"/>
        <v/>
      </c>
      <c r="U59" s="160">
        <f t="shared" si="11"/>
        <v>0</v>
      </c>
      <c r="V59" s="188">
        <f t="shared" si="12"/>
        <v>0</v>
      </c>
      <c r="W59" s="175">
        <f t="shared" ref="W59:X59" si="47">C59/100</f>
        <v>0</v>
      </c>
      <c r="X59" s="175">
        <f t="shared" si="47"/>
        <v>0</v>
      </c>
      <c r="Y59" s="175">
        <f t="shared" si="14"/>
        <v>0</v>
      </c>
      <c r="Z59" s="189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54.0</v>
      </c>
      <c r="B60" s="190"/>
      <c r="C60" s="190"/>
      <c r="D60" s="190"/>
      <c r="E60" s="190"/>
      <c r="F60" s="190">
        <f t="shared" si="5"/>
        <v>0</v>
      </c>
      <c r="G60" s="190">
        <f t="shared" si="6"/>
        <v>0</v>
      </c>
      <c r="H60" s="191">
        <f t="shared" si="7"/>
        <v>0</v>
      </c>
      <c r="I60" s="190"/>
      <c r="J60" s="192">
        <f t="shared" si="8"/>
        <v>0</v>
      </c>
      <c r="K60" s="139"/>
      <c r="L60" s="216"/>
      <c r="M60" s="258"/>
      <c r="N60" s="258"/>
      <c r="O60" s="139"/>
      <c r="P60" s="139"/>
      <c r="Q60" s="175"/>
      <c r="R60" s="141"/>
      <c r="S60" s="175">
        <f t="shared" si="9"/>
        <v>0</v>
      </c>
      <c r="T60" s="160" t="str">
        <f t="shared" si="10"/>
        <v/>
      </c>
      <c r="U60" s="160">
        <f t="shared" si="11"/>
        <v>0</v>
      </c>
      <c r="V60" s="188">
        <f t="shared" si="12"/>
        <v>0</v>
      </c>
      <c r="W60" s="175">
        <f t="shared" ref="W60:X60" si="48">C60/100</f>
        <v>0</v>
      </c>
      <c r="X60" s="175">
        <f t="shared" si="48"/>
        <v>0</v>
      </c>
      <c r="Y60" s="175">
        <f t="shared" si="14"/>
        <v>0</v>
      </c>
      <c r="Z60" s="189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55.0</v>
      </c>
      <c r="B61" s="190"/>
      <c r="C61" s="190"/>
      <c r="D61" s="190"/>
      <c r="E61" s="190"/>
      <c r="F61" s="190">
        <f t="shared" si="5"/>
        <v>0</v>
      </c>
      <c r="G61" s="190">
        <f t="shared" si="6"/>
        <v>0</v>
      </c>
      <c r="H61" s="191">
        <f t="shared" si="7"/>
        <v>0</v>
      </c>
      <c r="I61" s="190"/>
      <c r="J61" s="192">
        <f t="shared" si="8"/>
        <v>0</v>
      </c>
      <c r="K61" s="139"/>
      <c r="L61" s="216"/>
      <c r="M61" s="258"/>
      <c r="N61" s="258"/>
      <c r="O61" s="139"/>
      <c r="P61" s="139"/>
      <c r="Q61" s="175"/>
      <c r="R61" s="141"/>
      <c r="S61" s="175">
        <f t="shared" si="9"/>
        <v>0</v>
      </c>
      <c r="T61" s="160" t="str">
        <f t="shared" si="10"/>
        <v/>
      </c>
      <c r="U61" s="160">
        <f t="shared" si="11"/>
        <v>0</v>
      </c>
      <c r="V61" s="188">
        <f t="shared" si="12"/>
        <v>0</v>
      </c>
      <c r="W61" s="175">
        <f t="shared" ref="W61:X61" si="49">C61/100</f>
        <v>0</v>
      </c>
      <c r="X61" s="175">
        <f t="shared" si="49"/>
        <v>0</v>
      </c>
      <c r="Y61" s="175">
        <f t="shared" si="14"/>
        <v>0</v>
      </c>
      <c r="Z61" s="189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56.0</v>
      </c>
      <c r="B62" s="190"/>
      <c r="C62" s="190"/>
      <c r="D62" s="190"/>
      <c r="E62" s="190"/>
      <c r="F62" s="190">
        <f t="shared" si="5"/>
        <v>0</v>
      </c>
      <c r="G62" s="190">
        <f t="shared" si="6"/>
        <v>0</v>
      </c>
      <c r="H62" s="191">
        <f t="shared" si="7"/>
        <v>0</v>
      </c>
      <c r="I62" s="190"/>
      <c r="J62" s="192">
        <f t="shared" si="8"/>
        <v>0</v>
      </c>
      <c r="K62" s="139"/>
      <c r="L62" s="216"/>
      <c r="M62" s="258"/>
      <c r="N62" s="258"/>
      <c r="O62" s="139"/>
      <c r="P62" s="139"/>
      <c r="Q62" s="175"/>
      <c r="R62" s="141"/>
      <c r="S62" s="175">
        <f t="shared" si="9"/>
        <v>0</v>
      </c>
      <c r="T62" s="160" t="str">
        <f t="shared" si="10"/>
        <v/>
      </c>
      <c r="U62" s="160">
        <f t="shared" si="11"/>
        <v>0</v>
      </c>
      <c r="V62" s="188">
        <f t="shared" si="12"/>
        <v>0</v>
      </c>
      <c r="W62" s="175">
        <f t="shared" ref="W62:X62" si="50">C62/100</f>
        <v>0</v>
      </c>
      <c r="X62" s="175">
        <f t="shared" si="50"/>
        <v>0</v>
      </c>
      <c r="Y62" s="175">
        <f t="shared" si="14"/>
        <v>0</v>
      </c>
      <c r="Z62" s="189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57.0</v>
      </c>
      <c r="B63" s="190"/>
      <c r="C63" s="190"/>
      <c r="D63" s="190"/>
      <c r="E63" s="190"/>
      <c r="F63" s="190">
        <f t="shared" si="5"/>
        <v>0</v>
      </c>
      <c r="G63" s="190">
        <f t="shared" si="6"/>
        <v>0</v>
      </c>
      <c r="H63" s="191">
        <f t="shared" si="7"/>
        <v>0</v>
      </c>
      <c r="I63" s="190"/>
      <c r="J63" s="192">
        <f t="shared" si="8"/>
        <v>0</v>
      </c>
      <c r="K63" s="139"/>
      <c r="L63" s="216"/>
      <c r="M63" s="258"/>
      <c r="N63" s="258"/>
      <c r="O63" s="139"/>
      <c r="P63" s="139"/>
      <c r="Q63" s="175"/>
      <c r="R63" s="141"/>
      <c r="S63" s="175">
        <f t="shared" si="9"/>
        <v>0</v>
      </c>
      <c r="T63" s="160" t="str">
        <f t="shared" si="10"/>
        <v/>
      </c>
      <c r="U63" s="160">
        <f t="shared" si="11"/>
        <v>0</v>
      </c>
      <c r="V63" s="188">
        <f t="shared" si="12"/>
        <v>0</v>
      </c>
      <c r="W63" s="175">
        <f t="shared" ref="W63:X63" si="51">C63/100</f>
        <v>0</v>
      </c>
      <c r="X63" s="175">
        <f t="shared" si="51"/>
        <v>0</v>
      </c>
      <c r="Y63" s="175">
        <f t="shared" si="14"/>
        <v>0</v>
      </c>
      <c r="Z63" s="189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58.0</v>
      </c>
      <c r="B64" s="190"/>
      <c r="C64" s="190"/>
      <c r="D64" s="190"/>
      <c r="E64" s="190"/>
      <c r="F64" s="190">
        <f t="shared" si="5"/>
        <v>0</v>
      </c>
      <c r="G64" s="190">
        <f t="shared" si="6"/>
        <v>0</v>
      </c>
      <c r="H64" s="191">
        <f t="shared" si="7"/>
        <v>0</v>
      </c>
      <c r="I64" s="190"/>
      <c r="J64" s="192">
        <f t="shared" si="8"/>
        <v>0</v>
      </c>
      <c r="K64" s="139"/>
      <c r="L64" s="216"/>
      <c r="M64" s="258"/>
      <c r="N64" s="258"/>
      <c r="O64" s="139"/>
      <c r="P64" s="139"/>
      <c r="Q64" s="175"/>
      <c r="R64" s="141"/>
      <c r="S64" s="175">
        <f t="shared" si="9"/>
        <v>0</v>
      </c>
      <c r="T64" s="160" t="str">
        <f t="shared" si="10"/>
        <v/>
      </c>
      <c r="U64" s="160">
        <f t="shared" si="11"/>
        <v>0</v>
      </c>
      <c r="V64" s="188">
        <f t="shared" si="12"/>
        <v>0</v>
      </c>
      <c r="W64" s="175">
        <f t="shared" ref="W64:X64" si="52">C64/100</f>
        <v>0</v>
      </c>
      <c r="X64" s="175">
        <f t="shared" si="52"/>
        <v>0</v>
      </c>
      <c r="Y64" s="175">
        <f t="shared" si="14"/>
        <v>0</v>
      </c>
      <c r="Z64" s="189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59.0</v>
      </c>
      <c r="B65" s="190"/>
      <c r="C65" s="190"/>
      <c r="D65" s="190"/>
      <c r="E65" s="190"/>
      <c r="F65" s="190">
        <f t="shared" si="5"/>
        <v>0</v>
      </c>
      <c r="G65" s="190">
        <f t="shared" si="6"/>
        <v>0</v>
      </c>
      <c r="H65" s="191">
        <f t="shared" si="7"/>
        <v>0</v>
      </c>
      <c r="I65" s="190"/>
      <c r="J65" s="192">
        <f t="shared" si="8"/>
        <v>0</v>
      </c>
      <c r="K65" s="139"/>
      <c r="L65" s="216"/>
      <c r="M65" s="258"/>
      <c r="N65" s="258"/>
      <c r="O65" s="139"/>
      <c r="P65" s="139"/>
      <c r="Q65" s="175"/>
      <c r="R65" s="141"/>
      <c r="S65" s="175">
        <f t="shared" si="9"/>
        <v>0</v>
      </c>
      <c r="T65" s="160" t="str">
        <f t="shared" si="10"/>
        <v/>
      </c>
      <c r="U65" s="160">
        <f t="shared" si="11"/>
        <v>0</v>
      </c>
      <c r="V65" s="188">
        <f t="shared" si="12"/>
        <v>0</v>
      </c>
      <c r="W65" s="175">
        <f t="shared" ref="W65:X65" si="53">C65/100</f>
        <v>0</v>
      </c>
      <c r="X65" s="175">
        <f t="shared" si="53"/>
        <v>0</v>
      </c>
      <c r="Y65" s="175">
        <f t="shared" si="14"/>
        <v>0</v>
      </c>
      <c r="Z65" s="189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60.0</v>
      </c>
      <c r="B66" s="190"/>
      <c r="C66" s="190"/>
      <c r="D66" s="190"/>
      <c r="E66" s="190"/>
      <c r="F66" s="190">
        <f t="shared" si="5"/>
        <v>0</v>
      </c>
      <c r="G66" s="190">
        <f t="shared" si="6"/>
        <v>0</v>
      </c>
      <c r="H66" s="191">
        <f t="shared" si="7"/>
        <v>0</v>
      </c>
      <c r="I66" s="190"/>
      <c r="J66" s="192">
        <f t="shared" si="8"/>
        <v>0</v>
      </c>
      <c r="K66" s="139"/>
      <c r="L66" s="175">
        <f t="shared" ref="L66:L67" si="55">D66*25.4/1000</f>
        <v>0</v>
      </c>
      <c r="M66" s="160" t="str">
        <f t="shared" ref="M66:M81" si="56">+I66</f>
        <v/>
      </c>
      <c r="N66" s="160">
        <f t="shared" ref="N66:N67" si="57">M66*L66</f>
        <v>0</v>
      </c>
      <c r="O66" s="139"/>
      <c r="P66" s="139"/>
      <c r="Q66" s="175"/>
      <c r="R66" s="141"/>
      <c r="S66" s="175">
        <f t="shared" si="9"/>
        <v>0</v>
      </c>
      <c r="T66" s="160" t="str">
        <f t="shared" si="10"/>
        <v/>
      </c>
      <c r="U66" s="160">
        <f t="shared" si="11"/>
        <v>0</v>
      </c>
      <c r="V66" s="188">
        <f t="shared" si="12"/>
        <v>0</v>
      </c>
      <c r="W66" s="175">
        <f t="shared" ref="W66:X66" si="54">C66/100</f>
        <v>0</v>
      </c>
      <c r="X66" s="175">
        <f t="shared" si="54"/>
        <v>0</v>
      </c>
      <c r="Y66" s="175">
        <f t="shared" si="14"/>
        <v>0</v>
      </c>
      <c r="Z66" s="189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61.0</v>
      </c>
      <c r="B67" s="190"/>
      <c r="C67" s="190"/>
      <c r="D67" s="190"/>
      <c r="E67" s="190"/>
      <c r="F67" s="190">
        <f t="shared" si="5"/>
        <v>0</v>
      </c>
      <c r="G67" s="190">
        <f t="shared" si="6"/>
        <v>0</v>
      </c>
      <c r="H67" s="191">
        <f t="shared" si="7"/>
        <v>0</v>
      </c>
      <c r="I67" s="190"/>
      <c r="J67" s="192">
        <f t="shared" si="8"/>
        <v>0</v>
      </c>
      <c r="K67" s="139"/>
      <c r="L67" s="216">
        <f t="shared" si="55"/>
        <v>0</v>
      </c>
      <c r="M67" s="258" t="str">
        <f t="shared" si="56"/>
        <v/>
      </c>
      <c r="N67" s="258">
        <f t="shared" si="57"/>
        <v>0</v>
      </c>
      <c r="O67" s="139"/>
      <c r="P67" s="139"/>
      <c r="Q67" s="175"/>
      <c r="R67" s="141"/>
      <c r="S67" s="175">
        <f t="shared" si="9"/>
        <v>0</v>
      </c>
      <c r="T67" s="160" t="str">
        <f t="shared" si="10"/>
        <v/>
      </c>
      <c r="U67" s="160">
        <f t="shared" si="11"/>
        <v>0</v>
      </c>
      <c r="V67" s="188">
        <f t="shared" si="12"/>
        <v>0</v>
      </c>
      <c r="W67" s="175">
        <f t="shared" ref="W67:X67" si="58">C67/100</f>
        <v>0</v>
      </c>
      <c r="X67" s="175">
        <f t="shared" si="58"/>
        <v>0</v>
      </c>
      <c r="Y67" s="175">
        <f t="shared" si="14"/>
        <v>0</v>
      </c>
      <c r="Z67" s="189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62.0</v>
      </c>
      <c r="B68" s="190"/>
      <c r="C68" s="190"/>
      <c r="D68" s="190"/>
      <c r="E68" s="190"/>
      <c r="F68" s="190">
        <f t="shared" si="5"/>
        <v>0</v>
      </c>
      <c r="G68" s="190">
        <f t="shared" si="6"/>
        <v>0</v>
      </c>
      <c r="H68" s="191">
        <f t="shared" si="7"/>
        <v>0</v>
      </c>
      <c r="I68" s="190"/>
      <c r="J68" s="192">
        <f t="shared" si="8"/>
        <v>0</v>
      </c>
      <c r="K68" s="139"/>
      <c r="L68" s="216"/>
      <c r="M68" s="258" t="str">
        <f t="shared" si="56"/>
        <v/>
      </c>
      <c r="N68" s="258"/>
      <c r="O68" s="139"/>
      <c r="P68" s="139"/>
      <c r="Q68" s="175"/>
      <c r="R68" s="141"/>
      <c r="S68" s="175">
        <f t="shared" si="9"/>
        <v>0</v>
      </c>
      <c r="T68" s="160" t="str">
        <f t="shared" si="10"/>
        <v/>
      </c>
      <c r="U68" s="160">
        <f t="shared" si="11"/>
        <v>0</v>
      </c>
      <c r="V68" s="188">
        <f t="shared" si="12"/>
        <v>0</v>
      </c>
      <c r="W68" s="175">
        <f t="shared" ref="W68:X68" si="59">C68/100</f>
        <v>0</v>
      </c>
      <c r="X68" s="175">
        <f t="shared" si="59"/>
        <v>0</v>
      </c>
      <c r="Y68" s="175">
        <f t="shared" si="14"/>
        <v>0</v>
      </c>
      <c r="Z68" s="189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63.0</v>
      </c>
      <c r="B69" s="190"/>
      <c r="C69" s="190"/>
      <c r="D69" s="190"/>
      <c r="E69" s="190"/>
      <c r="F69" s="190">
        <f t="shared" si="5"/>
        <v>0</v>
      </c>
      <c r="G69" s="190">
        <f t="shared" si="6"/>
        <v>0</v>
      </c>
      <c r="H69" s="191">
        <f t="shared" si="7"/>
        <v>0</v>
      </c>
      <c r="I69" s="190"/>
      <c r="J69" s="192">
        <f t="shared" si="8"/>
        <v>0</v>
      </c>
      <c r="K69" s="139"/>
      <c r="L69" s="216"/>
      <c r="M69" s="258" t="str">
        <f t="shared" si="56"/>
        <v/>
      </c>
      <c r="N69" s="258"/>
      <c r="O69" s="139"/>
      <c r="P69" s="139"/>
      <c r="Q69" s="175"/>
      <c r="R69" s="141"/>
      <c r="S69" s="175">
        <f t="shared" si="9"/>
        <v>0</v>
      </c>
      <c r="T69" s="160" t="str">
        <f t="shared" si="10"/>
        <v/>
      </c>
      <c r="U69" s="160">
        <f t="shared" si="11"/>
        <v>0</v>
      </c>
      <c r="V69" s="188">
        <f t="shared" si="12"/>
        <v>0</v>
      </c>
      <c r="W69" s="175">
        <f t="shared" ref="W69:X69" si="60">C69/100</f>
        <v>0</v>
      </c>
      <c r="X69" s="175">
        <f t="shared" si="60"/>
        <v>0</v>
      </c>
      <c r="Y69" s="175">
        <f t="shared" si="14"/>
        <v>0</v>
      </c>
      <c r="Z69" s="189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64.0</v>
      </c>
      <c r="B70" s="190"/>
      <c r="C70" s="190"/>
      <c r="D70" s="190"/>
      <c r="E70" s="190"/>
      <c r="F70" s="190">
        <f t="shared" si="5"/>
        <v>0</v>
      </c>
      <c r="G70" s="190">
        <f t="shared" si="6"/>
        <v>0</v>
      </c>
      <c r="H70" s="191">
        <f t="shared" si="7"/>
        <v>0</v>
      </c>
      <c r="I70" s="190"/>
      <c r="J70" s="192">
        <f t="shared" si="8"/>
        <v>0</v>
      </c>
      <c r="K70" s="139"/>
      <c r="L70" s="216"/>
      <c r="M70" s="258" t="str">
        <f t="shared" si="56"/>
        <v/>
      </c>
      <c r="N70" s="258"/>
      <c r="O70" s="139"/>
      <c r="P70" s="139"/>
      <c r="Q70" s="175"/>
      <c r="R70" s="141"/>
      <c r="S70" s="175">
        <f t="shared" si="9"/>
        <v>0</v>
      </c>
      <c r="T70" s="160" t="str">
        <f t="shared" si="10"/>
        <v/>
      </c>
      <c r="U70" s="160">
        <f t="shared" si="11"/>
        <v>0</v>
      </c>
      <c r="V70" s="188">
        <f t="shared" si="12"/>
        <v>0</v>
      </c>
      <c r="W70" s="175">
        <f t="shared" ref="W70:X70" si="61">C70/100</f>
        <v>0</v>
      </c>
      <c r="X70" s="175">
        <f t="shared" si="61"/>
        <v>0</v>
      </c>
      <c r="Y70" s="175">
        <f t="shared" si="14"/>
        <v>0</v>
      </c>
      <c r="Z70" s="189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65.0</v>
      </c>
      <c r="B71" s="190"/>
      <c r="C71" s="190"/>
      <c r="D71" s="190"/>
      <c r="E71" s="190"/>
      <c r="F71" s="190">
        <f t="shared" si="5"/>
        <v>0</v>
      </c>
      <c r="G71" s="190">
        <f t="shared" si="6"/>
        <v>0</v>
      </c>
      <c r="H71" s="191">
        <f t="shared" si="7"/>
        <v>0</v>
      </c>
      <c r="I71" s="190"/>
      <c r="J71" s="192">
        <f t="shared" si="8"/>
        <v>0</v>
      </c>
      <c r="K71" s="139"/>
      <c r="L71" s="216"/>
      <c r="M71" s="258" t="str">
        <f t="shared" si="56"/>
        <v/>
      </c>
      <c r="N71" s="258"/>
      <c r="O71" s="139"/>
      <c r="P71" s="139"/>
      <c r="Q71" s="175"/>
      <c r="R71" s="141"/>
      <c r="S71" s="175">
        <f t="shared" si="9"/>
        <v>0</v>
      </c>
      <c r="T71" s="160" t="str">
        <f t="shared" si="10"/>
        <v/>
      </c>
      <c r="U71" s="160">
        <f t="shared" si="11"/>
        <v>0</v>
      </c>
      <c r="V71" s="188">
        <f t="shared" si="12"/>
        <v>0</v>
      </c>
      <c r="W71" s="175">
        <f t="shared" ref="W71:X71" si="62">C71/100</f>
        <v>0</v>
      </c>
      <c r="X71" s="175">
        <f t="shared" si="62"/>
        <v>0</v>
      </c>
      <c r="Y71" s="175">
        <f t="shared" si="14"/>
        <v>0</v>
      </c>
      <c r="Z71" s="189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66.0</v>
      </c>
      <c r="B72" s="190"/>
      <c r="C72" s="190"/>
      <c r="D72" s="190"/>
      <c r="E72" s="190"/>
      <c r="F72" s="190">
        <f t="shared" si="5"/>
        <v>0</v>
      </c>
      <c r="G72" s="190">
        <f t="shared" si="6"/>
        <v>0</v>
      </c>
      <c r="H72" s="191">
        <f t="shared" si="7"/>
        <v>0</v>
      </c>
      <c r="I72" s="190"/>
      <c r="J72" s="192">
        <f t="shared" si="8"/>
        <v>0</v>
      </c>
      <c r="K72" s="139"/>
      <c r="L72" s="216"/>
      <c r="M72" s="258" t="str">
        <f t="shared" si="56"/>
        <v/>
      </c>
      <c r="N72" s="258"/>
      <c r="O72" s="139"/>
      <c r="P72" s="139"/>
      <c r="Q72" s="175"/>
      <c r="R72" s="141"/>
      <c r="S72" s="175">
        <f t="shared" si="9"/>
        <v>0</v>
      </c>
      <c r="T72" s="160" t="str">
        <f t="shared" si="10"/>
        <v/>
      </c>
      <c r="U72" s="160">
        <f t="shared" si="11"/>
        <v>0</v>
      </c>
      <c r="V72" s="188">
        <f t="shared" si="12"/>
        <v>0</v>
      </c>
      <c r="W72" s="175">
        <f t="shared" ref="W72:X72" si="63">C72/100</f>
        <v>0</v>
      </c>
      <c r="X72" s="175">
        <f t="shared" si="63"/>
        <v>0</v>
      </c>
      <c r="Y72" s="175">
        <f t="shared" si="14"/>
        <v>0</v>
      </c>
      <c r="Z72" s="18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67.0</v>
      </c>
      <c r="B73" s="190"/>
      <c r="C73" s="190"/>
      <c r="D73" s="190"/>
      <c r="E73" s="190"/>
      <c r="F73" s="190">
        <f t="shared" si="5"/>
        <v>0</v>
      </c>
      <c r="G73" s="190">
        <f t="shared" si="6"/>
        <v>0</v>
      </c>
      <c r="H73" s="191">
        <f t="shared" si="7"/>
        <v>0</v>
      </c>
      <c r="I73" s="190"/>
      <c r="J73" s="192">
        <f t="shared" si="8"/>
        <v>0</v>
      </c>
      <c r="K73" s="139"/>
      <c r="L73" s="216"/>
      <c r="M73" s="258" t="str">
        <f t="shared" si="56"/>
        <v/>
      </c>
      <c r="N73" s="258"/>
      <c r="O73" s="139"/>
      <c r="P73" s="139"/>
      <c r="Q73" s="175"/>
      <c r="R73" s="141"/>
      <c r="S73" s="175">
        <f t="shared" si="9"/>
        <v>0</v>
      </c>
      <c r="T73" s="160" t="str">
        <f t="shared" si="10"/>
        <v/>
      </c>
      <c r="U73" s="160">
        <f t="shared" si="11"/>
        <v>0</v>
      </c>
      <c r="V73" s="188">
        <f t="shared" si="12"/>
        <v>0</v>
      </c>
      <c r="W73" s="175">
        <f t="shared" ref="W73:X73" si="64">C73/100</f>
        <v>0</v>
      </c>
      <c r="X73" s="175">
        <f t="shared" si="64"/>
        <v>0</v>
      </c>
      <c r="Y73" s="175">
        <f t="shared" si="14"/>
        <v>0</v>
      </c>
      <c r="Z73" s="18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68.0</v>
      </c>
      <c r="B74" s="190"/>
      <c r="C74" s="190"/>
      <c r="D74" s="190"/>
      <c r="E74" s="190"/>
      <c r="F74" s="190">
        <f t="shared" si="5"/>
        <v>0</v>
      </c>
      <c r="G74" s="190">
        <f t="shared" si="6"/>
        <v>0</v>
      </c>
      <c r="H74" s="191">
        <f t="shared" si="7"/>
        <v>0</v>
      </c>
      <c r="I74" s="190"/>
      <c r="J74" s="192">
        <f t="shared" si="8"/>
        <v>0</v>
      </c>
      <c r="K74" s="139"/>
      <c r="L74" s="216"/>
      <c r="M74" s="258" t="str">
        <f t="shared" si="56"/>
        <v/>
      </c>
      <c r="N74" s="258"/>
      <c r="O74" s="139"/>
      <c r="P74" s="139"/>
      <c r="Q74" s="175"/>
      <c r="R74" s="141"/>
      <c r="S74" s="175">
        <f t="shared" si="9"/>
        <v>0</v>
      </c>
      <c r="T74" s="160" t="str">
        <f t="shared" si="10"/>
        <v/>
      </c>
      <c r="U74" s="160">
        <f t="shared" si="11"/>
        <v>0</v>
      </c>
      <c r="V74" s="188">
        <f t="shared" si="12"/>
        <v>0</v>
      </c>
      <c r="W74" s="175">
        <f t="shared" ref="W74:X74" si="65">C74/100</f>
        <v>0</v>
      </c>
      <c r="X74" s="175">
        <f t="shared" si="65"/>
        <v>0</v>
      </c>
      <c r="Y74" s="175">
        <f t="shared" si="14"/>
        <v>0</v>
      </c>
      <c r="Z74" s="18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69.0</v>
      </c>
      <c r="B75" s="190"/>
      <c r="C75" s="190"/>
      <c r="D75" s="190"/>
      <c r="E75" s="190"/>
      <c r="F75" s="190">
        <f t="shared" si="5"/>
        <v>0</v>
      </c>
      <c r="G75" s="190">
        <f t="shared" si="6"/>
        <v>0</v>
      </c>
      <c r="H75" s="191">
        <f t="shared" si="7"/>
        <v>0</v>
      </c>
      <c r="I75" s="190"/>
      <c r="J75" s="192">
        <f t="shared" si="8"/>
        <v>0</v>
      </c>
      <c r="K75" s="139"/>
      <c r="L75" s="216"/>
      <c r="M75" s="258" t="str">
        <f t="shared" si="56"/>
        <v/>
      </c>
      <c r="N75" s="258"/>
      <c r="O75" s="139"/>
      <c r="P75" s="139"/>
      <c r="Q75" s="175"/>
      <c r="R75" s="141"/>
      <c r="S75" s="175">
        <f t="shared" si="9"/>
        <v>0</v>
      </c>
      <c r="T75" s="160" t="str">
        <f t="shared" si="10"/>
        <v/>
      </c>
      <c r="U75" s="160">
        <f t="shared" si="11"/>
        <v>0</v>
      </c>
      <c r="V75" s="188">
        <f t="shared" si="12"/>
        <v>0</v>
      </c>
      <c r="W75" s="175">
        <f t="shared" ref="W75:X75" si="66">C75/100</f>
        <v>0</v>
      </c>
      <c r="X75" s="175">
        <f t="shared" si="66"/>
        <v>0</v>
      </c>
      <c r="Y75" s="175">
        <f t="shared" si="14"/>
        <v>0</v>
      </c>
      <c r="Z75" s="18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70.0</v>
      </c>
      <c r="B76" s="190"/>
      <c r="C76" s="190"/>
      <c r="D76" s="190"/>
      <c r="E76" s="190"/>
      <c r="F76" s="190">
        <f t="shared" si="5"/>
        <v>0</v>
      </c>
      <c r="G76" s="190">
        <f t="shared" si="6"/>
        <v>0</v>
      </c>
      <c r="H76" s="191">
        <f t="shared" si="7"/>
        <v>0</v>
      </c>
      <c r="I76" s="190"/>
      <c r="J76" s="192">
        <f t="shared" si="8"/>
        <v>0</v>
      </c>
      <c r="K76" s="139"/>
      <c r="L76" s="216"/>
      <c r="M76" s="258" t="str">
        <f t="shared" si="56"/>
        <v/>
      </c>
      <c r="N76" s="258"/>
      <c r="O76" s="139"/>
      <c r="P76" s="139"/>
      <c r="Q76" s="175"/>
      <c r="R76" s="141"/>
      <c r="S76" s="175">
        <f t="shared" si="9"/>
        <v>0</v>
      </c>
      <c r="T76" s="160" t="str">
        <f t="shared" si="10"/>
        <v/>
      </c>
      <c r="U76" s="160">
        <f t="shared" si="11"/>
        <v>0</v>
      </c>
      <c r="V76" s="188">
        <f t="shared" si="12"/>
        <v>0</v>
      </c>
      <c r="W76" s="175">
        <f t="shared" ref="W76:X76" si="67">C76/100</f>
        <v>0</v>
      </c>
      <c r="X76" s="175">
        <f t="shared" si="67"/>
        <v>0</v>
      </c>
      <c r="Y76" s="175">
        <f t="shared" si="14"/>
        <v>0</v>
      </c>
      <c r="Z76" s="18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71.0</v>
      </c>
      <c r="B77" s="190"/>
      <c r="C77" s="190"/>
      <c r="D77" s="190"/>
      <c r="E77" s="190"/>
      <c r="F77" s="190">
        <f t="shared" si="5"/>
        <v>0</v>
      </c>
      <c r="G77" s="190">
        <f t="shared" si="6"/>
        <v>0</v>
      </c>
      <c r="H77" s="191">
        <f t="shared" si="7"/>
        <v>0</v>
      </c>
      <c r="I77" s="190"/>
      <c r="J77" s="192">
        <f t="shared" si="8"/>
        <v>0</v>
      </c>
      <c r="K77" s="139"/>
      <c r="L77" s="216"/>
      <c r="M77" s="258" t="str">
        <f t="shared" si="56"/>
        <v/>
      </c>
      <c r="N77" s="258"/>
      <c r="O77" s="139"/>
      <c r="P77" s="139"/>
      <c r="Q77" s="175"/>
      <c r="R77" s="141"/>
      <c r="S77" s="175">
        <f t="shared" si="9"/>
        <v>0</v>
      </c>
      <c r="T77" s="160" t="str">
        <f t="shared" si="10"/>
        <v/>
      </c>
      <c r="U77" s="160">
        <f t="shared" si="11"/>
        <v>0</v>
      </c>
      <c r="V77" s="188">
        <f t="shared" si="12"/>
        <v>0</v>
      </c>
      <c r="W77" s="175">
        <f t="shared" ref="W77:X77" si="68">C77/100</f>
        <v>0</v>
      </c>
      <c r="X77" s="175">
        <f t="shared" si="68"/>
        <v>0</v>
      </c>
      <c r="Y77" s="175">
        <f t="shared" si="14"/>
        <v>0</v>
      </c>
      <c r="Z77" s="18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72.0</v>
      </c>
      <c r="B78" s="190"/>
      <c r="C78" s="190"/>
      <c r="D78" s="190"/>
      <c r="E78" s="190"/>
      <c r="F78" s="190">
        <f t="shared" si="5"/>
        <v>0</v>
      </c>
      <c r="G78" s="190">
        <f t="shared" si="6"/>
        <v>0</v>
      </c>
      <c r="H78" s="191">
        <f t="shared" si="7"/>
        <v>0</v>
      </c>
      <c r="I78" s="190"/>
      <c r="J78" s="192">
        <f t="shared" si="8"/>
        <v>0</v>
      </c>
      <c r="K78" s="139"/>
      <c r="L78" s="216"/>
      <c r="M78" s="258" t="str">
        <f t="shared" si="56"/>
        <v/>
      </c>
      <c r="N78" s="258"/>
      <c r="O78" s="139"/>
      <c r="P78" s="139"/>
      <c r="Q78" s="175"/>
      <c r="R78" s="141"/>
      <c r="S78" s="195">
        <f t="shared" si="9"/>
        <v>0</v>
      </c>
      <c r="T78" s="196" t="str">
        <f t="shared" si="10"/>
        <v/>
      </c>
      <c r="U78" s="196">
        <f t="shared" si="11"/>
        <v>0</v>
      </c>
      <c r="V78" s="260">
        <f t="shared" si="12"/>
        <v>0</v>
      </c>
      <c r="W78" s="195">
        <f t="shared" ref="W78:X78" si="69">C78/100</f>
        <v>0</v>
      </c>
      <c r="X78" s="195">
        <f t="shared" si="69"/>
        <v>0</v>
      </c>
      <c r="Y78" s="195">
        <f t="shared" si="14"/>
        <v>0</v>
      </c>
      <c r="Z78" s="198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73.0</v>
      </c>
      <c r="B79" s="190"/>
      <c r="C79" s="190"/>
      <c r="D79" s="190"/>
      <c r="E79" s="190"/>
      <c r="F79" s="190">
        <f t="shared" si="5"/>
        <v>0</v>
      </c>
      <c r="G79" s="190">
        <f t="shared" si="6"/>
        <v>0</v>
      </c>
      <c r="H79" s="191">
        <f t="shared" si="7"/>
        <v>0</v>
      </c>
      <c r="I79" s="190"/>
      <c r="J79" s="192">
        <f t="shared" si="8"/>
        <v>0</v>
      </c>
      <c r="K79" s="139"/>
      <c r="L79" s="216"/>
      <c r="M79" s="258" t="str">
        <f t="shared" si="56"/>
        <v/>
      </c>
      <c r="N79" s="258"/>
      <c r="O79" s="139"/>
      <c r="P79" s="139"/>
      <c r="Q79" s="175"/>
      <c r="R79" s="141"/>
      <c r="S79" s="195">
        <f t="shared" si="9"/>
        <v>0</v>
      </c>
      <c r="T79" s="196" t="str">
        <f t="shared" si="10"/>
        <v/>
      </c>
      <c r="U79" s="196">
        <f t="shared" si="11"/>
        <v>0</v>
      </c>
      <c r="V79" s="260">
        <f t="shared" si="12"/>
        <v>0</v>
      </c>
      <c r="W79" s="195">
        <f t="shared" ref="W79:X79" si="70">C79/100</f>
        <v>0</v>
      </c>
      <c r="X79" s="195">
        <f t="shared" si="70"/>
        <v>0</v>
      </c>
      <c r="Y79" s="195">
        <f t="shared" si="14"/>
        <v>0</v>
      </c>
      <c r="Z79" s="198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74.0</v>
      </c>
      <c r="B80" s="190"/>
      <c r="C80" s="190"/>
      <c r="D80" s="190"/>
      <c r="E80" s="190"/>
      <c r="F80" s="190">
        <f t="shared" si="5"/>
        <v>0</v>
      </c>
      <c r="G80" s="190">
        <f t="shared" si="6"/>
        <v>0</v>
      </c>
      <c r="H80" s="191">
        <f t="shared" si="7"/>
        <v>0</v>
      </c>
      <c r="I80" s="190"/>
      <c r="J80" s="192">
        <f t="shared" si="8"/>
        <v>0</v>
      </c>
      <c r="K80" s="139"/>
      <c r="L80" s="216"/>
      <c r="M80" s="258" t="str">
        <f t="shared" si="56"/>
        <v/>
      </c>
      <c r="N80" s="258"/>
      <c r="O80" s="139"/>
      <c r="P80" s="139"/>
      <c r="Q80" s="175"/>
      <c r="R80" s="141"/>
      <c r="S80" s="195">
        <f t="shared" si="9"/>
        <v>0</v>
      </c>
      <c r="T80" s="196" t="str">
        <f t="shared" si="10"/>
        <v/>
      </c>
      <c r="U80" s="196">
        <f t="shared" si="11"/>
        <v>0</v>
      </c>
      <c r="V80" s="260">
        <f t="shared" si="12"/>
        <v>0</v>
      </c>
      <c r="W80" s="195">
        <f t="shared" ref="W80:X80" si="71">C80/100</f>
        <v>0</v>
      </c>
      <c r="X80" s="195">
        <f t="shared" si="71"/>
        <v>0</v>
      </c>
      <c r="Y80" s="195">
        <f t="shared" si="14"/>
        <v>0</v>
      </c>
      <c r="Z80" s="198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75.0</v>
      </c>
      <c r="B81" s="190"/>
      <c r="C81" s="190"/>
      <c r="D81" s="190"/>
      <c r="E81" s="190"/>
      <c r="F81" s="190">
        <f t="shared" si="5"/>
        <v>0</v>
      </c>
      <c r="G81" s="190">
        <f t="shared" si="6"/>
        <v>0</v>
      </c>
      <c r="H81" s="191">
        <f t="shared" si="7"/>
        <v>0</v>
      </c>
      <c r="I81" s="190"/>
      <c r="J81" s="192">
        <f t="shared" si="8"/>
        <v>0</v>
      </c>
      <c r="K81" s="139"/>
      <c r="L81" s="216"/>
      <c r="M81" s="258" t="str">
        <f t="shared" si="56"/>
        <v/>
      </c>
      <c r="N81" s="258"/>
      <c r="O81" s="139"/>
      <c r="P81" s="139"/>
      <c r="Q81" s="175"/>
      <c r="R81" s="141"/>
      <c r="S81" s="195">
        <f t="shared" si="9"/>
        <v>0</v>
      </c>
      <c r="T81" s="196" t="str">
        <f t="shared" si="10"/>
        <v/>
      </c>
      <c r="U81" s="196">
        <f t="shared" si="11"/>
        <v>0</v>
      </c>
      <c r="V81" s="260">
        <f t="shared" si="12"/>
        <v>0</v>
      </c>
      <c r="W81" s="195">
        <f t="shared" ref="W81:X81" si="72">C81/100</f>
        <v>0</v>
      </c>
      <c r="X81" s="195">
        <f t="shared" si="72"/>
        <v>0</v>
      </c>
      <c r="Y81" s="195">
        <f t="shared" si="14"/>
        <v>0</v>
      </c>
      <c r="Z81" s="198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76.0</v>
      </c>
      <c r="B82" s="190"/>
      <c r="C82" s="190"/>
      <c r="D82" s="190"/>
      <c r="E82" s="190"/>
      <c r="F82" s="190">
        <f t="shared" si="5"/>
        <v>0</v>
      </c>
      <c r="G82" s="190">
        <f t="shared" si="6"/>
        <v>0</v>
      </c>
      <c r="H82" s="191">
        <f t="shared" si="7"/>
        <v>0</v>
      </c>
      <c r="I82" s="190"/>
      <c r="J82" s="192">
        <f t="shared" si="8"/>
        <v>0</v>
      </c>
      <c r="K82" s="139"/>
      <c r="L82" s="216"/>
      <c r="M82" s="258"/>
      <c r="N82" s="258"/>
      <c r="O82" s="139"/>
      <c r="P82" s="139"/>
      <c r="Q82" s="192"/>
      <c r="R82" s="141"/>
      <c r="S82" s="195">
        <f t="shared" si="9"/>
        <v>0</v>
      </c>
      <c r="T82" s="196" t="str">
        <f t="shared" si="10"/>
        <v/>
      </c>
      <c r="U82" s="196">
        <f t="shared" si="11"/>
        <v>0</v>
      </c>
      <c r="V82" s="197"/>
      <c r="W82" s="195">
        <f t="shared" ref="W82:X82" si="73">C82/100</f>
        <v>0</v>
      </c>
      <c r="X82" s="195">
        <f t="shared" si="73"/>
        <v>0</v>
      </c>
      <c r="Y82" s="195">
        <f t="shared" si="14"/>
        <v>0</v>
      </c>
      <c r="Z82" s="198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77.0</v>
      </c>
      <c r="B83" s="190"/>
      <c r="C83" s="190"/>
      <c r="D83" s="190"/>
      <c r="E83" s="190"/>
      <c r="F83" s="190">
        <f t="shared" si="5"/>
        <v>0</v>
      </c>
      <c r="G83" s="190">
        <f t="shared" si="6"/>
        <v>0</v>
      </c>
      <c r="H83" s="191">
        <f t="shared" si="7"/>
        <v>0</v>
      </c>
      <c r="I83" s="190"/>
      <c r="J83" s="192">
        <f t="shared" si="8"/>
        <v>0</v>
      </c>
      <c r="K83" s="139"/>
      <c r="L83" s="216"/>
      <c r="M83" s="258"/>
      <c r="N83" s="258"/>
      <c r="O83" s="139"/>
      <c r="P83" s="139"/>
      <c r="Q83" s="192"/>
      <c r="R83" s="141"/>
      <c r="S83" s="195">
        <f t="shared" si="9"/>
        <v>0</v>
      </c>
      <c r="T83" s="196" t="str">
        <f t="shared" si="10"/>
        <v/>
      </c>
      <c r="U83" s="196">
        <f t="shared" si="11"/>
        <v>0</v>
      </c>
      <c r="V83" s="197"/>
      <c r="W83" s="195">
        <f t="shared" ref="W83:X83" si="74">C83/100</f>
        <v>0</v>
      </c>
      <c r="X83" s="195">
        <f t="shared" si="74"/>
        <v>0</v>
      </c>
      <c r="Y83" s="195">
        <f t="shared" si="14"/>
        <v>0</v>
      </c>
      <c r="Z83" s="198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78.0</v>
      </c>
      <c r="B84" s="190"/>
      <c r="C84" s="190"/>
      <c r="D84" s="190"/>
      <c r="E84" s="190"/>
      <c r="F84" s="190">
        <f t="shared" si="5"/>
        <v>0</v>
      </c>
      <c r="G84" s="190">
        <f t="shared" si="6"/>
        <v>0</v>
      </c>
      <c r="H84" s="191">
        <f t="shared" si="7"/>
        <v>0</v>
      </c>
      <c r="I84" s="190"/>
      <c r="J84" s="192">
        <f t="shared" si="8"/>
        <v>0</v>
      </c>
      <c r="K84" s="139"/>
      <c r="L84" s="216"/>
      <c r="M84" s="258"/>
      <c r="N84" s="258"/>
      <c r="O84" s="139"/>
      <c r="P84" s="139"/>
      <c r="Q84" s="192"/>
      <c r="R84" s="141"/>
      <c r="S84" s="195">
        <f t="shared" si="9"/>
        <v>0</v>
      </c>
      <c r="T84" s="196" t="str">
        <f t="shared" si="10"/>
        <v/>
      </c>
      <c r="U84" s="196">
        <f t="shared" si="11"/>
        <v>0</v>
      </c>
      <c r="V84" s="197"/>
      <c r="W84" s="195">
        <f t="shared" ref="W84:X84" si="75">C84/100</f>
        <v>0</v>
      </c>
      <c r="X84" s="195">
        <f t="shared" si="75"/>
        <v>0</v>
      </c>
      <c r="Y84" s="195">
        <f t="shared" si="14"/>
        <v>0</v>
      </c>
      <c r="Z84" s="198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79.0</v>
      </c>
      <c r="B85" s="190"/>
      <c r="C85" s="190"/>
      <c r="D85" s="190"/>
      <c r="E85" s="190"/>
      <c r="F85" s="190">
        <f t="shared" si="5"/>
        <v>0</v>
      </c>
      <c r="G85" s="190">
        <f t="shared" si="6"/>
        <v>0</v>
      </c>
      <c r="H85" s="191">
        <f t="shared" si="7"/>
        <v>0</v>
      </c>
      <c r="I85" s="190"/>
      <c r="J85" s="192">
        <f t="shared" si="8"/>
        <v>0</v>
      </c>
      <c r="K85" s="139"/>
      <c r="L85" s="216"/>
      <c r="M85" s="258"/>
      <c r="N85" s="258"/>
      <c r="O85" s="139"/>
      <c r="P85" s="139"/>
      <c r="Q85" s="192"/>
      <c r="R85" s="141"/>
      <c r="S85" s="195">
        <f t="shared" si="9"/>
        <v>0</v>
      </c>
      <c r="T85" s="196" t="str">
        <f t="shared" si="10"/>
        <v/>
      </c>
      <c r="U85" s="196">
        <f t="shared" si="11"/>
        <v>0</v>
      </c>
      <c r="V85" s="197"/>
      <c r="W85" s="195">
        <f t="shared" ref="W85:X85" si="76">C85/100</f>
        <v>0</v>
      </c>
      <c r="X85" s="195">
        <f t="shared" si="76"/>
        <v>0</v>
      </c>
      <c r="Y85" s="195">
        <f t="shared" si="14"/>
        <v>0</v>
      </c>
      <c r="Z85" s="198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80.0</v>
      </c>
      <c r="B86" s="190"/>
      <c r="C86" s="190"/>
      <c r="D86" s="190"/>
      <c r="E86" s="190"/>
      <c r="F86" s="190">
        <f t="shared" si="5"/>
        <v>0</v>
      </c>
      <c r="G86" s="190">
        <f t="shared" si="6"/>
        <v>0</v>
      </c>
      <c r="H86" s="191">
        <f t="shared" si="7"/>
        <v>0</v>
      </c>
      <c r="I86" s="190"/>
      <c r="J86" s="192">
        <f t="shared" si="8"/>
        <v>0</v>
      </c>
      <c r="K86" s="139"/>
      <c r="L86" s="216"/>
      <c r="M86" s="258"/>
      <c r="N86" s="258"/>
      <c r="O86" s="139"/>
      <c r="P86" s="139"/>
      <c r="Q86" s="192"/>
      <c r="R86" s="141"/>
      <c r="S86" s="195">
        <f t="shared" si="9"/>
        <v>0</v>
      </c>
      <c r="T86" s="196" t="str">
        <f t="shared" si="10"/>
        <v/>
      </c>
      <c r="U86" s="196">
        <f t="shared" si="11"/>
        <v>0</v>
      </c>
      <c r="V86" s="197"/>
      <c r="W86" s="195">
        <f t="shared" ref="W86:X86" si="77">C86/100</f>
        <v>0</v>
      </c>
      <c r="X86" s="195">
        <f t="shared" si="77"/>
        <v>0</v>
      </c>
      <c r="Y86" s="195">
        <f t="shared" si="14"/>
        <v>0</v>
      </c>
      <c r="Z86" s="198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81.0</v>
      </c>
      <c r="B87" s="190"/>
      <c r="C87" s="190"/>
      <c r="D87" s="190"/>
      <c r="E87" s="190"/>
      <c r="F87" s="190">
        <f t="shared" si="5"/>
        <v>0</v>
      </c>
      <c r="G87" s="190">
        <f t="shared" si="6"/>
        <v>0</v>
      </c>
      <c r="H87" s="191">
        <f t="shared" si="7"/>
        <v>0</v>
      </c>
      <c r="I87" s="190"/>
      <c r="J87" s="192">
        <f t="shared" si="8"/>
        <v>0</v>
      </c>
      <c r="K87" s="139"/>
      <c r="L87" s="216"/>
      <c r="M87" s="258"/>
      <c r="N87" s="258"/>
      <c r="O87" s="139"/>
      <c r="P87" s="139"/>
      <c r="Q87" s="192"/>
      <c r="R87" s="141"/>
      <c r="S87" s="195">
        <f t="shared" si="9"/>
        <v>0</v>
      </c>
      <c r="T87" s="196" t="str">
        <f t="shared" si="10"/>
        <v/>
      </c>
      <c r="U87" s="196">
        <f t="shared" si="11"/>
        <v>0</v>
      </c>
      <c r="V87" s="197"/>
      <c r="W87" s="195">
        <f t="shared" ref="W87:X87" si="78">C87/100</f>
        <v>0</v>
      </c>
      <c r="X87" s="195">
        <f t="shared" si="78"/>
        <v>0</v>
      </c>
      <c r="Y87" s="195">
        <f t="shared" si="14"/>
        <v>0</v>
      </c>
      <c r="Z87" s="198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82.0</v>
      </c>
      <c r="B88" s="190"/>
      <c r="C88" s="190"/>
      <c r="D88" s="190"/>
      <c r="E88" s="190"/>
      <c r="F88" s="190">
        <f t="shared" si="5"/>
        <v>0</v>
      </c>
      <c r="G88" s="190">
        <f t="shared" si="6"/>
        <v>0</v>
      </c>
      <c r="H88" s="191">
        <f t="shared" si="7"/>
        <v>0</v>
      </c>
      <c r="I88" s="190"/>
      <c r="J88" s="192">
        <f t="shared" si="8"/>
        <v>0</v>
      </c>
      <c r="K88" s="139"/>
      <c r="L88" s="216"/>
      <c r="M88" s="258"/>
      <c r="N88" s="258"/>
      <c r="O88" s="139"/>
      <c r="P88" s="139"/>
      <c r="Q88" s="192"/>
      <c r="R88" s="141"/>
      <c r="S88" s="195">
        <f t="shared" si="9"/>
        <v>0</v>
      </c>
      <c r="T88" s="196" t="str">
        <f t="shared" si="10"/>
        <v/>
      </c>
      <c r="U88" s="196">
        <f t="shared" si="11"/>
        <v>0</v>
      </c>
      <c r="V88" s="197"/>
      <c r="W88" s="195">
        <f t="shared" ref="W88:X88" si="79">C88/100</f>
        <v>0</v>
      </c>
      <c r="X88" s="195">
        <f t="shared" si="79"/>
        <v>0</v>
      </c>
      <c r="Y88" s="195">
        <f t="shared" si="14"/>
        <v>0</v>
      </c>
      <c r="Z88" s="198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83.0</v>
      </c>
      <c r="B89" s="190"/>
      <c r="C89" s="190"/>
      <c r="D89" s="190"/>
      <c r="E89" s="190"/>
      <c r="F89" s="190">
        <f t="shared" si="5"/>
        <v>0</v>
      </c>
      <c r="G89" s="190">
        <f t="shared" si="6"/>
        <v>0</v>
      </c>
      <c r="H89" s="191">
        <f t="shared" si="7"/>
        <v>0</v>
      </c>
      <c r="I89" s="190"/>
      <c r="J89" s="192">
        <f t="shared" si="8"/>
        <v>0</v>
      </c>
      <c r="K89" s="139"/>
      <c r="L89" s="216"/>
      <c r="M89" s="258"/>
      <c r="N89" s="258"/>
      <c r="O89" s="139"/>
      <c r="P89" s="139"/>
      <c r="Q89" s="192"/>
      <c r="R89" s="141"/>
      <c r="S89" s="195">
        <f t="shared" si="9"/>
        <v>0</v>
      </c>
      <c r="T89" s="196" t="str">
        <f t="shared" si="10"/>
        <v/>
      </c>
      <c r="U89" s="196">
        <f t="shared" si="11"/>
        <v>0</v>
      </c>
      <c r="V89" s="197"/>
      <c r="W89" s="195">
        <f t="shared" ref="W89:X89" si="80">C89/100</f>
        <v>0</v>
      </c>
      <c r="X89" s="195">
        <f t="shared" si="80"/>
        <v>0</v>
      </c>
      <c r="Y89" s="195">
        <f t="shared" si="14"/>
        <v>0</v>
      </c>
      <c r="Z89" s="198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84.0</v>
      </c>
      <c r="B90" s="190"/>
      <c r="C90" s="190"/>
      <c r="D90" s="190"/>
      <c r="E90" s="190"/>
      <c r="F90" s="190">
        <f t="shared" si="5"/>
        <v>0</v>
      </c>
      <c r="G90" s="190">
        <f t="shared" si="6"/>
        <v>0</v>
      </c>
      <c r="H90" s="191">
        <f t="shared" si="7"/>
        <v>0</v>
      </c>
      <c r="I90" s="190"/>
      <c r="J90" s="192">
        <f t="shared" si="8"/>
        <v>0</v>
      </c>
      <c r="K90" s="139"/>
      <c r="L90" s="216"/>
      <c r="M90" s="258"/>
      <c r="N90" s="258"/>
      <c r="O90" s="139"/>
      <c r="P90" s="139"/>
      <c r="Q90" s="192"/>
      <c r="R90" s="141"/>
      <c r="S90" s="195">
        <f t="shared" si="9"/>
        <v>0</v>
      </c>
      <c r="T90" s="196" t="str">
        <f t="shared" si="10"/>
        <v/>
      </c>
      <c r="U90" s="196">
        <f t="shared" si="11"/>
        <v>0</v>
      </c>
      <c r="V90" s="197"/>
      <c r="W90" s="195">
        <f t="shared" ref="W90:X90" si="81">C90/100</f>
        <v>0</v>
      </c>
      <c r="X90" s="195">
        <f t="shared" si="81"/>
        <v>0</v>
      </c>
      <c r="Y90" s="195">
        <f t="shared" si="14"/>
        <v>0</v>
      </c>
      <c r="Z90" s="198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85.0</v>
      </c>
      <c r="B91" s="190"/>
      <c r="C91" s="190"/>
      <c r="D91" s="190"/>
      <c r="E91" s="190"/>
      <c r="F91" s="190">
        <f t="shared" si="5"/>
        <v>0</v>
      </c>
      <c r="G91" s="190">
        <f t="shared" si="6"/>
        <v>0</v>
      </c>
      <c r="H91" s="191">
        <f t="shared" si="7"/>
        <v>0</v>
      </c>
      <c r="I91" s="190"/>
      <c r="J91" s="192">
        <f t="shared" si="8"/>
        <v>0</v>
      </c>
      <c r="K91" s="139"/>
      <c r="L91" s="216"/>
      <c r="M91" s="258"/>
      <c r="N91" s="258"/>
      <c r="O91" s="139"/>
      <c r="P91" s="139"/>
      <c r="Q91" s="192"/>
      <c r="R91" s="141"/>
      <c r="S91" s="195">
        <f t="shared" si="9"/>
        <v>0</v>
      </c>
      <c r="T91" s="196" t="str">
        <f t="shared" si="10"/>
        <v/>
      </c>
      <c r="U91" s="196">
        <f t="shared" si="11"/>
        <v>0</v>
      </c>
      <c r="V91" s="197"/>
      <c r="W91" s="195">
        <f t="shared" ref="W91:X91" si="82">C91/100</f>
        <v>0</v>
      </c>
      <c r="X91" s="195">
        <f t="shared" si="82"/>
        <v>0</v>
      </c>
      <c r="Y91" s="195">
        <f t="shared" si="14"/>
        <v>0</v>
      </c>
      <c r="Z91" s="198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86.0</v>
      </c>
      <c r="B92" s="190"/>
      <c r="C92" s="190"/>
      <c r="D92" s="190"/>
      <c r="E92" s="190"/>
      <c r="F92" s="190">
        <f t="shared" si="5"/>
        <v>0</v>
      </c>
      <c r="G92" s="190">
        <f t="shared" si="6"/>
        <v>0</v>
      </c>
      <c r="H92" s="191">
        <f t="shared" si="7"/>
        <v>0</v>
      </c>
      <c r="I92" s="190"/>
      <c r="J92" s="192">
        <f t="shared" si="8"/>
        <v>0</v>
      </c>
      <c r="K92" s="139"/>
      <c r="L92" s="216"/>
      <c r="M92" s="258"/>
      <c r="N92" s="258"/>
      <c r="O92" s="139"/>
      <c r="P92" s="139"/>
      <c r="Q92" s="192"/>
      <c r="R92" s="141"/>
      <c r="S92" s="195">
        <f t="shared" si="9"/>
        <v>0</v>
      </c>
      <c r="T92" s="196" t="str">
        <f t="shared" si="10"/>
        <v/>
      </c>
      <c r="U92" s="196">
        <f t="shared" si="11"/>
        <v>0</v>
      </c>
      <c r="V92" s="197"/>
      <c r="W92" s="195">
        <f t="shared" ref="W92:X92" si="83">C92/100</f>
        <v>0</v>
      </c>
      <c r="X92" s="195">
        <f t="shared" si="83"/>
        <v>0</v>
      </c>
      <c r="Y92" s="195">
        <f t="shared" si="14"/>
        <v>0</v>
      </c>
      <c r="Z92" s="198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87.0</v>
      </c>
      <c r="B93" s="190"/>
      <c r="C93" s="190"/>
      <c r="D93" s="190"/>
      <c r="E93" s="190"/>
      <c r="F93" s="190">
        <f t="shared" si="5"/>
        <v>0</v>
      </c>
      <c r="G93" s="190">
        <f t="shared" si="6"/>
        <v>0</v>
      </c>
      <c r="H93" s="191">
        <f t="shared" si="7"/>
        <v>0</v>
      </c>
      <c r="I93" s="190"/>
      <c r="J93" s="192">
        <f t="shared" si="8"/>
        <v>0</v>
      </c>
      <c r="K93" s="139"/>
      <c r="L93" s="216"/>
      <c r="M93" s="258"/>
      <c r="N93" s="258"/>
      <c r="O93" s="139"/>
      <c r="P93" s="139"/>
      <c r="Q93" s="192"/>
      <c r="R93" s="141"/>
      <c r="S93" s="195">
        <f t="shared" si="9"/>
        <v>0</v>
      </c>
      <c r="T93" s="196" t="str">
        <f t="shared" si="10"/>
        <v/>
      </c>
      <c r="U93" s="196">
        <f t="shared" si="11"/>
        <v>0</v>
      </c>
      <c r="V93" s="197"/>
      <c r="W93" s="195">
        <f t="shared" ref="W93:X93" si="84">C93/100</f>
        <v>0</v>
      </c>
      <c r="X93" s="195">
        <f t="shared" si="84"/>
        <v>0</v>
      </c>
      <c r="Y93" s="195">
        <f t="shared" si="14"/>
        <v>0</v>
      </c>
      <c r="Z93" s="198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88.0</v>
      </c>
      <c r="B94" s="190"/>
      <c r="C94" s="190"/>
      <c r="D94" s="190"/>
      <c r="E94" s="190"/>
      <c r="F94" s="190">
        <f t="shared" si="5"/>
        <v>0</v>
      </c>
      <c r="G94" s="190">
        <f t="shared" si="6"/>
        <v>0</v>
      </c>
      <c r="H94" s="191">
        <f t="shared" si="7"/>
        <v>0</v>
      </c>
      <c r="I94" s="190"/>
      <c r="J94" s="192">
        <f t="shared" si="8"/>
        <v>0</v>
      </c>
      <c r="K94" s="139"/>
      <c r="L94" s="216"/>
      <c r="M94" s="258"/>
      <c r="N94" s="258"/>
      <c r="O94" s="139"/>
      <c r="P94" s="139"/>
      <c r="Q94" s="192"/>
      <c r="R94" s="141"/>
      <c r="S94" s="195">
        <f t="shared" si="9"/>
        <v>0</v>
      </c>
      <c r="T94" s="196" t="str">
        <f t="shared" si="10"/>
        <v/>
      </c>
      <c r="U94" s="196">
        <f t="shared" si="11"/>
        <v>0</v>
      </c>
      <c r="V94" s="197"/>
      <c r="W94" s="195">
        <f t="shared" ref="W94:X94" si="85">C94/100</f>
        <v>0</v>
      </c>
      <c r="X94" s="195">
        <f t="shared" si="85"/>
        <v>0</v>
      </c>
      <c r="Y94" s="195">
        <f t="shared" si="14"/>
        <v>0</v>
      </c>
      <c r="Z94" s="198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89.0</v>
      </c>
      <c r="B95" s="190"/>
      <c r="C95" s="190"/>
      <c r="D95" s="190"/>
      <c r="E95" s="190"/>
      <c r="F95" s="190">
        <f t="shared" si="5"/>
        <v>0</v>
      </c>
      <c r="G95" s="190">
        <f t="shared" si="6"/>
        <v>0</v>
      </c>
      <c r="H95" s="191">
        <f t="shared" si="7"/>
        <v>0</v>
      </c>
      <c r="I95" s="190"/>
      <c r="J95" s="192">
        <f t="shared" si="8"/>
        <v>0</v>
      </c>
      <c r="K95" s="139"/>
      <c r="L95" s="216"/>
      <c r="M95" s="258"/>
      <c r="N95" s="258"/>
      <c r="O95" s="139"/>
      <c r="P95" s="139"/>
      <c r="Q95" s="192"/>
      <c r="R95" s="141"/>
      <c r="S95" s="195">
        <f t="shared" si="9"/>
        <v>0</v>
      </c>
      <c r="T95" s="196" t="str">
        <f t="shared" si="10"/>
        <v/>
      </c>
      <c r="U95" s="196">
        <f t="shared" si="11"/>
        <v>0</v>
      </c>
      <c r="V95" s="197"/>
      <c r="W95" s="195">
        <f t="shared" ref="W95:X95" si="86">C95/100</f>
        <v>0</v>
      </c>
      <c r="X95" s="195">
        <f t="shared" si="86"/>
        <v>0</v>
      </c>
      <c r="Y95" s="195">
        <f t="shared" si="14"/>
        <v>0</v>
      </c>
      <c r="Z95" s="198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90.0</v>
      </c>
      <c r="B96" s="190"/>
      <c r="C96" s="190"/>
      <c r="D96" s="190"/>
      <c r="E96" s="190"/>
      <c r="F96" s="190">
        <f t="shared" si="5"/>
        <v>0</v>
      </c>
      <c r="G96" s="190">
        <f t="shared" si="6"/>
        <v>0</v>
      </c>
      <c r="H96" s="191">
        <f t="shared" si="7"/>
        <v>0</v>
      </c>
      <c r="I96" s="190"/>
      <c r="J96" s="192">
        <f t="shared" si="8"/>
        <v>0</v>
      </c>
      <c r="K96" s="139"/>
      <c r="L96" s="216"/>
      <c r="M96" s="258"/>
      <c r="N96" s="258"/>
      <c r="O96" s="139"/>
      <c r="P96" s="139"/>
      <c r="Q96" s="192"/>
      <c r="R96" s="141"/>
      <c r="S96" s="195">
        <f t="shared" si="9"/>
        <v>0</v>
      </c>
      <c r="T96" s="196" t="str">
        <f t="shared" si="10"/>
        <v/>
      </c>
      <c r="U96" s="196">
        <f t="shared" si="11"/>
        <v>0</v>
      </c>
      <c r="V96" s="197"/>
      <c r="W96" s="195">
        <f t="shared" ref="W96:X96" si="87">C96/100</f>
        <v>0</v>
      </c>
      <c r="X96" s="195">
        <f t="shared" si="87"/>
        <v>0</v>
      </c>
      <c r="Y96" s="195">
        <f t="shared" si="14"/>
        <v>0</v>
      </c>
      <c r="Z96" s="198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91.0</v>
      </c>
      <c r="B97" s="190"/>
      <c r="C97" s="190"/>
      <c r="D97" s="190"/>
      <c r="E97" s="190"/>
      <c r="F97" s="190">
        <f t="shared" si="5"/>
        <v>0</v>
      </c>
      <c r="G97" s="190">
        <f t="shared" si="6"/>
        <v>0</v>
      </c>
      <c r="H97" s="191">
        <f t="shared" si="7"/>
        <v>0</v>
      </c>
      <c r="I97" s="190"/>
      <c r="J97" s="192">
        <f t="shared" si="8"/>
        <v>0</v>
      </c>
      <c r="K97" s="139"/>
      <c r="L97" s="216"/>
      <c r="M97" s="258"/>
      <c r="N97" s="258"/>
      <c r="O97" s="139"/>
      <c r="P97" s="139"/>
      <c r="Q97" s="192"/>
      <c r="R97" s="141"/>
      <c r="S97" s="195">
        <f t="shared" si="9"/>
        <v>0</v>
      </c>
      <c r="T97" s="196" t="str">
        <f t="shared" si="10"/>
        <v/>
      </c>
      <c r="U97" s="196">
        <f t="shared" si="11"/>
        <v>0</v>
      </c>
      <c r="V97" s="197"/>
      <c r="W97" s="195">
        <f t="shared" ref="W97:X97" si="88">C97/100</f>
        <v>0</v>
      </c>
      <c r="X97" s="195">
        <f t="shared" si="88"/>
        <v>0</v>
      </c>
      <c r="Y97" s="195">
        <f t="shared" si="14"/>
        <v>0</v>
      </c>
      <c r="Z97" s="198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92.0</v>
      </c>
      <c r="B98" s="190"/>
      <c r="C98" s="190"/>
      <c r="D98" s="190"/>
      <c r="E98" s="190"/>
      <c r="F98" s="190">
        <f t="shared" si="5"/>
        <v>0</v>
      </c>
      <c r="G98" s="190">
        <f t="shared" si="6"/>
        <v>0</v>
      </c>
      <c r="H98" s="191">
        <f t="shared" si="7"/>
        <v>0</v>
      </c>
      <c r="I98" s="190"/>
      <c r="J98" s="192">
        <f t="shared" si="8"/>
        <v>0</v>
      </c>
      <c r="K98" s="139"/>
      <c r="L98" s="216"/>
      <c r="M98" s="258"/>
      <c r="N98" s="258"/>
      <c r="O98" s="139"/>
      <c r="P98" s="139"/>
      <c r="Q98" s="192"/>
      <c r="R98" s="141"/>
      <c r="S98" s="195">
        <f t="shared" si="9"/>
        <v>0</v>
      </c>
      <c r="T98" s="196" t="str">
        <f t="shared" si="10"/>
        <v/>
      </c>
      <c r="U98" s="196">
        <f t="shared" si="11"/>
        <v>0</v>
      </c>
      <c r="V98" s="197"/>
      <c r="W98" s="195">
        <f t="shared" ref="W98:X98" si="89">C98/100</f>
        <v>0</v>
      </c>
      <c r="X98" s="195">
        <f t="shared" si="89"/>
        <v>0</v>
      </c>
      <c r="Y98" s="195">
        <f t="shared" si="14"/>
        <v>0</v>
      </c>
      <c r="Z98" s="198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93.0</v>
      </c>
      <c r="B99" s="190"/>
      <c r="C99" s="190"/>
      <c r="D99" s="190"/>
      <c r="E99" s="190"/>
      <c r="F99" s="190">
        <f t="shared" si="5"/>
        <v>0</v>
      </c>
      <c r="G99" s="190">
        <f t="shared" si="6"/>
        <v>0</v>
      </c>
      <c r="H99" s="191">
        <f t="shared" si="7"/>
        <v>0</v>
      </c>
      <c r="I99" s="190"/>
      <c r="J99" s="192">
        <f t="shared" si="8"/>
        <v>0</v>
      </c>
      <c r="K99" s="139"/>
      <c r="L99" s="216"/>
      <c r="M99" s="258"/>
      <c r="N99" s="258"/>
      <c r="O99" s="139"/>
      <c r="P99" s="139"/>
      <c r="Q99" s="192"/>
      <c r="R99" s="141"/>
      <c r="S99" s="195">
        <f t="shared" si="9"/>
        <v>0</v>
      </c>
      <c r="T99" s="196" t="str">
        <f t="shared" si="10"/>
        <v/>
      </c>
      <c r="U99" s="196">
        <f t="shared" si="11"/>
        <v>0</v>
      </c>
      <c r="V99" s="197"/>
      <c r="W99" s="195">
        <f t="shared" ref="W99:X99" si="90">C99/100</f>
        <v>0</v>
      </c>
      <c r="X99" s="195">
        <f t="shared" si="90"/>
        <v>0</v>
      </c>
      <c r="Y99" s="195">
        <f t="shared" si="14"/>
        <v>0</v>
      </c>
      <c r="Z99" s="198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94.0</v>
      </c>
      <c r="B100" s="190"/>
      <c r="C100" s="190"/>
      <c r="D100" s="190"/>
      <c r="E100" s="190"/>
      <c r="F100" s="190">
        <f t="shared" si="5"/>
        <v>0</v>
      </c>
      <c r="G100" s="190">
        <f t="shared" si="6"/>
        <v>0</v>
      </c>
      <c r="H100" s="191">
        <f t="shared" si="7"/>
        <v>0</v>
      </c>
      <c r="I100" s="190"/>
      <c r="J100" s="192">
        <f t="shared" si="8"/>
        <v>0</v>
      </c>
      <c r="K100" s="139"/>
      <c r="L100" s="216"/>
      <c r="M100" s="258"/>
      <c r="N100" s="258"/>
      <c r="O100" s="139"/>
      <c r="P100" s="139"/>
      <c r="Q100" s="192"/>
      <c r="R100" s="141"/>
      <c r="S100" s="195">
        <f t="shared" si="9"/>
        <v>0</v>
      </c>
      <c r="T100" s="196" t="str">
        <f t="shared" si="10"/>
        <v/>
      </c>
      <c r="U100" s="196">
        <f t="shared" si="11"/>
        <v>0</v>
      </c>
      <c r="V100" s="197"/>
      <c r="W100" s="195">
        <f t="shared" ref="W100:X100" si="91">C100/100</f>
        <v>0</v>
      </c>
      <c r="X100" s="195">
        <f t="shared" si="91"/>
        <v>0</v>
      </c>
      <c r="Y100" s="195">
        <f t="shared" si="14"/>
        <v>0</v>
      </c>
      <c r="Z100" s="198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95.0</v>
      </c>
      <c r="B101" s="190"/>
      <c r="C101" s="190"/>
      <c r="D101" s="190"/>
      <c r="E101" s="190"/>
      <c r="F101" s="190">
        <f t="shared" si="5"/>
        <v>0</v>
      </c>
      <c r="G101" s="190">
        <f t="shared" si="6"/>
        <v>0</v>
      </c>
      <c r="H101" s="191">
        <f t="shared" si="7"/>
        <v>0</v>
      </c>
      <c r="I101" s="190"/>
      <c r="J101" s="192">
        <f t="shared" si="8"/>
        <v>0</v>
      </c>
      <c r="K101" s="139"/>
      <c r="L101" s="216"/>
      <c r="M101" s="258"/>
      <c r="N101" s="258"/>
      <c r="O101" s="139"/>
      <c r="P101" s="139"/>
      <c r="Q101" s="192"/>
      <c r="R101" s="141"/>
      <c r="S101" s="195">
        <f t="shared" si="9"/>
        <v>0</v>
      </c>
      <c r="T101" s="196" t="str">
        <f t="shared" si="10"/>
        <v/>
      </c>
      <c r="U101" s="196">
        <f t="shared" si="11"/>
        <v>0</v>
      </c>
      <c r="V101" s="197"/>
      <c r="W101" s="195">
        <f t="shared" ref="W101:X101" si="92">C101/100</f>
        <v>0</v>
      </c>
      <c r="X101" s="195">
        <f t="shared" si="92"/>
        <v>0</v>
      </c>
      <c r="Y101" s="195">
        <f t="shared" si="14"/>
        <v>0</v>
      </c>
      <c r="Z101" s="198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96.0</v>
      </c>
      <c r="B102" s="190"/>
      <c r="C102" s="190"/>
      <c r="D102" s="190"/>
      <c r="E102" s="190"/>
      <c r="F102" s="190">
        <f t="shared" si="5"/>
        <v>0</v>
      </c>
      <c r="G102" s="190">
        <f t="shared" si="6"/>
        <v>0</v>
      </c>
      <c r="H102" s="191">
        <f t="shared" si="7"/>
        <v>0</v>
      </c>
      <c r="I102" s="190"/>
      <c r="J102" s="192">
        <f t="shared" si="8"/>
        <v>0</v>
      </c>
      <c r="K102" s="139"/>
      <c r="L102" s="216"/>
      <c r="M102" s="258"/>
      <c r="N102" s="258"/>
      <c r="O102" s="139"/>
      <c r="P102" s="139"/>
      <c r="Q102" s="192"/>
      <c r="R102" s="141"/>
      <c r="S102" s="195">
        <f t="shared" si="9"/>
        <v>0</v>
      </c>
      <c r="T102" s="196" t="str">
        <f t="shared" si="10"/>
        <v/>
      </c>
      <c r="U102" s="196">
        <f t="shared" si="11"/>
        <v>0</v>
      </c>
      <c r="V102" s="197"/>
      <c r="W102" s="195">
        <f t="shared" ref="W102:X102" si="93">C102/100</f>
        <v>0</v>
      </c>
      <c r="X102" s="195">
        <f t="shared" si="93"/>
        <v>0</v>
      </c>
      <c r="Y102" s="195">
        <f t="shared" si="14"/>
        <v>0</v>
      </c>
      <c r="Z102" s="198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97.0</v>
      </c>
      <c r="B103" s="190"/>
      <c r="C103" s="190"/>
      <c r="D103" s="190"/>
      <c r="E103" s="190"/>
      <c r="F103" s="190">
        <f t="shared" si="5"/>
        <v>0</v>
      </c>
      <c r="G103" s="190">
        <f t="shared" si="6"/>
        <v>0</v>
      </c>
      <c r="H103" s="191">
        <f t="shared" si="7"/>
        <v>0</v>
      </c>
      <c r="I103" s="190"/>
      <c r="J103" s="192">
        <f t="shared" si="8"/>
        <v>0</v>
      </c>
      <c r="K103" s="139"/>
      <c r="L103" s="216"/>
      <c r="M103" s="258"/>
      <c r="N103" s="258"/>
      <c r="O103" s="139"/>
      <c r="P103" s="139"/>
      <c r="Q103" s="192"/>
      <c r="R103" s="141"/>
      <c r="S103" s="195">
        <f t="shared" si="9"/>
        <v>0</v>
      </c>
      <c r="T103" s="196" t="str">
        <f t="shared" si="10"/>
        <v/>
      </c>
      <c r="U103" s="196">
        <f t="shared" si="11"/>
        <v>0</v>
      </c>
      <c r="V103" s="197"/>
      <c r="W103" s="195">
        <f t="shared" ref="W103:X103" si="94">C103/100</f>
        <v>0</v>
      </c>
      <c r="X103" s="195">
        <f t="shared" si="94"/>
        <v>0</v>
      </c>
      <c r="Y103" s="195">
        <f t="shared" si="14"/>
        <v>0</v>
      </c>
      <c r="Z103" s="198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98.0</v>
      </c>
      <c r="B104" s="190"/>
      <c r="C104" s="190"/>
      <c r="D104" s="190"/>
      <c r="E104" s="190"/>
      <c r="F104" s="190">
        <f t="shared" si="5"/>
        <v>0</v>
      </c>
      <c r="G104" s="190">
        <f t="shared" si="6"/>
        <v>0</v>
      </c>
      <c r="H104" s="191">
        <f t="shared" si="7"/>
        <v>0</v>
      </c>
      <c r="I104" s="190"/>
      <c r="J104" s="192">
        <f t="shared" si="8"/>
        <v>0</v>
      </c>
      <c r="K104" s="139"/>
      <c r="L104" s="216"/>
      <c r="M104" s="258"/>
      <c r="N104" s="258"/>
      <c r="O104" s="139"/>
      <c r="P104" s="139"/>
      <c r="Q104" s="192"/>
      <c r="R104" s="141"/>
      <c r="S104" s="195">
        <f t="shared" si="9"/>
        <v>0</v>
      </c>
      <c r="T104" s="196" t="str">
        <f t="shared" si="10"/>
        <v/>
      </c>
      <c r="U104" s="196">
        <f t="shared" si="11"/>
        <v>0</v>
      </c>
      <c r="V104" s="197"/>
      <c r="W104" s="195">
        <f t="shared" ref="W104:X104" si="95">C104/100</f>
        <v>0</v>
      </c>
      <c r="X104" s="195">
        <f t="shared" si="95"/>
        <v>0</v>
      </c>
      <c r="Y104" s="195">
        <f t="shared" si="14"/>
        <v>0</v>
      </c>
      <c r="Z104" s="198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99.0</v>
      </c>
      <c r="B105" s="190"/>
      <c r="C105" s="190"/>
      <c r="D105" s="190"/>
      <c r="E105" s="190"/>
      <c r="F105" s="190">
        <f t="shared" si="5"/>
        <v>0</v>
      </c>
      <c r="G105" s="190">
        <f t="shared" si="6"/>
        <v>0</v>
      </c>
      <c r="H105" s="191">
        <f t="shared" si="7"/>
        <v>0</v>
      </c>
      <c r="I105" s="190"/>
      <c r="J105" s="192">
        <f t="shared" si="8"/>
        <v>0</v>
      </c>
      <c r="K105" s="139"/>
      <c r="L105" s="216"/>
      <c r="M105" s="258"/>
      <c r="N105" s="258"/>
      <c r="O105" s="139"/>
      <c r="P105" s="139"/>
      <c r="Q105" s="192"/>
      <c r="R105" s="141"/>
      <c r="S105" s="195">
        <f t="shared" si="9"/>
        <v>0</v>
      </c>
      <c r="T105" s="196" t="str">
        <f t="shared" si="10"/>
        <v/>
      </c>
      <c r="U105" s="196">
        <f t="shared" si="11"/>
        <v>0</v>
      </c>
      <c r="V105" s="197"/>
      <c r="W105" s="195">
        <f t="shared" ref="W105:X105" si="96">C105/100</f>
        <v>0</v>
      </c>
      <c r="X105" s="195">
        <f t="shared" si="96"/>
        <v>0</v>
      </c>
      <c r="Y105" s="195">
        <f t="shared" si="14"/>
        <v>0</v>
      </c>
      <c r="Z105" s="198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100.0</v>
      </c>
      <c r="B106" s="190"/>
      <c r="C106" s="190"/>
      <c r="D106" s="190"/>
      <c r="E106" s="190"/>
      <c r="F106" s="190">
        <f t="shared" si="5"/>
        <v>0</v>
      </c>
      <c r="G106" s="190">
        <f t="shared" si="6"/>
        <v>0</v>
      </c>
      <c r="H106" s="191">
        <f t="shared" si="7"/>
        <v>0</v>
      </c>
      <c r="I106" s="190"/>
      <c r="J106" s="192">
        <f t="shared" si="8"/>
        <v>0</v>
      </c>
      <c r="K106" s="139"/>
      <c r="L106" s="216"/>
      <c r="M106" s="258"/>
      <c r="N106" s="258"/>
      <c r="O106" s="139"/>
      <c r="P106" s="139"/>
      <c r="Q106" s="192"/>
      <c r="R106" s="141"/>
      <c r="S106" s="195">
        <f t="shared" si="9"/>
        <v>0</v>
      </c>
      <c r="T106" s="196" t="str">
        <f t="shared" si="10"/>
        <v/>
      </c>
      <c r="U106" s="196">
        <f t="shared" si="11"/>
        <v>0</v>
      </c>
      <c r="V106" s="197"/>
      <c r="W106" s="195">
        <f t="shared" ref="W106:X106" si="97">C106/100</f>
        <v>0</v>
      </c>
      <c r="X106" s="195">
        <f t="shared" si="97"/>
        <v>0</v>
      </c>
      <c r="Y106" s="195">
        <f t="shared" si="14"/>
        <v>0</v>
      </c>
      <c r="Z106" s="198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101.0</v>
      </c>
      <c r="B107" s="190"/>
      <c r="C107" s="190"/>
      <c r="D107" s="190"/>
      <c r="E107" s="190"/>
      <c r="F107" s="190">
        <f t="shared" si="5"/>
        <v>0</v>
      </c>
      <c r="G107" s="190">
        <f t="shared" si="6"/>
        <v>0</v>
      </c>
      <c r="H107" s="191">
        <f t="shared" si="7"/>
        <v>0</v>
      </c>
      <c r="I107" s="190"/>
      <c r="J107" s="192">
        <f t="shared" si="8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9"/>
        <v>0</v>
      </c>
      <c r="T107" s="196" t="str">
        <f t="shared" si="10"/>
        <v/>
      </c>
      <c r="U107" s="196">
        <f t="shared" si="11"/>
        <v>0</v>
      </c>
      <c r="V107" s="197"/>
      <c r="W107" s="195">
        <f t="shared" ref="W107:X107" si="98">C107/100</f>
        <v>0</v>
      </c>
      <c r="X107" s="195">
        <f t="shared" si="98"/>
        <v>0</v>
      </c>
      <c r="Y107" s="195">
        <f t="shared" si="14"/>
        <v>0</v>
      </c>
      <c r="Z107" s="198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102.0</v>
      </c>
      <c r="B108" s="190"/>
      <c r="C108" s="190"/>
      <c r="D108" s="190"/>
      <c r="E108" s="190"/>
      <c r="F108" s="190">
        <f t="shared" si="5"/>
        <v>0</v>
      </c>
      <c r="G108" s="190">
        <f t="shared" si="6"/>
        <v>0</v>
      </c>
      <c r="H108" s="191">
        <f t="shared" si="7"/>
        <v>0</v>
      </c>
      <c r="I108" s="190"/>
      <c r="J108" s="192">
        <f t="shared" si="8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9"/>
        <v>0</v>
      </c>
      <c r="T108" s="196" t="str">
        <f t="shared" si="10"/>
        <v/>
      </c>
      <c r="U108" s="196">
        <f t="shared" si="11"/>
        <v>0</v>
      </c>
      <c r="V108" s="197"/>
      <c r="W108" s="195">
        <f t="shared" ref="W108:X108" si="99">C108/100</f>
        <v>0</v>
      </c>
      <c r="X108" s="195">
        <f t="shared" si="99"/>
        <v>0</v>
      </c>
      <c r="Y108" s="195">
        <f t="shared" si="14"/>
        <v>0</v>
      </c>
      <c r="Z108" s="198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103.0</v>
      </c>
      <c r="B109" s="190"/>
      <c r="C109" s="190"/>
      <c r="D109" s="190"/>
      <c r="E109" s="190"/>
      <c r="F109" s="190">
        <f t="shared" si="5"/>
        <v>0</v>
      </c>
      <c r="G109" s="190">
        <f t="shared" si="6"/>
        <v>0</v>
      </c>
      <c r="H109" s="191">
        <f t="shared" si="7"/>
        <v>0</v>
      </c>
      <c r="I109" s="190"/>
      <c r="J109" s="192">
        <f t="shared" si="8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9"/>
        <v>0</v>
      </c>
      <c r="T109" s="196" t="str">
        <f t="shared" si="10"/>
        <v/>
      </c>
      <c r="U109" s="196">
        <f t="shared" si="11"/>
        <v>0</v>
      </c>
      <c r="V109" s="197"/>
      <c r="W109" s="195">
        <f t="shared" ref="W109:X109" si="100">C109/100</f>
        <v>0</v>
      </c>
      <c r="X109" s="195">
        <f t="shared" si="100"/>
        <v>0</v>
      </c>
      <c r="Y109" s="195">
        <f t="shared" si="14"/>
        <v>0</v>
      </c>
      <c r="Z109" s="198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104.0</v>
      </c>
      <c r="B110" s="190"/>
      <c r="C110" s="190"/>
      <c r="D110" s="190"/>
      <c r="E110" s="190"/>
      <c r="F110" s="190">
        <f t="shared" si="5"/>
        <v>0</v>
      </c>
      <c r="G110" s="190">
        <f t="shared" si="6"/>
        <v>0</v>
      </c>
      <c r="H110" s="191">
        <f t="shared" si="7"/>
        <v>0</v>
      </c>
      <c r="I110" s="190"/>
      <c r="J110" s="192">
        <f t="shared" si="8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9"/>
        <v>0</v>
      </c>
      <c r="T110" s="196" t="str">
        <f t="shared" si="10"/>
        <v/>
      </c>
      <c r="U110" s="196">
        <f t="shared" si="11"/>
        <v>0</v>
      </c>
      <c r="V110" s="197"/>
      <c r="W110" s="195">
        <f t="shared" ref="W110:X110" si="101">C110/100</f>
        <v>0</v>
      </c>
      <c r="X110" s="195">
        <f t="shared" si="101"/>
        <v>0</v>
      </c>
      <c r="Y110" s="195">
        <f t="shared" si="14"/>
        <v>0</v>
      </c>
      <c r="Z110" s="198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105.0</v>
      </c>
      <c r="B111" s="190"/>
      <c r="C111" s="190"/>
      <c r="D111" s="190"/>
      <c r="E111" s="190"/>
      <c r="F111" s="190">
        <f t="shared" si="5"/>
        <v>0</v>
      </c>
      <c r="G111" s="190">
        <f t="shared" si="6"/>
        <v>0</v>
      </c>
      <c r="H111" s="191">
        <f t="shared" si="7"/>
        <v>0</v>
      </c>
      <c r="I111" s="190"/>
      <c r="J111" s="192">
        <f t="shared" si="8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9"/>
        <v>0</v>
      </c>
      <c r="T111" s="196" t="str">
        <f t="shared" si="10"/>
        <v/>
      </c>
      <c r="U111" s="196">
        <f t="shared" si="11"/>
        <v>0</v>
      </c>
      <c r="V111" s="197"/>
      <c r="W111" s="195">
        <f t="shared" ref="W111:X111" si="102">C111/100</f>
        <v>0</v>
      </c>
      <c r="X111" s="195">
        <f t="shared" si="102"/>
        <v>0</v>
      </c>
      <c r="Y111" s="195">
        <f t="shared" si="14"/>
        <v>0</v>
      </c>
      <c r="Z111" s="198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106.0</v>
      </c>
      <c r="B112" s="190"/>
      <c r="C112" s="190"/>
      <c r="D112" s="190"/>
      <c r="E112" s="190"/>
      <c r="F112" s="190">
        <f t="shared" si="5"/>
        <v>0</v>
      </c>
      <c r="G112" s="190">
        <f t="shared" si="6"/>
        <v>0</v>
      </c>
      <c r="H112" s="191">
        <f t="shared" si="7"/>
        <v>0</v>
      </c>
      <c r="I112" s="190"/>
      <c r="J112" s="192">
        <f t="shared" si="8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9"/>
        <v>0</v>
      </c>
      <c r="T112" s="196" t="str">
        <f t="shared" si="10"/>
        <v/>
      </c>
      <c r="U112" s="196">
        <f t="shared" si="11"/>
        <v>0</v>
      </c>
      <c r="V112" s="197"/>
      <c r="W112" s="195">
        <f t="shared" ref="W112:X112" si="103">C112/100</f>
        <v>0</v>
      </c>
      <c r="X112" s="195">
        <f t="shared" si="103"/>
        <v>0</v>
      </c>
      <c r="Y112" s="195">
        <f t="shared" si="14"/>
        <v>0</v>
      </c>
      <c r="Z112" s="198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107.0</v>
      </c>
      <c r="B113" s="190"/>
      <c r="C113" s="190"/>
      <c r="D113" s="190"/>
      <c r="E113" s="190"/>
      <c r="F113" s="190">
        <f t="shared" si="5"/>
        <v>0</v>
      </c>
      <c r="G113" s="190">
        <f t="shared" si="6"/>
        <v>0</v>
      </c>
      <c r="H113" s="191">
        <f t="shared" si="7"/>
        <v>0</v>
      </c>
      <c r="I113" s="190"/>
      <c r="J113" s="192">
        <f t="shared" si="8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9"/>
        <v>0</v>
      </c>
      <c r="T113" s="196" t="str">
        <f t="shared" si="10"/>
        <v/>
      </c>
      <c r="U113" s="196">
        <f t="shared" si="11"/>
        <v>0</v>
      </c>
      <c r="V113" s="197"/>
      <c r="W113" s="195">
        <f t="shared" ref="W113:X113" si="104">C113/100</f>
        <v>0</v>
      </c>
      <c r="X113" s="195">
        <f t="shared" si="104"/>
        <v>0</v>
      </c>
      <c r="Y113" s="195">
        <f t="shared" si="14"/>
        <v>0</v>
      </c>
      <c r="Z113" s="198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108.0</v>
      </c>
      <c r="B114" s="190"/>
      <c r="C114" s="190"/>
      <c r="D114" s="190"/>
      <c r="E114" s="190"/>
      <c r="F114" s="190">
        <f t="shared" si="5"/>
        <v>0</v>
      </c>
      <c r="G114" s="190">
        <f t="shared" si="6"/>
        <v>0</v>
      </c>
      <c r="H114" s="191">
        <f t="shared" si="7"/>
        <v>0</v>
      </c>
      <c r="I114" s="190"/>
      <c r="J114" s="192">
        <f t="shared" si="8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9"/>
        <v>0</v>
      </c>
      <c r="T114" s="196" t="str">
        <f t="shared" si="10"/>
        <v/>
      </c>
      <c r="U114" s="196">
        <f t="shared" si="11"/>
        <v>0</v>
      </c>
      <c r="V114" s="197"/>
      <c r="W114" s="195">
        <f t="shared" ref="W114:X114" si="105">C114/100</f>
        <v>0</v>
      </c>
      <c r="X114" s="195">
        <f t="shared" si="105"/>
        <v>0</v>
      </c>
      <c r="Y114" s="195">
        <f t="shared" si="14"/>
        <v>0</v>
      </c>
      <c r="Z114" s="198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109.0</v>
      </c>
      <c r="B115" s="190"/>
      <c r="C115" s="190"/>
      <c r="D115" s="190"/>
      <c r="E115" s="190"/>
      <c r="F115" s="190">
        <f t="shared" si="5"/>
        <v>0</v>
      </c>
      <c r="G115" s="190">
        <f t="shared" si="6"/>
        <v>0</v>
      </c>
      <c r="H115" s="191">
        <f t="shared" si="7"/>
        <v>0</v>
      </c>
      <c r="I115" s="190"/>
      <c r="J115" s="192">
        <f t="shared" si="8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9"/>
        <v>0</v>
      </c>
      <c r="T115" s="196" t="str">
        <f t="shared" si="10"/>
        <v/>
      </c>
      <c r="U115" s="196">
        <f t="shared" si="11"/>
        <v>0</v>
      </c>
      <c r="V115" s="197"/>
      <c r="W115" s="195">
        <f t="shared" ref="W115:X115" si="106">C115/100</f>
        <v>0</v>
      </c>
      <c r="X115" s="195">
        <f t="shared" si="106"/>
        <v>0</v>
      </c>
      <c r="Y115" s="195">
        <f t="shared" si="14"/>
        <v>0</v>
      </c>
      <c r="Z115" s="198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110.0</v>
      </c>
      <c r="B116" s="190"/>
      <c r="C116" s="190"/>
      <c r="D116" s="190"/>
      <c r="E116" s="190"/>
      <c r="F116" s="190">
        <f t="shared" si="5"/>
        <v>0</v>
      </c>
      <c r="G116" s="190">
        <f t="shared" si="6"/>
        <v>0</v>
      </c>
      <c r="H116" s="191">
        <f t="shared" si="7"/>
        <v>0</v>
      </c>
      <c r="I116" s="190"/>
      <c r="J116" s="192">
        <f t="shared" si="8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9"/>
        <v>0</v>
      </c>
      <c r="T116" s="196" t="str">
        <f t="shared" si="10"/>
        <v/>
      </c>
      <c r="U116" s="196">
        <f t="shared" si="11"/>
        <v>0</v>
      </c>
      <c r="V116" s="197"/>
      <c r="W116" s="195">
        <f t="shared" ref="W116:X116" si="107">C116/100</f>
        <v>0</v>
      </c>
      <c r="X116" s="195">
        <f t="shared" si="107"/>
        <v>0</v>
      </c>
      <c r="Y116" s="195">
        <f t="shared" si="14"/>
        <v>0</v>
      </c>
      <c r="Z116" s="198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111.0</v>
      </c>
      <c r="B117" s="190"/>
      <c r="C117" s="190"/>
      <c r="D117" s="190"/>
      <c r="E117" s="190"/>
      <c r="F117" s="190">
        <f t="shared" si="5"/>
        <v>0</v>
      </c>
      <c r="G117" s="190">
        <f t="shared" si="6"/>
        <v>0</v>
      </c>
      <c r="H117" s="191">
        <f t="shared" si="7"/>
        <v>0</v>
      </c>
      <c r="I117" s="190"/>
      <c r="J117" s="192">
        <f t="shared" si="8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9"/>
        <v>0</v>
      </c>
      <c r="T117" s="196" t="str">
        <f t="shared" si="10"/>
        <v/>
      </c>
      <c r="U117" s="196">
        <f t="shared" si="11"/>
        <v>0</v>
      </c>
      <c r="V117" s="197"/>
      <c r="W117" s="195">
        <f t="shared" ref="W117:X117" si="108">C117/100</f>
        <v>0</v>
      </c>
      <c r="X117" s="195">
        <f t="shared" si="108"/>
        <v>0</v>
      </c>
      <c r="Y117" s="195">
        <f t="shared" si="14"/>
        <v>0</v>
      </c>
      <c r="Z117" s="198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112.0</v>
      </c>
      <c r="B118" s="190"/>
      <c r="C118" s="190"/>
      <c r="D118" s="190"/>
      <c r="E118" s="190"/>
      <c r="F118" s="190">
        <f t="shared" si="5"/>
        <v>0</v>
      </c>
      <c r="G118" s="190">
        <f t="shared" si="6"/>
        <v>0</v>
      </c>
      <c r="H118" s="191">
        <f t="shared" si="7"/>
        <v>0</v>
      </c>
      <c r="I118" s="190"/>
      <c r="J118" s="192">
        <f t="shared" si="8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9"/>
        <v>0</v>
      </c>
      <c r="T118" s="196" t="str">
        <f t="shared" si="10"/>
        <v/>
      </c>
      <c r="U118" s="196">
        <f t="shared" si="11"/>
        <v>0</v>
      </c>
      <c r="V118" s="197"/>
      <c r="W118" s="195">
        <f t="shared" ref="W118:X118" si="109">C118/100</f>
        <v>0</v>
      </c>
      <c r="X118" s="195">
        <f t="shared" si="109"/>
        <v>0</v>
      </c>
      <c r="Y118" s="195">
        <f t="shared" si="14"/>
        <v>0</v>
      </c>
      <c r="Z118" s="198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113.0</v>
      </c>
      <c r="B119" s="190"/>
      <c r="C119" s="190"/>
      <c r="D119" s="190"/>
      <c r="E119" s="190"/>
      <c r="F119" s="190">
        <f t="shared" si="5"/>
        <v>0</v>
      </c>
      <c r="G119" s="190">
        <f t="shared" si="6"/>
        <v>0</v>
      </c>
      <c r="H119" s="191">
        <f t="shared" si="7"/>
        <v>0</v>
      </c>
      <c r="I119" s="190"/>
      <c r="J119" s="192">
        <f t="shared" si="8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9"/>
        <v>0</v>
      </c>
      <c r="T119" s="196" t="str">
        <f t="shared" si="10"/>
        <v/>
      </c>
      <c r="U119" s="196">
        <f t="shared" si="11"/>
        <v>0</v>
      </c>
      <c r="V119" s="197"/>
      <c r="W119" s="195">
        <f t="shared" ref="W119:X119" si="110">C119/100</f>
        <v>0</v>
      </c>
      <c r="X119" s="195">
        <f t="shared" si="110"/>
        <v>0</v>
      </c>
      <c r="Y119" s="195">
        <f t="shared" si="14"/>
        <v>0</v>
      </c>
      <c r="Z119" s="198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114.0</v>
      </c>
      <c r="B120" s="190"/>
      <c r="C120" s="190"/>
      <c r="D120" s="190"/>
      <c r="E120" s="190"/>
      <c r="F120" s="190">
        <f t="shared" si="5"/>
        <v>0</v>
      </c>
      <c r="G120" s="190">
        <f t="shared" si="6"/>
        <v>0</v>
      </c>
      <c r="H120" s="191">
        <f t="shared" si="7"/>
        <v>0</v>
      </c>
      <c r="I120" s="190"/>
      <c r="J120" s="192">
        <f t="shared" si="8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9"/>
        <v>0</v>
      </c>
      <c r="T120" s="196" t="str">
        <f t="shared" si="10"/>
        <v/>
      </c>
      <c r="U120" s="196">
        <f t="shared" si="11"/>
        <v>0</v>
      </c>
      <c r="V120" s="197"/>
      <c r="W120" s="195">
        <f t="shared" ref="W120:X120" si="111">C120/100</f>
        <v>0</v>
      </c>
      <c r="X120" s="195">
        <f t="shared" si="111"/>
        <v>0</v>
      </c>
      <c r="Y120" s="195">
        <f t="shared" si="14"/>
        <v>0</v>
      </c>
      <c r="Z120" s="198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115.0</v>
      </c>
      <c r="B121" s="190"/>
      <c r="C121" s="190"/>
      <c r="D121" s="190"/>
      <c r="E121" s="190"/>
      <c r="F121" s="190">
        <f t="shared" si="5"/>
        <v>0</v>
      </c>
      <c r="G121" s="190">
        <f t="shared" si="6"/>
        <v>0</v>
      </c>
      <c r="H121" s="191">
        <f t="shared" si="7"/>
        <v>0</v>
      </c>
      <c r="I121" s="190"/>
      <c r="J121" s="192">
        <f t="shared" si="8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9"/>
        <v>0</v>
      </c>
      <c r="T121" s="196" t="str">
        <f t="shared" si="10"/>
        <v/>
      </c>
      <c r="U121" s="196">
        <f t="shared" si="11"/>
        <v>0</v>
      </c>
      <c r="V121" s="197"/>
      <c r="W121" s="195">
        <f t="shared" ref="W121:X121" si="112">C121/100</f>
        <v>0</v>
      </c>
      <c r="X121" s="195">
        <f t="shared" si="112"/>
        <v>0</v>
      </c>
      <c r="Y121" s="195">
        <f t="shared" si="14"/>
        <v>0</v>
      </c>
      <c r="Z121" s="198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116.0</v>
      </c>
      <c r="B122" s="190"/>
      <c r="C122" s="190"/>
      <c r="D122" s="190"/>
      <c r="E122" s="190"/>
      <c r="F122" s="190">
        <f t="shared" si="5"/>
        <v>0</v>
      </c>
      <c r="G122" s="190">
        <f t="shared" si="6"/>
        <v>0</v>
      </c>
      <c r="H122" s="191">
        <f t="shared" si="7"/>
        <v>0</v>
      </c>
      <c r="I122" s="190"/>
      <c r="J122" s="192">
        <f t="shared" si="8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9"/>
        <v>0</v>
      </c>
      <c r="T122" s="196" t="str">
        <f t="shared" si="10"/>
        <v/>
      </c>
      <c r="U122" s="196">
        <f t="shared" si="11"/>
        <v>0</v>
      </c>
      <c r="V122" s="197"/>
      <c r="W122" s="195">
        <f t="shared" ref="W122:X122" si="113">C122/100</f>
        <v>0</v>
      </c>
      <c r="X122" s="195">
        <f t="shared" si="113"/>
        <v>0</v>
      </c>
      <c r="Y122" s="195">
        <f t="shared" si="14"/>
        <v>0</v>
      </c>
      <c r="Z122" s="198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117.0</v>
      </c>
      <c r="B123" s="190"/>
      <c r="C123" s="190"/>
      <c r="D123" s="190"/>
      <c r="E123" s="190"/>
      <c r="F123" s="190">
        <f t="shared" si="5"/>
        <v>0</v>
      </c>
      <c r="G123" s="190">
        <f t="shared" si="6"/>
        <v>0</v>
      </c>
      <c r="H123" s="191">
        <f t="shared" si="7"/>
        <v>0</v>
      </c>
      <c r="I123" s="190"/>
      <c r="J123" s="192">
        <f t="shared" si="8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9"/>
        <v>0</v>
      </c>
      <c r="T123" s="196" t="str">
        <f t="shared" si="10"/>
        <v/>
      </c>
      <c r="U123" s="196">
        <f t="shared" si="11"/>
        <v>0</v>
      </c>
      <c r="V123" s="197"/>
      <c r="W123" s="195">
        <f t="shared" ref="W123:X123" si="114">C123/100</f>
        <v>0</v>
      </c>
      <c r="X123" s="195">
        <f t="shared" si="114"/>
        <v>0</v>
      </c>
      <c r="Y123" s="195">
        <f t="shared" si="14"/>
        <v>0</v>
      </c>
      <c r="Z123" s="198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118.0</v>
      </c>
      <c r="B124" s="190"/>
      <c r="C124" s="190"/>
      <c r="D124" s="190"/>
      <c r="E124" s="190"/>
      <c r="F124" s="190">
        <f t="shared" si="5"/>
        <v>0</v>
      </c>
      <c r="G124" s="190">
        <f t="shared" si="6"/>
        <v>0</v>
      </c>
      <c r="H124" s="191">
        <f t="shared" si="7"/>
        <v>0</v>
      </c>
      <c r="I124" s="190"/>
      <c r="J124" s="192">
        <f t="shared" si="8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9"/>
        <v>0</v>
      </c>
      <c r="T124" s="196" t="str">
        <f t="shared" si="10"/>
        <v/>
      </c>
      <c r="U124" s="196">
        <f t="shared" si="11"/>
        <v>0</v>
      </c>
      <c r="V124" s="197"/>
      <c r="W124" s="195">
        <f t="shared" ref="W124:X124" si="115">C124/100</f>
        <v>0</v>
      </c>
      <c r="X124" s="195">
        <f t="shared" si="115"/>
        <v>0</v>
      </c>
      <c r="Y124" s="195">
        <f t="shared" si="14"/>
        <v>0</v>
      </c>
      <c r="Z124" s="198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119.0</v>
      </c>
      <c r="B125" s="190"/>
      <c r="C125" s="190"/>
      <c r="D125" s="190"/>
      <c r="E125" s="190"/>
      <c r="F125" s="190">
        <f t="shared" si="5"/>
        <v>0</v>
      </c>
      <c r="G125" s="190">
        <f t="shared" si="6"/>
        <v>0</v>
      </c>
      <c r="H125" s="191">
        <f t="shared" si="7"/>
        <v>0</v>
      </c>
      <c r="I125" s="190"/>
      <c r="J125" s="192">
        <f t="shared" si="8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9"/>
        <v>0</v>
      </c>
      <c r="T125" s="196" t="str">
        <f t="shared" si="10"/>
        <v/>
      </c>
      <c r="U125" s="196">
        <f t="shared" si="11"/>
        <v>0</v>
      </c>
      <c r="V125" s="197"/>
      <c r="W125" s="195">
        <f t="shared" ref="W125:X125" si="116">C125/100</f>
        <v>0</v>
      </c>
      <c r="X125" s="195">
        <f t="shared" si="116"/>
        <v>0</v>
      </c>
      <c r="Y125" s="195">
        <f t="shared" si="14"/>
        <v>0</v>
      </c>
      <c r="Z125" s="198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120.0</v>
      </c>
      <c r="B126" s="190"/>
      <c r="C126" s="190"/>
      <c r="D126" s="190"/>
      <c r="E126" s="190"/>
      <c r="F126" s="190">
        <f t="shared" si="5"/>
        <v>0</v>
      </c>
      <c r="G126" s="190">
        <f t="shared" si="6"/>
        <v>0</v>
      </c>
      <c r="H126" s="191">
        <f t="shared" si="7"/>
        <v>0</v>
      </c>
      <c r="I126" s="190"/>
      <c r="J126" s="192">
        <f t="shared" si="8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9"/>
        <v>0</v>
      </c>
      <c r="T126" s="196" t="str">
        <f t="shared" si="10"/>
        <v/>
      </c>
      <c r="U126" s="196">
        <f t="shared" si="11"/>
        <v>0</v>
      </c>
      <c r="V126" s="197"/>
      <c r="W126" s="195">
        <f t="shared" ref="W126:X126" si="117">C126/100</f>
        <v>0</v>
      </c>
      <c r="X126" s="195">
        <f t="shared" si="117"/>
        <v>0</v>
      </c>
      <c r="Y126" s="195">
        <f t="shared" si="14"/>
        <v>0</v>
      </c>
      <c r="Z126" s="198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121.0</v>
      </c>
      <c r="B127" s="190"/>
      <c r="C127" s="190"/>
      <c r="D127" s="190"/>
      <c r="E127" s="190"/>
      <c r="F127" s="190">
        <f t="shared" si="5"/>
        <v>0</v>
      </c>
      <c r="G127" s="190">
        <f t="shared" si="6"/>
        <v>0</v>
      </c>
      <c r="H127" s="191">
        <f t="shared" si="7"/>
        <v>0</v>
      </c>
      <c r="I127" s="190"/>
      <c r="J127" s="192">
        <f t="shared" si="8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9"/>
        <v>0</v>
      </c>
      <c r="T127" s="196" t="str">
        <f t="shared" si="10"/>
        <v/>
      </c>
      <c r="U127" s="196">
        <f t="shared" si="11"/>
        <v>0</v>
      </c>
      <c r="V127" s="197"/>
      <c r="W127" s="195">
        <f t="shared" ref="W127:X127" si="118">C127/100</f>
        <v>0</v>
      </c>
      <c r="X127" s="195">
        <f t="shared" si="118"/>
        <v>0</v>
      </c>
      <c r="Y127" s="195">
        <f t="shared" si="14"/>
        <v>0</v>
      </c>
      <c r="Z127" s="198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122.0</v>
      </c>
      <c r="B128" s="190"/>
      <c r="C128" s="190"/>
      <c r="D128" s="190"/>
      <c r="E128" s="190"/>
      <c r="F128" s="190">
        <f t="shared" si="5"/>
        <v>0</v>
      </c>
      <c r="G128" s="190">
        <f t="shared" si="6"/>
        <v>0</v>
      </c>
      <c r="H128" s="191">
        <f t="shared" si="7"/>
        <v>0</v>
      </c>
      <c r="I128" s="190"/>
      <c r="J128" s="192">
        <f t="shared" si="8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9"/>
        <v>0</v>
      </c>
      <c r="T128" s="196" t="str">
        <f t="shared" si="10"/>
        <v/>
      </c>
      <c r="U128" s="196">
        <f t="shared" si="11"/>
        <v>0</v>
      </c>
      <c r="V128" s="197"/>
      <c r="W128" s="195">
        <f t="shared" ref="W128:X128" si="119">C128/100</f>
        <v>0</v>
      </c>
      <c r="X128" s="195">
        <f t="shared" si="119"/>
        <v>0</v>
      </c>
      <c r="Y128" s="195">
        <f t="shared" si="14"/>
        <v>0</v>
      </c>
      <c r="Z128" s="198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123.0</v>
      </c>
      <c r="B129" s="190"/>
      <c r="C129" s="190"/>
      <c r="D129" s="190"/>
      <c r="E129" s="190"/>
      <c r="F129" s="190">
        <f t="shared" si="5"/>
        <v>0</v>
      </c>
      <c r="G129" s="190">
        <f t="shared" si="6"/>
        <v>0</v>
      </c>
      <c r="H129" s="191">
        <f t="shared" si="7"/>
        <v>0</v>
      </c>
      <c r="I129" s="190"/>
      <c r="J129" s="192">
        <f t="shared" si="8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9"/>
        <v>0</v>
      </c>
      <c r="T129" s="196" t="str">
        <f t="shared" si="10"/>
        <v/>
      </c>
      <c r="U129" s="196">
        <f t="shared" si="11"/>
        <v>0</v>
      </c>
      <c r="V129" s="197"/>
      <c r="W129" s="195">
        <f t="shared" ref="W129:X129" si="120">C129/100</f>
        <v>0</v>
      </c>
      <c r="X129" s="195">
        <f t="shared" si="120"/>
        <v>0</v>
      </c>
      <c r="Y129" s="195">
        <f t="shared" si="14"/>
        <v>0</v>
      </c>
      <c r="Z129" s="198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124.0</v>
      </c>
      <c r="B130" s="190"/>
      <c r="C130" s="190"/>
      <c r="D130" s="190"/>
      <c r="E130" s="190"/>
      <c r="F130" s="190">
        <f t="shared" si="5"/>
        <v>0</v>
      </c>
      <c r="G130" s="190">
        <f t="shared" si="6"/>
        <v>0</v>
      </c>
      <c r="H130" s="191">
        <f t="shared" si="7"/>
        <v>0</v>
      </c>
      <c r="I130" s="190"/>
      <c r="J130" s="192">
        <f t="shared" si="8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9"/>
        <v>0</v>
      </c>
      <c r="T130" s="196" t="str">
        <f t="shared" si="10"/>
        <v/>
      </c>
      <c r="U130" s="196">
        <f t="shared" si="11"/>
        <v>0</v>
      </c>
      <c r="V130" s="197"/>
      <c r="W130" s="195">
        <f t="shared" ref="W130:X130" si="121">C130/100</f>
        <v>0</v>
      </c>
      <c r="X130" s="195">
        <f t="shared" si="121"/>
        <v>0</v>
      </c>
      <c r="Y130" s="195">
        <f t="shared" si="14"/>
        <v>0</v>
      </c>
      <c r="Z130" s="198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125.0</v>
      </c>
      <c r="B131" s="190"/>
      <c r="C131" s="190"/>
      <c r="D131" s="190"/>
      <c r="E131" s="190"/>
      <c r="F131" s="190">
        <f t="shared" si="5"/>
        <v>0</v>
      </c>
      <c r="G131" s="190">
        <f t="shared" si="6"/>
        <v>0</v>
      </c>
      <c r="H131" s="191">
        <f t="shared" si="7"/>
        <v>0</v>
      </c>
      <c r="I131" s="190"/>
      <c r="J131" s="192">
        <f t="shared" si="8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9"/>
        <v>0</v>
      </c>
      <c r="T131" s="196" t="str">
        <f t="shared" si="10"/>
        <v/>
      </c>
      <c r="U131" s="196">
        <f t="shared" si="11"/>
        <v>0</v>
      </c>
      <c r="V131" s="197"/>
      <c r="W131" s="195">
        <f t="shared" ref="W131:X131" si="122">C131/100</f>
        <v>0</v>
      </c>
      <c r="X131" s="195">
        <f t="shared" si="122"/>
        <v>0</v>
      </c>
      <c r="Y131" s="195">
        <f t="shared" si="14"/>
        <v>0</v>
      </c>
      <c r="Z131" s="198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126.0</v>
      </c>
      <c r="B132" s="190"/>
      <c r="C132" s="190"/>
      <c r="D132" s="190"/>
      <c r="E132" s="190"/>
      <c r="F132" s="190">
        <f t="shared" si="5"/>
        <v>0</v>
      </c>
      <c r="G132" s="190">
        <f t="shared" si="6"/>
        <v>0</v>
      </c>
      <c r="H132" s="191">
        <f t="shared" si="7"/>
        <v>0</v>
      </c>
      <c r="I132" s="190"/>
      <c r="J132" s="192">
        <f t="shared" si="8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9"/>
        <v>0</v>
      </c>
      <c r="T132" s="196" t="str">
        <f t="shared" si="10"/>
        <v/>
      </c>
      <c r="U132" s="196">
        <f t="shared" si="11"/>
        <v>0</v>
      </c>
      <c r="V132" s="197"/>
      <c r="W132" s="195">
        <f t="shared" ref="W132:X132" si="123">C132/100</f>
        <v>0</v>
      </c>
      <c r="X132" s="195">
        <f t="shared" si="123"/>
        <v>0</v>
      </c>
      <c r="Y132" s="195">
        <f t="shared" si="14"/>
        <v>0</v>
      </c>
      <c r="Z132" s="198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127.0</v>
      </c>
      <c r="B133" s="190"/>
      <c r="C133" s="190"/>
      <c r="D133" s="190"/>
      <c r="E133" s="190"/>
      <c r="F133" s="190">
        <f t="shared" si="5"/>
        <v>0</v>
      </c>
      <c r="G133" s="190">
        <f t="shared" si="6"/>
        <v>0</v>
      </c>
      <c r="H133" s="191">
        <f t="shared" si="7"/>
        <v>0</v>
      </c>
      <c r="I133" s="190"/>
      <c r="J133" s="192">
        <f t="shared" si="8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9"/>
        <v>0</v>
      </c>
      <c r="T133" s="196" t="str">
        <f t="shared" si="10"/>
        <v/>
      </c>
      <c r="U133" s="196">
        <f t="shared" si="11"/>
        <v>0</v>
      </c>
      <c r="V133" s="197"/>
      <c r="W133" s="195">
        <f t="shared" ref="W133:X133" si="124">C133/100</f>
        <v>0</v>
      </c>
      <c r="X133" s="195">
        <f t="shared" si="124"/>
        <v>0</v>
      </c>
      <c r="Y133" s="195">
        <f t="shared" si="14"/>
        <v>0</v>
      </c>
      <c r="Z133" s="198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128.0</v>
      </c>
      <c r="B134" s="190"/>
      <c r="C134" s="190"/>
      <c r="D134" s="190"/>
      <c r="E134" s="190"/>
      <c r="F134" s="190">
        <f t="shared" si="5"/>
        <v>0</v>
      </c>
      <c r="G134" s="190">
        <f t="shared" si="6"/>
        <v>0</v>
      </c>
      <c r="H134" s="191">
        <f t="shared" si="7"/>
        <v>0</v>
      </c>
      <c r="I134" s="190"/>
      <c r="J134" s="192">
        <f t="shared" si="8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9"/>
        <v>0</v>
      </c>
      <c r="T134" s="196" t="str">
        <f t="shared" si="10"/>
        <v/>
      </c>
      <c r="U134" s="196">
        <f t="shared" si="11"/>
        <v>0</v>
      </c>
      <c r="V134" s="197"/>
      <c r="W134" s="195">
        <f t="shared" ref="W134:X134" si="125">C134/100</f>
        <v>0</v>
      </c>
      <c r="X134" s="195">
        <f t="shared" si="125"/>
        <v>0</v>
      </c>
      <c r="Y134" s="195">
        <f t="shared" si="14"/>
        <v>0</v>
      </c>
      <c r="Z134" s="198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129.0</v>
      </c>
      <c r="B135" s="190"/>
      <c r="C135" s="190"/>
      <c r="D135" s="190"/>
      <c r="E135" s="190"/>
      <c r="F135" s="190">
        <f t="shared" si="5"/>
        <v>0</v>
      </c>
      <c r="G135" s="190">
        <f t="shared" si="6"/>
        <v>0</v>
      </c>
      <c r="H135" s="191">
        <f t="shared" si="7"/>
        <v>0</v>
      </c>
      <c r="I135" s="190"/>
      <c r="J135" s="192">
        <f t="shared" si="8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9"/>
        <v>0</v>
      </c>
      <c r="T135" s="196" t="str">
        <f t="shared" si="10"/>
        <v/>
      </c>
      <c r="U135" s="196">
        <f t="shared" si="11"/>
        <v>0</v>
      </c>
      <c r="V135" s="197"/>
      <c r="W135" s="195">
        <f t="shared" ref="W135:X135" si="126">C135/100</f>
        <v>0</v>
      </c>
      <c r="X135" s="195">
        <f t="shared" si="126"/>
        <v>0</v>
      </c>
      <c r="Y135" s="195">
        <f t="shared" si="14"/>
        <v>0</v>
      </c>
      <c r="Z135" s="198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130.0</v>
      </c>
      <c r="B136" s="190"/>
      <c r="C136" s="190"/>
      <c r="D136" s="190"/>
      <c r="E136" s="190"/>
      <c r="F136" s="190">
        <f t="shared" si="5"/>
        <v>0</v>
      </c>
      <c r="G136" s="190">
        <f t="shared" si="6"/>
        <v>0</v>
      </c>
      <c r="H136" s="191">
        <f t="shared" si="7"/>
        <v>0</v>
      </c>
      <c r="I136" s="190"/>
      <c r="J136" s="192">
        <f t="shared" si="8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9"/>
        <v>0</v>
      </c>
      <c r="T136" s="196" t="str">
        <f t="shared" si="10"/>
        <v/>
      </c>
      <c r="U136" s="196">
        <f t="shared" si="11"/>
        <v>0</v>
      </c>
      <c r="V136" s="197"/>
      <c r="W136" s="195">
        <f t="shared" ref="W136:X136" si="127">C136/100</f>
        <v>0</v>
      </c>
      <c r="X136" s="195">
        <f t="shared" si="127"/>
        <v>0</v>
      </c>
      <c r="Y136" s="195">
        <f t="shared" si="14"/>
        <v>0</v>
      </c>
      <c r="Z136" s="198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131.0</v>
      </c>
      <c r="B137" s="190"/>
      <c r="C137" s="190"/>
      <c r="D137" s="190"/>
      <c r="E137" s="190"/>
      <c r="F137" s="190">
        <f t="shared" si="5"/>
        <v>0</v>
      </c>
      <c r="G137" s="190">
        <f t="shared" si="6"/>
        <v>0</v>
      </c>
      <c r="H137" s="191">
        <f t="shared" si="7"/>
        <v>0</v>
      </c>
      <c r="I137" s="190"/>
      <c r="J137" s="192">
        <f t="shared" si="8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9"/>
        <v>0</v>
      </c>
      <c r="T137" s="196" t="str">
        <f t="shared" si="10"/>
        <v/>
      </c>
      <c r="U137" s="196">
        <f t="shared" si="11"/>
        <v>0</v>
      </c>
      <c r="V137" s="197"/>
      <c r="W137" s="195">
        <f t="shared" ref="W137:X137" si="128">C137/100</f>
        <v>0</v>
      </c>
      <c r="X137" s="195">
        <f t="shared" si="128"/>
        <v>0</v>
      </c>
      <c r="Y137" s="195">
        <f t="shared" si="14"/>
        <v>0</v>
      </c>
      <c r="Z137" s="198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132.0</v>
      </c>
      <c r="B138" s="190"/>
      <c r="C138" s="190"/>
      <c r="D138" s="190"/>
      <c r="E138" s="190"/>
      <c r="F138" s="190">
        <f t="shared" si="5"/>
        <v>0</v>
      </c>
      <c r="G138" s="190">
        <f t="shared" si="6"/>
        <v>0</v>
      </c>
      <c r="H138" s="191">
        <f t="shared" si="7"/>
        <v>0</v>
      </c>
      <c r="I138" s="190"/>
      <c r="J138" s="192">
        <f t="shared" si="8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9"/>
        <v>0</v>
      </c>
      <c r="T138" s="196" t="str">
        <f t="shared" si="10"/>
        <v/>
      </c>
      <c r="U138" s="196">
        <f t="shared" si="11"/>
        <v>0</v>
      </c>
      <c r="V138" s="197"/>
      <c r="W138" s="195">
        <f t="shared" ref="W138:X138" si="129">C138/100</f>
        <v>0</v>
      </c>
      <c r="X138" s="195">
        <f t="shared" si="129"/>
        <v>0</v>
      </c>
      <c r="Y138" s="195">
        <f t="shared" si="14"/>
        <v>0</v>
      </c>
      <c r="Z138" s="198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133.0</v>
      </c>
      <c r="B139" s="190"/>
      <c r="C139" s="190"/>
      <c r="D139" s="190"/>
      <c r="E139" s="190"/>
      <c r="F139" s="190">
        <f t="shared" si="5"/>
        <v>0</v>
      </c>
      <c r="G139" s="190">
        <f t="shared" si="6"/>
        <v>0</v>
      </c>
      <c r="H139" s="191">
        <f t="shared" si="7"/>
        <v>0</v>
      </c>
      <c r="I139" s="190"/>
      <c r="J139" s="192">
        <f t="shared" si="8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9"/>
        <v>0</v>
      </c>
      <c r="T139" s="196" t="str">
        <f t="shared" si="10"/>
        <v/>
      </c>
      <c r="U139" s="196">
        <f t="shared" si="11"/>
        <v>0</v>
      </c>
      <c r="V139" s="197"/>
      <c r="W139" s="195">
        <f t="shared" ref="W139:X139" si="130">C139/100</f>
        <v>0</v>
      </c>
      <c r="X139" s="195">
        <f t="shared" si="130"/>
        <v>0</v>
      </c>
      <c r="Y139" s="195">
        <f t="shared" si="14"/>
        <v>0</v>
      </c>
      <c r="Z139" s="198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134.0</v>
      </c>
      <c r="B140" s="190"/>
      <c r="C140" s="190"/>
      <c r="D140" s="190"/>
      <c r="E140" s="190"/>
      <c r="F140" s="190">
        <f t="shared" si="5"/>
        <v>0</v>
      </c>
      <c r="G140" s="190">
        <f t="shared" si="6"/>
        <v>0</v>
      </c>
      <c r="H140" s="191">
        <f t="shared" si="7"/>
        <v>0</v>
      </c>
      <c r="I140" s="190"/>
      <c r="J140" s="192">
        <f t="shared" si="8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9"/>
        <v>0</v>
      </c>
      <c r="T140" s="196" t="str">
        <f t="shared" si="10"/>
        <v/>
      </c>
      <c r="U140" s="196">
        <f t="shared" si="11"/>
        <v>0</v>
      </c>
      <c r="V140" s="197"/>
      <c r="W140" s="195">
        <f t="shared" ref="W140:X140" si="131">C140/100</f>
        <v>0</v>
      </c>
      <c r="X140" s="195">
        <f t="shared" si="131"/>
        <v>0</v>
      </c>
      <c r="Y140" s="195">
        <f t="shared" si="14"/>
        <v>0</v>
      </c>
      <c r="Z140" s="198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135.0</v>
      </c>
      <c r="B141" s="190"/>
      <c r="C141" s="190"/>
      <c r="D141" s="190"/>
      <c r="E141" s="190"/>
      <c r="F141" s="190">
        <f t="shared" si="5"/>
        <v>0</v>
      </c>
      <c r="G141" s="190">
        <f t="shared" si="6"/>
        <v>0</v>
      </c>
      <c r="H141" s="191">
        <f t="shared" si="7"/>
        <v>0</v>
      </c>
      <c r="I141" s="190"/>
      <c r="J141" s="192">
        <f t="shared" si="8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9"/>
        <v>0</v>
      </c>
      <c r="T141" s="196" t="str">
        <f t="shared" si="10"/>
        <v/>
      </c>
      <c r="U141" s="196">
        <f t="shared" si="11"/>
        <v>0</v>
      </c>
      <c r="V141" s="197"/>
      <c r="W141" s="195">
        <f t="shared" ref="W141:X141" si="132">C141/100</f>
        <v>0</v>
      </c>
      <c r="X141" s="195">
        <f t="shared" si="132"/>
        <v>0</v>
      </c>
      <c r="Y141" s="195">
        <f t="shared" si="14"/>
        <v>0</v>
      </c>
      <c r="Z141" s="198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136.0</v>
      </c>
      <c r="B142" s="190"/>
      <c r="C142" s="190"/>
      <c r="D142" s="190"/>
      <c r="E142" s="190"/>
      <c r="F142" s="190">
        <f t="shared" si="5"/>
        <v>0</v>
      </c>
      <c r="G142" s="190">
        <f t="shared" si="6"/>
        <v>0</v>
      </c>
      <c r="H142" s="191">
        <f t="shared" si="7"/>
        <v>0</v>
      </c>
      <c r="I142" s="190"/>
      <c r="J142" s="192">
        <f t="shared" si="8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9"/>
        <v>0</v>
      </c>
      <c r="T142" s="196" t="str">
        <f t="shared" si="10"/>
        <v/>
      </c>
      <c r="U142" s="196">
        <f t="shared" si="11"/>
        <v>0</v>
      </c>
      <c r="V142" s="197"/>
      <c r="W142" s="195">
        <f t="shared" ref="W142:X142" si="133">C142/100</f>
        <v>0</v>
      </c>
      <c r="X142" s="195">
        <f t="shared" si="133"/>
        <v>0</v>
      </c>
      <c r="Y142" s="195">
        <f t="shared" si="14"/>
        <v>0</v>
      </c>
      <c r="Z142" s="198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137.0</v>
      </c>
      <c r="B143" s="190"/>
      <c r="C143" s="190"/>
      <c r="D143" s="190"/>
      <c r="E143" s="190"/>
      <c r="F143" s="190">
        <f t="shared" si="5"/>
        <v>0</v>
      </c>
      <c r="G143" s="190">
        <f t="shared" si="6"/>
        <v>0</v>
      </c>
      <c r="H143" s="191">
        <f t="shared" si="7"/>
        <v>0</v>
      </c>
      <c r="I143" s="190"/>
      <c r="J143" s="192">
        <f t="shared" si="8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9"/>
        <v>0</v>
      </c>
      <c r="T143" s="196" t="str">
        <f t="shared" si="10"/>
        <v/>
      </c>
      <c r="U143" s="196">
        <f t="shared" si="11"/>
        <v>0</v>
      </c>
      <c r="V143" s="197"/>
      <c r="W143" s="195">
        <f t="shared" ref="W143:X143" si="134">C143/100</f>
        <v>0</v>
      </c>
      <c r="X143" s="195">
        <f t="shared" si="134"/>
        <v>0</v>
      </c>
      <c r="Y143" s="195">
        <f t="shared" si="14"/>
        <v>0</v>
      </c>
      <c r="Z143" s="198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138.0</v>
      </c>
      <c r="B144" s="190"/>
      <c r="C144" s="190"/>
      <c r="D144" s="190"/>
      <c r="E144" s="190"/>
      <c r="F144" s="190">
        <f t="shared" si="5"/>
        <v>0</v>
      </c>
      <c r="G144" s="190">
        <f t="shared" si="6"/>
        <v>0</v>
      </c>
      <c r="H144" s="191">
        <f t="shared" si="7"/>
        <v>0</v>
      </c>
      <c r="I144" s="190"/>
      <c r="J144" s="192">
        <f t="shared" si="8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9"/>
        <v>0</v>
      </c>
      <c r="T144" s="196" t="str">
        <f t="shared" si="10"/>
        <v/>
      </c>
      <c r="U144" s="196">
        <f t="shared" si="11"/>
        <v>0</v>
      </c>
      <c r="V144" s="197"/>
      <c r="W144" s="195">
        <f t="shared" ref="W144:X144" si="135">C144/100</f>
        <v>0</v>
      </c>
      <c r="X144" s="195">
        <f t="shared" si="135"/>
        <v>0</v>
      </c>
      <c r="Y144" s="195">
        <f t="shared" si="14"/>
        <v>0</v>
      </c>
      <c r="Z144" s="198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139.0</v>
      </c>
      <c r="B145" s="190"/>
      <c r="C145" s="190"/>
      <c r="D145" s="190"/>
      <c r="E145" s="190"/>
      <c r="F145" s="190">
        <f t="shared" si="5"/>
        <v>0</v>
      </c>
      <c r="G145" s="190">
        <f t="shared" si="6"/>
        <v>0</v>
      </c>
      <c r="H145" s="191">
        <f t="shared" si="7"/>
        <v>0</v>
      </c>
      <c r="I145" s="190"/>
      <c r="J145" s="192">
        <f t="shared" si="8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9"/>
        <v>0</v>
      </c>
      <c r="T145" s="196" t="str">
        <f t="shared" si="10"/>
        <v/>
      </c>
      <c r="U145" s="196">
        <f t="shared" si="11"/>
        <v>0</v>
      </c>
      <c r="V145" s="197"/>
      <c r="W145" s="195">
        <f t="shared" ref="W145:X145" si="136">C145/100</f>
        <v>0</v>
      </c>
      <c r="X145" s="195">
        <f t="shared" si="136"/>
        <v>0</v>
      </c>
      <c r="Y145" s="195">
        <f t="shared" si="14"/>
        <v>0</v>
      </c>
      <c r="Z145" s="198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140.0</v>
      </c>
      <c r="B146" s="190"/>
      <c r="C146" s="190"/>
      <c r="D146" s="190"/>
      <c r="E146" s="190"/>
      <c r="F146" s="190">
        <f t="shared" si="5"/>
        <v>0</v>
      </c>
      <c r="G146" s="190">
        <f t="shared" si="6"/>
        <v>0</v>
      </c>
      <c r="H146" s="191">
        <f t="shared" si="7"/>
        <v>0</v>
      </c>
      <c r="I146" s="190"/>
      <c r="J146" s="192">
        <f t="shared" si="8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9"/>
        <v>0</v>
      </c>
      <c r="T146" s="196" t="str">
        <f t="shared" si="10"/>
        <v/>
      </c>
      <c r="U146" s="196">
        <f t="shared" si="11"/>
        <v>0</v>
      </c>
      <c r="V146" s="197"/>
      <c r="W146" s="195">
        <f t="shared" ref="W146:X146" si="137">C146/100</f>
        <v>0</v>
      </c>
      <c r="X146" s="195">
        <f t="shared" si="137"/>
        <v>0</v>
      </c>
      <c r="Y146" s="195">
        <f t="shared" si="14"/>
        <v>0</v>
      </c>
      <c r="Z146" s="198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141.0</v>
      </c>
      <c r="B147" s="190"/>
      <c r="C147" s="190"/>
      <c r="D147" s="190"/>
      <c r="E147" s="190"/>
      <c r="F147" s="190">
        <f t="shared" si="5"/>
        <v>0</v>
      </c>
      <c r="G147" s="190">
        <f t="shared" si="6"/>
        <v>0</v>
      </c>
      <c r="H147" s="191">
        <f t="shared" si="7"/>
        <v>0</v>
      </c>
      <c r="I147" s="190"/>
      <c r="J147" s="192">
        <f t="shared" si="8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9"/>
        <v>0</v>
      </c>
      <c r="T147" s="196" t="str">
        <f t="shared" si="10"/>
        <v/>
      </c>
      <c r="U147" s="196">
        <f t="shared" si="11"/>
        <v>0</v>
      </c>
      <c r="V147" s="197"/>
      <c r="W147" s="195">
        <f t="shared" ref="W147:X147" si="138">C147/100</f>
        <v>0</v>
      </c>
      <c r="X147" s="195">
        <f t="shared" si="138"/>
        <v>0</v>
      </c>
      <c r="Y147" s="195">
        <f t="shared" si="14"/>
        <v>0</v>
      </c>
      <c r="Z147" s="198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142.0</v>
      </c>
      <c r="B148" s="190"/>
      <c r="C148" s="190"/>
      <c r="D148" s="190"/>
      <c r="E148" s="190"/>
      <c r="F148" s="190">
        <f t="shared" si="5"/>
        <v>0</v>
      </c>
      <c r="G148" s="190">
        <f t="shared" si="6"/>
        <v>0</v>
      </c>
      <c r="H148" s="191">
        <f t="shared" si="7"/>
        <v>0</v>
      </c>
      <c r="I148" s="190"/>
      <c r="J148" s="192">
        <f t="shared" si="8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9"/>
        <v>0</v>
      </c>
      <c r="T148" s="196" t="str">
        <f t="shared" si="10"/>
        <v/>
      </c>
      <c r="U148" s="196">
        <f t="shared" si="11"/>
        <v>0</v>
      </c>
      <c r="V148" s="197"/>
      <c r="W148" s="195">
        <f t="shared" ref="W148:X148" si="139">C148/100</f>
        <v>0</v>
      </c>
      <c r="X148" s="195">
        <f t="shared" si="139"/>
        <v>0</v>
      </c>
      <c r="Y148" s="195">
        <f t="shared" si="14"/>
        <v>0</v>
      </c>
      <c r="Z148" s="198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143.0</v>
      </c>
      <c r="B149" s="190"/>
      <c r="C149" s="190"/>
      <c r="D149" s="190"/>
      <c r="E149" s="190"/>
      <c r="F149" s="190">
        <f t="shared" si="5"/>
        <v>0</v>
      </c>
      <c r="G149" s="190">
        <f t="shared" si="6"/>
        <v>0</v>
      </c>
      <c r="H149" s="191">
        <f t="shared" si="7"/>
        <v>0</v>
      </c>
      <c r="I149" s="190"/>
      <c r="J149" s="192">
        <f t="shared" si="8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9"/>
        <v>0</v>
      </c>
      <c r="T149" s="196" t="str">
        <f t="shared" si="10"/>
        <v/>
      </c>
      <c r="U149" s="196">
        <f t="shared" si="11"/>
        <v>0</v>
      </c>
      <c r="V149" s="197"/>
      <c r="W149" s="195">
        <f t="shared" ref="W149:X149" si="140">C149/100</f>
        <v>0</v>
      </c>
      <c r="X149" s="195">
        <f t="shared" si="140"/>
        <v>0</v>
      </c>
      <c r="Y149" s="195">
        <f t="shared" si="14"/>
        <v>0</v>
      </c>
      <c r="Z149" s="198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144.0</v>
      </c>
      <c r="B150" s="190"/>
      <c r="C150" s="190"/>
      <c r="D150" s="190"/>
      <c r="E150" s="190"/>
      <c r="F150" s="190">
        <f t="shared" si="5"/>
        <v>0</v>
      </c>
      <c r="G150" s="190">
        <f t="shared" si="6"/>
        <v>0</v>
      </c>
      <c r="H150" s="191">
        <f t="shared" si="7"/>
        <v>0</v>
      </c>
      <c r="I150" s="190"/>
      <c r="J150" s="192">
        <f t="shared" si="8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9"/>
        <v>0</v>
      </c>
      <c r="T150" s="196" t="str">
        <f t="shared" si="10"/>
        <v/>
      </c>
      <c r="U150" s="196">
        <f t="shared" si="11"/>
        <v>0</v>
      </c>
      <c r="V150" s="197"/>
      <c r="W150" s="195">
        <f t="shared" ref="W150:X150" si="141">C150/100</f>
        <v>0</v>
      </c>
      <c r="X150" s="195">
        <f t="shared" si="141"/>
        <v>0</v>
      </c>
      <c r="Y150" s="195">
        <f t="shared" si="14"/>
        <v>0</v>
      </c>
      <c r="Z150" s="198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145.0</v>
      </c>
      <c r="B151" s="190"/>
      <c r="C151" s="190"/>
      <c r="D151" s="190"/>
      <c r="E151" s="190"/>
      <c r="F151" s="190">
        <f t="shared" si="5"/>
        <v>0</v>
      </c>
      <c r="G151" s="190">
        <f t="shared" si="6"/>
        <v>0</v>
      </c>
      <c r="H151" s="191">
        <f t="shared" si="7"/>
        <v>0</v>
      </c>
      <c r="I151" s="190"/>
      <c r="J151" s="192">
        <f t="shared" si="8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9"/>
        <v>0</v>
      </c>
      <c r="T151" s="196" t="str">
        <f t="shared" si="10"/>
        <v/>
      </c>
      <c r="U151" s="196">
        <f t="shared" si="11"/>
        <v>0</v>
      </c>
      <c r="V151" s="197"/>
      <c r="W151" s="195">
        <f t="shared" ref="W151:X151" si="142">C151/100</f>
        <v>0</v>
      </c>
      <c r="X151" s="195">
        <f t="shared" si="142"/>
        <v>0</v>
      </c>
      <c r="Y151" s="195">
        <f t="shared" si="14"/>
        <v>0</v>
      </c>
      <c r="Z151" s="198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146.0</v>
      </c>
      <c r="B152" s="190"/>
      <c r="C152" s="190"/>
      <c r="D152" s="190"/>
      <c r="E152" s="190"/>
      <c r="F152" s="190">
        <f t="shared" si="5"/>
        <v>0</v>
      </c>
      <c r="G152" s="190">
        <f t="shared" si="6"/>
        <v>0</v>
      </c>
      <c r="H152" s="191">
        <f t="shared" si="7"/>
        <v>0</v>
      </c>
      <c r="I152" s="190"/>
      <c r="J152" s="192">
        <f t="shared" si="8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9"/>
        <v>0</v>
      </c>
      <c r="T152" s="196" t="str">
        <f t="shared" si="10"/>
        <v/>
      </c>
      <c r="U152" s="196">
        <f t="shared" si="11"/>
        <v>0</v>
      </c>
      <c r="V152" s="197"/>
      <c r="W152" s="195">
        <f t="shared" ref="W152:X152" si="143">C152/100</f>
        <v>0</v>
      </c>
      <c r="X152" s="195">
        <f t="shared" si="143"/>
        <v>0</v>
      </c>
      <c r="Y152" s="195">
        <f t="shared" si="14"/>
        <v>0</v>
      </c>
      <c r="Z152" s="198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147.0</v>
      </c>
      <c r="B153" s="190"/>
      <c r="C153" s="190"/>
      <c r="D153" s="190"/>
      <c r="E153" s="190"/>
      <c r="F153" s="190">
        <f t="shared" si="5"/>
        <v>0</v>
      </c>
      <c r="G153" s="190">
        <f t="shared" si="6"/>
        <v>0</v>
      </c>
      <c r="H153" s="191">
        <f t="shared" si="7"/>
        <v>0</v>
      </c>
      <c r="I153" s="190"/>
      <c r="J153" s="192">
        <f t="shared" si="8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9"/>
        <v>0</v>
      </c>
      <c r="T153" s="196" t="str">
        <f t="shared" si="10"/>
        <v/>
      </c>
      <c r="U153" s="196">
        <f t="shared" si="11"/>
        <v>0</v>
      </c>
      <c r="V153" s="197"/>
      <c r="W153" s="195">
        <f t="shared" ref="W153:X153" si="144">C153/100</f>
        <v>0</v>
      </c>
      <c r="X153" s="195">
        <f t="shared" si="144"/>
        <v>0</v>
      </c>
      <c r="Y153" s="195">
        <f t="shared" si="14"/>
        <v>0</v>
      </c>
      <c r="Z153" s="198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148.0</v>
      </c>
      <c r="B154" s="190"/>
      <c r="C154" s="190"/>
      <c r="D154" s="190"/>
      <c r="E154" s="190"/>
      <c r="F154" s="190">
        <f t="shared" si="5"/>
        <v>0</v>
      </c>
      <c r="G154" s="190">
        <f t="shared" si="6"/>
        <v>0</v>
      </c>
      <c r="H154" s="191">
        <f t="shared" si="7"/>
        <v>0</v>
      </c>
      <c r="I154" s="190"/>
      <c r="J154" s="192">
        <f t="shared" si="8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9"/>
        <v>0</v>
      </c>
      <c r="T154" s="196" t="str">
        <f t="shared" si="10"/>
        <v/>
      </c>
      <c r="U154" s="196">
        <f t="shared" si="11"/>
        <v>0</v>
      </c>
      <c r="V154" s="197"/>
      <c r="W154" s="195">
        <f t="shared" ref="W154:X154" si="145">C154/100</f>
        <v>0</v>
      </c>
      <c r="X154" s="195">
        <f t="shared" si="145"/>
        <v>0</v>
      </c>
      <c r="Y154" s="195">
        <f t="shared" si="14"/>
        <v>0</v>
      </c>
      <c r="Z154" s="198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149.0</v>
      </c>
      <c r="B155" s="190"/>
      <c r="C155" s="190"/>
      <c r="D155" s="190"/>
      <c r="E155" s="190"/>
      <c r="F155" s="190">
        <f t="shared" si="5"/>
        <v>0</v>
      </c>
      <c r="G155" s="190">
        <f t="shared" si="6"/>
        <v>0</v>
      </c>
      <c r="H155" s="191">
        <f t="shared" si="7"/>
        <v>0</v>
      </c>
      <c r="I155" s="190"/>
      <c r="J155" s="192">
        <f t="shared" si="8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9"/>
        <v>0</v>
      </c>
      <c r="T155" s="196" t="str">
        <f t="shared" si="10"/>
        <v/>
      </c>
      <c r="U155" s="196">
        <f t="shared" si="11"/>
        <v>0</v>
      </c>
      <c r="V155" s="197"/>
      <c r="W155" s="195">
        <f t="shared" ref="W155:X155" si="146">C155/100</f>
        <v>0</v>
      </c>
      <c r="X155" s="195">
        <f t="shared" si="146"/>
        <v>0</v>
      </c>
      <c r="Y155" s="195">
        <f t="shared" si="14"/>
        <v>0</v>
      </c>
      <c r="Z155" s="198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150.0</v>
      </c>
      <c r="B156" s="190"/>
      <c r="C156" s="190"/>
      <c r="D156" s="190"/>
      <c r="E156" s="190"/>
      <c r="F156" s="190">
        <f t="shared" si="5"/>
        <v>0</v>
      </c>
      <c r="G156" s="190">
        <f t="shared" si="6"/>
        <v>0</v>
      </c>
      <c r="H156" s="191">
        <f t="shared" si="7"/>
        <v>0</v>
      </c>
      <c r="I156" s="190"/>
      <c r="J156" s="192">
        <f t="shared" si="8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9"/>
        <v>0</v>
      </c>
      <c r="T156" s="196" t="str">
        <f t="shared" si="10"/>
        <v/>
      </c>
      <c r="U156" s="196">
        <f t="shared" si="11"/>
        <v>0</v>
      </c>
      <c r="V156" s="197"/>
      <c r="W156" s="195">
        <f t="shared" ref="W156:X156" si="147">C156/100</f>
        <v>0</v>
      </c>
      <c r="X156" s="195">
        <f t="shared" si="147"/>
        <v>0</v>
      </c>
      <c r="Y156" s="195">
        <f t="shared" si="14"/>
        <v>0</v>
      </c>
      <c r="Z156" s="198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151.0</v>
      </c>
      <c r="B157" s="190"/>
      <c r="C157" s="190"/>
      <c r="D157" s="190"/>
      <c r="E157" s="190"/>
      <c r="F157" s="190">
        <f t="shared" si="5"/>
        <v>0</v>
      </c>
      <c r="G157" s="190">
        <f t="shared" si="6"/>
        <v>0</v>
      </c>
      <c r="H157" s="191">
        <f t="shared" si="7"/>
        <v>0</v>
      </c>
      <c r="I157" s="190"/>
      <c r="J157" s="192">
        <f t="shared" si="8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9"/>
        <v>0</v>
      </c>
      <c r="T157" s="196" t="str">
        <f t="shared" si="10"/>
        <v/>
      </c>
      <c r="U157" s="196">
        <f t="shared" si="11"/>
        <v>0</v>
      </c>
      <c r="V157" s="197"/>
      <c r="W157" s="195">
        <f t="shared" ref="W157:X157" si="148">C157/100</f>
        <v>0</v>
      </c>
      <c r="X157" s="195">
        <f t="shared" si="148"/>
        <v>0</v>
      </c>
      <c r="Y157" s="195">
        <f t="shared" si="14"/>
        <v>0</v>
      </c>
      <c r="Z157" s="198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152.0</v>
      </c>
      <c r="B158" s="190"/>
      <c r="C158" s="190"/>
      <c r="D158" s="190"/>
      <c r="E158" s="190"/>
      <c r="F158" s="190">
        <f t="shared" si="5"/>
        <v>0</v>
      </c>
      <c r="G158" s="190">
        <f t="shared" si="6"/>
        <v>0</v>
      </c>
      <c r="H158" s="191">
        <f t="shared" si="7"/>
        <v>0</v>
      </c>
      <c r="I158" s="190"/>
      <c r="J158" s="192">
        <f t="shared" si="8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9"/>
        <v>0</v>
      </c>
      <c r="T158" s="196" t="str">
        <f t="shared" si="10"/>
        <v/>
      </c>
      <c r="U158" s="196">
        <f t="shared" si="11"/>
        <v>0</v>
      </c>
      <c r="V158" s="197"/>
      <c r="W158" s="195">
        <f t="shared" ref="W158:X158" si="149">C158/100</f>
        <v>0</v>
      </c>
      <c r="X158" s="195">
        <f t="shared" si="149"/>
        <v>0</v>
      </c>
      <c r="Y158" s="195">
        <f t="shared" si="14"/>
        <v>0</v>
      </c>
      <c r="Z158" s="198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153.0</v>
      </c>
      <c r="B159" s="190"/>
      <c r="C159" s="190"/>
      <c r="D159" s="190"/>
      <c r="E159" s="190"/>
      <c r="F159" s="190">
        <f t="shared" si="5"/>
        <v>0</v>
      </c>
      <c r="G159" s="190">
        <f t="shared" si="6"/>
        <v>0</v>
      </c>
      <c r="H159" s="191">
        <f t="shared" si="7"/>
        <v>0</v>
      </c>
      <c r="I159" s="190"/>
      <c r="J159" s="192">
        <f t="shared" si="8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9"/>
        <v>0</v>
      </c>
      <c r="T159" s="196" t="str">
        <f t="shared" si="10"/>
        <v/>
      </c>
      <c r="U159" s="196">
        <f t="shared" si="11"/>
        <v>0</v>
      </c>
      <c r="V159" s="197"/>
      <c r="W159" s="195">
        <f t="shared" ref="W159:X159" si="150">C159/100</f>
        <v>0</v>
      </c>
      <c r="X159" s="195">
        <f t="shared" si="150"/>
        <v>0</v>
      </c>
      <c r="Y159" s="195">
        <f t="shared" si="14"/>
        <v>0</v>
      </c>
      <c r="Z159" s="198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154.0</v>
      </c>
      <c r="B160" s="190"/>
      <c r="C160" s="190"/>
      <c r="D160" s="190"/>
      <c r="E160" s="190"/>
      <c r="F160" s="190">
        <f t="shared" si="5"/>
        <v>0</v>
      </c>
      <c r="G160" s="190">
        <f t="shared" si="6"/>
        <v>0</v>
      </c>
      <c r="H160" s="191">
        <f t="shared" si="7"/>
        <v>0</v>
      </c>
      <c r="I160" s="190"/>
      <c r="J160" s="192">
        <f t="shared" si="8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9"/>
        <v>0</v>
      </c>
      <c r="T160" s="196" t="str">
        <f t="shared" si="10"/>
        <v/>
      </c>
      <c r="U160" s="196">
        <f t="shared" si="11"/>
        <v>0</v>
      </c>
      <c r="V160" s="197"/>
      <c r="W160" s="195">
        <f t="shared" ref="W160:X160" si="151">C160/100</f>
        <v>0</v>
      </c>
      <c r="X160" s="195">
        <f t="shared" si="151"/>
        <v>0</v>
      </c>
      <c r="Y160" s="195">
        <f t="shared" si="14"/>
        <v>0</v>
      </c>
      <c r="Z160" s="198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155.0</v>
      </c>
      <c r="B161" s="190"/>
      <c r="C161" s="190"/>
      <c r="D161" s="190"/>
      <c r="E161" s="190"/>
      <c r="F161" s="190">
        <f t="shared" si="5"/>
        <v>0</v>
      </c>
      <c r="G161" s="190">
        <f t="shared" si="6"/>
        <v>0</v>
      </c>
      <c r="H161" s="191">
        <f t="shared" si="7"/>
        <v>0</v>
      </c>
      <c r="I161" s="190"/>
      <c r="J161" s="192">
        <f t="shared" si="8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9"/>
        <v>0</v>
      </c>
      <c r="T161" s="196" t="str">
        <f t="shared" si="10"/>
        <v/>
      </c>
      <c r="U161" s="196">
        <f t="shared" si="11"/>
        <v>0</v>
      </c>
      <c r="V161" s="197"/>
      <c r="W161" s="195">
        <f t="shared" ref="W161:X161" si="152">C161/100</f>
        <v>0</v>
      </c>
      <c r="X161" s="195">
        <f t="shared" si="152"/>
        <v>0</v>
      </c>
      <c r="Y161" s="195">
        <f t="shared" si="14"/>
        <v>0</v>
      </c>
      <c r="Z161" s="198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156.0</v>
      </c>
      <c r="B162" s="190"/>
      <c r="C162" s="190"/>
      <c r="D162" s="190"/>
      <c r="E162" s="190"/>
      <c r="F162" s="190">
        <f t="shared" si="5"/>
        <v>0</v>
      </c>
      <c r="G162" s="190">
        <f t="shared" si="6"/>
        <v>0</v>
      </c>
      <c r="H162" s="191">
        <f t="shared" si="7"/>
        <v>0</v>
      </c>
      <c r="I162" s="190"/>
      <c r="J162" s="192">
        <f t="shared" si="8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9"/>
        <v>0</v>
      </c>
      <c r="T162" s="196" t="str">
        <f t="shared" si="10"/>
        <v/>
      </c>
      <c r="U162" s="196">
        <f t="shared" si="11"/>
        <v>0</v>
      </c>
      <c r="V162" s="197"/>
      <c r="W162" s="195">
        <f t="shared" ref="W162:X162" si="153">C162/100</f>
        <v>0</v>
      </c>
      <c r="X162" s="195">
        <f t="shared" si="153"/>
        <v>0</v>
      </c>
      <c r="Y162" s="195">
        <f t="shared" si="14"/>
        <v>0</v>
      </c>
      <c r="Z162" s="198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157.0</v>
      </c>
      <c r="B163" s="190"/>
      <c r="C163" s="190"/>
      <c r="D163" s="190"/>
      <c r="E163" s="190"/>
      <c r="F163" s="190">
        <f t="shared" si="5"/>
        <v>0</v>
      </c>
      <c r="G163" s="190">
        <f t="shared" si="6"/>
        <v>0</v>
      </c>
      <c r="H163" s="191">
        <f t="shared" si="7"/>
        <v>0</v>
      </c>
      <c r="I163" s="190"/>
      <c r="J163" s="192">
        <f t="shared" si="8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9"/>
        <v>0</v>
      </c>
      <c r="T163" s="196" t="str">
        <f t="shared" si="10"/>
        <v/>
      </c>
      <c r="U163" s="196">
        <f t="shared" si="11"/>
        <v>0</v>
      </c>
      <c r="V163" s="197"/>
      <c r="W163" s="195">
        <f t="shared" ref="W163:X163" si="154">C163/100</f>
        <v>0</v>
      </c>
      <c r="X163" s="195">
        <f t="shared" si="154"/>
        <v>0</v>
      </c>
      <c r="Y163" s="195">
        <f t="shared" si="14"/>
        <v>0</v>
      </c>
      <c r="Z163" s="198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158.0</v>
      </c>
      <c r="B164" s="190"/>
      <c r="C164" s="190"/>
      <c r="D164" s="190"/>
      <c r="E164" s="190"/>
      <c r="F164" s="190">
        <f t="shared" si="5"/>
        <v>0</v>
      </c>
      <c r="G164" s="190">
        <f t="shared" si="6"/>
        <v>0</v>
      </c>
      <c r="H164" s="191">
        <f t="shared" si="7"/>
        <v>0</v>
      </c>
      <c r="I164" s="190"/>
      <c r="J164" s="192">
        <f t="shared" si="8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9"/>
        <v>0</v>
      </c>
      <c r="T164" s="196" t="str">
        <f t="shared" si="10"/>
        <v/>
      </c>
      <c r="U164" s="196">
        <f t="shared" si="11"/>
        <v>0</v>
      </c>
      <c r="V164" s="197"/>
      <c r="W164" s="195">
        <f t="shared" ref="W164:X164" si="155">C164/100</f>
        <v>0</v>
      </c>
      <c r="X164" s="195">
        <f t="shared" si="155"/>
        <v>0</v>
      </c>
      <c r="Y164" s="195">
        <f t="shared" si="14"/>
        <v>0</v>
      </c>
      <c r="Z164" s="198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159.0</v>
      </c>
      <c r="B165" s="190"/>
      <c r="C165" s="190"/>
      <c r="D165" s="190"/>
      <c r="E165" s="190"/>
      <c r="F165" s="190">
        <f t="shared" si="5"/>
        <v>0</v>
      </c>
      <c r="G165" s="190">
        <f t="shared" si="6"/>
        <v>0</v>
      </c>
      <c r="H165" s="191">
        <f t="shared" si="7"/>
        <v>0</v>
      </c>
      <c r="I165" s="190"/>
      <c r="J165" s="192">
        <f t="shared" si="8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9"/>
        <v>0</v>
      </c>
      <c r="T165" s="196" t="str">
        <f t="shared" si="10"/>
        <v/>
      </c>
      <c r="U165" s="196">
        <f t="shared" si="11"/>
        <v>0</v>
      </c>
      <c r="V165" s="197"/>
      <c r="W165" s="195">
        <f t="shared" ref="W165:X165" si="156">C165/100</f>
        <v>0</v>
      </c>
      <c r="X165" s="195">
        <f t="shared" si="156"/>
        <v>0</v>
      </c>
      <c r="Y165" s="195">
        <f t="shared" si="14"/>
        <v>0</v>
      </c>
      <c r="Z165" s="198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160.0</v>
      </c>
      <c r="B166" s="190"/>
      <c r="C166" s="190"/>
      <c r="D166" s="190"/>
      <c r="E166" s="190"/>
      <c r="F166" s="190">
        <f t="shared" si="5"/>
        <v>0</v>
      </c>
      <c r="G166" s="190">
        <f t="shared" si="6"/>
        <v>0</v>
      </c>
      <c r="H166" s="191">
        <f t="shared" si="7"/>
        <v>0</v>
      </c>
      <c r="I166" s="190"/>
      <c r="J166" s="192">
        <f t="shared" si="8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9"/>
        <v>0</v>
      </c>
      <c r="T166" s="196" t="str">
        <f t="shared" si="10"/>
        <v/>
      </c>
      <c r="U166" s="196">
        <f t="shared" si="11"/>
        <v>0</v>
      </c>
      <c r="V166" s="197"/>
      <c r="W166" s="195">
        <f t="shared" ref="W166:X166" si="157">C166/100</f>
        <v>0</v>
      </c>
      <c r="X166" s="195">
        <f t="shared" si="157"/>
        <v>0</v>
      </c>
      <c r="Y166" s="195">
        <f t="shared" si="14"/>
        <v>0</v>
      </c>
      <c r="Z166" s="198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161.0</v>
      </c>
      <c r="B167" s="190"/>
      <c r="C167" s="190"/>
      <c r="D167" s="190"/>
      <c r="E167" s="190"/>
      <c r="F167" s="190">
        <f t="shared" si="5"/>
        <v>0</v>
      </c>
      <c r="G167" s="190">
        <f t="shared" si="6"/>
        <v>0</v>
      </c>
      <c r="H167" s="191">
        <f t="shared" si="7"/>
        <v>0</v>
      </c>
      <c r="I167" s="190"/>
      <c r="J167" s="192">
        <f t="shared" si="8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9"/>
        <v>0</v>
      </c>
      <c r="T167" s="196" t="str">
        <f t="shared" si="10"/>
        <v/>
      </c>
      <c r="U167" s="196">
        <f t="shared" si="11"/>
        <v>0</v>
      </c>
      <c r="V167" s="197"/>
      <c r="W167" s="195">
        <f t="shared" ref="W167:X167" si="158">C167/100</f>
        <v>0</v>
      </c>
      <c r="X167" s="195">
        <f t="shared" si="158"/>
        <v>0</v>
      </c>
      <c r="Y167" s="195">
        <f t="shared" si="14"/>
        <v>0</v>
      </c>
      <c r="Z167" s="198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162.0</v>
      </c>
      <c r="B168" s="190"/>
      <c r="C168" s="190"/>
      <c r="D168" s="190"/>
      <c r="E168" s="190"/>
      <c r="F168" s="190">
        <f t="shared" si="5"/>
        <v>0</v>
      </c>
      <c r="G168" s="190">
        <f t="shared" si="6"/>
        <v>0</v>
      </c>
      <c r="H168" s="191">
        <f t="shared" si="7"/>
        <v>0</v>
      </c>
      <c r="I168" s="190"/>
      <c r="J168" s="192">
        <f t="shared" si="8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9"/>
        <v>0</v>
      </c>
      <c r="T168" s="196" t="str">
        <f t="shared" si="10"/>
        <v/>
      </c>
      <c r="U168" s="196">
        <f t="shared" si="11"/>
        <v>0</v>
      </c>
      <c r="V168" s="197"/>
      <c r="W168" s="195">
        <f t="shared" ref="W168:X168" si="159">C168/100</f>
        <v>0</v>
      </c>
      <c r="X168" s="195">
        <f t="shared" si="159"/>
        <v>0</v>
      </c>
      <c r="Y168" s="195">
        <f t="shared" si="14"/>
        <v>0</v>
      </c>
      <c r="Z168" s="198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163.0</v>
      </c>
      <c r="B169" s="190"/>
      <c r="C169" s="190"/>
      <c r="D169" s="190"/>
      <c r="E169" s="190"/>
      <c r="F169" s="190">
        <f t="shared" si="5"/>
        <v>0</v>
      </c>
      <c r="G169" s="190">
        <f t="shared" si="6"/>
        <v>0</v>
      </c>
      <c r="H169" s="191">
        <f t="shared" si="7"/>
        <v>0</v>
      </c>
      <c r="I169" s="190"/>
      <c r="J169" s="192">
        <f t="shared" si="8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9"/>
        <v>0</v>
      </c>
      <c r="T169" s="196" t="str">
        <f t="shared" si="10"/>
        <v/>
      </c>
      <c r="U169" s="196">
        <f t="shared" si="11"/>
        <v>0</v>
      </c>
      <c r="V169" s="197"/>
      <c r="W169" s="195">
        <f t="shared" ref="W169:X169" si="160">C169/100</f>
        <v>0</v>
      </c>
      <c r="X169" s="195">
        <f t="shared" si="160"/>
        <v>0</v>
      </c>
      <c r="Y169" s="195">
        <f t="shared" si="14"/>
        <v>0</v>
      </c>
      <c r="Z169" s="198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164.0</v>
      </c>
      <c r="B170" s="190"/>
      <c r="C170" s="190"/>
      <c r="D170" s="190"/>
      <c r="E170" s="190"/>
      <c r="F170" s="190">
        <f t="shared" si="5"/>
        <v>0</v>
      </c>
      <c r="G170" s="190">
        <f t="shared" si="6"/>
        <v>0</v>
      </c>
      <c r="H170" s="191">
        <f t="shared" si="7"/>
        <v>0</v>
      </c>
      <c r="I170" s="190"/>
      <c r="J170" s="192">
        <f t="shared" si="8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9"/>
        <v>0</v>
      </c>
      <c r="T170" s="196" t="str">
        <f t="shared" si="10"/>
        <v/>
      </c>
      <c r="U170" s="196">
        <f t="shared" si="11"/>
        <v>0</v>
      </c>
      <c r="V170" s="197"/>
      <c r="W170" s="195">
        <f t="shared" ref="W170:X170" si="161">C170/100</f>
        <v>0</v>
      </c>
      <c r="X170" s="195">
        <f t="shared" si="161"/>
        <v>0</v>
      </c>
      <c r="Y170" s="195">
        <f t="shared" si="14"/>
        <v>0</v>
      </c>
      <c r="Z170" s="198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165.0</v>
      </c>
      <c r="B171" s="190"/>
      <c r="C171" s="190"/>
      <c r="D171" s="190"/>
      <c r="E171" s="190"/>
      <c r="F171" s="190">
        <f t="shared" si="5"/>
        <v>0</v>
      </c>
      <c r="G171" s="190">
        <f t="shared" si="6"/>
        <v>0</v>
      </c>
      <c r="H171" s="191">
        <f t="shared" si="7"/>
        <v>0</v>
      </c>
      <c r="I171" s="190"/>
      <c r="J171" s="192">
        <f t="shared" si="8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9"/>
        <v>0</v>
      </c>
      <c r="T171" s="196" t="str">
        <f t="shared" si="10"/>
        <v/>
      </c>
      <c r="U171" s="196">
        <f t="shared" si="11"/>
        <v>0</v>
      </c>
      <c r="V171" s="197"/>
      <c r="W171" s="195">
        <f t="shared" ref="W171:X171" si="162">C171/100</f>
        <v>0</v>
      </c>
      <c r="X171" s="195">
        <f t="shared" si="162"/>
        <v>0</v>
      </c>
      <c r="Y171" s="195">
        <f t="shared" si="14"/>
        <v>0</v>
      </c>
      <c r="Z171" s="198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166.0</v>
      </c>
      <c r="B172" s="190"/>
      <c r="C172" s="190"/>
      <c r="D172" s="190"/>
      <c r="E172" s="190"/>
      <c r="F172" s="190">
        <f t="shared" si="5"/>
        <v>0</v>
      </c>
      <c r="G172" s="190">
        <f t="shared" si="6"/>
        <v>0</v>
      </c>
      <c r="H172" s="191">
        <f t="shared" si="7"/>
        <v>0</v>
      </c>
      <c r="I172" s="190"/>
      <c r="J172" s="192">
        <f t="shared" si="8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9"/>
        <v>0</v>
      </c>
      <c r="T172" s="196" t="str">
        <f t="shared" si="10"/>
        <v/>
      </c>
      <c r="U172" s="196">
        <f t="shared" si="11"/>
        <v>0</v>
      </c>
      <c r="V172" s="197"/>
      <c r="W172" s="195">
        <f t="shared" ref="W172:X172" si="163">C172/100</f>
        <v>0</v>
      </c>
      <c r="X172" s="195">
        <f t="shared" si="163"/>
        <v>0</v>
      </c>
      <c r="Y172" s="195">
        <f t="shared" si="14"/>
        <v>0</v>
      </c>
      <c r="Z172" s="198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167.0</v>
      </c>
      <c r="B173" s="190"/>
      <c r="C173" s="190"/>
      <c r="D173" s="190"/>
      <c r="E173" s="190"/>
      <c r="F173" s="190">
        <f t="shared" si="5"/>
        <v>0</v>
      </c>
      <c r="G173" s="190">
        <f t="shared" si="6"/>
        <v>0</v>
      </c>
      <c r="H173" s="191">
        <f t="shared" si="7"/>
        <v>0</v>
      </c>
      <c r="I173" s="190"/>
      <c r="J173" s="192">
        <f t="shared" si="8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9"/>
        <v>0</v>
      </c>
      <c r="T173" s="196" t="str">
        <f t="shared" si="10"/>
        <v/>
      </c>
      <c r="U173" s="196">
        <f t="shared" si="11"/>
        <v>0</v>
      </c>
      <c r="V173" s="197"/>
      <c r="W173" s="195">
        <f t="shared" ref="W173:X173" si="164">C173/100</f>
        <v>0</v>
      </c>
      <c r="X173" s="195">
        <f t="shared" si="164"/>
        <v>0</v>
      </c>
      <c r="Y173" s="195">
        <f t="shared" si="14"/>
        <v>0</v>
      </c>
      <c r="Z173" s="198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168.0</v>
      </c>
      <c r="B174" s="190"/>
      <c r="C174" s="190"/>
      <c r="D174" s="190"/>
      <c r="E174" s="190"/>
      <c r="F174" s="190">
        <f t="shared" si="5"/>
        <v>0</v>
      </c>
      <c r="G174" s="190">
        <f t="shared" si="6"/>
        <v>0</v>
      </c>
      <c r="H174" s="191">
        <f t="shared" si="7"/>
        <v>0</v>
      </c>
      <c r="I174" s="190"/>
      <c r="J174" s="192">
        <f t="shared" si="8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9"/>
        <v>0</v>
      </c>
      <c r="T174" s="196" t="str">
        <f t="shared" si="10"/>
        <v/>
      </c>
      <c r="U174" s="196">
        <f t="shared" si="11"/>
        <v>0</v>
      </c>
      <c r="V174" s="197"/>
      <c r="W174" s="195">
        <f t="shared" ref="W174:X174" si="165">C174/100</f>
        <v>0</v>
      </c>
      <c r="X174" s="195">
        <f t="shared" si="165"/>
        <v>0</v>
      </c>
      <c r="Y174" s="195">
        <f t="shared" si="14"/>
        <v>0</v>
      </c>
      <c r="Z174" s="198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169.0</v>
      </c>
      <c r="B175" s="190"/>
      <c r="C175" s="190"/>
      <c r="D175" s="190"/>
      <c r="E175" s="190"/>
      <c r="F175" s="190">
        <f t="shared" si="5"/>
        <v>0</v>
      </c>
      <c r="G175" s="190">
        <f t="shared" si="6"/>
        <v>0</v>
      </c>
      <c r="H175" s="191">
        <f t="shared" si="7"/>
        <v>0</v>
      </c>
      <c r="I175" s="190"/>
      <c r="J175" s="192">
        <f t="shared" si="8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9"/>
        <v>0</v>
      </c>
      <c r="T175" s="196" t="str">
        <f t="shared" si="10"/>
        <v/>
      </c>
      <c r="U175" s="196">
        <f t="shared" si="11"/>
        <v>0</v>
      </c>
      <c r="V175" s="197"/>
      <c r="W175" s="195">
        <f t="shared" ref="W175:X175" si="166">C175/100</f>
        <v>0</v>
      </c>
      <c r="X175" s="195">
        <f t="shared" si="166"/>
        <v>0</v>
      </c>
      <c r="Y175" s="195">
        <f t="shared" si="14"/>
        <v>0</v>
      </c>
      <c r="Z175" s="198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170.0</v>
      </c>
      <c r="B176" s="190"/>
      <c r="C176" s="190"/>
      <c r="D176" s="190"/>
      <c r="E176" s="190"/>
      <c r="F176" s="190">
        <f t="shared" si="5"/>
        <v>0</v>
      </c>
      <c r="G176" s="190">
        <f t="shared" si="6"/>
        <v>0</v>
      </c>
      <c r="H176" s="191">
        <f t="shared" si="7"/>
        <v>0</v>
      </c>
      <c r="I176" s="190"/>
      <c r="J176" s="192">
        <f t="shared" si="8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9"/>
        <v>0</v>
      </c>
      <c r="T176" s="196" t="str">
        <f t="shared" si="10"/>
        <v/>
      </c>
      <c r="U176" s="196">
        <f t="shared" si="11"/>
        <v>0</v>
      </c>
      <c r="V176" s="197"/>
      <c r="W176" s="195">
        <f t="shared" ref="W176:X176" si="167">C176/100</f>
        <v>0</v>
      </c>
      <c r="X176" s="195">
        <f t="shared" si="167"/>
        <v>0</v>
      </c>
      <c r="Y176" s="195">
        <f t="shared" si="14"/>
        <v>0</v>
      </c>
      <c r="Z176" s="198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171.0</v>
      </c>
      <c r="B177" s="190"/>
      <c r="C177" s="190"/>
      <c r="D177" s="190"/>
      <c r="E177" s="190"/>
      <c r="F177" s="190">
        <f t="shared" si="5"/>
        <v>0</v>
      </c>
      <c r="G177" s="190">
        <f t="shared" si="6"/>
        <v>0</v>
      </c>
      <c r="H177" s="191">
        <f t="shared" si="7"/>
        <v>0</v>
      </c>
      <c r="I177" s="190"/>
      <c r="J177" s="192">
        <f t="shared" si="8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9"/>
        <v>0</v>
      </c>
      <c r="T177" s="196" t="str">
        <f t="shared" si="10"/>
        <v/>
      </c>
      <c r="U177" s="196">
        <f t="shared" si="11"/>
        <v>0</v>
      </c>
      <c r="V177" s="197"/>
      <c r="W177" s="195">
        <f t="shared" ref="W177:X177" si="168">C177/100</f>
        <v>0</v>
      </c>
      <c r="X177" s="195">
        <f t="shared" si="168"/>
        <v>0</v>
      </c>
      <c r="Y177" s="195">
        <f t="shared" si="14"/>
        <v>0</v>
      </c>
      <c r="Z177" s="198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172.0</v>
      </c>
      <c r="B178" s="190"/>
      <c r="C178" s="190"/>
      <c r="D178" s="190"/>
      <c r="E178" s="190"/>
      <c r="F178" s="190">
        <f t="shared" si="5"/>
        <v>0</v>
      </c>
      <c r="G178" s="190">
        <f t="shared" si="6"/>
        <v>0</v>
      </c>
      <c r="H178" s="191">
        <f t="shared" si="7"/>
        <v>0</v>
      </c>
      <c r="I178" s="190"/>
      <c r="J178" s="192">
        <f t="shared" si="8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9"/>
        <v>0</v>
      </c>
      <c r="T178" s="196" t="str">
        <f t="shared" si="10"/>
        <v/>
      </c>
      <c r="U178" s="196">
        <f t="shared" si="11"/>
        <v>0</v>
      </c>
      <c r="V178" s="197"/>
      <c r="W178" s="195">
        <f t="shared" ref="W178:X178" si="169">C178/100</f>
        <v>0</v>
      </c>
      <c r="X178" s="195">
        <f t="shared" si="169"/>
        <v>0</v>
      </c>
      <c r="Y178" s="195">
        <f t="shared" si="14"/>
        <v>0</v>
      </c>
      <c r="Z178" s="198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173.0</v>
      </c>
      <c r="B179" s="190"/>
      <c r="C179" s="190"/>
      <c r="D179" s="190"/>
      <c r="E179" s="190"/>
      <c r="F179" s="190">
        <f t="shared" si="5"/>
        <v>0</v>
      </c>
      <c r="G179" s="190">
        <f t="shared" si="6"/>
        <v>0</v>
      </c>
      <c r="H179" s="191">
        <f t="shared" si="7"/>
        <v>0</v>
      </c>
      <c r="I179" s="190"/>
      <c r="J179" s="192">
        <f t="shared" si="8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9"/>
        <v>0</v>
      </c>
      <c r="T179" s="196" t="str">
        <f t="shared" si="10"/>
        <v/>
      </c>
      <c r="U179" s="196">
        <f t="shared" si="11"/>
        <v>0</v>
      </c>
      <c r="V179" s="197"/>
      <c r="W179" s="195">
        <f t="shared" ref="W179:X179" si="170">C179/100</f>
        <v>0</v>
      </c>
      <c r="X179" s="195">
        <f t="shared" si="170"/>
        <v>0</v>
      </c>
      <c r="Y179" s="195">
        <f t="shared" si="14"/>
        <v>0</v>
      </c>
      <c r="Z179" s="198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174.0</v>
      </c>
      <c r="B180" s="190"/>
      <c r="C180" s="190"/>
      <c r="D180" s="190"/>
      <c r="E180" s="190"/>
      <c r="F180" s="190">
        <f t="shared" si="5"/>
        <v>0</v>
      </c>
      <c r="G180" s="190">
        <f t="shared" si="6"/>
        <v>0</v>
      </c>
      <c r="H180" s="191">
        <f t="shared" si="7"/>
        <v>0</v>
      </c>
      <c r="I180" s="190"/>
      <c r="J180" s="192">
        <f t="shared" si="8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9"/>
        <v>0</v>
      </c>
      <c r="T180" s="196" t="str">
        <f t="shared" si="10"/>
        <v/>
      </c>
      <c r="U180" s="196">
        <f t="shared" si="11"/>
        <v>0</v>
      </c>
      <c r="V180" s="197"/>
      <c r="W180" s="195">
        <f t="shared" ref="W180:X180" si="171">C180/100</f>
        <v>0</v>
      </c>
      <c r="X180" s="195">
        <f t="shared" si="171"/>
        <v>0</v>
      </c>
      <c r="Y180" s="195">
        <f t="shared" si="14"/>
        <v>0</v>
      </c>
      <c r="Z180" s="198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175.0</v>
      </c>
      <c r="B181" s="190"/>
      <c r="C181" s="190"/>
      <c r="D181" s="190"/>
      <c r="E181" s="190"/>
      <c r="F181" s="190">
        <f t="shared" si="5"/>
        <v>0</v>
      </c>
      <c r="G181" s="190">
        <f t="shared" si="6"/>
        <v>0</v>
      </c>
      <c r="H181" s="191">
        <f t="shared" si="7"/>
        <v>0</v>
      </c>
      <c r="I181" s="190"/>
      <c r="J181" s="192">
        <f t="shared" si="8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9"/>
        <v>0</v>
      </c>
      <c r="T181" s="196" t="str">
        <f t="shared" si="10"/>
        <v/>
      </c>
      <c r="U181" s="196">
        <f t="shared" si="11"/>
        <v>0</v>
      </c>
      <c r="V181" s="197"/>
      <c r="W181" s="195">
        <f t="shared" ref="W181:X181" si="172">C181/100</f>
        <v>0</v>
      </c>
      <c r="X181" s="195">
        <f t="shared" si="172"/>
        <v>0</v>
      </c>
      <c r="Y181" s="195">
        <f t="shared" si="14"/>
        <v>0</v>
      </c>
      <c r="Z181" s="198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176.0</v>
      </c>
      <c r="B182" s="190"/>
      <c r="C182" s="190"/>
      <c r="D182" s="190"/>
      <c r="E182" s="190"/>
      <c r="F182" s="190">
        <f t="shared" si="5"/>
        <v>0</v>
      </c>
      <c r="G182" s="190">
        <f t="shared" si="6"/>
        <v>0</v>
      </c>
      <c r="H182" s="191">
        <f t="shared" si="7"/>
        <v>0</v>
      </c>
      <c r="I182" s="190"/>
      <c r="J182" s="192">
        <f t="shared" si="8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9"/>
        <v>0</v>
      </c>
      <c r="T182" s="196" t="str">
        <f t="shared" si="10"/>
        <v/>
      </c>
      <c r="U182" s="196">
        <f t="shared" si="11"/>
        <v>0</v>
      </c>
      <c r="V182" s="197"/>
      <c r="W182" s="195">
        <f t="shared" ref="W182:X182" si="173">C182/100</f>
        <v>0</v>
      </c>
      <c r="X182" s="195">
        <f t="shared" si="173"/>
        <v>0</v>
      </c>
      <c r="Y182" s="195">
        <f t="shared" si="14"/>
        <v>0</v>
      </c>
      <c r="Z182" s="198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177.0</v>
      </c>
      <c r="B183" s="190"/>
      <c r="C183" s="190"/>
      <c r="D183" s="190"/>
      <c r="E183" s="190"/>
      <c r="F183" s="190">
        <f t="shared" si="5"/>
        <v>0</v>
      </c>
      <c r="G183" s="190">
        <f t="shared" si="6"/>
        <v>0</v>
      </c>
      <c r="H183" s="191">
        <f t="shared" si="7"/>
        <v>0</v>
      </c>
      <c r="I183" s="190"/>
      <c r="J183" s="192">
        <f t="shared" si="8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9"/>
        <v>0</v>
      </c>
      <c r="T183" s="196" t="str">
        <f t="shared" si="10"/>
        <v/>
      </c>
      <c r="U183" s="196">
        <f t="shared" si="11"/>
        <v>0</v>
      </c>
      <c r="V183" s="197"/>
      <c r="W183" s="195">
        <f t="shared" ref="W183:X183" si="174">C183/100</f>
        <v>0</v>
      </c>
      <c r="X183" s="195">
        <f t="shared" si="174"/>
        <v>0</v>
      </c>
      <c r="Y183" s="195">
        <f t="shared" si="14"/>
        <v>0</v>
      </c>
      <c r="Z183" s="198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178.0</v>
      </c>
      <c r="B184" s="190"/>
      <c r="C184" s="190"/>
      <c r="D184" s="190"/>
      <c r="E184" s="190"/>
      <c r="F184" s="190">
        <f t="shared" si="5"/>
        <v>0</v>
      </c>
      <c r="G184" s="190">
        <f t="shared" si="6"/>
        <v>0</v>
      </c>
      <c r="H184" s="191">
        <f t="shared" si="7"/>
        <v>0</v>
      </c>
      <c r="I184" s="190"/>
      <c r="J184" s="192">
        <f t="shared" si="8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9"/>
        <v>0</v>
      </c>
      <c r="T184" s="196" t="str">
        <f t="shared" si="10"/>
        <v/>
      </c>
      <c r="U184" s="196">
        <f t="shared" si="11"/>
        <v>0</v>
      </c>
      <c r="V184" s="197"/>
      <c r="W184" s="195">
        <f t="shared" ref="W184:X184" si="175">C184/100</f>
        <v>0</v>
      </c>
      <c r="X184" s="195">
        <f t="shared" si="175"/>
        <v>0</v>
      </c>
      <c r="Y184" s="195">
        <f t="shared" si="14"/>
        <v>0</v>
      </c>
      <c r="Z184" s="198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179.0</v>
      </c>
      <c r="B185" s="190"/>
      <c r="C185" s="190"/>
      <c r="D185" s="190"/>
      <c r="E185" s="190"/>
      <c r="F185" s="190">
        <f t="shared" si="5"/>
        <v>0</v>
      </c>
      <c r="G185" s="190">
        <f t="shared" si="6"/>
        <v>0</v>
      </c>
      <c r="H185" s="191">
        <f t="shared" si="7"/>
        <v>0</v>
      </c>
      <c r="I185" s="190"/>
      <c r="J185" s="192">
        <f t="shared" si="8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9"/>
        <v>0</v>
      </c>
      <c r="T185" s="196" t="str">
        <f t="shared" si="10"/>
        <v/>
      </c>
      <c r="U185" s="196">
        <f t="shared" si="11"/>
        <v>0</v>
      </c>
      <c r="V185" s="197"/>
      <c r="W185" s="195">
        <f t="shared" ref="W185:X185" si="176">C185/100</f>
        <v>0</v>
      </c>
      <c r="X185" s="195">
        <f t="shared" si="176"/>
        <v>0</v>
      </c>
      <c r="Y185" s="195">
        <f t="shared" si="14"/>
        <v>0</v>
      </c>
      <c r="Z185" s="198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180.0</v>
      </c>
      <c r="B186" s="190"/>
      <c r="C186" s="190"/>
      <c r="D186" s="190"/>
      <c r="E186" s="190"/>
      <c r="F186" s="190">
        <f t="shared" si="5"/>
        <v>0</v>
      </c>
      <c r="G186" s="190">
        <f t="shared" si="6"/>
        <v>0</v>
      </c>
      <c r="H186" s="191">
        <f t="shared" si="7"/>
        <v>0</v>
      </c>
      <c r="I186" s="190"/>
      <c r="J186" s="192">
        <f t="shared" si="8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9"/>
        <v>0</v>
      </c>
      <c r="T186" s="196" t="str">
        <f t="shared" si="10"/>
        <v/>
      </c>
      <c r="U186" s="196">
        <f t="shared" si="11"/>
        <v>0</v>
      </c>
      <c r="V186" s="197"/>
      <c r="W186" s="195">
        <f t="shared" ref="W186:X186" si="177">C186/100</f>
        <v>0</v>
      </c>
      <c r="X186" s="195">
        <f t="shared" si="177"/>
        <v>0</v>
      </c>
      <c r="Y186" s="195">
        <f t="shared" si="14"/>
        <v>0</v>
      </c>
      <c r="Z186" s="198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181.0</v>
      </c>
      <c r="B187" s="190"/>
      <c r="C187" s="190"/>
      <c r="D187" s="190"/>
      <c r="E187" s="190"/>
      <c r="F187" s="190">
        <f t="shared" si="5"/>
        <v>0</v>
      </c>
      <c r="G187" s="190">
        <f t="shared" si="6"/>
        <v>0</v>
      </c>
      <c r="H187" s="191">
        <f t="shared" si="7"/>
        <v>0</v>
      </c>
      <c r="I187" s="190"/>
      <c r="J187" s="192">
        <f t="shared" si="8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9"/>
        <v>0</v>
      </c>
      <c r="T187" s="196" t="str">
        <f t="shared" si="10"/>
        <v/>
      </c>
      <c r="U187" s="196">
        <f t="shared" si="11"/>
        <v>0</v>
      </c>
      <c r="V187" s="197"/>
      <c r="W187" s="195">
        <f t="shared" ref="W187:X187" si="178">C187/100</f>
        <v>0</v>
      </c>
      <c r="X187" s="195">
        <f t="shared" si="178"/>
        <v>0</v>
      </c>
      <c r="Y187" s="195">
        <f t="shared" si="14"/>
        <v>0</v>
      </c>
      <c r="Z187" s="198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182.0</v>
      </c>
      <c r="B188" s="190"/>
      <c r="C188" s="190"/>
      <c r="D188" s="190"/>
      <c r="E188" s="190"/>
      <c r="F188" s="190">
        <f t="shared" si="5"/>
        <v>0</v>
      </c>
      <c r="G188" s="190">
        <f t="shared" si="6"/>
        <v>0</v>
      </c>
      <c r="H188" s="191">
        <f t="shared" si="7"/>
        <v>0</v>
      </c>
      <c r="I188" s="190"/>
      <c r="J188" s="192">
        <f t="shared" si="8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9"/>
        <v>0</v>
      </c>
      <c r="T188" s="196" t="str">
        <f t="shared" si="10"/>
        <v/>
      </c>
      <c r="U188" s="196">
        <f t="shared" si="11"/>
        <v>0</v>
      </c>
      <c r="V188" s="197"/>
      <c r="W188" s="195">
        <f t="shared" ref="W188:X188" si="179">C188/100</f>
        <v>0</v>
      </c>
      <c r="X188" s="195">
        <f t="shared" si="179"/>
        <v>0</v>
      </c>
      <c r="Y188" s="195">
        <f t="shared" si="14"/>
        <v>0</v>
      </c>
      <c r="Z188" s="198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183.0</v>
      </c>
      <c r="B189" s="190"/>
      <c r="C189" s="190"/>
      <c r="D189" s="190"/>
      <c r="E189" s="190"/>
      <c r="F189" s="190">
        <f t="shared" si="5"/>
        <v>0</v>
      </c>
      <c r="G189" s="190">
        <f t="shared" si="6"/>
        <v>0</v>
      </c>
      <c r="H189" s="191">
        <f t="shared" si="7"/>
        <v>0</v>
      </c>
      <c r="I189" s="190"/>
      <c r="J189" s="192">
        <f t="shared" si="8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9"/>
        <v>0</v>
      </c>
      <c r="T189" s="196" t="str">
        <f t="shared" si="10"/>
        <v/>
      </c>
      <c r="U189" s="196">
        <f t="shared" si="11"/>
        <v>0</v>
      </c>
      <c r="V189" s="197"/>
      <c r="W189" s="195">
        <f t="shared" ref="W189:X189" si="180">C189/100</f>
        <v>0</v>
      </c>
      <c r="X189" s="195">
        <f t="shared" si="180"/>
        <v>0</v>
      </c>
      <c r="Y189" s="195">
        <f t="shared" si="14"/>
        <v>0</v>
      </c>
      <c r="Z189" s="198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184.0</v>
      </c>
      <c r="B190" s="190"/>
      <c r="C190" s="190"/>
      <c r="D190" s="190"/>
      <c r="E190" s="190"/>
      <c r="F190" s="190">
        <f t="shared" si="5"/>
        <v>0</v>
      </c>
      <c r="G190" s="190">
        <f t="shared" si="6"/>
        <v>0</v>
      </c>
      <c r="H190" s="191">
        <f t="shared" si="7"/>
        <v>0</v>
      </c>
      <c r="I190" s="190"/>
      <c r="J190" s="192">
        <f t="shared" si="8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9"/>
        <v>0</v>
      </c>
      <c r="T190" s="196" t="str">
        <f t="shared" si="10"/>
        <v/>
      </c>
      <c r="U190" s="196">
        <f t="shared" si="11"/>
        <v>0</v>
      </c>
      <c r="V190" s="197"/>
      <c r="W190" s="195">
        <f t="shared" ref="W190:X190" si="181">C190/100</f>
        <v>0</v>
      </c>
      <c r="X190" s="195">
        <f t="shared" si="181"/>
        <v>0</v>
      </c>
      <c r="Y190" s="195">
        <f t="shared" si="14"/>
        <v>0</v>
      </c>
      <c r="Z190" s="198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185.0</v>
      </c>
      <c r="B191" s="190"/>
      <c r="C191" s="190"/>
      <c r="D191" s="190"/>
      <c r="E191" s="190"/>
      <c r="F191" s="190">
        <f t="shared" si="5"/>
        <v>0</v>
      </c>
      <c r="G191" s="190">
        <f t="shared" si="6"/>
        <v>0</v>
      </c>
      <c r="H191" s="191">
        <f t="shared" si="7"/>
        <v>0</v>
      </c>
      <c r="I191" s="190"/>
      <c r="J191" s="192">
        <f t="shared" si="8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9"/>
        <v>0</v>
      </c>
      <c r="T191" s="196" t="str">
        <f t="shared" si="10"/>
        <v/>
      </c>
      <c r="U191" s="196">
        <f t="shared" si="11"/>
        <v>0</v>
      </c>
      <c r="V191" s="197"/>
      <c r="W191" s="195">
        <f t="shared" ref="W191:X191" si="182">C191/100</f>
        <v>0</v>
      </c>
      <c r="X191" s="195">
        <f t="shared" si="182"/>
        <v>0</v>
      </c>
      <c r="Y191" s="195">
        <f t="shared" si="14"/>
        <v>0</v>
      </c>
      <c r="Z191" s="198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186.0</v>
      </c>
      <c r="B192" s="190"/>
      <c r="C192" s="190"/>
      <c r="D192" s="190"/>
      <c r="E192" s="190"/>
      <c r="F192" s="190">
        <f t="shared" si="5"/>
        <v>0</v>
      </c>
      <c r="G192" s="190">
        <f t="shared" si="6"/>
        <v>0</v>
      </c>
      <c r="H192" s="191">
        <f t="shared" si="7"/>
        <v>0</v>
      </c>
      <c r="I192" s="190"/>
      <c r="J192" s="192">
        <f t="shared" si="8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9"/>
        <v>0</v>
      </c>
      <c r="T192" s="196" t="str">
        <f t="shared" si="10"/>
        <v/>
      </c>
      <c r="U192" s="196">
        <f t="shared" si="11"/>
        <v>0</v>
      </c>
      <c r="V192" s="197"/>
      <c r="W192" s="195">
        <f t="shared" ref="W192:X192" si="183">C192/100</f>
        <v>0</v>
      </c>
      <c r="X192" s="195">
        <f t="shared" si="183"/>
        <v>0</v>
      </c>
      <c r="Y192" s="195">
        <f t="shared" si="14"/>
        <v>0</v>
      </c>
      <c r="Z192" s="198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187.0</v>
      </c>
      <c r="B193" s="190"/>
      <c r="C193" s="190"/>
      <c r="D193" s="190"/>
      <c r="E193" s="190"/>
      <c r="F193" s="190">
        <f t="shared" si="5"/>
        <v>0</v>
      </c>
      <c r="G193" s="190">
        <f t="shared" si="6"/>
        <v>0</v>
      </c>
      <c r="H193" s="191">
        <f t="shared" si="7"/>
        <v>0</v>
      </c>
      <c r="I193" s="190"/>
      <c r="J193" s="192">
        <f t="shared" si="8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9"/>
        <v>0</v>
      </c>
      <c r="T193" s="196" t="str">
        <f t="shared" si="10"/>
        <v/>
      </c>
      <c r="U193" s="196">
        <f t="shared" si="11"/>
        <v>0</v>
      </c>
      <c r="V193" s="197"/>
      <c r="W193" s="195">
        <f t="shared" ref="W193:X193" si="184">C193/100</f>
        <v>0</v>
      </c>
      <c r="X193" s="195">
        <f t="shared" si="184"/>
        <v>0</v>
      </c>
      <c r="Y193" s="195">
        <f t="shared" si="14"/>
        <v>0</v>
      </c>
      <c r="Z193" s="198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188.0</v>
      </c>
      <c r="B194" s="190"/>
      <c r="C194" s="190"/>
      <c r="D194" s="190"/>
      <c r="E194" s="190"/>
      <c r="F194" s="190">
        <f t="shared" si="5"/>
        <v>0</v>
      </c>
      <c r="G194" s="190">
        <f t="shared" si="6"/>
        <v>0</v>
      </c>
      <c r="H194" s="191">
        <f t="shared" si="7"/>
        <v>0</v>
      </c>
      <c r="I194" s="190"/>
      <c r="J194" s="192">
        <f t="shared" si="8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9"/>
        <v>0</v>
      </c>
      <c r="T194" s="196" t="str">
        <f t="shared" si="10"/>
        <v/>
      </c>
      <c r="U194" s="196">
        <f t="shared" si="11"/>
        <v>0</v>
      </c>
      <c r="V194" s="197"/>
      <c r="W194" s="195">
        <f t="shared" ref="W194:X194" si="185">C194/100</f>
        <v>0</v>
      </c>
      <c r="X194" s="195">
        <f t="shared" si="185"/>
        <v>0</v>
      </c>
      <c r="Y194" s="195">
        <f t="shared" si="14"/>
        <v>0</v>
      </c>
      <c r="Z194" s="198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189.0</v>
      </c>
      <c r="B195" s="190"/>
      <c r="C195" s="190"/>
      <c r="D195" s="190"/>
      <c r="E195" s="190"/>
      <c r="F195" s="190">
        <f t="shared" si="5"/>
        <v>0</v>
      </c>
      <c r="G195" s="190">
        <f t="shared" si="6"/>
        <v>0</v>
      </c>
      <c r="H195" s="191">
        <f t="shared" si="7"/>
        <v>0</v>
      </c>
      <c r="I195" s="190"/>
      <c r="J195" s="192">
        <f t="shared" si="8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9"/>
        <v>0</v>
      </c>
      <c r="T195" s="196" t="str">
        <f t="shared" si="10"/>
        <v/>
      </c>
      <c r="U195" s="196">
        <f t="shared" si="11"/>
        <v>0</v>
      </c>
      <c r="V195" s="197"/>
      <c r="W195" s="195">
        <f t="shared" ref="W195:X195" si="186">C195/100</f>
        <v>0</v>
      </c>
      <c r="X195" s="195">
        <f t="shared" si="186"/>
        <v>0</v>
      </c>
      <c r="Y195" s="195">
        <f t="shared" si="14"/>
        <v>0</v>
      </c>
      <c r="Z195" s="198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190.0</v>
      </c>
      <c r="B196" s="190"/>
      <c r="C196" s="190"/>
      <c r="D196" s="190"/>
      <c r="E196" s="190"/>
      <c r="F196" s="190">
        <f t="shared" si="5"/>
        <v>0</v>
      </c>
      <c r="G196" s="190">
        <f t="shared" si="6"/>
        <v>0</v>
      </c>
      <c r="H196" s="191">
        <f t="shared" si="7"/>
        <v>0</v>
      </c>
      <c r="I196" s="190"/>
      <c r="J196" s="192">
        <f t="shared" si="8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9"/>
        <v>0</v>
      </c>
      <c r="T196" s="196" t="str">
        <f t="shared" si="10"/>
        <v/>
      </c>
      <c r="U196" s="196">
        <f t="shared" si="11"/>
        <v>0</v>
      </c>
      <c r="V196" s="197"/>
      <c r="W196" s="195">
        <f t="shared" ref="W196:X196" si="187">C196/100</f>
        <v>0</v>
      </c>
      <c r="X196" s="195">
        <f t="shared" si="187"/>
        <v>0</v>
      </c>
      <c r="Y196" s="195">
        <f t="shared" si="14"/>
        <v>0</v>
      </c>
      <c r="Z196" s="198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191.0</v>
      </c>
      <c r="B197" s="190"/>
      <c r="C197" s="190"/>
      <c r="D197" s="190"/>
      <c r="E197" s="190"/>
      <c r="F197" s="190">
        <f t="shared" si="5"/>
        <v>0</v>
      </c>
      <c r="G197" s="190">
        <f t="shared" si="6"/>
        <v>0</v>
      </c>
      <c r="H197" s="191">
        <f t="shared" si="7"/>
        <v>0</v>
      </c>
      <c r="I197" s="190"/>
      <c r="J197" s="192">
        <f t="shared" si="8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9"/>
        <v>0</v>
      </c>
      <c r="T197" s="196" t="str">
        <f t="shared" si="10"/>
        <v/>
      </c>
      <c r="U197" s="196">
        <f t="shared" si="11"/>
        <v>0</v>
      </c>
      <c r="V197" s="197"/>
      <c r="W197" s="195">
        <f t="shared" ref="W197:X197" si="188">C197/100</f>
        <v>0</v>
      </c>
      <c r="X197" s="195">
        <f t="shared" si="188"/>
        <v>0</v>
      </c>
      <c r="Y197" s="195">
        <f t="shared" si="14"/>
        <v>0</v>
      </c>
      <c r="Z197" s="198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192.0</v>
      </c>
      <c r="B198" s="190"/>
      <c r="C198" s="190"/>
      <c r="D198" s="190"/>
      <c r="E198" s="190"/>
      <c r="F198" s="190">
        <f t="shared" si="5"/>
        <v>0</v>
      </c>
      <c r="G198" s="190">
        <f t="shared" si="6"/>
        <v>0</v>
      </c>
      <c r="H198" s="191">
        <f t="shared" si="7"/>
        <v>0</v>
      </c>
      <c r="I198" s="190"/>
      <c r="J198" s="192">
        <f t="shared" si="8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9"/>
        <v>0</v>
      </c>
      <c r="T198" s="196" t="str">
        <f t="shared" si="10"/>
        <v/>
      </c>
      <c r="U198" s="196">
        <f t="shared" si="11"/>
        <v>0</v>
      </c>
      <c r="V198" s="197"/>
      <c r="W198" s="195">
        <f t="shared" ref="W198:X198" si="189">C198/100</f>
        <v>0</v>
      </c>
      <c r="X198" s="195">
        <f t="shared" si="189"/>
        <v>0</v>
      </c>
      <c r="Y198" s="195">
        <f t="shared" si="14"/>
        <v>0</v>
      </c>
      <c r="Z198" s="198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193.0</v>
      </c>
      <c r="B199" s="190"/>
      <c r="C199" s="190"/>
      <c r="D199" s="190"/>
      <c r="E199" s="190"/>
      <c r="F199" s="190">
        <f t="shared" si="5"/>
        <v>0</v>
      </c>
      <c r="G199" s="190">
        <f t="shared" si="6"/>
        <v>0</v>
      </c>
      <c r="H199" s="191">
        <f t="shared" si="7"/>
        <v>0</v>
      </c>
      <c r="I199" s="190"/>
      <c r="J199" s="192">
        <f t="shared" si="8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9"/>
        <v>0</v>
      </c>
      <c r="T199" s="196" t="str">
        <f t="shared" si="10"/>
        <v/>
      </c>
      <c r="U199" s="196">
        <f t="shared" si="11"/>
        <v>0</v>
      </c>
      <c r="V199" s="197"/>
      <c r="W199" s="195">
        <f t="shared" ref="W199:X199" si="190">C199/100</f>
        <v>0</v>
      </c>
      <c r="X199" s="195">
        <f t="shared" si="190"/>
        <v>0</v>
      </c>
      <c r="Y199" s="195">
        <f t="shared" si="14"/>
        <v>0</v>
      </c>
      <c r="Z199" s="198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194.0</v>
      </c>
      <c r="B200" s="190"/>
      <c r="C200" s="190"/>
      <c r="D200" s="190"/>
      <c r="E200" s="190"/>
      <c r="F200" s="190">
        <f t="shared" si="5"/>
        <v>0</v>
      </c>
      <c r="G200" s="190">
        <f t="shared" si="6"/>
        <v>0</v>
      </c>
      <c r="H200" s="191">
        <f t="shared" si="7"/>
        <v>0</v>
      </c>
      <c r="I200" s="190"/>
      <c r="J200" s="192">
        <f t="shared" si="8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9"/>
        <v>0</v>
      </c>
      <c r="T200" s="196" t="str">
        <f t="shared" si="10"/>
        <v/>
      </c>
      <c r="U200" s="196">
        <f t="shared" si="11"/>
        <v>0</v>
      </c>
      <c r="V200" s="197"/>
      <c r="W200" s="195">
        <f t="shared" ref="W200:X200" si="191">C200/100</f>
        <v>0</v>
      </c>
      <c r="X200" s="195">
        <f t="shared" si="191"/>
        <v>0</v>
      </c>
      <c r="Y200" s="195">
        <f t="shared" si="14"/>
        <v>0</v>
      </c>
      <c r="Z200" s="198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195.0</v>
      </c>
      <c r="B201" s="190"/>
      <c r="C201" s="190"/>
      <c r="D201" s="190"/>
      <c r="E201" s="190"/>
      <c r="F201" s="190">
        <f t="shared" si="5"/>
        <v>0</v>
      </c>
      <c r="G201" s="190">
        <f t="shared" si="6"/>
        <v>0</v>
      </c>
      <c r="H201" s="191">
        <f t="shared" si="7"/>
        <v>0</v>
      </c>
      <c r="I201" s="190"/>
      <c r="J201" s="192">
        <f t="shared" si="8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9"/>
        <v>0</v>
      </c>
      <c r="T201" s="196" t="str">
        <f t="shared" si="10"/>
        <v/>
      </c>
      <c r="U201" s="196">
        <f t="shared" si="11"/>
        <v>0</v>
      </c>
      <c r="V201" s="197"/>
      <c r="W201" s="195">
        <f t="shared" ref="W201:X201" si="192">C201/100</f>
        <v>0</v>
      </c>
      <c r="X201" s="195">
        <f t="shared" si="192"/>
        <v>0</v>
      </c>
      <c r="Y201" s="195">
        <f t="shared" si="14"/>
        <v>0</v>
      </c>
      <c r="Z201" s="198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196.0</v>
      </c>
      <c r="B202" s="190"/>
      <c r="C202" s="190"/>
      <c r="D202" s="190"/>
      <c r="E202" s="190"/>
      <c r="F202" s="190">
        <f t="shared" si="5"/>
        <v>0</v>
      </c>
      <c r="G202" s="190">
        <f t="shared" si="6"/>
        <v>0</v>
      </c>
      <c r="H202" s="191">
        <f t="shared" si="7"/>
        <v>0</v>
      </c>
      <c r="I202" s="190"/>
      <c r="J202" s="192">
        <f t="shared" si="8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9"/>
        <v>0</v>
      </c>
      <c r="T202" s="196" t="str">
        <f t="shared" si="10"/>
        <v/>
      </c>
      <c r="U202" s="196">
        <f t="shared" si="11"/>
        <v>0</v>
      </c>
      <c r="V202" s="197"/>
      <c r="W202" s="195">
        <f t="shared" ref="W202:X202" si="193">C202/100</f>
        <v>0</v>
      </c>
      <c r="X202" s="195">
        <f t="shared" si="193"/>
        <v>0</v>
      </c>
      <c r="Y202" s="195">
        <f t="shared" si="14"/>
        <v>0</v>
      </c>
      <c r="Z202" s="198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197.0</v>
      </c>
      <c r="B203" s="190"/>
      <c r="C203" s="190"/>
      <c r="D203" s="190"/>
      <c r="E203" s="190"/>
      <c r="F203" s="190">
        <f t="shared" si="5"/>
        <v>0</v>
      </c>
      <c r="G203" s="190">
        <f t="shared" si="6"/>
        <v>0</v>
      </c>
      <c r="H203" s="191">
        <f t="shared" si="7"/>
        <v>0</v>
      </c>
      <c r="I203" s="190"/>
      <c r="J203" s="192">
        <f t="shared" si="8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9"/>
        <v>0</v>
      </c>
      <c r="T203" s="196" t="str">
        <f t="shared" si="10"/>
        <v/>
      </c>
      <c r="U203" s="196">
        <f t="shared" si="11"/>
        <v>0</v>
      </c>
      <c r="V203" s="197"/>
      <c r="W203" s="195">
        <f t="shared" ref="W203:X203" si="194">C203/100</f>
        <v>0</v>
      </c>
      <c r="X203" s="195">
        <f t="shared" si="194"/>
        <v>0</v>
      </c>
      <c r="Y203" s="195">
        <f t="shared" si="14"/>
        <v>0</v>
      </c>
      <c r="Z203" s="198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198.0</v>
      </c>
      <c r="B204" s="190"/>
      <c r="C204" s="190"/>
      <c r="D204" s="190"/>
      <c r="E204" s="190"/>
      <c r="F204" s="190">
        <f t="shared" si="5"/>
        <v>0</v>
      </c>
      <c r="G204" s="190">
        <f t="shared" si="6"/>
        <v>0</v>
      </c>
      <c r="H204" s="191">
        <f t="shared" si="7"/>
        <v>0</v>
      </c>
      <c r="I204" s="190"/>
      <c r="J204" s="192">
        <f t="shared" si="8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9"/>
        <v>0</v>
      </c>
      <c r="T204" s="196" t="str">
        <f t="shared" si="10"/>
        <v/>
      </c>
      <c r="U204" s="196">
        <f t="shared" si="11"/>
        <v>0</v>
      </c>
      <c r="V204" s="197"/>
      <c r="W204" s="195">
        <f t="shared" ref="W204:X204" si="195">C204/100</f>
        <v>0</v>
      </c>
      <c r="X204" s="195">
        <f t="shared" si="195"/>
        <v>0</v>
      </c>
      <c r="Y204" s="195">
        <f t="shared" si="14"/>
        <v>0</v>
      </c>
      <c r="Z204" s="198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199.0</v>
      </c>
      <c r="B205" s="190"/>
      <c r="C205" s="190"/>
      <c r="D205" s="190"/>
      <c r="E205" s="190"/>
      <c r="F205" s="190">
        <f t="shared" si="5"/>
        <v>0</v>
      </c>
      <c r="G205" s="190">
        <f t="shared" si="6"/>
        <v>0</v>
      </c>
      <c r="H205" s="191">
        <f t="shared" si="7"/>
        <v>0</v>
      </c>
      <c r="I205" s="190"/>
      <c r="J205" s="192">
        <f t="shared" si="8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9"/>
        <v>0</v>
      </c>
      <c r="T205" s="196" t="str">
        <f t="shared" si="10"/>
        <v/>
      </c>
      <c r="U205" s="196">
        <f t="shared" si="11"/>
        <v>0</v>
      </c>
      <c r="V205" s="197"/>
      <c r="W205" s="195">
        <f t="shared" ref="W205:X205" si="196">C205/100</f>
        <v>0</v>
      </c>
      <c r="X205" s="195">
        <f t="shared" si="196"/>
        <v>0</v>
      </c>
      <c r="Y205" s="195">
        <f t="shared" si="14"/>
        <v>0</v>
      </c>
      <c r="Z205" s="198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200.0</v>
      </c>
      <c r="B206" s="190"/>
      <c r="C206" s="190"/>
      <c r="D206" s="190"/>
      <c r="E206" s="190"/>
      <c r="F206" s="190">
        <f t="shared" si="5"/>
        <v>0</v>
      </c>
      <c r="G206" s="190">
        <f t="shared" si="6"/>
        <v>0</v>
      </c>
      <c r="H206" s="191">
        <f t="shared" si="7"/>
        <v>0</v>
      </c>
      <c r="I206" s="190"/>
      <c r="J206" s="192">
        <f t="shared" si="8"/>
        <v>0</v>
      </c>
      <c r="K206" s="139"/>
      <c r="L206" s="216"/>
      <c r="M206" s="258"/>
      <c r="N206" s="258"/>
      <c r="O206" s="139"/>
      <c r="P206" s="139"/>
      <c r="Q206" s="192"/>
      <c r="R206" s="141"/>
      <c r="S206" s="195">
        <f t="shared" si="9"/>
        <v>0</v>
      </c>
      <c r="T206" s="196" t="str">
        <f t="shared" si="10"/>
        <v/>
      </c>
      <c r="U206" s="196">
        <f t="shared" si="11"/>
        <v>0</v>
      </c>
      <c r="V206" s="197"/>
      <c r="W206" s="195">
        <f t="shared" ref="W206:X206" si="197">C206/100</f>
        <v>0</v>
      </c>
      <c r="X206" s="195">
        <f t="shared" si="197"/>
        <v>0</v>
      </c>
      <c r="Y206" s="195">
        <f t="shared" si="14"/>
        <v>0</v>
      </c>
      <c r="Z206" s="198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201.0</v>
      </c>
      <c r="B207" s="190"/>
      <c r="C207" s="190"/>
      <c r="D207" s="190"/>
      <c r="E207" s="190"/>
      <c r="F207" s="190">
        <f t="shared" si="5"/>
        <v>0</v>
      </c>
      <c r="G207" s="190">
        <f t="shared" si="6"/>
        <v>0</v>
      </c>
      <c r="H207" s="191">
        <f t="shared" si="7"/>
        <v>0</v>
      </c>
      <c r="I207" s="190"/>
      <c r="J207" s="192">
        <f t="shared" si="8"/>
        <v>0</v>
      </c>
      <c r="K207" s="139"/>
      <c r="L207" s="216"/>
      <c r="M207" s="258"/>
      <c r="N207" s="258"/>
      <c r="O207" s="139"/>
      <c r="P207" s="139"/>
      <c r="Q207" s="192"/>
      <c r="R207" s="141"/>
      <c r="S207" s="195">
        <f t="shared" si="9"/>
        <v>0</v>
      </c>
      <c r="T207" s="196" t="str">
        <f t="shared" si="10"/>
        <v/>
      </c>
      <c r="U207" s="196">
        <f t="shared" si="11"/>
        <v>0</v>
      </c>
      <c r="V207" s="197"/>
      <c r="W207" s="195">
        <f t="shared" ref="W207:X207" si="198">C207/100</f>
        <v>0</v>
      </c>
      <c r="X207" s="195">
        <f t="shared" si="198"/>
        <v>0</v>
      </c>
      <c r="Y207" s="195">
        <f t="shared" si="14"/>
        <v>0</v>
      </c>
      <c r="Z207" s="198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202.0</v>
      </c>
      <c r="B208" s="190"/>
      <c r="C208" s="190"/>
      <c r="D208" s="190"/>
      <c r="E208" s="190"/>
      <c r="F208" s="190">
        <f t="shared" si="5"/>
        <v>0</v>
      </c>
      <c r="G208" s="190">
        <f t="shared" si="6"/>
        <v>0</v>
      </c>
      <c r="H208" s="191">
        <f t="shared" si="7"/>
        <v>0</v>
      </c>
      <c r="I208" s="190"/>
      <c r="J208" s="192">
        <f t="shared" si="8"/>
        <v>0</v>
      </c>
      <c r="K208" s="139"/>
      <c r="L208" s="216"/>
      <c r="M208" s="258"/>
      <c r="N208" s="258"/>
      <c r="O208" s="139"/>
      <c r="P208" s="139"/>
      <c r="Q208" s="192"/>
      <c r="R208" s="141"/>
      <c r="S208" s="195">
        <f t="shared" si="9"/>
        <v>0</v>
      </c>
      <c r="T208" s="196" t="str">
        <f t="shared" si="10"/>
        <v/>
      </c>
      <c r="U208" s="196">
        <f t="shared" si="11"/>
        <v>0</v>
      </c>
      <c r="V208" s="197"/>
      <c r="W208" s="195">
        <f t="shared" ref="W208:X208" si="199">C208/100</f>
        <v>0</v>
      </c>
      <c r="X208" s="195">
        <f t="shared" si="199"/>
        <v>0</v>
      </c>
      <c r="Y208" s="195">
        <f t="shared" si="14"/>
        <v>0</v>
      </c>
      <c r="Z208" s="198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203.0</v>
      </c>
      <c r="B209" s="190"/>
      <c r="C209" s="190"/>
      <c r="D209" s="190"/>
      <c r="E209" s="190"/>
      <c r="F209" s="190">
        <f t="shared" si="5"/>
        <v>0</v>
      </c>
      <c r="G209" s="190">
        <f t="shared" si="6"/>
        <v>0</v>
      </c>
      <c r="H209" s="191">
        <f t="shared" si="7"/>
        <v>0</v>
      </c>
      <c r="I209" s="190"/>
      <c r="J209" s="192">
        <f t="shared" si="8"/>
        <v>0</v>
      </c>
      <c r="K209" s="139"/>
      <c r="L209" s="216"/>
      <c r="M209" s="258"/>
      <c r="N209" s="258"/>
      <c r="O209" s="139"/>
      <c r="P209" s="139"/>
      <c r="Q209" s="192"/>
      <c r="R209" s="141"/>
      <c r="S209" s="195">
        <f t="shared" si="9"/>
        <v>0</v>
      </c>
      <c r="T209" s="196" t="str">
        <f t="shared" si="10"/>
        <v/>
      </c>
      <c r="U209" s="196">
        <f t="shared" si="11"/>
        <v>0</v>
      </c>
      <c r="V209" s="197"/>
      <c r="W209" s="195">
        <f t="shared" ref="W209:X209" si="200">C209/100</f>
        <v>0</v>
      </c>
      <c r="X209" s="195">
        <f t="shared" si="200"/>
        <v>0</v>
      </c>
      <c r="Y209" s="195">
        <f t="shared" si="14"/>
        <v>0</v>
      </c>
      <c r="Z209" s="198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204.0</v>
      </c>
      <c r="B210" s="190"/>
      <c r="C210" s="190"/>
      <c r="D210" s="190"/>
      <c r="E210" s="190"/>
      <c r="F210" s="190">
        <f t="shared" si="5"/>
        <v>0</v>
      </c>
      <c r="G210" s="190">
        <f t="shared" si="6"/>
        <v>0</v>
      </c>
      <c r="H210" s="191">
        <f t="shared" si="7"/>
        <v>0</v>
      </c>
      <c r="I210" s="190"/>
      <c r="J210" s="192">
        <f t="shared" si="8"/>
        <v>0</v>
      </c>
      <c r="K210" s="139"/>
      <c r="L210" s="216"/>
      <c r="M210" s="258"/>
      <c r="N210" s="258"/>
      <c r="O210" s="139"/>
      <c r="P210" s="139"/>
      <c r="Q210" s="192"/>
      <c r="R210" s="141"/>
      <c r="S210" s="195">
        <f t="shared" si="9"/>
        <v>0</v>
      </c>
      <c r="T210" s="196" t="str">
        <f t="shared" si="10"/>
        <v/>
      </c>
      <c r="U210" s="196">
        <f t="shared" si="11"/>
        <v>0</v>
      </c>
      <c r="V210" s="197"/>
      <c r="W210" s="195">
        <f t="shared" ref="W210:X210" si="201">C210/100</f>
        <v>0</v>
      </c>
      <c r="X210" s="195">
        <f t="shared" si="201"/>
        <v>0</v>
      </c>
      <c r="Y210" s="195">
        <f t="shared" si="14"/>
        <v>0</v>
      </c>
      <c r="Z210" s="198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205.0</v>
      </c>
      <c r="B211" s="190"/>
      <c r="C211" s="190"/>
      <c r="D211" s="190"/>
      <c r="E211" s="190"/>
      <c r="F211" s="190">
        <f t="shared" si="5"/>
        <v>0</v>
      </c>
      <c r="G211" s="190">
        <f t="shared" si="6"/>
        <v>0</v>
      </c>
      <c r="H211" s="191">
        <f t="shared" si="7"/>
        <v>0</v>
      </c>
      <c r="I211" s="190"/>
      <c r="J211" s="192">
        <f t="shared" si="8"/>
        <v>0</v>
      </c>
      <c r="K211" s="139"/>
      <c r="L211" s="216"/>
      <c r="M211" s="258"/>
      <c r="N211" s="258"/>
      <c r="O211" s="139"/>
      <c r="P211" s="139"/>
      <c r="Q211" s="192"/>
      <c r="R211" s="141"/>
      <c r="S211" s="195">
        <f t="shared" si="9"/>
        <v>0</v>
      </c>
      <c r="T211" s="196" t="str">
        <f t="shared" si="10"/>
        <v/>
      </c>
      <c r="U211" s="196">
        <f t="shared" si="11"/>
        <v>0</v>
      </c>
      <c r="V211" s="197"/>
      <c r="W211" s="195">
        <f t="shared" ref="W211:X211" si="202">C211/100</f>
        <v>0</v>
      </c>
      <c r="X211" s="195">
        <f t="shared" si="202"/>
        <v>0</v>
      </c>
      <c r="Y211" s="195">
        <f t="shared" si="14"/>
        <v>0</v>
      </c>
      <c r="Z211" s="198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206.0</v>
      </c>
      <c r="B212" s="190"/>
      <c r="C212" s="190"/>
      <c r="D212" s="190"/>
      <c r="E212" s="190"/>
      <c r="F212" s="190">
        <f t="shared" si="5"/>
        <v>0</v>
      </c>
      <c r="G212" s="190">
        <f t="shared" si="6"/>
        <v>0</v>
      </c>
      <c r="H212" s="191">
        <f t="shared" si="7"/>
        <v>0</v>
      </c>
      <c r="I212" s="190"/>
      <c r="J212" s="192">
        <f t="shared" si="8"/>
        <v>0</v>
      </c>
      <c r="K212" s="139"/>
      <c r="L212" s="216"/>
      <c r="M212" s="258"/>
      <c r="N212" s="258"/>
      <c r="O212" s="139"/>
      <c r="P212" s="139"/>
      <c r="Q212" s="192"/>
      <c r="R212" s="141"/>
      <c r="S212" s="195">
        <f t="shared" si="9"/>
        <v>0</v>
      </c>
      <c r="T212" s="196" t="str">
        <f t="shared" si="10"/>
        <v/>
      </c>
      <c r="U212" s="196">
        <f t="shared" si="11"/>
        <v>0</v>
      </c>
      <c r="V212" s="197"/>
      <c r="W212" s="195">
        <f t="shared" ref="W212:X212" si="203">C212/100</f>
        <v>0</v>
      </c>
      <c r="X212" s="195">
        <f t="shared" si="203"/>
        <v>0</v>
      </c>
      <c r="Y212" s="195">
        <f t="shared" si="14"/>
        <v>0</v>
      </c>
      <c r="Z212" s="198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207.0</v>
      </c>
      <c r="B213" s="190"/>
      <c r="C213" s="190"/>
      <c r="D213" s="190"/>
      <c r="E213" s="190"/>
      <c r="F213" s="190">
        <f t="shared" si="5"/>
        <v>0</v>
      </c>
      <c r="G213" s="190">
        <f t="shared" si="6"/>
        <v>0</v>
      </c>
      <c r="H213" s="191">
        <f t="shared" si="7"/>
        <v>0</v>
      </c>
      <c r="I213" s="190"/>
      <c r="J213" s="192">
        <f t="shared" si="8"/>
        <v>0</v>
      </c>
      <c r="K213" s="139"/>
      <c r="L213" s="216"/>
      <c r="M213" s="258"/>
      <c r="N213" s="258"/>
      <c r="O213" s="139"/>
      <c r="P213" s="139"/>
      <c r="Q213" s="192"/>
      <c r="R213" s="141"/>
      <c r="S213" s="195">
        <f t="shared" si="9"/>
        <v>0</v>
      </c>
      <c r="T213" s="196" t="str">
        <f t="shared" si="10"/>
        <v/>
      </c>
      <c r="U213" s="196">
        <f t="shared" si="11"/>
        <v>0</v>
      </c>
      <c r="V213" s="197"/>
      <c r="W213" s="195">
        <f t="shared" ref="W213:X213" si="204">C213/100</f>
        <v>0</v>
      </c>
      <c r="X213" s="195">
        <f t="shared" si="204"/>
        <v>0</v>
      </c>
      <c r="Y213" s="195">
        <f t="shared" si="14"/>
        <v>0</v>
      </c>
      <c r="Z213" s="198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208.0</v>
      </c>
      <c r="B214" s="190"/>
      <c r="C214" s="190"/>
      <c r="D214" s="190"/>
      <c r="E214" s="190"/>
      <c r="F214" s="190">
        <f t="shared" si="5"/>
        <v>0</v>
      </c>
      <c r="G214" s="190">
        <f t="shared" si="6"/>
        <v>0</v>
      </c>
      <c r="H214" s="191">
        <f t="shared" si="7"/>
        <v>0</v>
      </c>
      <c r="I214" s="190"/>
      <c r="J214" s="192">
        <f t="shared" si="8"/>
        <v>0</v>
      </c>
      <c r="K214" s="139"/>
      <c r="L214" s="216"/>
      <c r="M214" s="258"/>
      <c r="N214" s="258"/>
      <c r="O214" s="139"/>
      <c r="P214" s="139"/>
      <c r="Q214" s="192"/>
      <c r="R214" s="141"/>
      <c r="S214" s="195">
        <f t="shared" si="9"/>
        <v>0</v>
      </c>
      <c r="T214" s="196" t="str">
        <f t="shared" si="10"/>
        <v/>
      </c>
      <c r="U214" s="196">
        <f t="shared" si="11"/>
        <v>0</v>
      </c>
      <c r="V214" s="197"/>
      <c r="W214" s="195">
        <f t="shared" ref="W214:X214" si="205">C214/100</f>
        <v>0</v>
      </c>
      <c r="X214" s="195">
        <f t="shared" si="205"/>
        <v>0</v>
      </c>
      <c r="Y214" s="195">
        <f t="shared" si="14"/>
        <v>0</v>
      </c>
      <c r="Z214" s="198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209.0</v>
      </c>
      <c r="B215" s="190"/>
      <c r="C215" s="190"/>
      <c r="D215" s="190"/>
      <c r="E215" s="190"/>
      <c r="F215" s="190">
        <f t="shared" si="5"/>
        <v>0</v>
      </c>
      <c r="G215" s="190">
        <f t="shared" si="6"/>
        <v>0</v>
      </c>
      <c r="H215" s="191">
        <f t="shared" si="7"/>
        <v>0</v>
      </c>
      <c r="I215" s="190"/>
      <c r="J215" s="192">
        <f t="shared" si="8"/>
        <v>0</v>
      </c>
      <c r="K215" s="139"/>
      <c r="L215" s="216"/>
      <c r="M215" s="258"/>
      <c r="N215" s="258"/>
      <c r="O215" s="139"/>
      <c r="P215" s="139"/>
      <c r="Q215" s="192"/>
      <c r="R215" s="141"/>
      <c r="S215" s="195">
        <f t="shared" si="9"/>
        <v>0</v>
      </c>
      <c r="T215" s="196" t="str">
        <f t="shared" si="10"/>
        <v/>
      </c>
      <c r="U215" s="196">
        <f t="shared" si="11"/>
        <v>0</v>
      </c>
      <c r="V215" s="197"/>
      <c r="W215" s="195">
        <f t="shared" ref="W215:X215" si="206">C215/100</f>
        <v>0</v>
      </c>
      <c r="X215" s="195">
        <f t="shared" si="206"/>
        <v>0</v>
      </c>
      <c r="Y215" s="195">
        <f t="shared" si="14"/>
        <v>0</v>
      </c>
      <c r="Z215" s="198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210.0</v>
      </c>
      <c r="B216" s="190"/>
      <c r="C216" s="190"/>
      <c r="D216" s="190"/>
      <c r="E216" s="190"/>
      <c r="F216" s="190">
        <f t="shared" si="5"/>
        <v>0</v>
      </c>
      <c r="G216" s="190">
        <f t="shared" si="6"/>
        <v>0</v>
      </c>
      <c r="H216" s="191">
        <f t="shared" si="7"/>
        <v>0</v>
      </c>
      <c r="I216" s="190"/>
      <c r="J216" s="192">
        <f t="shared" si="8"/>
        <v>0</v>
      </c>
      <c r="K216" s="139"/>
      <c r="L216" s="216"/>
      <c r="M216" s="258"/>
      <c r="N216" s="258"/>
      <c r="O216" s="139"/>
      <c r="P216" s="139"/>
      <c r="Q216" s="192"/>
      <c r="R216" s="141"/>
      <c r="S216" s="195">
        <f t="shared" si="9"/>
        <v>0</v>
      </c>
      <c r="T216" s="196" t="str">
        <f t="shared" si="10"/>
        <v/>
      </c>
      <c r="U216" s="196">
        <f t="shared" si="11"/>
        <v>0</v>
      </c>
      <c r="V216" s="197"/>
      <c r="W216" s="195">
        <f t="shared" ref="W216:X216" si="207">C216/100</f>
        <v>0</v>
      </c>
      <c r="X216" s="195">
        <f t="shared" si="207"/>
        <v>0</v>
      </c>
      <c r="Y216" s="195">
        <f t="shared" si="14"/>
        <v>0</v>
      </c>
      <c r="Z216" s="198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211.0</v>
      </c>
      <c r="B217" s="190"/>
      <c r="C217" s="190"/>
      <c r="D217" s="190"/>
      <c r="E217" s="190"/>
      <c r="F217" s="190">
        <f t="shared" si="5"/>
        <v>0</v>
      </c>
      <c r="G217" s="190">
        <f t="shared" si="6"/>
        <v>0</v>
      </c>
      <c r="H217" s="191">
        <f t="shared" si="7"/>
        <v>0</v>
      </c>
      <c r="I217" s="190"/>
      <c r="J217" s="192">
        <f t="shared" si="8"/>
        <v>0</v>
      </c>
      <c r="K217" s="139"/>
      <c r="L217" s="216"/>
      <c r="M217" s="258"/>
      <c r="N217" s="258"/>
      <c r="O217" s="139"/>
      <c r="P217" s="139"/>
      <c r="Q217" s="192"/>
      <c r="R217" s="141"/>
      <c r="S217" s="195">
        <f t="shared" si="9"/>
        <v>0</v>
      </c>
      <c r="T217" s="196" t="str">
        <f t="shared" si="10"/>
        <v/>
      </c>
      <c r="U217" s="196">
        <f t="shared" si="11"/>
        <v>0</v>
      </c>
      <c r="V217" s="197"/>
      <c r="W217" s="195">
        <f t="shared" ref="W217:X217" si="208">C217/100</f>
        <v>0</v>
      </c>
      <c r="X217" s="195">
        <f t="shared" si="208"/>
        <v>0</v>
      </c>
      <c r="Y217" s="195">
        <f t="shared" si="14"/>
        <v>0</v>
      </c>
      <c r="Z217" s="198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212.0</v>
      </c>
      <c r="B218" s="190"/>
      <c r="C218" s="190"/>
      <c r="D218" s="190"/>
      <c r="E218" s="190"/>
      <c r="F218" s="190">
        <f t="shared" si="5"/>
        <v>0</v>
      </c>
      <c r="G218" s="190">
        <f t="shared" si="6"/>
        <v>0</v>
      </c>
      <c r="H218" s="191">
        <f t="shared" si="7"/>
        <v>0</v>
      </c>
      <c r="I218" s="190"/>
      <c r="J218" s="192">
        <f t="shared" si="8"/>
        <v>0</v>
      </c>
      <c r="K218" s="139"/>
      <c r="L218" s="216"/>
      <c r="M218" s="258"/>
      <c r="N218" s="258"/>
      <c r="O218" s="139"/>
      <c r="P218" s="139"/>
      <c r="Q218" s="192"/>
      <c r="R218" s="141"/>
      <c r="S218" s="195">
        <f t="shared" si="9"/>
        <v>0</v>
      </c>
      <c r="T218" s="196" t="str">
        <f t="shared" si="10"/>
        <v/>
      </c>
      <c r="U218" s="196">
        <f t="shared" si="11"/>
        <v>0</v>
      </c>
      <c r="V218" s="197"/>
      <c r="W218" s="195">
        <f t="shared" ref="W218:X218" si="209">C218/100</f>
        <v>0</v>
      </c>
      <c r="X218" s="195">
        <f t="shared" si="209"/>
        <v>0</v>
      </c>
      <c r="Y218" s="195">
        <f t="shared" si="14"/>
        <v>0</v>
      </c>
      <c r="Z218" s="198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213.0</v>
      </c>
      <c r="B219" s="190"/>
      <c r="C219" s="190"/>
      <c r="D219" s="190"/>
      <c r="E219" s="190"/>
      <c r="F219" s="190">
        <f t="shared" si="5"/>
        <v>0</v>
      </c>
      <c r="G219" s="190">
        <f t="shared" si="6"/>
        <v>0</v>
      </c>
      <c r="H219" s="191">
        <f t="shared" si="7"/>
        <v>0</v>
      </c>
      <c r="I219" s="190"/>
      <c r="J219" s="192">
        <f t="shared" si="8"/>
        <v>0</v>
      </c>
      <c r="K219" s="139"/>
      <c r="L219" s="216"/>
      <c r="M219" s="258"/>
      <c r="N219" s="258"/>
      <c r="O219" s="139"/>
      <c r="P219" s="139"/>
      <c r="Q219" s="192"/>
      <c r="R219" s="141"/>
      <c r="S219" s="195">
        <f t="shared" si="9"/>
        <v>0</v>
      </c>
      <c r="T219" s="196" t="str">
        <f t="shared" si="10"/>
        <v/>
      </c>
      <c r="U219" s="196">
        <f t="shared" si="11"/>
        <v>0</v>
      </c>
      <c r="V219" s="197"/>
      <c r="W219" s="195">
        <f t="shared" ref="W219:X219" si="210">C219/100</f>
        <v>0</v>
      </c>
      <c r="X219" s="195">
        <f t="shared" si="210"/>
        <v>0</v>
      </c>
      <c r="Y219" s="195">
        <f t="shared" si="14"/>
        <v>0</v>
      </c>
      <c r="Z219" s="198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214.0</v>
      </c>
      <c r="B220" s="190"/>
      <c r="C220" s="190"/>
      <c r="D220" s="190"/>
      <c r="E220" s="190"/>
      <c r="F220" s="190">
        <f t="shared" si="5"/>
        <v>0</v>
      </c>
      <c r="G220" s="190">
        <f t="shared" si="6"/>
        <v>0</v>
      </c>
      <c r="H220" s="191">
        <f t="shared" si="7"/>
        <v>0</v>
      </c>
      <c r="I220" s="190"/>
      <c r="J220" s="192">
        <f t="shared" si="8"/>
        <v>0</v>
      </c>
      <c r="K220" s="139"/>
      <c r="L220" s="216"/>
      <c r="M220" s="258"/>
      <c r="N220" s="258"/>
      <c r="O220" s="139"/>
      <c r="P220" s="139"/>
      <c r="Q220" s="192"/>
      <c r="R220" s="141"/>
      <c r="S220" s="195">
        <f t="shared" si="9"/>
        <v>0</v>
      </c>
      <c r="T220" s="196" t="str">
        <f t="shared" si="10"/>
        <v/>
      </c>
      <c r="U220" s="196">
        <f t="shared" si="11"/>
        <v>0</v>
      </c>
      <c r="V220" s="197"/>
      <c r="W220" s="195">
        <f t="shared" ref="W220:X220" si="211">C220/100</f>
        <v>0</v>
      </c>
      <c r="X220" s="195">
        <f t="shared" si="211"/>
        <v>0</v>
      </c>
      <c r="Y220" s="195">
        <f t="shared" si="14"/>
        <v>0</v>
      </c>
      <c r="Z220" s="198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0">
        <v>215.0</v>
      </c>
      <c r="B221" s="190"/>
      <c r="C221" s="190"/>
      <c r="D221" s="190"/>
      <c r="E221" s="190"/>
      <c r="F221" s="190">
        <f t="shared" si="5"/>
        <v>0</v>
      </c>
      <c r="G221" s="190">
        <f t="shared" si="6"/>
        <v>0</v>
      </c>
      <c r="H221" s="191">
        <f t="shared" si="7"/>
        <v>0</v>
      </c>
      <c r="I221" s="190"/>
      <c r="J221" s="192">
        <f t="shared" si="8"/>
        <v>0</v>
      </c>
      <c r="K221" s="139"/>
      <c r="L221" s="216"/>
      <c r="M221" s="258"/>
      <c r="N221" s="258"/>
      <c r="O221" s="139"/>
      <c r="P221" s="139"/>
      <c r="Q221" s="192"/>
      <c r="R221" s="141"/>
      <c r="S221" s="195">
        <f t="shared" si="9"/>
        <v>0</v>
      </c>
      <c r="T221" s="196" t="str">
        <f t="shared" si="10"/>
        <v/>
      </c>
      <c r="U221" s="196">
        <f t="shared" si="11"/>
        <v>0</v>
      </c>
      <c r="V221" s="197"/>
      <c r="W221" s="195">
        <f t="shared" ref="W221:X221" si="212">C221/100</f>
        <v>0</v>
      </c>
      <c r="X221" s="195">
        <f t="shared" si="212"/>
        <v>0</v>
      </c>
      <c r="Y221" s="195">
        <f t="shared" si="14"/>
        <v>0</v>
      </c>
      <c r="Z221" s="198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0">
        <v>216.0</v>
      </c>
      <c r="B222" s="190"/>
      <c r="C222" s="190"/>
      <c r="D222" s="190"/>
      <c r="E222" s="190"/>
      <c r="F222" s="190">
        <f t="shared" si="5"/>
        <v>0</v>
      </c>
      <c r="G222" s="190">
        <f t="shared" si="6"/>
        <v>0</v>
      </c>
      <c r="H222" s="191">
        <f t="shared" si="7"/>
        <v>0</v>
      </c>
      <c r="I222" s="190"/>
      <c r="J222" s="192">
        <f t="shared" si="8"/>
        <v>0</v>
      </c>
      <c r="K222" s="139"/>
      <c r="L222" s="216"/>
      <c r="M222" s="258"/>
      <c r="N222" s="258"/>
      <c r="O222" s="139"/>
      <c r="P222" s="139"/>
      <c r="Q222" s="192"/>
      <c r="R222" s="141"/>
      <c r="S222" s="195">
        <f t="shared" si="9"/>
        <v>0</v>
      </c>
      <c r="T222" s="196" t="str">
        <f t="shared" si="10"/>
        <v/>
      </c>
      <c r="U222" s="196">
        <f t="shared" si="11"/>
        <v>0</v>
      </c>
      <c r="V222" s="197"/>
      <c r="W222" s="195">
        <f t="shared" ref="W222:X222" si="213">C222/100</f>
        <v>0</v>
      </c>
      <c r="X222" s="195">
        <f t="shared" si="213"/>
        <v>0</v>
      </c>
      <c r="Y222" s="195">
        <f t="shared" si="14"/>
        <v>0</v>
      </c>
      <c r="Z222" s="198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hidden="1" customHeight="1">
      <c r="A223" s="160">
        <v>217.0</v>
      </c>
      <c r="B223" s="190"/>
      <c r="C223" s="190"/>
      <c r="D223" s="190"/>
      <c r="E223" s="190"/>
      <c r="F223" s="190">
        <f t="shared" si="5"/>
        <v>0</v>
      </c>
      <c r="G223" s="190">
        <f t="shared" si="6"/>
        <v>0</v>
      </c>
      <c r="H223" s="191">
        <f t="shared" si="7"/>
        <v>0</v>
      </c>
      <c r="I223" s="190"/>
      <c r="J223" s="192">
        <f t="shared" si="8"/>
        <v>0</v>
      </c>
      <c r="K223" s="139"/>
      <c r="L223" s="216"/>
      <c r="M223" s="258"/>
      <c r="N223" s="258"/>
      <c r="O223" s="139"/>
      <c r="P223" s="139"/>
      <c r="Q223" s="192"/>
      <c r="R223" s="141"/>
      <c r="S223" s="195">
        <f t="shared" si="9"/>
        <v>0</v>
      </c>
      <c r="T223" s="196" t="str">
        <f t="shared" si="10"/>
        <v/>
      </c>
      <c r="U223" s="196">
        <f t="shared" si="11"/>
        <v>0</v>
      </c>
      <c r="V223" s="197"/>
      <c r="W223" s="195">
        <f t="shared" ref="W223:X223" si="214">C223/100</f>
        <v>0</v>
      </c>
      <c r="X223" s="195">
        <f t="shared" si="214"/>
        <v>0</v>
      </c>
      <c r="Y223" s="195">
        <f t="shared" si="14"/>
        <v>0</v>
      </c>
      <c r="Z223" s="198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60"/>
      <c r="B224" s="175"/>
      <c r="C224" s="175"/>
      <c r="D224" s="175"/>
      <c r="E224" s="175"/>
      <c r="F224" s="175"/>
      <c r="G224" s="175"/>
      <c r="H224" s="178"/>
      <c r="I224" s="160"/>
      <c r="J224" s="193">
        <f>+Q283</f>
        <v>52.4</v>
      </c>
      <c r="K224" s="139"/>
      <c r="L224" s="139"/>
      <c r="M224" s="139"/>
      <c r="N224" s="139"/>
      <c r="O224" s="139"/>
      <c r="P224" s="139"/>
      <c r="Q224" s="139"/>
      <c r="R224" s="194"/>
      <c r="S224" s="195">
        <f t="shared" si="9"/>
        <v>0</v>
      </c>
      <c r="T224" s="196" t="str">
        <f t="shared" si="10"/>
        <v/>
      </c>
      <c r="U224" s="196">
        <f t="shared" si="11"/>
        <v>0</v>
      </c>
      <c r="V224" s="197"/>
      <c r="W224" s="195">
        <f t="shared" ref="W224:X224" si="215">C224/100</f>
        <v>0</v>
      </c>
      <c r="X224" s="195">
        <f t="shared" si="215"/>
        <v>0</v>
      </c>
      <c r="Y224" s="195">
        <f t="shared" si="14"/>
        <v>0</v>
      </c>
      <c r="Z224" s="198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customHeight="1">
      <c r="A225" s="160"/>
      <c r="B225" s="199"/>
      <c r="C225" s="199"/>
      <c r="D225" s="199"/>
      <c r="E225" s="199"/>
      <c r="F225" s="199"/>
      <c r="G225" s="199"/>
      <c r="H225" s="200"/>
      <c r="I225" s="201">
        <f>SUM(I29:I223)</f>
        <v>28</v>
      </c>
      <c r="J225" s="202">
        <f>SUM(J29:J224)</f>
        <v>29862.86077</v>
      </c>
      <c r="K225" s="203"/>
      <c r="L225" s="203"/>
      <c r="M225" s="203"/>
      <c r="N225" s="203"/>
      <c r="O225" s="203"/>
      <c r="P225" s="203"/>
      <c r="Q225" s="203"/>
      <c r="R225" s="141"/>
      <c r="S225" s="203">
        <f>SUMIFS($T$29:$T$223,$S$29:$S$223,"&gt;=3")</f>
        <v>22</v>
      </c>
      <c r="T225" s="203">
        <f t="shared" ref="T225:U225" si="216">SUM(T29:T223)</f>
        <v>28</v>
      </c>
      <c r="U225" s="203">
        <f t="shared" si="216"/>
        <v>624.81</v>
      </c>
      <c r="V225" s="203"/>
      <c r="W225" s="203"/>
      <c r="X225" s="203"/>
      <c r="Y225" s="203"/>
      <c r="Z225" s="204">
        <f>SUM(Z29:Z224)</f>
        <v>1263.706427</v>
      </c>
      <c r="AA225" s="203"/>
      <c r="AB225" s="203"/>
      <c r="AC225" s="203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</row>
    <row r="226" ht="29.25" customHeight="1">
      <c r="A226" s="139"/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141"/>
      <c r="S226" s="197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9.25" customHeight="1">
      <c r="A227" s="139"/>
      <c r="B227" s="139"/>
      <c r="C227" s="139"/>
      <c r="D227" s="139"/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194"/>
      <c r="S227" s="139"/>
      <c r="T227" s="139" t="s">
        <v>48</v>
      </c>
      <c r="U227" s="139" t="s">
        <v>60</v>
      </c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9.25" customHeight="1">
      <c r="A228" s="139"/>
      <c r="B228" s="139"/>
      <c r="C228" s="139"/>
      <c r="D228" s="139"/>
      <c r="E228" s="139"/>
      <c r="F228" s="139"/>
      <c r="G228" s="139"/>
      <c r="H228" s="140"/>
      <c r="I228" s="139"/>
      <c r="J228" s="139"/>
      <c r="K228" s="139"/>
      <c r="L228" s="139"/>
      <c r="M228" s="139"/>
      <c r="N228" s="139"/>
      <c r="O228" s="139"/>
      <c r="P228" s="139"/>
      <c r="Q228" s="139"/>
      <c r="R228" s="141"/>
      <c r="S228" s="139" t="s">
        <v>31</v>
      </c>
      <c r="T228" s="205">
        <f>SUMIFS($J$29:$J$223,$S$29:$S$223,"&gt;=3")</f>
        <v>29442.1741</v>
      </c>
      <c r="U228" s="206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9.25" customHeight="1">
      <c r="A229" s="139" t="s">
        <v>32</v>
      </c>
      <c r="B229" s="139"/>
      <c r="C229" s="139"/>
      <c r="D229" s="139" t="s">
        <v>33</v>
      </c>
      <c r="E229" s="139"/>
      <c r="F229" s="139"/>
      <c r="G229" s="139"/>
      <c r="H229" s="140"/>
      <c r="I229" s="139"/>
      <c r="J229" s="139"/>
      <c r="K229" s="139"/>
      <c r="L229" s="139"/>
      <c r="M229" s="139"/>
      <c r="N229" s="139"/>
      <c r="O229" s="139"/>
      <c r="P229" s="139"/>
      <c r="Q229" s="139"/>
      <c r="R229" s="141"/>
      <c r="S229" s="139" t="s">
        <v>34</v>
      </c>
      <c r="T229" s="207">
        <f>J225-T228</f>
        <v>420.6866695</v>
      </c>
      <c r="U229" s="206">
        <f>+SUMIFS($U$29:$U$223,$S$29:$S$223,"&gt;=3")</f>
        <v>616.3</v>
      </c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9.25" customHeight="1">
      <c r="A230" s="139"/>
      <c r="B230" s="139"/>
      <c r="C230" s="139"/>
      <c r="D230" s="139"/>
      <c r="E230" s="139"/>
      <c r="F230" s="139"/>
      <c r="G230" s="139"/>
      <c r="H230" s="140"/>
      <c r="I230" s="139"/>
      <c r="J230" s="139"/>
      <c r="K230" s="139"/>
      <c r="L230" s="139"/>
      <c r="M230" s="139"/>
      <c r="N230" s="139"/>
      <c r="O230" s="139"/>
      <c r="P230" s="139"/>
      <c r="Q230" s="139"/>
      <c r="R230" s="194"/>
      <c r="S230" s="139"/>
      <c r="T230" s="208">
        <f>+I225</f>
        <v>28</v>
      </c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39.0" customHeight="1">
      <c r="A231" s="175"/>
      <c r="B231" s="160" t="s">
        <v>12</v>
      </c>
      <c r="C231" s="176" t="s">
        <v>61</v>
      </c>
      <c r="D231" s="52"/>
      <c r="E231" s="53"/>
      <c r="F231" s="177"/>
      <c r="G231" s="177"/>
      <c r="H231" s="178" t="s">
        <v>14</v>
      </c>
      <c r="I231" s="160" t="s">
        <v>15</v>
      </c>
      <c r="J231" s="160" t="s">
        <v>16</v>
      </c>
      <c r="K231" s="139"/>
      <c r="L231" s="139"/>
      <c r="M231" s="139"/>
      <c r="N231" s="139"/>
      <c r="O231" s="139"/>
      <c r="P231" s="139"/>
      <c r="Q231" s="139"/>
      <c r="R231" s="141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customHeight="1">
      <c r="A232" s="154">
        <v>1.0</v>
      </c>
      <c r="B232" s="209"/>
      <c r="C232" s="209"/>
      <c r="D232" s="209"/>
      <c r="E232" s="209"/>
      <c r="F232" s="209">
        <f t="shared" ref="F232:F245" si="217">1-VALUE(IF(RIGHT(B232, 1)="%", RIGHT(B232, 3), 0))</f>
        <v>1</v>
      </c>
      <c r="G232" s="209">
        <f t="shared" ref="G232:G245" si="218">+Q232*C232/100*D232/100*E232/100</f>
        <v>0</v>
      </c>
      <c r="H232" s="210">
        <f t="shared" ref="H232:H245" si="219">IF(F232=0, G232, F232*G232)</f>
        <v>0</v>
      </c>
      <c r="I232" s="209"/>
      <c r="J232" s="211"/>
      <c r="K232" s="139"/>
      <c r="L232" s="175">
        <f t="shared" ref="L232:L240" si="220">D232*25.4/1000</f>
        <v>0</v>
      </c>
      <c r="M232" s="160" t="str">
        <f t="shared" ref="M232:M236" si="221">+I232</f>
        <v/>
      </c>
      <c r="N232" s="160">
        <f t="shared" ref="N232:N236" si="222">M232*L232</f>
        <v>0</v>
      </c>
      <c r="O232" s="139"/>
      <c r="P232" s="139"/>
      <c r="Q232" s="139"/>
      <c r="R232" s="141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customHeight="1">
      <c r="A233" s="154">
        <v>2.0</v>
      </c>
      <c r="B233" s="209"/>
      <c r="C233" s="209"/>
      <c r="D233" s="209"/>
      <c r="E233" s="209"/>
      <c r="F233" s="209">
        <f t="shared" si="217"/>
        <v>1</v>
      </c>
      <c r="G233" s="209">
        <f t="shared" si="218"/>
        <v>0</v>
      </c>
      <c r="H233" s="210">
        <f t="shared" si="219"/>
        <v>0</v>
      </c>
      <c r="I233" s="209"/>
      <c r="J233" s="211">
        <f t="shared" ref="J233:J245" si="223">+I233*H233</f>
        <v>0</v>
      </c>
      <c r="K233" s="139"/>
      <c r="L233" s="175">
        <f t="shared" si="220"/>
        <v>0</v>
      </c>
      <c r="M233" s="160" t="str">
        <f t="shared" si="221"/>
        <v/>
      </c>
      <c r="N233" s="160">
        <f t="shared" si="222"/>
        <v>0</v>
      </c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customHeight="1">
      <c r="A234" s="154">
        <v>3.0</v>
      </c>
      <c r="B234" s="212"/>
      <c r="C234" s="212"/>
      <c r="D234" s="212"/>
      <c r="E234" s="212"/>
      <c r="F234" s="212">
        <f t="shared" si="217"/>
        <v>1</v>
      </c>
      <c r="G234" s="212">
        <f t="shared" si="218"/>
        <v>0</v>
      </c>
      <c r="H234" s="213">
        <f t="shared" si="219"/>
        <v>0</v>
      </c>
      <c r="I234" s="212"/>
      <c r="J234" s="192">
        <f t="shared" si="223"/>
        <v>0</v>
      </c>
      <c r="K234" s="139"/>
      <c r="L234" s="175">
        <f t="shared" si="220"/>
        <v>0</v>
      </c>
      <c r="M234" s="160" t="str">
        <f t="shared" si="221"/>
        <v/>
      </c>
      <c r="N234" s="160">
        <f t="shared" si="222"/>
        <v>0</v>
      </c>
      <c r="O234" s="139"/>
      <c r="P234" s="139"/>
      <c r="Q234" s="139"/>
      <c r="R234" s="139"/>
      <c r="S234" s="214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customHeight="1">
      <c r="A235" s="154">
        <v>4.0</v>
      </c>
      <c r="B235" s="212"/>
      <c r="C235" s="212"/>
      <c r="D235" s="212"/>
      <c r="E235" s="212"/>
      <c r="F235" s="212">
        <f t="shared" si="217"/>
        <v>1</v>
      </c>
      <c r="G235" s="212">
        <f t="shared" si="218"/>
        <v>0</v>
      </c>
      <c r="H235" s="213">
        <f t="shared" si="219"/>
        <v>0</v>
      </c>
      <c r="I235" s="212"/>
      <c r="J235" s="192">
        <f t="shared" si="223"/>
        <v>0</v>
      </c>
      <c r="K235" s="139"/>
      <c r="L235" s="175">
        <f t="shared" si="220"/>
        <v>0</v>
      </c>
      <c r="M235" s="160" t="str">
        <f t="shared" si="221"/>
        <v/>
      </c>
      <c r="N235" s="160">
        <f t="shared" si="222"/>
        <v>0</v>
      </c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customHeight="1">
      <c r="A236" s="154">
        <v>5.0</v>
      </c>
      <c r="B236" s="212"/>
      <c r="C236" s="212"/>
      <c r="D236" s="212"/>
      <c r="E236" s="212"/>
      <c r="F236" s="212">
        <f t="shared" si="217"/>
        <v>1</v>
      </c>
      <c r="G236" s="212">
        <f t="shared" si="218"/>
        <v>0</v>
      </c>
      <c r="H236" s="213">
        <f t="shared" si="219"/>
        <v>0</v>
      </c>
      <c r="I236" s="212"/>
      <c r="J236" s="192">
        <f t="shared" si="223"/>
        <v>0</v>
      </c>
      <c r="K236" s="139"/>
      <c r="L236" s="175">
        <f t="shared" si="220"/>
        <v>0</v>
      </c>
      <c r="M236" s="160" t="str">
        <f t="shared" si="221"/>
        <v/>
      </c>
      <c r="N236" s="160">
        <f t="shared" si="222"/>
        <v>0</v>
      </c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4">
        <v>6.0</v>
      </c>
      <c r="B237" s="212"/>
      <c r="C237" s="212"/>
      <c r="D237" s="212"/>
      <c r="E237" s="212"/>
      <c r="F237" s="212">
        <f t="shared" si="217"/>
        <v>1</v>
      </c>
      <c r="G237" s="212">
        <f t="shared" si="218"/>
        <v>0</v>
      </c>
      <c r="H237" s="213">
        <f t="shared" si="219"/>
        <v>0</v>
      </c>
      <c r="I237" s="212"/>
      <c r="J237" s="192">
        <f t="shared" si="223"/>
        <v>0</v>
      </c>
      <c r="K237" s="139"/>
      <c r="L237" s="139">
        <f t="shared" si="220"/>
        <v>0</v>
      </c>
      <c r="M237" s="215"/>
      <c r="N237" s="215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4">
        <v>7.0</v>
      </c>
      <c r="B238" s="212"/>
      <c r="C238" s="212"/>
      <c r="D238" s="212"/>
      <c r="E238" s="212"/>
      <c r="F238" s="212">
        <f t="shared" si="217"/>
        <v>1</v>
      </c>
      <c r="G238" s="212">
        <f t="shared" si="218"/>
        <v>0</v>
      </c>
      <c r="H238" s="213">
        <f t="shared" si="219"/>
        <v>0</v>
      </c>
      <c r="I238" s="212"/>
      <c r="J238" s="192">
        <f t="shared" si="223"/>
        <v>0</v>
      </c>
      <c r="K238" s="139"/>
      <c r="L238" s="139">
        <f t="shared" si="220"/>
        <v>0</v>
      </c>
      <c r="M238" s="215"/>
      <c r="N238" s="215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54">
        <v>8.0</v>
      </c>
      <c r="B239" s="212"/>
      <c r="C239" s="212"/>
      <c r="D239" s="212"/>
      <c r="E239" s="212"/>
      <c r="F239" s="212">
        <f t="shared" si="217"/>
        <v>1</v>
      </c>
      <c r="G239" s="212">
        <f t="shared" si="218"/>
        <v>0</v>
      </c>
      <c r="H239" s="213">
        <f t="shared" si="219"/>
        <v>0</v>
      </c>
      <c r="I239" s="212"/>
      <c r="J239" s="192">
        <f t="shared" si="223"/>
        <v>0</v>
      </c>
      <c r="K239" s="139"/>
      <c r="L239" s="139">
        <f t="shared" si="220"/>
        <v>0</v>
      </c>
      <c r="M239" s="215"/>
      <c r="N239" s="215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54">
        <v>9.0</v>
      </c>
      <c r="B240" s="212"/>
      <c r="C240" s="212"/>
      <c r="D240" s="212"/>
      <c r="E240" s="212"/>
      <c r="F240" s="212">
        <f t="shared" si="217"/>
        <v>1</v>
      </c>
      <c r="G240" s="212">
        <f t="shared" si="218"/>
        <v>0</v>
      </c>
      <c r="H240" s="213">
        <f t="shared" si="219"/>
        <v>0</v>
      </c>
      <c r="I240" s="212"/>
      <c r="J240" s="192">
        <f t="shared" si="223"/>
        <v>0</v>
      </c>
      <c r="K240" s="139"/>
      <c r="L240" s="139">
        <f t="shared" si="220"/>
        <v>0</v>
      </c>
      <c r="M240" s="215"/>
      <c r="N240" s="215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54">
        <v>10.0</v>
      </c>
      <c r="B241" s="190"/>
      <c r="C241" s="190"/>
      <c r="D241" s="190"/>
      <c r="E241" s="190"/>
      <c r="F241" s="190">
        <f t="shared" si="217"/>
        <v>1</v>
      </c>
      <c r="G241" s="190">
        <f t="shared" si="218"/>
        <v>0</v>
      </c>
      <c r="H241" s="191">
        <f t="shared" si="219"/>
        <v>0</v>
      </c>
      <c r="I241" s="190"/>
      <c r="J241" s="192">
        <f t="shared" si="223"/>
        <v>0</v>
      </c>
      <c r="K241" s="139"/>
      <c r="L241" s="139"/>
      <c r="M241" s="215"/>
      <c r="N241" s="215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7.0" hidden="1" customHeight="1">
      <c r="A242" s="154">
        <v>11.0</v>
      </c>
      <c r="B242" s="190"/>
      <c r="C242" s="190"/>
      <c r="D242" s="190"/>
      <c r="E242" s="190"/>
      <c r="F242" s="190">
        <f t="shared" si="217"/>
        <v>1</v>
      </c>
      <c r="G242" s="190">
        <f t="shared" si="218"/>
        <v>0</v>
      </c>
      <c r="H242" s="191">
        <f t="shared" si="219"/>
        <v>0</v>
      </c>
      <c r="I242" s="190"/>
      <c r="J242" s="192">
        <f t="shared" si="223"/>
        <v>0</v>
      </c>
      <c r="K242" s="139"/>
      <c r="L242" s="139"/>
      <c r="M242" s="215"/>
      <c r="N242" s="215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7.0" hidden="1" customHeight="1">
      <c r="A243" s="154">
        <v>12.0</v>
      </c>
      <c r="B243" s="190"/>
      <c r="C243" s="190"/>
      <c r="D243" s="190"/>
      <c r="E243" s="190"/>
      <c r="F243" s="190">
        <f t="shared" si="217"/>
        <v>1</v>
      </c>
      <c r="G243" s="190">
        <f t="shared" si="218"/>
        <v>0</v>
      </c>
      <c r="H243" s="191">
        <f t="shared" si="219"/>
        <v>0</v>
      </c>
      <c r="I243" s="190"/>
      <c r="J243" s="192">
        <f t="shared" si="223"/>
        <v>0</v>
      </c>
      <c r="K243" s="139"/>
      <c r="L243" s="139"/>
      <c r="M243" s="215"/>
      <c r="N243" s="215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7.0" hidden="1" customHeight="1">
      <c r="A244" s="154">
        <v>13.0</v>
      </c>
      <c r="B244" s="190"/>
      <c r="C244" s="190"/>
      <c r="D244" s="190"/>
      <c r="E244" s="190"/>
      <c r="F244" s="190">
        <f t="shared" si="217"/>
        <v>1</v>
      </c>
      <c r="G244" s="190">
        <f t="shared" si="218"/>
        <v>0</v>
      </c>
      <c r="H244" s="191">
        <f t="shared" si="219"/>
        <v>0</v>
      </c>
      <c r="I244" s="190"/>
      <c r="J244" s="192">
        <f t="shared" si="223"/>
        <v>0</v>
      </c>
      <c r="K244" s="139"/>
      <c r="L244" s="139"/>
      <c r="M244" s="215"/>
      <c r="N244" s="215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7.0" hidden="1" customHeight="1">
      <c r="A245" s="154">
        <v>14.0</v>
      </c>
      <c r="B245" s="190"/>
      <c r="C245" s="190"/>
      <c r="D245" s="190"/>
      <c r="E245" s="190"/>
      <c r="F245" s="190">
        <f t="shared" si="217"/>
        <v>1</v>
      </c>
      <c r="G245" s="190">
        <f t="shared" si="218"/>
        <v>0</v>
      </c>
      <c r="H245" s="191">
        <f t="shared" si="219"/>
        <v>0</v>
      </c>
      <c r="I245" s="190"/>
      <c r="J245" s="192">
        <f t="shared" si="223"/>
        <v>0</v>
      </c>
      <c r="K245" s="139"/>
      <c r="L245" s="139"/>
      <c r="M245" s="215"/>
      <c r="N245" s="215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customHeight="1">
      <c r="A246" s="160"/>
      <c r="B246" s="216"/>
      <c r="C246" s="216"/>
      <c r="D246" s="216"/>
      <c r="E246" s="216"/>
      <c r="F246" s="216"/>
      <c r="G246" s="216"/>
      <c r="H246" s="217" t="s">
        <v>38</v>
      </c>
      <c r="I246" s="216"/>
      <c r="J246" s="218">
        <f>SUM(J232:J245)</f>
        <v>0</v>
      </c>
      <c r="K246" s="139"/>
      <c r="L246" s="139"/>
      <c r="M246" s="139"/>
      <c r="N246" s="139"/>
      <c r="O246" s="139"/>
      <c r="P246" s="139"/>
      <c r="Q246" s="139"/>
      <c r="R246" s="141"/>
      <c r="S246" s="21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73"/>
      <c r="B247" s="144"/>
      <c r="C247" s="144"/>
      <c r="D247" s="144"/>
      <c r="E247" s="144"/>
      <c r="F247" s="144"/>
      <c r="G247" s="144"/>
      <c r="H247" s="145"/>
      <c r="I247" s="144"/>
      <c r="J247" s="174"/>
      <c r="K247" s="139"/>
      <c r="L247" s="139"/>
      <c r="M247" s="139"/>
      <c r="N247" s="139"/>
      <c r="O247" s="139"/>
      <c r="P247" s="139"/>
      <c r="Q247" s="139"/>
      <c r="R247" s="141"/>
      <c r="S247" s="21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18.75" customHeight="1">
      <c r="A248" s="139"/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141"/>
      <c r="S248" s="21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18.75" customHeight="1">
      <c r="A249" s="139"/>
      <c r="B249" s="139"/>
      <c r="C249" s="139"/>
      <c r="D249" s="139"/>
      <c r="E249" s="139"/>
      <c r="F249" s="139"/>
      <c r="G249" s="139"/>
      <c r="H249" s="140"/>
      <c r="I249" s="139"/>
      <c r="J249" s="139"/>
      <c r="K249" s="139"/>
      <c r="L249" s="139"/>
      <c r="M249" s="139"/>
      <c r="N249" s="139"/>
      <c r="O249" s="139"/>
      <c r="P249" s="139"/>
      <c r="Q249" s="139"/>
      <c r="R249" s="219"/>
      <c r="S249" s="21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18.75" customHeight="1">
      <c r="A250" s="139" t="s">
        <v>39</v>
      </c>
      <c r="B250" s="139"/>
      <c r="C250" s="139"/>
      <c r="D250" s="139"/>
      <c r="E250" s="139"/>
      <c r="F250" s="139"/>
      <c r="G250" s="139"/>
      <c r="H250" s="140"/>
      <c r="I250" s="139"/>
      <c r="J250" s="139"/>
      <c r="K250" s="139"/>
      <c r="L250" s="139"/>
      <c r="M250" s="139"/>
      <c r="N250" s="139"/>
      <c r="O250" s="139"/>
      <c r="P250" s="139"/>
      <c r="Q250" s="139"/>
      <c r="R250" s="219"/>
      <c r="S250" s="21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18.75" customHeight="1">
      <c r="A251" s="139"/>
      <c r="B251" s="139"/>
      <c r="C251" s="139"/>
      <c r="D251" s="139"/>
      <c r="E251" s="139"/>
      <c r="F251" s="139"/>
      <c r="G251" s="139"/>
      <c r="H251" s="140"/>
      <c r="I251" s="139"/>
      <c r="J251" s="139"/>
      <c r="K251" s="139"/>
      <c r="L251" s="139"/>
      <c r="M251" s="139"/>
      <c r="N251" s="139"/>
      <c r="O251" s="139"/>
      <c r="P251" s="139"/>
      <c r="Q251" s="139"/>
      <c r="R251" s="219"/>
      <c r="S251" s="21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42.0" customHeight="1">
      <c r="A252" s="175"/>
      <c r="B252" s="160" t="s">
        <v>12</v>
      </c>
      <c r="C252" s="176" t="s">
        <v>62</v>
      </c>
      <c r="D252" s="52"/>
      <c r="E252" s="53"/>
      <c r="F252" s="220"/>
      <c r="G252" s="220"/>
      <c r="H252" s="178" t="s">
        <v>14</v>
      </c>
      <c r="I252" s="221" t="s">
        <v>15</v>
      </c>
      <c r="J252" s="160" t="s">
        <v>16</v>
      </c>
      <c r="K252" s="139"/>
      <c r="L252" s="139"/>
      <c r="M252" s="139"/>
      <c r="N252" s="139"/>
      <c r="O252" s="139"/>
      <c r="P252" s="139"/>
      <c r="Q252" s="139"/>
      <c r="R252" s="219"/>
      <c r="S252" s="21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customHeight="1">
      <c r="A253" s="160">
        <v>1.0</v>
      </c>
      <c r="B253" s="180" t="s">
        <v>103</v>
      </c>
      <c r="C253" s="196"/>
      <c r="D253" s="196"/>
      <c r="E253" s="196"/>
      <c r="F253" s="196"/>
      <c r="G253" s="196"/>
      <c r="H253" s="222">
        <v>35.5</v>
      </c>
      <c r="I253" s="196">
        <v>1.0</v>
      </c>
      <c r="J253" s="192">
        <f t="shared" ref="J253:J281" si="224">+I253*H253</f>
        <v>35.5</v>
      </c>
      <c r="K253" s="175"/>
      <c r="L253" s="175"/>
      <c r="M253" s="175"/>
      <c r="N253" s="175"/>
      <c r="O253" s="175"/>
      <c r="P253" s="175"/>
      <c r="Q253" s="223"/>
      <c r="R253" s="219"/>
      <c r="S253" s="21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customHeight="1">
      <c r="A254" s="160">
        <v>2.0</v>
      </c>
      <c r="B254" s="190" t="s">
        <v>103</v>
      </c>
      <c r="C254" s="196"/>
      <c r="D254" s="196"/>
      <c r="E254" s="196"/>
      <c r="F254" s="196"/>
      <c r="G254" s="196"/>
      <c r="H254" s="222">
        <v>32.5</v>
      </c>
      <c r="I254" s="196">
        <v>1.0</v>
      </c>
      <c r="J254" s="192">
        <f t="shared" si="224"/>
        <v>32.5</v>
      </c>
      <c r="K254" s="175"/>
      <c r="L254" s="175"/>
      <c r="M254" s="175"/>
      <c r="N254" s="175"/>
      <c r="O254" s="175"/>
      <c r="P254" s="175"/>
      <c r="Q254" s="223"/>
      <c r="R254" s="21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customHeight="1">
      <c r="A255" s="160">
        <v>3.0</v>
      </c>
      <c r="B255" s="180" t="s">
        <v>64</v>
      </c>
      <c r="C255" s="196"/>
      <c r="D255" s="196"/>
      <c r="E255" s="196"/>
      <c r="F255" s="196"/>
      <c r="G255" s="196"/>
      <c r="H255" s="222">
        <v>39.0</v>
      </c>
      <c r="I255" s="196">
        <v>1.0</v>
      </c>
      <c r="J255" s="192">
        <f t="shared" si="224"/>
        <v>39</v>
      </c>
      <c r="K255" s="175"/>
      <c r="L255" s="175"/>
      <c r="M255" s="175"/>
      <c r="N255" s="175"/>
      <c r="O255" s="175"/>
      <c r="P255" s="175"/>
      <c r="Q255" s="223"/>
      <c r="R255" s="21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customHeight="1">
      <c r="A256" s="160">
        <v>4.0</v>
      </c>
      <c r="B256" s="190" t="s">
        <v>64</v>
      </c>
      <c r="C256" s="196"/>
      <c r="D256" s="196"/>
      <c r="E256" s="196"/>
      <c r="F256" s="196"/>
      <c r="G256" s="196"/>
      <c r="H256" s="222">
        <v>24.0</v>
      </c>
      <c r="I256" s="196">
        <v>1.0</v>
      </c>
      <c r="J256" s="192">
        <f t="shared" si="224"/>
        <v>24</v>
      </c>
      <c r="K256" s="175"/>
      <c r="L256" s="175"/>
      <c r="M256" s="175"/>
      <c r="N256" s="175"/>
      <c r="O256" s="175"/>
      <c r="P256" s="175"/>
      <c r="Q256" s="223"/>
      <c r="R256" s="21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11.0</v>
      </c>
      <c r="B257" s="261"/>
      <c r="C257" s="196"/>
      <c r="D257" s="196"/>
      <c r="E257" s="196"/>
      <c r="F257" s="196"/>
      <c r="G257" s="196"/>
      <c r="H257" s="222"/>
      <c r="I257" s="196"/>
      <c r="J257" s="192">
        <f t="shared" si="224"/>
        <v>0</v>
      </c>
      <c r="K257" s="175"/>
      <c r="L257" s="175"/>
      <c r="M257" s="175"/>
      <c r="N257" s="175"/>
      <c r="O257" s="175"/>
      <c r="P257" s="175"/>
      <c r="Q257" s="223"/>
      <c r="R257" s="21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12.0</v>
      </c>
      <c r="B258" s="261"/>
      <c r="C258" s="196"/>
      <c r="D258" s="196"/>
      <c r="E258" s="196"/>
      <c r="F258" s="196"/>
      <c r="G258" s="196"/>
      <c r="H258" s="222"/>
      <c r="I258" s="196"/>
      <c r="J258" s="192">
        <f t="shared" si="224"/>
        <v>0</v>
      </c>
      <c r="K258" s="175"/>
      <c r="L258" s="175"/>
      <c r="M258" s="175"/>
      <c r="N258" s="175"/>
      <c r="O258" s="175"/>
      <c r="P258" s="175"/>
      <c r="Q258" s="223"/>
      <c r="R258" s="21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13.0</v>
      </c>
      <c r="B259" s="261"/>
      <c r="C259" s="196"/>
      <c r="D259" s="196"/>
      <c r="E259" s="196"/>
      <c r="F259" s="196"/>
      <c r="G259" s="196"/>
      <c r="H259" s="222"/>
      <c r="I259" s="196"/>
      <c r="J259" s="192">
        <f t="shared" si="224"/>
        <v>0</v>
      </c>
      <c r="K259" s="175"/>
      <c r="L259" s="175"/>
      <c r="M259" s="175"/>
      <c r="N259" s="175"/>
      <c r="O259" s="175"/>
      <c r="P259" s="175"/>
      <c r="Q259" s="223"/>
      <c r="R259" s="21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14.0</v>
      </c>
      <c r="B260" s="261"/>
      <c r="C260" s="196"/>
      <c r="D260" s="196"/>
      <c r="E260" s="196"/>
      <c r="F260" s="196"/>
      <c r="G260" s="196"/>
      <c r="H260" s="222"/>
      <c r="I260" s="196"/>
      <c r="J260" s="192">
        <f t="shared" si="224"/>
        <v>0</v>
      </c>
      <c r="K260" s="175"/>
      <c r="L260" s="175"/>
      <c r="M260" s="175"/>
      <c r="N260" s="175"/>
      <c r="O260" s="175"/>
      <c r="P260" s="175"/>
      <c r="Q260" s="223"/>
      <c r="R260" s="21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15.0</v>
      </c>
      <c r="B261" s="261"/>
      <c r="C261" s="196"/>
      <c r="D261" s="196"/>
      <c r="E261" s="196"/>
      <c r="F261" s="196"/>
      <c r="G261" s="196"/>
      <c r="H261" s="222"/>
      <c r="I261" s="196"/>
      <c r="J261" s="192">
        <f t="shared" si="224"/>
        <v>0</v>
      </c>
      <c r="K261" s="175"/>
      <c r="L261" s="175"/>
      <c r="M261" s="175"/>
      <c r="N261" s="175"/>
      <c r="O261" s="175"/>
      <c r="P261" s="175"/>
      <c r="Q261" s="223"/>
      <c r="R261" s="21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16.0</v>
      </c>
      <c r="B262" s="261"/>
      <c r="C262" s="196"/>
      <c r="D262" s="196"/>
      <c r="E262" s="196"/>
      <c r="F262" s="196"/>
      <c r="G262" s="196"/>
      <c r="H262" s="222"/>
      <c r="I262" s="196"/>
      <c r="J262" s="192">
        <f t="shared" si="224"/>
        <v>0</v>
      </c>
      <c r="K262" s="175"/>
      <c r="L262" s="175"/>
      <c r="M262" s="175"/>
      <c r="N262" s="175"/>
      <c r="O262" s="175"/>
      <c r="P262" s="175"/>
      <c r="Q262" s="223"/>
      <c r="R262" s="21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17.0</v>
      </c>
      <c r="B263" s="261"/>
      <c r="C263" s="196"/>
      <c r="D263" s="196"/>
      <c r="E263" s="196"/>
      <c r="F263" s="196"/>
      <c r="G263" s="196"/>
      <c r="H263" s="222"/>
      <c r="I263" s="196"/>
      <c r="J263" s="192">
        <f t="shared" si="224"/>
        <v>0</v>
      </c>
      <c r="K263" s="175"/>
      <c r="L263" s="175"/>
      <c r="M263" s="175"/>
      <c r="N263" s="175"/>
      <c r="O263" s="175"/>
      <c r="P263" s="175"/>
      <c r="Q263" s="223"/>
      <c r="R263" s="21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18.0</v>
      </c>
      <c r="B264" s="261"/>
      <c r="C264" s="196"/>
      <c r="D264" s="196"/>
      <c r="E264" s="196"/>
      <c r="F264" s="196"/>
      <c r="G264" s="196"/>
      <c r="H264" s="222"/>
      <c r="I264" s="196"/>
      <c r="J264" s="192">
        <f t="shared" si="224"/>
        <v>0</v>
      </c>
      <c r="K264" s="175"/>
      <c r="L264" s="175"/>
      <c r="M264" s="175"/>
      <c r="N264" s="175"/>
      <c r="O264" s="175"/>
      <c r="P264" s="175"/>
      <c r="Q264" s="223"/>
      <c r="R264" s="21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19.0</v>
      </c>
      <c r="B265" s="261"/>
      <c r="C265" s="196"/>
      <c r="D265" s="196"/>
      <c r="E265" s="196"/>
      <c r="F265" s="196"/>
      <c r="G265" s="196"/>
      <c r="H265" s="222"/>
      <c r="I265" s="196"/>
      <c r="J265" s="192">
        <f t="shared" si="224"/>
        <v>0</v>
      </c>
      <c r="K265" s="175"/>
      <c r="L265" s="175"/>
      <c r="M265" s="175"/>
      <c r="N265" s="175"/>
      <c r="O265" s="175"/>
      <c r="P265" s="175"/>
      <c r="Q265" s="223"/>
      <c r="R265" s="140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20.0</v>
      </c>
      <c r="B266" s="261"/>
      <c r="C266" s="196"/>
      <c r="D266" s="196"/>
      <c r="E266" s="196"/>
      <c r="F266" s="196"/>
      <c r="G266" s="196"/>
      <c r="H266" s="222"/>
      <c r="I266" s="196"/>
      <c r="J266" s="192">
        <f t="shared" si="224"/>
        <v>0</v>
      </c>
      <c r="K266" s="175"/>
      <c r="L266" s="175"/>
      <c r="M266" s="175"/>
      <c r="N266" s="175"/>
      <c r="O266" s="175"/>
      <c r="P266" s="175"/>
      <c r="Q266" s="223"/>
      <c r="R266" s="21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21.0</v>
      </c>
      <c r="B267" s="261"/>
      <c r="C267" s="196"/>
      <c r="D267" s="196"/>
      <c r="E267" s="196"/>
      <c r="F267" s="196"/>
      <c r="G267" s="196"/>
      <c r="H267" s="222"/>
      <c r="I267" s="196"/>
      <c r="J267" s="192">
        <f t="shared" si="224"/>
        <v>0</v>
      </c>
      <c r="K267" s="175"/>
      <c r="L267" s="175"/>
      <c r="M267" s="175"/>
      <c r="N267" s="175"/>
      <c r="O267" s="175"/>
      <c r="P267" s="175"/>
      <c r="Q267" s="223"/>
      <c r="R267" s="21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22.0</v>
      </c>
      <c r="B268" s="261"/>
      <c r="C268" s="196"/>
      <c r="D268" s="196"/>
      <c r="E268" s="196"/>
      <c r="F268" s="196"/>
      <c r="G268" s="196"/>
      <c r="H268" s="222"/>
      <c r="I268" s="196"/>
      <c r="J268" s="192">
        <f t="shared" si="224"/>
        <v>0</v>
      </c>
      <c r="K268" s="175"/>
      <c r="L268" s="175"/>
      <c r="M268" s="175"/>
      <c r="N268" s="175"/>
      <c r="O268" s="175"/>
      <c r="P268" s="175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23.0</v>
      </c>
      <c r="B269" s="261"/>
      <c r="C269" s="196"/>
      <c r="D269" s="196"/>
      <c r="E269" s="196"/>
      <c r="F269" s="196"/>
      <c r="G269" s="196"/>
      <c r="H269" s="222"/>
      <c r="I269" s="196"/>
      <c r="J269" s="192">
        <f t="shared" si="224"/>
        <v>0</v>
      </c>
      <c r="K269" s="175"/>
      <c r="L269" s="175"/>
      <c r="M269" s="175"/>
      <c r="N269" s="175"/>
      <c r="O269" s="175"/>
      <c r="P269" s="175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24.0</v>
      </c>
      <c r="B270" s="261"/>
      <c r="C270" s="196"/>
      <c r="D270" s="196"/>
      <c r="E270" s="196"/>
      <c r="F270" s="196"/>
      <c r="G270" s="196"/>
      <c r="H270" s="222"/>
      <c r="I270" s="196"/>
      <c r="J270" s="192">
        <f t="shared" si="224"/>
        <v>0</v>
      </c>
      <c r="K270" s="175"/>
      <c r="L270" s="175"/>
      <c r="M270" s="175"/>
      <c r="N270" s="175"/>
      <c r="O270" s="175"/>
      <c r="P270" s="175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25.0</v>
      </c>
      <c r="B271" s="261"/>
      <c r="C271" s="196"/>
      <c r="D271" s="196"/>
      <c r="E271" s="196"/>
      <c r="F271" s="196"/>
      <c r="G271" s="196"/>
      <c r="H271" s="222"/>
      <c r="I271" s="196"/>
      <c r="J271" s="192">
        <f t="shared" si="224"/>
        <v>0</v>
      </c>
      <c r="K271" s="175"/>
      <c r="L271" s="175"/>
      <c r="M271" s="175"/>
      <c r="N271" s="175"/>
      <c r="O271" s="175"/>
      <c r="P271" s="175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0">
        <v>26.0</v>
      </c>
      <c r="B272" s="261"/>
      <c r="C272" s="196"/>
      <c r="D272" s="196"/>
      <c r="E272" s="196"/>
      <c r="F272" s="196"/>
      <c r="G272" s="196"/>
      <c r="H272" s="222"/>
      <c r="I272" s="196"/>
      <c r="J272" s="192">
        <f t="shared" si="224"/>
        <v>0</v>
      </c>
      <c r="K272" s="175"/>
      <c r="L272" s="175"/>
      <c r="M272" s="175"/>
      <c r="N272" s="175"/>
      <c r="O272" s="175"/>
      <c r="P272" s="175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0">
        <v>27.0</v>
      </c>
      <c r="B273" s="261"/>
      <c r="C273" s="196"/>
      <c r="D273" s="196"/>
      <c r="E273" s="196"/>
      <c r="F273" s="196"/>
      <c r="G273" s="196"/>
      <c r="H273" s="196"/>
      <c r="I273" s="196"/>
      <c r="J273" s="192">
        <f t="shared" si="224"/>
        <v>0</v>
      </c>
      <c r="K273" s="175"/>
      <c r="L273" s="175"/>
      <c r="M273" s="175"/>
      <c r="N273" s="175"/>
      <c r="O273" s="175"/>
      <c r="P273" s="175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0">
        <v>28.0</v>
      </c>
      <c r="B274" s="261"/>
      <c r="C274" s="196"/>
      <c r="D274" s="196"/>
      <c r="E274" s="196"/>
      <c r="F274" s="196"/>
      <c r="G274" s="196"/>
      <c r="H274" s="196"/>
      <c r="I274" s="196"/>
      <c r="J274" s="192">
        <f t="shared" si="224"/>
        <v>0</v>
      </c>
      <c r="K274" s="175"/>
      <c r="L274" s="175"/>
      <c r="M274" s="175"/>
      <c r="N274" s="175"/>
      <c r="O274" s="175"/>
      <c r="P274" s="175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0">
        <v>29.0</v>
      </c>
      <c r="B275" s="262"/>
      <c r="C275" s="196"/>
      <c r="D275" s="196"/>
      <c r="E275" s="196"/>
      <c r="F275" s="196"/>
      <c r="G275" s="196"/>
      <c r="H275" s="196"/>
      <c r="I275" s="196"/>
      <c r="J275" s="192">
        <f t="shared" si="224"/>
        <v>0</v>
      </c>
      <c r="K275" s="175"/>
      <c r="L275" s="175"/>
      <c r="M275" s="175"/>
      <c r="N275" s="175"/>
      <c r="O275" s="175"/>
      <c r="P275" s="175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0">
        <v>30.0</v>
      </c>
      <c r="B276" s="262"/>
      <c r="C276" s="196"/>
      <c r="D276" s="196"/>
      <c r="E276" s="196"/>
      <c r="F276" s="196"/>
      <c r="G276" s="196"/>
      <c r="H276" s="222"/>
      <c r="I276" s="196"/>
      <c r="J276" s="192">
        <f t="shared" si="224"/>
        <v>0</v>
      </c>
      <c r="K276" s="175"/>
      <c r="L276" s="175"/>
      <c r="M276" s="175"/>
      <c r="N276" s="175"/>
      <c r="O276" s="175"/>
      <c r="P276" s="175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hidden="1" customHeight="1">
      <c r="A277" s="160">
        <v>31.0</v>
      </c>
      <c r="B277" s="212"/>
      <c r="C277" s="196"/>
      <c r="D277" s="196"/>
      <c r="E277" s="196"/>
      <c r="F277" s="196"/>
      <c r="G277" s="196"/>
      <c r="H277" s="222"/>
      <c r="I277" s="196"/>
      <c r="J277" s="192">
        <f t="shared" si="224"/>
        <v>0</v>
      </c>
      <c r="K277" s="175"/>
      <c r="L277" s="175"/>
      <c r="M277" s="175"/>
      <c r="N277" s="175"/>
      <c r="O277" s="175"/>
      <c r="P277" s="175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hidden="1" customHeight="1">
      <c r="A278" s="160">
        <v>32.0</v>
      </c>
      <c r="B278" s="212"/>
      <c r="C278" s="160"/>
      <c r="D278" s="160"/>
      <c r="E278" s="160"/>
      <c r="F278" s="160"/>
      <c r="G278" s="160"/>
      <c r="H278" s="160"/>
      <c r="I278" s="160"/>
      <c r="J278" s="192">
        <f t="shared" si="224"/>
        <v>0</v>
      </c>
      <c r="K278" s="175"/>
      <c r="L278" s="175"/>
      <c r="M278" s="175"/>
      <c r="N278" s="175"/>
      <c r="O278" s="175"/>
      <c r="P278" s="175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0">
        <v>33.0</v>
      </c>
      <c r="B279" s="262"/>
      <c r="C279" s="160"/>
      <c r="D279" s="160"/>
      <c r="E279" s="160"/>
      <c r="F279" s="160"/>
      <c r="G279" s="160"/>
      <c r="H279" s="160"/>
      <c r="I279" s="160"/>
      <c r="J279" s="192">
        <f t="shared" si="224"/>
        <v>0</v>
      </c>
      <c r="K279" s="175"/>
      <c r="L279" s="175"/>
      <c r="M279" s="175"/>
      <c r="N279" s="175"/>
      <c r="O279" s="175"/>
      <c r="P279" s="175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hidden="1" customHeight="1">
      <c r="A280" s="160">
        <v>34.0</v>
      </c>
      <c r="B280" s="263"/>
      <c r="C280" s="160"/>
      <c r="D280" s="160"/>
      <c r="E280" s="160"/>
      <c r="F280" s="160"/>
      <c r="G280" s="160"/>
      <c r="H280" s="160"/>
      <c r="I280" s="160"/>
      <c r="J280" s="192">
        <f t="shared" si="224"/>
        <v>0</v>
      </c>
      <c r="K280" s="175"/>
      <c r="L280" s="175"/>
      <c r="M280" s="175"/>
      <c r="N280" s="175"/>
      <c r="O280" s="175"/>
      <c r="P280" s="175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24.75" hidden="1" customHeight="1">
      <c r="A281" s="160">
        <v>35.0</v>
      </c>
      <c r="B281" s="264"/>
      <c r="C281" s="160"/>
      <c r="D281" s="160"/>
      <c r="E281" s="160"/>
      <c r="F281" s="160"/>
      <c r="G281" s="160"/>
      <c r="H281" s="160"/>
      <c r="I281" s="160"/>
      <c r="J281" s="192">
        <f t="shared" si="224"/>
        <v>0</v>
      </c>
      <c r="K281" s="175"/>
      <c r="L281" s="175"/>
      <c r="M281" s="175"/>
      <c r="N281" s="175"/>
      <c r="O281" s="175"/>
      <c r="P281" s="175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139"/>
      <c r="B282" s="139"/>
      <c r="C282" s="139"/>
      <c r="D282" s="139"/>
      <c r="E282" s="139"/>
      <c r="F282" s="139"/>
      <c r="G282" s="139"/>
      <c r="H282" s="140" t="s">
        <v>38</v>
      </c>
      <c r="I282" s="139"/>
      <c r="J282" s="224">
        <f>SUM(J253:J281)</f>
        <v>131</v>
      </c>
      <c r="K282" s="225"/>
      <c r="L282" s="225"/>
      <c r="M282" s="225"/>
      <c r="N282" s="225"/>
      <c r="O282" s="225"/>
      <c r="P282" s="225"/>
      <c r="Q282" s="225"/>
      <c r="R282" s="139"/>
      <c r="S282" s="21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144"/>
      <c r="B283" s="144"/>
      <c r="C283" s="144"/>
      <c r="D283" s="144"/>
      <c r="E283" s="144"/>
      <c r="F283" s="144"/>
      <c r="G283" s="144"/>
      <c r="H283" s="145"/>
      <c r="I283" s="172"/>
      <c r="J283" s="199">
        <f>+J282*60%</f>
        <v>78.6</v>
      </c>
      <c r="K283" s="199"/>
      <c r="L283" s="199"/>
      <c r="M283" s="199"/>
      <c r="N283" s="199"/>
      <c r="O283" s="199"/>
      <c r="P283" s="199"/>
      <c r="Q283" s="199">
        <f>+J282*40%</f>
        <v>52.4</v>
      </c>
      <c r="R283" s="139"/>
      <c r="S283" s="21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139"/>
      <c r="B284" s="139"/>
      <c r="C284" s="139"/>
      <c r="D284" s="139"/>
      <c r="E284" s="139"/>
      <c r="F284" s="139"/>
      <c r="G284" s="139"/>
      <c r="H284" s="140"/>
      <c r="I284" s="139"/>
      <c r="J284" s="139"/>
      <c r="K284" s="139"/>
      <c r="L284" s="139"/>
      <c r="M284" s="139"/>
      <c r="N284" s="139"/>
      <c r="O284" s="139"/>
      <c r="P284" s="139"/>
      <c r="Q284" s="139"/>
      <c r="R284" s="139"/>
      <c r="S284" s="21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139"/>
      <c r="B285" s="139"/>
      <c r="C285" s="139"/>
      <c r="D285" s="139"/>
      <c r="E285" s="139"/>
      <c r="F285" s="139"/>
      <c r="G285" s="139"/>
      <c r="H285" s="140"/>
      <c r="I285" s="139"/>
      <c r="J285" s="139"/>
      <c r="K285" s="139"/>
      <c r="L285" s="139"/>
      <c r="M285" s="139"/>
      <c r="N285" s="139"/>
      <c r="O285" s="139"/>
      <c r="P285" s="139"/>
      <c r="Q285" s="139"/>
      <c r="R285" s="139"/>
      <c r="S285" s="21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9.5" customHeight="1">
      <c r="A286" s="226" t="s">
        <v>41</v>
      </c>
      <c r="B286" s="139"/>
      <c r="C286" s="139"/>
      <c r="D286" s="139"/>
      <c r="E286" s="139"/>
      <c r="F286" s="139"/>
      <c r="G286" s="139"/>
      <c r="H286" s="140"/>
      <c r="I286" s="139"/>
      <c r="J286" s="139"/>
      <c r="K286" s="139"/>
      <c r="L286" s="139"/>
      <c r="M286" s="139"/>
      <c r="N286" s="139"/>
      <c r="O286" s="139"/>
      <c r="P286" s="139"/>
      <c r="Q286" s="139"/>
      <c r="R286" s="139"/>
      <c r="S286" s="21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57.0" customHeight="1">
      <c r="A287" s="227"/>
      <c r="B287" s="228" t="s">
        <v>42</v>
      </c>
      <c r="C287" s="228" t="s">
        <v>43</v>
      </c>
      <c r="D287" s="228" t="s">
        <v>44</v>
      </c>
      <c r="E287" s="228" t="s">
        <v>45</v>
      </c>
      <c r="F287" s="228"/>
      <c r="G287" s="228"/>
      <c r="H287" s="229" t="s">
        <v>46</v>
      </c>
      <c r="I287" s="230" t="s">
        <v>47</v>
      </c>
      <c r="J287" s="139"/>
      <c r="K287" s="139"/>
      <c r="L287" s="139"/>
      <c r="M287" s="139"/>
      <c r="N287" s="139"/>
      <c r="O287" s="139"/>
      <c r="P287" s="139"/>
      <c r="Q287" s="139"/>
      <c r="R287" s="141"/>
      <c r="S287" s="21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75" customHeight="1">
      <c r="A288" s="231" t="s">
        <v>48</v>
      </c>
      <c r="B288" s="232">
        <f>+E22</f>
        <v>33740.5876</v>
      </c>
      <c r="C288" s="233">
        <f>+J225</f>
        <v>29862.86077</v>
      </c>
      <c r="D288" s="233">
        <f>+J246</f>
        <v>0</v>
      </c>
      <c r="E288" s="234">
        <f>J283</f>
        <v>78.6</v>
      </c>
      <c r="F288" s="234"/>
      <c r="G288" s="234"/>
      <c r="H288" s="235">
        <f>+I22</f>
        <v>2667.521632</v>
      </c>
      <c r="I288" s="236">
        <f>+B288-C288-D288-E288-H288</f>
        <v>1131.605201</v>
      </c>
      <c r="J288" s="139"/>
      <c r="K288" s="139"/>
      <c r="L288" s="139"/>
      <c r="M288" s="139"/>
      <c r="N288" s="139"/>
      <c r="O288" s="139"/>
      <c r="P288" s="139"/>
      <c r="Q288" s="139"/>
      <c r="R288" s="141"/>
      <c r="S288" s="21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9.5" customHeight="1">
      <c r="A289" s="237" t="s">
        <v>49</v>
      </c>
      <c r="B289" s="238"/>
      <c r="C289" s="239">
        <f>+C288/B288</f>
        <v>0.8850723384</v>
      </c>
      <c r="D289" s="239">
        <f>+D288/B288</f>
        <v>0</v>
      </c>
      <c r="E289" s="239">
        <f>+E288/B288</f>
        <v>0.002329538564</v>
      </c>
      <c r="F289" s="239"/>
      <c r="G289" s="239"/>
      <c r="H289" s="240">
        <f>+H288/B288</f>
        <v>0.07905972662</v>
      </c>
      <c r="I289" s="241">
        <f>+I288/B288</f>
        <v>0.03353839637</v>
      </c>
      <c r="J289" s="139"/>
      <c r="K289" s="139"/>
      <c r="L289" s="139"/>
      <c r="M289" s="139"/>
      <c r="N289" s="139"/>
      <c r="O289" s="139"/>
      <c r="P289" s="139"/>
      <c r="Q289" s="139"/>
      <c r="R289" s="141"/>
      <c r="S289" s="21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9.5" customHeight="1">
      <c r="A290" s="162"/>
      <c r="B290" s="215"/>
      <c r="C290" s="242"/>
      <c r="D290" s="242"/>
      <c r="E290" s="242"/>
      <c r="F290" s="242"/>
      <c r="G290" s="242"/>
      <c r="H290" s="243"/>
      <c r="I290" s="244"/>
      <c r="J290" s="139"/>
      <c r="K290" s="139"/>
      <c r="L290" s="139"/>
      <c r="M290" s="139"/>
      <c r="N290" s="139"/>
      <c r="O290" s="139"/>
      <c r="P290" s="139"/>
      <c r="Q290" s="139"/>
      <c r="R290" s="141"/>
      <c r="S290" s="21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245"/>
      <c r="B291" s="246"/>
      <c r="C291" s="246"/>
      <c r="D291" s="246" t="s">
        <v>50</v>
      </c>
      <c r="E291" s="246" t="s">
        <v>48</v>
      </c>
      <c r="F291" s="246"/>
      <c r="G291" s="246"/>
      <c r="H291" s="247">
        <f>+D288+E288+H288+I288</f>
        <v>3877.726833</v>
      </c>
      <c r="I291" s="248"/>
      <c r="J291" s="139"/>
      <c r="K291" s="139"/>
      <c r="L291" s="139"/>
      <c r="M291" s="139"/>
      <c r="N291" s="139"/>
      <c r="O291" s="139"/>
      <c r="P291" s="139"/>
      <c r="Q291" s="139"/>
      <c r="R291" s="141"/>
      <c r="S291" s="140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75" customHeight="1">
      <c r="A292" s="249"/>
      <c r="B292" s="139"/>
      <c r="C292" s="139"/>
      <c r="D292" s="139"/>
      <c r="E292" s="139" t="s">
        <v>49</v>
      </c>
      <c r="F292" s="139"/>
      <c r="G292" s="139"/>
      <c r="H292" s="243">
        <f>+H291/B288</f>
        <v>0.1149276616</v>
      </c>
      <c r="I292" s="250"/>
      <c r="J292" s="139"/>
      <c r="K292" s="139"/>
      <c r="L292" s="139"/>
      <c r="M292" s="139"/>
      <c r="N292" s="139"/>
      <c r="O292" s="139"/>
      <c r="P292" s="139"/>
      <c r="Q292" s="139"/>
      <c r="R292" s="141"/>
      <c r="S292" s="140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249"/>
      <c r="B293" s="139"/>
      <c r="C293" s="139" t="s">
        <v>51</v>
      </c>
      <c r="D293" s="139"/>
      <c r="E293" s="139"/>
      <c r="F293" s="139"/>
      <c r="G293" s="139"/>
      <c r="H293" s="140"/>
      <c r="I293" s="250"/>
      <c r="J293" s="139"/>
      <c r="K293" s="139"/>
      <c r="L293" s="139"/>
      <c r="M293" s="139"/>
      <c r="N293" s="139"/>
      <c r="O293" s="139"/>
      <c r="P293" s="139"/>
      <c r="Q293" s="139"/>
      <c r="R293" s="141"/>
      <c r="S293" s="140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75" customHeight="1">
      <c r="A294" s="249"/>
      <c r="B294" s="139"/>
      <c r="C294" s="139"/>
      <c r="D294" s="139" t="s">
        <v>52</v>
      </c>
      <c r="E294" s="139"/>
      <c r="F294" s="139"/>
      <c r="G294" s="139"/>
      <c r="H294" s="140">
        <f>+H293*(H291-H288)</f>
        <v>0</v>
      </c>
      <c r="I294" s="250"/>
      <c r="J294" s="139"/>
      <c r="K294" s="139"/>
      <c r="L294" s="139"/>
      <c r="M294" s="139"/>
      <c r="N294" s="139"/>
      <c r="O294" s="139"/>
      <c r="P294" s="139"/>
      <c r="Q294" s="139"/>
      <c r="R294" s="141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9.5" customHeight="1">
      <c r="A295" s="251"/>
      <c r="B295" s="252"/>
      <c r="C295" s="252"/>
      <c r="D295" s="252"/>
      <c r="E295" s="252"/>
      <c r="F295" s="252"/>
      <c r="G295" s="252"/>
      <c r="H295" s="253"/>
      <c r="I295" s="254"/>
      <c r="J295" s="139"/>
      <c r="K295" s="139"/>
      <c r="L295" s="139"/>
      <c r="M295" s="139"/>
      <c r="N295" s="139"/>
      <c r="O295" s="139"/>
      <c r="P295" s="139"/>
      <c r="Q295" s="139"/>
      <c r="R295" s="141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75" customHeight="1">
      <c r="A296" s="139"/>
      <c r="B296" s="139"/>
      <c r="C296" s="139"/>
      <c r="D296" s="139"/>
      <c r="E296" s="139"/>
      <c r="F296" s="139"/>
      <c r="G296" s="139"/>
      <c r="H296" s="140"/>
      <c r="I296" s="139"/>
      <c r="J296" s="139"/>
      <c r="K296" s="139"/>
      <c r="L296" s="139"/>
      <c r="M296" s="139"/>
      <c r="N296" s="139"/>
      <c r="O296" s="139"/>
      <c r="P296" s="139"/>
      <c r="Q296" s="139"/>
      <c r="R296" s="141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8.75" customHeight="1">
      <c r="A297" s="139"/>
      <c r="B297" s="139"/>
      <c r="C297" s="139"/>
      <c r="D297" s="139"/>
      <c r="E297" s="139"/>
      <c r="F297" s="139"/>
      <c r="G297" s="139"/>
      <c r="H297" s="140"/>
      <c r="I297" s="139"/>
      <c r="J297" s="139"/>
      <c r="K297" s="139"/>
      <c r="L297" s="139"/>
      <c r="M297" s="139"/>
      <c r="N297" s="139"/>
      <c r="O297" s="139"/>
      <c r="P297" s="139"/>
      <c r="Q297" s="139"/>
      <c r="R297" s="141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18.75" customHeight="1">
      <c r="A298" s="139"/>
      <c r="B298" s="139"/>
      <c r="C298" s="139"/>
      <c r="D298" s="139"/>
      <c r="E298" s="139"/>
      <c r="F298" s="139"/>
      <c r="G298" s="139"/>
      <c r="H298" s="140"/>
      <c r="I298" s="139"/>
      <c r="J298" s="139"/>
      <c r="K298" s="139"/>
      <c r="L298" s="139"/>
      <c r="M298" s="139"/>
      <c r="N298" s="139"/>
      <c r="O298" s="139"/>
      <c r="P298" s="139"/>
      <c r="Q298" s="139"/>
      <c r="R298" s="141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</row>
    <row r="299" ht="18.0" customHeight="1">
      <c r="A299" s="7"/>
      <c r="B299" s="7"/>
      <c r="C299" s="7"/>
      <c r="D299" s="7"/>
      <c r="E299" s="7"/>
      <c r="F299" s="7"/>
      <c r="G299" s="7"/>
      <c r="H299" s="255"/>
      <c r="I299" s="7"/>
      <c r="J299" s="7"/>
      <c r="K299" s="7"/>
      <c r="L299" s="7"/>
      <c r="M299" s="7"/>
      <c r="N299" s="7"/>
      <c r="O299" s="7"/>
      <c r="P299" s="7"/>
      <c r="Q299" s="7"/>
      <c r="R299" s="25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55"/>
      <c r="I300" s="7"/>
      <c r="J300" s="7"/>
      <c r="K300" s="7"/>
      <c r="L300" s="7"/>
      <c r="M300" s="7"/>
      <c r="N300" s="7"/>
      <c r="O300" s="7"/>
      <c r="P300" s="7"/>
      <c r="Q300" s="7"/>
      <c r="R300" s="25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55"/>
      <c r="I301" s="7"/>
      <c r="J301" s="7"/>
      <c r="K301" s="7"/>
      <c r="L301" s="7"/>
      <c r="M301" s="7"/>
      <c r="N301" s="7"/>
      <c r="O301" s="7"/>
      <c r="P301" s="7"/>
      <c r="Q301" s="7"/>
      <c r="R301" s="25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55"/>
      <c r="I302" s="7"/>
      <c r="J302" s="7"/>
      <c r="K302" s="7"/>
      <c r="L302" s="7"/>
      <c r="M302" s="7"/>
      <c r="N302" s="7"/>
      <c r="O302" s="7"/>
      <c r="P302" s="7"/>
      <c r="Q302" s="7"/>
      <c r="R302" s="25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55"/>
      <c r="I303" s="7"/>
      <c r="J303" s="7"/>
      <c r="K303" s="7"/>
      <c r="L303" s="7"/>
      <c r="M303" s="7"/>
      <c r="N303" s="7"/>
      <c r="O303" s="7"/>
      <c r="P303" s="7"/>
      <c r="Q303" s="7"/>
      <c r="R303" s="25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55"/>
      <c r="I304" s="7"/>
      <c r="J304" s="7"/>
      <c r="K304" s="7"/>
      <c r="L304" s="7"/>
      <c r="M304" s="7"/>
      <c r="N304" s="7"/>
      <c r="O304" s="7"/>
      <c r="P304" s="7"/>
      <c r="Q304" s="7"/>
      <c r="R304" s="25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55"/>
      <c r="I305" s="7"/>
      <c r="J305" s="7"/>
      <c r="K305" s="7"/>
      <c r="L305" s="7"/>
      <c r="M305" s="7"/>
      <c r="N305" s="7"/>
      <c r="O305" s="7"/>
      <c r="P305" s="7"/>
      <c r="Q305" s="7"/>
      <c r="R305" s="25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55"/>
      <c r="I306" s="7"/>
      <c r="J306" s="7"/>
      <c r="K306" s="7"/>
      <c r="L306" s="7"/>
      <c r="M306" s="7"/>
      <c r="N306" s="7"/>
      <c r="O306" s="7"/>
      <c r="P306" s="7"/>
      <c r="Q306" s="7"/>
      <c r="R306" s="25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55"/>
      <c r="I307" s="7"/>
      <c r="J307" s="7"/>
      <c r="K307" s="7"/>
      <c r="L307" s="7"/>
      <c r="M307" s="7"/>
      <c r="N307" s="7"/>
      <c r="O307" s="7"/>
      <c r="P307" s="7"/>
      <c r="Q307" s="7"/>
      <c r="R307" s="25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55"/>
      <c r="I308" s="7"/>
      <c r="J308" s="7"/>
      <c r="K308" s="7"/>
      <c r="L308" s="7"/>
      <c r="M308" s="7"/>
      <c r="N308" s="7"/>
      <c r="O308" s="7"/>
      <c r="P308" s="7"/>
      <c r="Q308" s="7"/>
      <c r="R308" s="25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55"/>
      <c r="I309" s="7"/>
      <c r="J309" s="7"/>
      <c r="K309" s="7"/>
      <c r="L309" s="7"/>
      <c r="M309" s="7"/>
      <c r="N309" s="7"/>
      <c r="O309" s="7"/>
      <c r="P309" s="7"/>
      <c r="Q309" s="7"/>
      <c r="R309" s="25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55"/>
      <c r="I310" s="7"/>
      <c r="J310" s="7"/>
      <c r="K310" s="7"/>
      <c r="L310" s="7"/>
      <c r="M310" s="7"/>
      <c r="N310" s="7"/>
      <c r="O310" s="7"/>
      <c r="P310" s="7"/>
      <c r="Q310" s="7"/>
      <c r="R310" s="25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55"/>
      <c r="I311" s="7"/>
      <c r="J311" s="7"/>
      <c r="K311" s="7"/>
      <c r="L311" s="7"/>
      <c r="M311" s="7"/>
      <c r="N311" s="7"/>
      <c r="O311" s="7"/>
      <c r="P311" s="7"/>
      <c r="Q311" s="7"/>
      <c r="R311" s="25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55"/>
      <c r="I312" s="7"/>
      <c r="J312" s="7"/>
      <c r="K312" s="7"/>
      <c r="L312" s="7"/>
      <c r="M312" s="7"/>
      <c r="N312" s="7"/>
      <c r="O312" s="7"/>
      <c r="P312" s="7"/>
      <c r="Q312" s="7"/>
      <c r="R312" s="25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55"/>
      <c r="I313" s="7"/>
      <c r="J313" s="7"/>
      <c r="K313" s="7"/>
      <c r="L313" s="7"/>
      <c r="M313" s="7"/>
      <c r="N313" s="7"/>
      <c r="O313" s="7"/>
      <c r="P313" s="7"/>
      <c r="Q313" s="7"/>
      <c r="R313" s="25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55"/>
      <c r="I314" s="7"/>
      <c r="J314" s="7"/>
      <c r="K314" s="7"/>
      <c r="L314" s="7"/>
      <c r="M314" s="7"/>
      <c r="N314" s="7"/>
      <c r="O314" s="7"/>
      <c r="P314" s="7"/>
      <c r="Q314" s="7"/>
      <c r="R314" s="25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55"/>
      <c r="I315" s="7"/>
      <c r="J315" s="7"/>
      <c r="K315" s="7"/>
      <c r="L315" s="7"/>
      <c r="M315" s="7"/>
      <c r="N315" s="7"/>
      <c r="O315" s="7"/>
      <c r="P315" s="7"/>
      <c r="Q315" s="7"/>
      <c r="R315" s="25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55"/>
      <c r="I316" s="7"/>
      <c r="J316" s="7"/>
      <c r="K316" s="7"/>
      <c r="L316" s="7"/>
      <c r="M316" s="7"/>
      <c r="N316" s="7"/>
      <c r="O316" s="7"/>
      <c r="P316" s="7"/>
      <c r="Q316" s="7"/>
      <c r="R316" s="25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55"/>
      <c r="I317" s="7"/>
      <c r="J317" s="7"/>
      <c r="K317" s="7"/>
      <c r="L317" s="7"/>
      <c r="M317" s="7"/>
      <c r="N317" s="7"/>
      <c r="O317" s="7"/>
      <c r="P317" s="7"/>
      <c r="Q317" s="7"/>
      <c r="R317" s="25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55"/>
      <c r="I318" s="7"/>
      <c r="J318" s="7"/>
      <c r="K318" s="7"/>
      <c r="L318" s="7"/>
      <c r="M318" s="7"/>
      <c r="N318" s="7"/>
      <c r="O318" s="7"/>
      <c r="P318" s="7"/>
      <c r="Q318" s="7"/>
      <c r="R318" s="25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55"/>
      <c r="I319" s="7"/>
      <c r="J319" s="7"/>
      <c r="K319" s="7"/>
      <c r="L319" s="7"/>
      <c r="M319" s="7"/>
      <c r="N319" s="7"/>
      <c r="O319" s="7"/>
      <c r="P319" s="7"/>
      <c r="Q319" s="7"/>
      <c r="R319" s="25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55"/>
      <c r="I320" s="7"/>
      <c r="J320" s="7"/>
      <c r="K320" s="7"/>
      <c r="L320" s="7"/>
      <c r="M320" s="7"/>
      <c r="N320" s="7"/>
      <c r="O320" s="7"/>
      <c r="P320" s="7"/>
      <c r="Q320" s="7"/>
      <c r="R320" s="25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55"/>
      <c r="I321" s="7"/>
      <c r="J321" s="7"/>
      <c r="K321" s="7"/>
      <c r="L321" s="7"/>
      <c r="M321" s="7"/>
      <c r="N321" s="7"/>
      <c r="O321" s="7"/>
      <c r="P321" s="7"/>
      <c r="Q321" s="7"/>
      <c r="R321" s="25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55"/>
      <c r="I322" s="7"/>
      <c r="J322" s="7"/>
      <c r="K322" s="7"/>
      <c r="L322" s="7"/>
      <c r="M322" s="7"/>
      <c r="N322" s="7"/>
      <c r="O322" s="7"/>
      <c r="P322" s="7"/>
      <c r="Q322" s="7"/>
      <c r="R322" s="25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55"/>
      <c r="I323" s="7"/>
      <c r="J323" s="7"/>
      <c r="K323" s="7"/>
      <c r="L323" s="7"/>
      <c r="M323" s="7"/>
      <c r="N323" s="7"/>
      <c r="O323" s="7"/>
      <c r="P323" s="7"/>
      <c r="Q323" s="7"/>
      <c r="R323" s="25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55"/>
      <c r="I324" s="7"/>
      <c r="J324" s="7"/>
      <c r="K324" s="7"/>
      <c r="L324" s="7"/>
      <c r="M324" s="7"/>
      <c r="N324" s="7"/>
      <c r="O324" s="7"/>
      <c r="P324" s="7"/>
      <c r="Q324" s="7"/>
      <c r="R324" s="25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55"/>
      <c r="I325" s="7"/>
      <c r="J325" s="7"/>
      <c r="K325" s="7"/>
      <c r="L325" s="7"/>
      <c r="M325" s="7"/>
      <c r="N325" s="7"/>
      <c r="O325" s="7"/>
      <c r="P325" s="7"/>
      <c r="Q325" s="7"/>
      <c r="R325" s="25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55"/>
      <c r="I326" s="7"/>
      <c r="J326" s="7"/>
      <c r="K326" s="7"/>
      <c r="L326" s="7"/>
      <c r="M326" s="7"/>
      <c r="N326" s="7"/>
      <c r="O326" s="7"/>
      <c r="P326" s="7"/>
      <c r="Q326" s="7"/>
      <c r="R326" s="25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55"/>
      <c r="I327" s="7"/>
      <c r="J327" s="7"/>
      <c r="K327" s="7"/>
      <c r="L327" s="7"/>
      <c r="M327" s="7"/>
      <c r="N327" s="7"/>
      <c r="O327" s="7"/>
      <c r="P327" s="7"/>
      <c r="Q327" s="7"/>
      <c r="R327" s="25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55"/>
      <c r="I328" s="7"/>
      <c r="J328" s="7"/>
      <c r="K328" s="7"/>
      <c r="L328" s="7"/>
      <c r="M328" s="7"/>
      <c r="N328" s="7"/>
      <c r="O328" s="7"/>
      <c r="P328" s="7"/>
      <c r="Q328" s="7"/>
      <c r="R328" s="25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55"/>
      <c r="I329" s="7"/>
      <c r="J329" s="7"/>
      <c r="K329" s="7"/>
      <c r="L329" s="7"/>
      <c r="M329" s="7"/>
      <c r="N329" s="7"/>
      <c r="O329" s="7"/>
      <c r="P329" s="7"/>
      <c r="Q329" s="7"/>
      <c r="R329" s="25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55"/>
      <c r="I477" s="7"/>
      <c r="J477" s="7"/>
      <c r="K477" s="7"/>
      <c r="L477" s="7"/>
      <c r="M477" s="7"/>
      <c r="N477" s="7"/>
      <c r="O477" s="7"/>
      <c r="P477" s="7"/>
      <c r="Q477" s="7"/>
      <c r="R477" s="25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55"/>
      <c r="I478" s="7"/>
      <c r="J478" s="7"/>
      <c r="K478" s="7"/>
      <c r="L478" s="7"/>
      <c r="M478" s="7"/>
      <c r="N478" s="7"/>
      <c r="O478" s="7"/>
      <c r="P478" s="7"/>
      <c r="Q478" s="7"/>
      <c r="R478" s="25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55"/>
      <c r="I479" s="7"/>
      <c r="J479" s="7"/>
      <c r="K479" s="7"/>
      <c r="L479" s="7"/>
      <c r="M479" s="7"/>
      <c r="N479" s="7"/>
      <c r="O479" s="7"/>
      <c r="P479" s="7"/>
      <c r="Q479" s="7"/>
      <c r="R479" s="25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55"/>
      <c r="I480" s="7"/>
      <c r="J480" s="7"/>
      <c r="K480" s="7"/>
      <c r="L480" s="7"/>
      <c r="M480" s="7"/>
      <c r="N480" s="7"/>
      <c r="O480" s="7"/>
      <c r="P480" s="7"/>
      <c r="Q480" s="7"/>
      <c r="R480" s="25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55"/>
      <c r="I481" s="7"/>
      <c r="J481" s="7"/>
      <c r="K481" s="7"/>
      <c r="L481" s="7"/>
      <c r="M481" s="7"/>
      <c r="N481" s="7"/>
      <c r="O481" s="7"/>
      <c r="P481" s="7"/>
      <c r="Q481" s="7"/>
      <c r="R481" s="25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55"/>
      <c r="I482" s="7"/>
      <c r="J482" s="7"/>
      <c r="K482" s="7"/>
      <c r="L482" s="7"/>
      <c r="M482" s="7"/>
      <c r="N482" s="7"/>
      <c r="O482" s="7"/>
      <c r="P482" s="7"/>
      <c r="Q482" s="7"/>
      <c r="R482" s="25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55"/>
      <c r="I483" s="7"/>
      <c r="J483" s="7"/>
      <c r="K483" s="7"/>
      <c r="L483" s="7"/>
      <c r="M483" s="7"/>
      <c r="N483" s="7"/>
      <c r="O483" s="7"/>
      <c r="P483" s="7"/>
      <c r="Q483" s="7"/>
      <c r="R483" s="25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55"/>
      <c r="I484" s="7"/>
      <c r="J484" s="7"/>
      <c r="K484" s="7"/>
      <c r="L484" s="7"/>
      <c r="M484" s="7"/>
      <c r="N484" s="7"/>
      <c r="O484" s="7"/>
      <c r="P484" s="7"/>
      <c r="Q484" s="7"/>
      <c r="R484" s="25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55"/>
      <c r="I485" s="7"/>
      <c r="J485" s="7"/>
      <c r="K485" s="7"/>
      <c r="L485" s="7"/>
      <c r="M485" s="7"/>
      <c r="N485" s="7"/>
      <c r="O485" s="7"/>
      <c r="P485" s="7"/>
      <c r="Q485" s="7"/>
      <c r="R485" s="25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55"/>
      <c r="I486" s="7"/>
      <c r="J486" s="7"/>
      <c r="K486" s="7"/>
      <c r="L486" s="7"/>
      <c r="M486" s="7"/>
      <c r="N486" s="7"/>
      <c r="O486" s="7"/>
      <c r="P486" s="7"/>
      <c r="Q486" s="7"/>
      <c r="R486" s="25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55"/>
      <c r="I487" s="7"/>
      <c r="J487" s="7"/>
      <c r="K487" s="7"/>
      <c r="L487" s="7"/>
      <c r="M487" s="7"/>
      <c r="N487" s="7"/>
      <c r="O487" s="7"/>
      <c r="P487" s="7"/>
      <c r="Q487" s="7"/>
      <c r="R487" s="25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55"/>
      <c r="I488" s="7"/>
      <c r="J488" s="7"/>
      <c r="K488" s="7"/>
      <c r="L488" s="7"/>
      <c r="M488" s="7"/>
      <c r="N488" s="7"/>
      <c r="O488" s="7"/>
      <c r="P488" s="7"/>
      <c r="Q488" s="7"/>
      <c r="R488" s="25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55"/>
      <c r="I489" s="7"/>
      <c r="J489" s="7"/>
      <c r="K489" s="7"/>
      <c r="L489" s="7"/>
      <c r="M489" s="7"/>
      <c r="N489" s="7"/>
      <c r="O489" s="7"/>
      <c r="P489" s="7"/>
      <c r="Q489" s="7"/>
      <c r="R489" s="25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55"/>
      <c r="I490" s="7"/>
      <c r="J490" s="7"/>
      <c r="K490" s="7"/>
      <c r="L490" s="7"/>
      <c r="M490" s="7"/>
      <c r="N490" s="7"/>
      <c r="O490" s="7"/>
      <c r="P490" s="7"/>
      <c r="Q490" s="7"/>
      <c r="R490" s="25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55"/>
      <c r="I491" s="7"/>
      <c r="J491" s="7"/>
      <c r="K491" s="7"/>
      <c r="L491" s="7"/>
      <c r="M491" s="7"/>
      <c r="N491" s="7"/>
      <c r="O491" s="7"/>
      <c r="P491" s="7"/>
      <c r="Q491" s="7"/>
      <c r="R491" s="25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55"/>
      <c r="I492" s="7"/>
      <c r="J492" s="7"/>
      <c r="K492" s="7"/>
      <c r="L492" s="7"/>
      <c r="M492" s="7"/>
      <c r="N492" s="7"/>
      <c r="O492" s="7"/>
      <c r="P492" s="7"/>
      <c r="Q492" s="7"/>
      <c r="R492" s="25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55"/>
      <c r="I493" s="7"/>
      <c r="J493" s="7"/>
      <c r="K493" s="7"/>
      <c r="L493" s="7"/>
      <c r="M493" s="7"/>
      <c r="N493" s="7"/>
      <c r="O493" s="7"/>
      <c r="P493" s="7"/>
      <c r="Q493" s="7"/>
      <c r="R493" s="25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55"/>
      <c r="I494" s="7"/>
      <c r="J494" s="7"/>
      <c r="K494" s="7"/>
      <c r="L494" s="7"/>
      <c r="M494" s="7"/>
      <c r="N494" s="7"/>
      <c r="O494" s="7"/>
      <c r="P494" s="7"/>
      <c r="Q494" s="7"/>
      <c r="R494" s="25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231:E231"/>
    <mergeCell ref="C252:E252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44438.0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120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64</v>
      </c>
      <c r="C8" s="154">
        <v>22.5</v>
      </c>
      <c r="D8" s="155">
        <v>0.0805</v>
      </c>
      <c r="E8" s="156">
        <f>221.79*136.6</f>
        <v>30296.514</v>
      </c>
      <c r="F8" s="156"/>
      <c r="G8" s="156"/>
      <c r="H8" s="157">
        <v>136.6</v>
      </c>
      <c r="I8" s="158">
        <f t="shared" ref="I8:I23" si="1">+D8*E8</f>
        <v>2438.869377</v>
      </c>
      <c r="J8" s="159">
        <f t="shared" ref="J8:J23" si="2">E8-I8</f>
        <v>27857.64462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72</v>
      </c>
      <c r="C9" s="154">
        <v>25.5</v>
      </c>
      <c r="D9" s="155">
        <v>0.0577</v>
      </c>
      <c r="E9" s="156">
        <f>262.536*14.5</f>
        <v>3806.772</v>
      </c>
      <c r="F9" s="156"/>
      <c r="G9" s="156"/>
      <c r="H9" s="157">
        <v>14.5</v>
      </c>
      <c r="I9" s="158">
        <f t="shared" si="1"/>
        <v>219.6507444</v>
      </c>
      <c r="J9" s="159">
        <f t="shared" si="2"/>
        <v>3587.121256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64</v>
      </c>
      <c r="C10" s="154">
        <v>22.5</v>
      </c>
      <c r="D10" s="155">
        <v>0.0805</v>
      </c>
      <c r="E10" s="156">
        <f>237.63*4.7</f>
        <v>1116.861</v>
      </c>
      <c r="F10" s="156"/>
      <c r="G10" s="156"/>
      <c r="H10" s="157">
        <v>4.7</v>
      </c>
      <c r="I10" s="158">
        <f t="shared" si="1"/>
        <v>89.9073105</v>
      </c>
      <c r="J10" s="159">
        <f t="shared" si="2"/>
        <v>1026.95369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54" t="s">
        <v>64</v>
      </c>
      <c r="C11" s="154">
        <v>22.5</v>
      </c>
      <c r="D11" s="155">
        <v>0.0805</v>
      </c>
      <c r="E11" s="156">
        <f>237.63*23.3</f>
        <v>5536.779</v>
      </c>
      <c r="F11" s="156"/>
      <c r="G11" s="156"/>
      <c r="H11" s="157">
        <v>23.3</v>
      </c>
      <c r="I11" s="158">
        <f t="shared" si="1"/>
        <v>445.7107095</v>
      </c>
      <c r="J11" s="159">
        <f t="shared" si="2"/>
        <v>5091.068291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6.0</v>
      </c>
      <c r="B12" s="160"/>
      <c r="C12" s="160"/>
      <c r="D12" s="161"/>
      <c r="E12" s="259"/>
      <c r="F12" s="259"/>
      <c r="G12" s="259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7.0</v>
      </c>
      <c r="B13" s="160"/>
      <c r="C13" s="160"/>
      <c r="D13" s="161"/>
      <c r="E13" s="259"/>
      <c r="F13" s="259"/>
      <c r="G13" s="259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8.0</v>
      </c>
      <c r="B14" s="160"/>
      <c r="C14" s="160"/>
      <c r="D14" s="161"/>
      <c r="E14" s="259"/>
      <c r="F14" s="259"/>
      <c r="G14" s="259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9.0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10.0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11.0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12.0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13.0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14.0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15.0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16.0</v>
      </c>
      <c r="B22" s="160"/>
      <c r="C22" s="160"/>
      <c r="D22" s="161"/>
      <c r="E22" s="259"/>
      <c r="F22" s="259"/>
      <c r="G22" s="259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17.0</v>
      </c>
      <c r="B23" s="160"/>
      <c r="C23" s="160"/>
      <c r="D23" s="161"/>
      <c r="E23" s="259"/>
      <c r="F23" s="259"/>
      <c r="G23" s="259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62"/>
      <c r="B24" s="163"/>
      <c r="C24" s="164"/>
      <c r="D24" s="165"/>
      <c r="E24" s="166">
        <f>SUM(E8:E23)</f>
        <v>40756.926</v>
      </c>
      <c r="F24" s="167"/>
      <c r="G24" s="167"/>
      <c r="H24" s="168"/>
      <c r="I24" s="169">
        <f t="shared" ref="I24:J24" si="3">SUM(I8:I23)</f>
        <v>3194.138141</v>
      </c>
      <c r="J24" s="170">
        <f t="shared" si="3"/>
        <v>37562.78786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71"/>
      <c r="B25" s="144"/>
      <c r="C25" s="144"/>
      <c r="D25" s="172"/>
      <c r="E25" s="173"/>
      <c r="F25" s="151"/>
      <c r="G25" s="151"/>
      <c r="H25" s="147"/>
      <c r="I25" s="174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 t="s">
        <v>11</v>
      </c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/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40.5" customHeight="1">
      <c r="A30" s="175"/>
      <c r="B30" s="160" t="s">
        <v>12</v>
      </c>
      <c r="C30" s="176" t="s">
        <v>57</v>
      </c>
      <c r="D30" s="52"/>
      <c r="E30" s="53"/>
      <c r="F30" s="177"/>
      <c r="G30" s="177"/>
      <c r="H30" s="178" t="s">
        <v>14</v>
      </c>
      <c r="I30" s="160" t="s">
        <v>15</v>
      </c>
      <c r="J30" s="160" t="s">
        <v>16</v>
      </c>
      <c r="K30" s="139"/>
      <c r="L30" s="160" t="s">
        <v>17</v>
      </c>
      <c r="M30" s="160" t="s">
        <v>15</v>
      </c>
      <c r="N30" s="175" t="s">
        <v>18</v>
      </c>
      <c r="O30" s="139"/>
      <c r="P30" s="139"/>
      <c r="Q30" s="175" t="s">
        <v>58</v>
      </c>
      <c r="R30" s="179"/>
      <c r="S30" s="160" t="s">
        <v>17</v>
      </c>
      <c r="T30" s="160" t="s">
        <v>15</v>
      </c>
      <c r="U30" s="175" t="s">
        <v>18</v>
      </c>
      <c r="V30" s="139"/>
      <c r="W30" s="175" t="s">
        <v>19</v>
      </c>
      <c r="X30" s="175" t="s">
        <v>20</v>
      </c>
      <c r="Y30" s="175" t="s">
        <v>21</v>
      </c>
      <c r="Z30" s="175" t="s">
        <v>121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1.0</v>
      </c>
      <c r="B31" s="180" t="s">
        <v>64</v>
      </c>
      <c r="C31" s="181">
        <v>80.0</v>
      </c>
      <c r="D31" s="181">
        <v>206.0</v>
      </c>
      <c r="E31" s="181">
        <v>200.0</v>
      </c>
      <c r="F31" s="181">
        <f t="shared" ref="F31:F244" si="5">VALUE(IF(RIGHT(B31, 1)="%", RIGHT(B31, 3), 0))</f>
        <v>0</v>
      </c>
      <c r="G31" s="181">
        <f t="shared" ref="G31:G244" si="6">+R31*C31/100*D31/100*E31/100</f>
        <v>76.9616</v>
      </c>
      <c r="H31" s="182">
        <f t="shared" ref="H31:H244" si="7">IF(F31=0, G31, F31*G31)</f>
        <v>76.9616</v>
      </c>
      <c r="I31" s="181">
        <v>1.0</v>
      </c>
      <c r="J31" s="183">
        <f t="shared" ref="J31:J244" si="8">+I31*H31</f>
        <v>76.9616</v>
      </c>
      <c r="K31" s="184"/>
      <c r="L31" s="185">
        <f>D31*25.4/1000</f>
        <v>5.2324</v>
      </c>
      <c r="M31" s="186">
        <f>+I31</f>
        <v>1</v>
      </c>
      <c r="N31" s="186">
        <f>M31*L31</f>
        <v>5.2324</v>
      </c>
      <c r="O31" s="184"/>
      <c r="P31" s="184"/>
      <c r="Q31" s="185"/>
      <c r="R31" s="187">
        <v>23.35</v>
      </c>
      <c r="S31" s="175">
        <f t="shared" ref="S31:S245" si="9">E31/100</f>
        <v>2</v>
      </c>
      <c r="T31" s="160">
        <f t="shared" ref="T31:T245" si="10">I31</f>
        <v>1</v>
      </c>
      <c r="U31" s="160">
        <f t="shared" ref="U31:U245" si="11">T31*S31</f>
        <v>2</v>
      </c>
      <c r="V31" s="188">
        <f t="shared" ref="V31:V102" si="12">R31*C31/100*D31/100*E31/100</f>
        <v>76.9616</v>
      </c>
      <c r="W31" s="175">
        <f t="shared" ref="W31:X31" si="4">C31/100</f>
        <v>0.8</v>
      </c>
      <c r="X31" s="175">
        <f t="shared" si="4"/>
        <v>2.06</v>
      </c>
      <c r="Y31" s="175">
        <f t="shared" ref="Y31:Y245" si="14">U31</f>
        <v>2</v>
      </c>
      <c r="Z31" s="189">
        <f t="shared" ref="Z31:Z245" si="15">W31*X31*Y31</f>
        <v>3.296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2.0</v>
      </c>
      <c r="B32" s="190" t="s">
        <v>64</v>
      </c>
      <c r="C32" s="190">
        <v>102.0</v>
      </c>
      <c r="D32" s="190">
        <v>202.0</v>
      </c>
      <c r="E32" s="190">
        <v>171.0</v>
      </c>
      <c r="F32" s="190">
        <f t="shared" si="5"/>
        <v>0</v>
      </c>
      <c r="G32" s="190">
        <f t="shared" si="6"/>
        <v>82.2686814</v>
      </c>
      <c r="H32" s="191">
        <f t="shared" si="7"/>
        <v>82.2686814</v>
      </c>
      <c r="I32" s="190">
        <v>1.0</v>
      </c>
      <c r="J32" s="192">
        <f t="shared" si="8"/>
        <v>82.2686814</v>
      </c>
      <c r="K32" s="139"/>
      <c r="L32" s="175"/>
      <c r="M32" s="160"/>
      <c r="N32" s="160"/>
      <c r="O32" s="139"/>
      <c r="P32" s="139"/>
      <c r="Q32" s="175"/>
      <c r="R32" s="187">
        <v>23.35</v>
      </c>
      <c r="S32" s="175">
        <f t="shared" si="9"/>
        <v>1.71</v>
      </c>
      <c r="T32" s="160">
        <f t="shared" si="10"/>
        <v>1</v>
      </c>
      <c r="U32" s="160">
        <f t="shared" si="11"/>
        <v>1.71</v>
      </c>
      <c r="V32" s="188">
        <f t="shared" si="12"/>
        <v>82.2686814</v>
      </c>
      <c r="W32" s="175">
        <f t="shared" ref="W32:X32" si="13">C32/100</f>
        <v>1.02</v>
      </c>
      <c r="X32" s="175">
        <f t="shared" si="13"/>
        <v>2.02</v>
      </c>
      <c r="Y32" s="175">
        <f t="shared" si="14"/>
        <v>1.71</v>
      </c>
      <c r="Z32" s="189">
        <f t="shared" si="15"/>
        <v>3.523284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3.0</v>
      </c>
      <c r="B33" s="190" t="s">
        <v>64</v>
      </c>
      <c r="C33" s="190">
        <v>90.0</v>
      </c>
      <c r="D33" s="190">
        <v>203.0</v>
      </c>
      <c r="E33" s="190">
        <v>131.0</v>
      </c>
      <c r="F33" s="190">
        <f t="shared" si="5"/>
        <v>0</v>
      </c>
      <c r="G33" s="190">
        <f t="shared" si="6"/>
        <v>55.8851895</v>
      </c>
      <c r="H33" s="191">
        <f t="shared" si="7"/>
        <v>55.8851895</v>
      </c>
      <c r="I33" s="190">
        <v>1.0</v>
      </c>
      <c r="J33" s="192">
        <f t="shared" si="8"/>
        <v>55.8851895</v>
      </c>
      <c r="K33" s="139"/>
      <c r="L33" s="175">
        <f t="shared" ref="L33:L55" si="17">D33*25.4/1000</f>
        <v>5.1562</v>
      </c>
      <c r="M33" s="160">
        <f t="shared" ref="M33:M68" si="18">+I33</f>
        <v>1</v>
      </c>
      <c r="N33" s="160">
        <f t="shared" ref="N33:N55" si="19">M33*L33</f>
        <v>5.1562</v>
      </c>
      <c r="O33" s="139"/>
      <c r="P33" s="139"/>
      <c r="Q33" s="175"/>
      <c r="R33" s="187">
        <v>23.35</v>
      </c>
      <c r="S33" s="175">
        <f t="shared" si="9"/>
        <v>1.31</v>
      </c>
      <c r="T33" s="160">
        <f t="shared" si="10"/>
        <v>1</v>
      </c>
      <c r="U33" s="160">
        <f t="shared" si="11"/>
        <v>1.31</v>
      </c>
      <c r="V33" s="188">
        <f t="shared" si="12"/>
        <v>55.8851895</v>
      </c>
      <c r="W33" s="175">
        <f t="shared" ref="W33:X33" si="16">C33/100</f>
        <v>0.9</v>
      </c>
      <c r="X33" s="175">
        <f t="shared" si="16"/>
        <v>2.03</v>
      </c>
      <c r="Y33" s="175">
        <f t="shared" si="14"/>
        <v>1.31</v>
      </c>
      <c r="Z33" s="189">
        <f t="shared" si="15"/>
        <v>2.39337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4.0</v>
      </c>
      <c r="B34" s="190" t="s">
        <v>64</v>
      </c>
      <c r="C34" s="190">
        <v>100.0</v>
      </c>
      <c r="D34" s="190">
        <v>204.0</v>
      </c>
      <c r="E34" s="190">
        <v>107.0</v>
      </c>
      <c r="F34" s="190">
        <f t="shared" si="5"/>
        <v>0</v>
      </c>
      <c r="G34" s="190">
        <f t="shared" si="6"/>
        <v>50.96838</v>
      </c>
      <c r="H34" s="191">
        <f t="shared" si="7"/>
        <v>50.96838</v>
      </c>
      <c r="I34" s="190">
        <v>1.0</v>
      </c>
      <c r="J34" s="192">
        <f t="shared" si="8"/>
        <v>50.96838</v>
      </c>
      <c r="K34" s="139"/>
      <c r="L34" s="175">
        <f t="shared" si="17"/>
        <v>5.1816</v>
      </c>
      <c r="M34" s="160">
        <f t="shared" si="18"/>
        <v>1</v>
      </c>
      <c r="N34" s="160">
        <f t="shared" si="19"/>
        <v>5.1816</v>
      </c>
      <c r="O34" s="139"/>
      <c r="P34" s="139"/>
      <c r="Q34" s="175"/>
      <c r="R34" s="187">
        <v>23.35</v>
      </c>
      <c r="S34" s="175">
        <f t="shared" si="9"/>
        <v>1.07</v>
      </c>
      <c r="T34" s="160">
        <f t="shared" si="10"/>
        <v>1</v>
      </c>
      <c r="U34" s="160">
        <f t="shared" si="11"/>
        <v>1.07</v>
      </c>
      <c r="V34" s="188">
        <f t="shared" si="12"/>
        <v>50.96838</v>
      </c>
      <c r="W34" s="175">
        <f t="shared" ref="W34:X34" si="20">C34/100</f>
        <v>1</v>
      </c>
      <c r="X34" s="175">
        <f t="shared" si="20"/>
        <v>2.04</v>
      </c>
      <c r="Y34" s="175">
        <f t="shared" si="14"/>
        <v>1.07</v>
      </c>
      <c r="Z34" s="189">
        <f t="shared" si="15"/>
        <v>2.1828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5.0</v>
      </c>
      <c r="B35" s="190" t="s">
        <v>64</v>
      </c>
      <c r="C35" s="190">
        <v>76.0</v>
      </c>
      <c r="D35" s="190">
        <v>202.0</v>
      </c>
      <c r="E35" s="190">
        <v>136.0</v>
      </c>
      <c r="F35" s="190">
        <f t="shared" si="5"/>
        <v>0</v>
      </c>
      <c r="G35" s="190">
        <f t="shared" si="6"/>
        <v>48.7518112</v>
      </c>
      <c r="H35" s="191">
        <f t="shared" si="7"/>
        <v>48.7518112</v>
      </c>
      <c r="I35" s="190">
        <v>1.0</v>
      </c>
      <c r="J35" s="192">
        <f t="shared" si="8"/>
        <v>48.7518112</v>
      </c>
      <c r="K35" s="139"/>
      <c r="L35" s="175">
        <f t="shared" si="17"/>
        <v>5.1308</v>
      </c>
      <c r="M35" s="160">
        <f t="shared" si="18"/>
        <v>1</v>
      </c>
      <c r="N35" s="160">
        <f t="shared" si="19"/>
        <v>5.1308</v>
      </c>
      <c r="O35" s="139"/>
      <c r="P35" s="139"/>
      <c r="Q35" s="175"/>
      <c r="R35" s="187">
        <v>23.35</v>
      </c>
      <c r="S35" s="175">
        <f t="shared" si="9"/>
        <v>1.36</v>
      </c>
      <c r="T35" s="160">
        <f t="shared" si="10"/>
        <v>1</v>
      </c>
      <c r="U35" s="160">
        <f t="shared" si="11"/>
        <v>1.36</v>
      </c>
      <c r="V35" s="188">
        <f t="shared" si="12"/>
        <v>48.7518112</v>
      </c>
      <c r="W35" s="175">
        <f t="shared" ref="W35:X35" si="21">C35/100</f>
        <v>0.76</v>
      </c>
      <c r="X35" s="175">
        <f t="shared" si="21"/>
        <v>2.02</v>
      </c>
      <c r="Y35" s="175">
        <f t="shared" si="14"/>
        <v>1.36</v>
      </c>
      <c r="Z35" s="189">
        <f t="shared" si="15"/>
        <v>2.087872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6.0</v>
      </c>
      <c r="B36" s="190" t="s">
        <v>64</v>
      </c>
      <c r="C36" s="190">
        <v>101.0</v>
      </c>
      <c r="D36" s="190">
        <v>204.0</v>
      </c>
      <c r="E36" s="190">
        <v>2798.0</v>
      </c>
      <c r="F36" s="190">
        <f t="shared" si="5"/>
        <v>0</v>
      </c>
      <c r="G36" s="190">
        <f t="shared" si="6"/>
        <v>1346.127313</v>
      </c>
      <c r="H36" s="191">
        <f t="shared" si="7"/>
        <v>1346.127313</v>
      </c>
      <c r="I36" s="190">
        <v>1.0</v>
      </c>
      <c r="J36" s="192">
        <f t="shared" si="8"/>
        <v>1346.127313</v>
      </c>
      <c r="K36" s="139"/>
      <c r="L36" s="175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5">
        <v>1345.0</v>
      </c>
      <c r="R36" s="187">
        <v>23.35</v>
      </c>
      <c r="S36" s="175">
        <f t="shared" si="9"/>
        <v>27.98</v>
      </c>
      <c r="T36" s="160">
        <f t="shared" si="10"/>
        <v>1</v>
      </c>
      <c r="U36" s="160">
        <f t="shared" si="11"/>
        <v>27.98</v>
      </c>
      <c r="V36" s="188">
        <f t="shared" si="12"/>
        <v>1346.127313</v>
      </c>
      <c r="W36" s="175">
        <f t="shared" ref="W36:X36" si="22">C36/100</f>
        <v>1.01</v>
      </c>
      <c r="X36" s="175">
        <f t="shared" si="22"/>
        <v>2.04</v>
      </c>
      <c r="Y36" s="175">
        <f t="shared" si="14"/>
        <v>27.98</v>
      </c>
      <c r="Z36" s="189">
        <f t="shared" si="15"/>
        <v>57.649992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7.0</v>
      </c>
      <c r="B37" s="190" t="s">
        <v>64</v>
      </c>
      <c r="C37" s="190">
        <v>102.0</v>
      </c>
      <c r="D37" s="190">
        <v>204.0</v>
      </c>
      <c r="E37" s="190">
        <v>2805.0</v>
      </c>
      <c r="F37" s="190">
        <f t="shared" si="5"/>
        <v>0</v>
      </c>
      <c r="G37" s="190">
        <f t="shared" si="6"/>
        <v>1362.856374</v>
      </c>
      <c r="H37" s="191">
        <f t="shared" si="7"/>
        <v>1362.856374</v>
      </c>
      <c r="I37" s="190">
        <v>1.0</v>
      </c>
      <c r="J37" s="192">
        <f t="shared" si="8"/>
        <v>1362.856374</v>
      </c>
      <c r="K37" s="139"/>
      <c r="L37" s="175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5">
        <v>1350.0</v>
      </c>
      <c r="R37" s="187">
        <v>23.35</v>
      </c>
      <c r="S37" s="175">
        <f t="shared" si="9"/>
        <v>28.05</v>
      </c>
      <c r="T37" s="160">
        <f t="shared" si="10"/>
        <v>1</v>
      </c>
      <c r="U37" s="160">
        <f t="shared" si="11"/>
        <v>28.05</v>
      </c>
      <c r="V37" s="188">
        <f t="shared" si="12"/>
        <v>1362.856374</v>
      </c>
      <c r="W37" s="175">
        <f t="shared" ref="W37:X37" si="23">C37/100</f>
        <v>1.02</v>
      </c>
      <c r="X37" s="175">
        <f t="shared" si="23"/>
        <v>2.04</v>
      </c>
      <c r="Y37" s="175">
        <f t="shared" si="14"/>
        <v>28.05</v>
      </c>
      <c r="Z37" s="189">
        <f t="shared" si="15"/>
        <v>58.36644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8.0</v>
      </c>
      <c r="B38" s="190" t="s">
        <v>64</v>
      </c>
      <c r="C38" s="190">
        <v>101.0</v>
      </c>
      <c r="D38" s="190">
        <v>204.0</v>
      </c>
      <c r="E38" s="190">
        <v>2711.0</v>
      </c>
      <c r="F38" s="190">
        <f t="shared" si="5"/>
        <v>0</v>
      </c>
      <c r="G38" s="190">
        <f t="shared" si="6"/>
        <v>1304.271317</v>
      </c>
      <c r="H38" s="191">
        <f t="shared" si="7"/>
        <v>1304.271317</v>
      </c>
      <c r="I38" s="190">
        <v>1.0</v>
      </c>
      <c r="J38" s="192">
        <f t="shared" si="8"/>
        <v>1304.271317</v>
      </c>
      <c r="K38" s="139"/>
      <c r="L38" s="175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5">
        <v>1335.0</v>
      </c>
      <c r="R38" s="187">
        <v>23.35</v>
      </c>
      <c r="S38" s="175">
        <f t="shared" si="9"/>
        <v>27.11</v>
      </c>
      <c r="T38" s="160">
        <f t="shared" si="10"/>
        <v>1</v>
      </c>
      <c r="U38" s="160">
        <f t="shared" si="11"/>
        <v>27.11</v>
      </c>
      <c r="V38" s="188">
        <f t="shared" si="12"/>
        <v>1304.271317</v>
      </c>
      <c r="W38" s="175">
        <f t="shared" ref="W38:X38" si="24">C38/100</f>
        <v>1.01</v>
      </c>
      <c r="X38" s="175">
        <f t="shared" si="24"/>
        <v>2.04</v>
      </c>
      <c r="Y38" s="175">
        <f t="shared" si="14"/>
        <v>27.11</v>
      </c>
      <c r="Z38" s="189">
        <f t="shared" si="15"/>
        <v>55.857444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9.0</v>
      </c>
      <c r="B39" s="190" t="s">
        <v>64</v>
      </c>
      <c r="C39" s="190">
        <v>102.0</v>
      </c>
      <c r="D39" s="190">
        <v>204.0</v>
      </c>
      <c r="E39" s="190">
        <v>2806.0</v>
      </c>
      <c r="F39" s="190">
        <f t="shared" si="5"/>
        <v>0</v>
      </c>
      <c r="G39" s="190">
        <f t="shared" si="6"/>
        <v>1363.342241</v>
      </c>
      <c r="H39" s="191">
        <f t="shared" si="7"/>
        <v>1363.342241</v>
      </c>
      <c r="I39" s="190">
        <v>1.0</v>
      </c>
      <c r="J39" s="192">
        <f t="shared" si="8"/>
        <v>1363.342241</v>
      </c>
      <c r="K39" s="139"/>
      <c r="L39" s="175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5">
        <v>1330.0</v>
      </c>
      <c r="R39" s="187">
        <v>23.35</v>
      </c>
      <c r="S39" s="175">
        <f t="shared" si="9"/>
        <v>28.06</v>
      </c>
      <c r="T39" s="160">
        <f t="shared" si="10"/>
        <v>1</v>
      </c>
      <c r="U39" s="160">
        <f t="shared" si="11"/>
        <v>28.06</v>
      </c>
      <c r="V39" s="188">
        <f t="shared" si="12"/>
        <v>1363.342241</v>
      </c>
      <c r="W39" s="175">
        <f t="shared" ref="W39:X39" si="25">C39/100</f>
        <v>1.02</v>
      </c>
      <c r="X39" s="175">
        <f t="shared" si="25"/>
        <v>2.04</v>
      </c>
      <c r="Y39" s="175">
        <f t="shared" si="14"/>
        <v>28.06</v>
      </c>
      <c r="Z39" s="189">
        <f t="shared" si="15"/>
        <v>58.387248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10.0</v>
      </c>
      <c r="B40" s="190" t="s">
        <v>64</v>
      </c>
      <c r="C40" s="190">
        <v>101.0</v>
      </c>
      <c r="D40" s="190">
        <v>204.0</v>
      </c>
      <c r="E40" s="190">
        <v>2795.0</v>
      </c>
      <c r="F40" s="190">
        <f t="shared" si="5"/>
        <v>0</v>
      </c>
      <c r="G40" s="190">
        <f t="shared" si="6"/>
        <v>1344.684003</v>
      </c>
      <c r="H40" s="191">
        <f t="shared" si="7"/>
        <v>1344.684003</v>
      </c>
      <c r="I40" s="190">
        <v>1.0</v>
      </c>
      <c r="J40" s="192">
        <f t="shared" si="8"/>
        <v>1344.684003</v>
      </c>
      <c r="K40" s="139"/>
      <c r="L40" s="175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5">
        <v>1325.0</v>
      </c>
      <c r="R40" s="187">
        <v>23.35</v>
      </c>
      <c r="S40" s="175">
        <f t="shared" si="9"/>
        <v>27.95</v>
      </c>
      <c r="T40" s="160">
        <f t="shared" si="10"/>
        <v>1</v>
      </c>
      <c r="U40" s="160">
        <f t="shared" si="11"/>
        <v>27.95</v>
      </c>
      <c r="V40" s="188">
        <f t="shared" si="12"/>
        <v>1344.684003</v>
      </c>
      <c r="W40" s="175">
        <f t="shared" ref="W40:X40" si="26">C40/100</f>
        <v>1.01</v>
      </c>
      <c r="X40" s="175">
        <f t="shared" si="26"/>
        <v>2.04</v>
      </c>
      <c r="Y40" s="175">
        <f t="shared" si="14"/>
        <v>27.95</v>
      </c>
      <c r="Z40" s="189">
        <f t="shared" si="15"/>
        <v>57.58818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11.0</v>
      </c>
      <c r="B41" s="190" t="s">
        <v>64</v>
      </c>
      <c r="C41" s="190">
        <v>101.0</v>
      </c>
      <c r="D41" s="190">
        <v>204.0</v>
      </c>
      <c r="E41" s="190">
        <v>2803.0</v>
      </c>
      <c r="F41" s="190">
        <f t="shared" si="5"/>
        <v>0</v>
      </c>
      <c r="G41" s="190">
        <f t="shared" si="6"/>
        <v>1348.53283</v>
      </c>
      <c r="H41" s="191">
        <f t="shared" si="7"/>
        <v>1348.53283</v>
      </c>
      <c r="I41" s="190">
        <v>1.0</v>
      </c>
      <c r="J41" s="192">
        <f t="shared" si="8"/>
        <v>1348.53283</v>
      </c>
      <c r="K41" s="139"/>
      <c r="L41" s="175">
        <f t="shared" si="17"/>
        <v>5.1816</v>
      </c>
      <c r="M41" s="160">
        <f t="shared" si="18"/>
        <v>1</v>
      </c>
      <c r="N41" s="160">
        <f t="shared" si="19"/>
        <v>5.1816</v>
      </c>
      <c r="O41" s="139"/>
      <c r="P41" s="139"/>
      <c r="Q41" s="175">
        <v>1335.0</v>
      </c>
      <c r="R41" s="187">
        <v>23.35</v>
      </c>
      <c r="S41" s="175">
        <f t="shared" si="9"/>
        <v>28.03</v>
      </c>
      <c r="T41" s="160">
        <f t="shared" si="10"/>
        <v>1</v>
      </c>
      <c r="U41" s="160">
        <f t="shared" si="11"/>
        <v>28.03</v>
      </c>
      <c r="V41" s="188">
        <f t="shared" si="12"/>
        <v>1348.53283</v>
      </c>
      <c r="W41" s="175">
        <f t="shared" ref="W41:X41" si="27">C41/100</f>
        <v>1.01</v>
      </c>
      <c r="X41" s="175">
        <f t="shared" si="27"/>
        <v>2.04</v>
      </c>
      <c r="Y41" s="175">
        <f t="shared" si="14"/>
        <v>28.03</v>
      </c>
      <c r="Z41" s="189">
        <f t="shared" si="15"/>
        <v>57.753012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12.0</v>
      </c>
      <c r="B42" s="190" t="s">
        <v>64</v>
      </c>
      <c r="C42" s="190">
        <v>100.0</v>
      </c>
      <c r="D42" s="190">
        <v>204.0</v>
      </c>
      <c r="E42" s="190">
        <v>2790.0</v>
      </c>
      <c r="F42" s="190">
        <f t="shared" si="5"/>
        <v>0</v>
      </c>
      <c r="G42" s="190">
        <f t="shared" si="6"/>
        <v>1328.9886</v>
      </c>
      <c r="H42" s="191">
        <f t="shared" si="7"/>
        <v>1328.9886</v>
      </c>
      <c r="I42" s="190">
        <v>1.0</v>
      </c>
      <c r="J42" s="192">
        <f t="shared" si="8"/>
        <v>1328.9886</v>
      </c>
      <c r="K42" s="139"/>
      <c r="L42" s="175">
        <f t="shared" si="17"/>
        <v>5.1816</v>
      </c>
      <c r="M42" s="160">
        <f t="shared" si="18"/>
        <v>1</v>
      </c>
      <c r="N42" s="160">
        <f t="shared" si="19"/>
        <v>5.1816</v>
      </c>
      <c r="O42" s="139"/>
      <c r="P42" s="139"/>
      <c r="Q42" s="175">
        <v>1320.0</v>
      </c>
      <c r="R42" s="187">
        <v>23.35</v>
      </c>
      <c r="S42" s="175">
        <f t="shared" si="9"/>
        <v>27.9</v>
      </c>
      <c r="T42" s="160">
        <f t="shared" si="10"/>
        <v>1</v>
      </c>
      <c r="U42" s="160">
        <f t="shared" si="11"/>
        <v>27.9</v>
      </c>
      <c r="V42" s="188">
        <f t="shared" si="12"/>
        <v>1328.9886</v>
      </c>
      <c r="W42" s="175">
        <f t="shared" ref="W42:X42" si="28">C42/100</f>
        <v>1</v>
      </c>
      <c r="X42" s="175">
        <f t="shared" si="28"/>
        <v>2.04</v>
      </c>
      <c r="Y42" s="175">
        <f t="shared" si="14"/>
        <v>27.9</v>
      </c>
      <c r="Z42" s="189">
        <f t="shared" si="15"/>
        <v>56.916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13.0</v>
      </c>
      <c r="B43" s="190" t="s">
        <v>64</v>
      </c>
      <c r="C43" s="190">
        <v>100.5</v>
      </c>
      <c r="D43" s="190">
        <v>204.0</v>
      </c>
      <c r="E43" s="190">
        <v>2800.0</v>
      </c>
      <c r="F43" s="190">
        <f t="shared" si="5"/>
        <v>0</v>
      </c>
      <c r="G43" s="190">
        <f t="shared" si="6"/>
        <v>1340.42076</v>
      </c>
      <c r="H43" s="191">
        <f t="shared" si="7"/>
        <v>1340.42076</v>
      </c>
      <c r="I43" s="190">
        <v>1.0</v>
      </c>
      <c r="J43" s="192">
        <f t="shared" si="8"/>
        <v>1340.42076</v>
      </c>
      <c r="K43" s="139"/>
      <c r="L43" s="175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5">
        <v>1320.0</v>
      </c>
      <c r="R43" s="187">
        <v>23.35</v>
      </c>
      <c r="S43" s="175">
        <f t="shared" si="9"/>
        <v>28</v>
      </c>
      <c r="T43" s="160">
        <f t="shared" si="10"/>
        <v>1</v>
      </c>
      <c r="U43" s="160">
        <f t="shared" si="11"/>
        <v>28</v>
      </c>
      <c r="V43" s="188">
        <f t="shared" si="12"/>
        <v>1340.42076</v>
      </c>
      <c r="W43" s="175">
        <f t="shared" ref="W43:X43" si="29">C43/100</f>
        <v>1.005</v>
      </c>
      <c r="X43" s="175">
        <f t="shared" si="29"/>
        <v>2.04</v>
      </c>
      <c r="Y43" s="175">
        <f t="shared" si="14"/>
        <v>28</v>
      </c>
      <c r="Z43" s="189">
        <f t="shared" si="15"/>
        <v>57.4056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14.0</v>
      </c>
      <c r="B44" s="190" t="s">
        <v>64</v>
      </c>
      <c r="C44" s="190">
        <v>104.0</v>
      </c>
      <c r="D44" s="190">
        <v>204.0</v>
      </c>
      <c r="E44" s="190">
        <v>2560.0</v>
      </c>
      <c r="F44" s="190">
        <f t="shared" si="5"/>
        <v>0</v>
      </c>
      <c r="G44" s="190">
        <f t="shared" si="6"/>
        <v>1268.207616</v>
      </c>
      <c r="H44" s="191">
        <f t="shared" si="7"/>
        <v>1268.207616</v>
      </c>
      <c r="I44" s="190">
        <v>1.0</v>
      </c>
      <c r="J44" s="192">
        <f t="shared" si="8"/>
        <v>1268.207616</v>
      </c>
      <c r="K44" s="139"/>
      <c r="L44" s="175">
        <f t="shared" si="17"/>
        <v>5.1816</v>
      </c>
      <c r="M44" s="160">
        <f t="shared" si="18"/>
        <v>1</v>
      </c>
      <c r="N44" s="160">
        <f t="shared" si="19"/>
        <v>5.1816</v>
      </c>
      <c r="O44" s="139"/>
      <c r="P44" s="139"/>
      <c r="Q44" s="175">
        <v>1200.0</v>
      </c>
      <c r="R44" s="187">
        <v>23.35</v>
      </c>
      <c r="S44" s="175">
        <f t="shared" si="9"/>
        <v>25.6</v>
      </c>
      <c r="T44" s="160">
        <f t="shared" si="10"/>
        <v>1</v>
      </c>
      <c r="U44" s="160">
        <f t="shared" si="11"/>
        <v>25.6</v>
      </c>
      <c r="V44" s="188">
        <f t="shared" si="12"/>
        <v>1268.207616</v>
      </c>
      <c r="W44" s="175">
        <f t="shared" ref="W44:X44" si="30">C44/100</f>
        <v>1.04</v>
      </c>
      <c r="X44" s="175">
        <f t="shared" si="30"/>
        <v>2.04</v>
      </c>
      <c r="Y44" s="175">
        <f t="shared" si="14"/>
        <v>25.6</v>
      </c>
      <c r="Z44" s="189">
        <f t="shared" si="15"/>
        <v>54.31296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15.0</v>
      </c>
      <c r="B45" s="190" t="s">
        <v>64</v>
      </c>
      <c r="C45" s="190">
        <v>100.0</v>
      </c>
      <c r="D45" s="190">
        <v>204.0</v>
      </c>
      <c r="E45" s="190">
        <v>2823.0</v>
      </c>
      <c r="F45" s="190">
        <f t="shared" si="5"/>
        <v>0</v>
      </c>
      <c r="G45" s="190">
        <f t="shared" si="6"/>
        <v>1344.70782</v>
      </c>
      <c r="H45" s="191">
        <f t="shared" si="7"/>
        <v>1344.70782</v>
      </c>
      <c r="I45" s="190">
        <v>1.0</v>
      </c>
      <c r="J45" s="192">
        <f t="shared" si="8"/>
        <v>1344.70782</v>
      </c>
      <c r="K45" s="139"/>
      <c r="L45" s="175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5">
        <v>1315.0</v>
      </c>
      <c r="R45" s="187">
        <v>23.35</v>
      </c>
      <c r="S45" s="175">
        <f t="shared" si="9"/>
        <v>28.23</v>
      </c>
      <c r="T45" s="160">
        <f t="shared" si="10"/>
        <v>1</v>
      </c>
      <c r="U45" s="160">
        <f t="shared" si="11"/>
        <v>28.23</v>
      </c>
      <c r="V45" s="188">
        <f t="shared" si="12"/>
        <v>1344.70782</v>
      </c>
      <c r="W45" s="175">
        <f t="shared" ref="W45:X45" si="31">C45/100</f>
        <v>1</v>
      </c>
      <c r="X45" s="175">
        <f t="shared" si="31"/>
        <v>2.04</v>
      </c>
      <c r="Y45" s="175">
        <f t="shared" si="14"/>
        <v>28.23</v>
      </c>
      <c r="Z45" s="189">
        <f t="shared" si="15"/>
        <v>57.5892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16.0</v>
      </c>
      <c r="B46" s="190" t="s">
        <v>64</v>
      </c>
      <c r="C46" s="190">
        <v>97.0</v>
      </c>
      <c r="D46" s="190">
        <v>204.0</v>
      </c>
      <c r="E46" s="190">
        <v>2841.0</v>
      </c>
      <c r="F46" s="190">
        <f t="shared" si="5"/>
        <v>0</v>
      </c>
      <c r="G46" s="190">
        <f t="shared" si="6"/>
        <v>1312.683482</v>
      </c>
      <c r="H46" s="191">
        <f t="shared" si="7"/>
        <v>1312.683482</v>
      </c>
      <c r="I46" s="190">
        <v>1.0</v>
      </c>
      <c r="J46" s="192">
        <f t="shared" si="8"/>
        <v>1312.683482</v>
      </c>
      <c r="K46" s="139"/>
      <c r="L46" s="175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5">
        <v>1350.0</v>
      </c>
      <c r="R46" s="187">
        <v>23.35</v>
      </c>
      <c r="S46" s="175">
        <f t="shared" si="9"/>
        <v>28.41</v>
      </c>
      <c r="T46" s="160">
        <f t="shared" si="10"/>
        <v>1</v>
      </c>
      <c r="U46" s="160">
        <f t="shared" si="11"/>
        <v>28.41</v>
      </c>
      <c r="V46" s="188">
        <f t="shared" si="12"/>
        <v>1312.683482</v>
      </c>
      <c r="W46" s="175">
        <f t="shared" ref="W46:X46" si="32">C46/100</f>
        <v>0.97</v>
      </c>
      <c r="X46" s="175">
        <f t="shared" si="32"/>
        <v>2.04</v>
      </c>
      <c r="Y46" s="175">
        <f t="shared" si="14"/>
        <v>28.41</v>
      </c>
      <c r="Z46" s="189">
        <f t="shared" si="15"/>
        <v>56.217708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17.0</v>
      </c>
      <c r="B47" s="190" t="s">
        <v>64</v>
      </c>
      <c r="C47" s="190">
        <v>100.0</v>
      </c>
      <c r="D47" s="190">
        <v>204.0</v>
      </c>
      <c r="E47" s="190">
        <v>2840.0</v>
      </c>
      <c r="F47" s="190">
        <f t="shared" si="5"/>
        <v>0</v>
      </c>
      <c r="G47" s="190">
        <f t="shared" si="6"/>
        <v>1352.8056</v>
      </c>
      <c r="H47" s="191">
        <f t="shared" si="7"/>
        <v>1352.8056</v>
      </c>
      <c r="I47" s="190">
        <v>1.0</v>
      </c>
      <c r="J47" s="192">
        <f t="shared" si="8"/>
        <v>1352.8056</v>
      </c>
      <c r="K47" s="139"/>
      <c r="L47" s="175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5">
        <v>1365.0</v>
      </c>
      <c r="R47" s="187">
        <v>23.35</v>
      </c>
      <c r="S47" s="175">
        <f t="shared" si="9"/>
        <v>28.4</v>
      </c>
      <c r="T47" s="160">
        <f t="shared" si="10"/>
        <v>1</v>
      </c>
      <c r="U47" s="160">
        <f t="shared" si="11"/>
        <v>28.4</v>
      </c>
      <c r="V47" s="188">
        <f t="shared" si="12"/>
        <v>1352.8056</v>
      </c>
      <c r="W47" s="175">
        <f t="shared" ref="W47:X47" si="33">C47/100</f>
        <v>1</v>
      </c>
      <c r="X47" s="175">
        <f t="shared" si="33"/>
        <v>2.04</v>
      </c>
      <c r="Y47" s="175">
        <f t="shared" si="14"/>
        <v>28.4</v>
      </c>
      <c r="Z47" s="189">
        <f t="shared" si="15"/>
        <v>57.936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18.0</v>
      </c>
      <c r="B48" s="190" t="s">
        <v>64</v>
      </c>
      <c r="C48" s="190">
        <v>102.0</v>
      </c>
      <c r="D48" s="190">
        <v>204.0</v>
      </c>
      <c r="E48" s="190">
        <v>2836.0</v>
      </c>
      <c r="F48" s="190">
        <f t="shared" si="5"/>
        <v>0</v>
      </c>
      <c r="G48" s="190">
        <f t="shared" si="6"/>
        <v>1377.918245</v>
      </c>
      <c r="H48" s="191">
        <f t="shared" si="7"/>
        <v>1377.918245</v>
      </c>
      <c r="I48" s="190">
        <v>1.0</v>
      </c>
      <c r="J48" s="192">
        <f t="shared" si="8"/>
        <v>1377.918245</v>
      </c>
      <c r="K48" s="139"/>
      <c r="L48" s="175">
        <f t="shared" si="17"/>
        <v>5.1816</v>
      </c>
      <c r="M48" s="160">
        <f t="shared" si="18"/>
        <v>1</v>
      </c>
      <c r="N48" s="160">
        <f t="shared" si="19"/>
        <v>5.1816</v>
      </c>
      <c r="O48" s="139"/>
      <c r="P48" s="139"/>
      <c r="Q48" s="175">
        <v>1365.0</v>
      </c>
      <c r="R48" s="187">
        <v>23.35</v>
      </c>
      <c r="S48" s="175">
        <f t="shared" si="9"/>
        <v>28.36</v>
      </c>
      <c r="T48" s="160">
        <f t="shared" si="10"/>
        <v>1</v>
      </c>
      <c r="U48" s="160">
        <f t="shared" si="11"/>
        <v>28.36</v>
      </c>
      <c r="V48" s="188">
        <f t="shared" si="12"/>
        <v>1377.918245</v>
      </c>
      <c r="W48" s="175">
        <f t="shared" ref="W48:X48" si="34">C48/100</f>
        <v>1.02</v>
      </c>
      <c r="X48" s="175">
        <f t="shared" si="34"/>
        <v>2.04</v>
      </c>
      <c r="Y48" s="175">
        <f t="shared" si="14"/>
        <v>28.36</v>
      </c>
      <c r="Z48" s="189">
        <f t="shared" si="15"/>
        <v>59.011488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19.0</v>
      </c>
      <c r="B49" s="190" t="s">
        <v>64</v>
      </c>
      <c r="C49" s="190">
        <v>101.0</v>
      </c>
      <c r="D49" s="190">
        <v>204.0</v>
      </c>
      <c r="E49" s="190">
        <v>2840.0</v>
      </c>
      <c r="F49" s="190">
        <f t="shared" si="5"/>
        <v>0</v>
      </c>
      <c r="G49" s="190">
        <f t="shared" si="6"/>
        <v>1366.333656</v>
      </c>
      <c r="H49" s="191">
        <f t="shared" si="7"/>
        <v>1366.333656</v>
      </c>
      <c r="I49" s="190">
        <v>1.0</v>
      </c>
      <c r="J49" s="192">
        <f t="shared" si="8"/>
        <v>1366.333656</v>
      </c>
      <c r="K49" s="139"/>
      <c r="L49" s="175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5">
        <v>1335.0</v>
      </c>
      <c r="R49" s="187">
        <v>23.35</v>
      </c>
      <c r="S49" s="175">
        <f t="shared" si="9"/>
        <v>28.4</v>
      </c>
      <c r="T49" s="160">
        <f t="shared" si="10"/>
        <v>1</v>
      </c>
      <c r="U49" s="160">
        <f t="shared" si="11"/>
        <v>28.4</v>
      </c>
      <c r="V49" s="188">
        <f t="shared" si="12"/>
        <v>1366.333656</v>
      </c>
      <c r="W49" s="175">
        <f t="shared" ref="W49:X49" si="35">C49/100</f>
        <v>1.01</v>
      </c>
      <c r="X49" s="175">
        <f t="shared" si="35"/>
        <v>2.04</v>
      </c>
      <c r="Y49" s="175">
        <f t="shared" si="14"/>
        <v>28.4</v>
      </c>
      <c r="Z49" s="189">
        <f t="shared" si="15"/>
        <v>58.51536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20.0</v>
      </c>
      <c r="B50" s="190" t="s">
        <v>64</v>
      </c>
      <c r="C50" s="190">
        <v>103.0</v>
      </c>
      <c r="D50" s="190">
        <v>204.0</v>
      </c>
      <c r="E50" s="190">
        <v>2845.0</v>
      </c>
      <c r="F50" s="190">
        <f t="shared" si="5"/>
        <v>0</v>
      </c>
      <c r="G50" s="190">
        <f t="shared" si="6"/>
        <v>1395.842919</v>
      </c>
      <c r="H50" s="191">
        <f t="shared" si="7"/>
        <v>1395.842919</v>
      </c>
      <c r="I50" s="190">
        <v>1.0</v>
      </c>
      <c r="J50" s="192">
        <f t="shared" si="8"/>
        <v>1395.842919</v>
      </c>
      <c r="K50" s="139"/>
      <c r="L50" s="175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5">
        <v>1365.0</v>
      </c>
      <c r="R50" s="187">
        <v>23.35</v>
      </c>
      <c r="S50" s="175">
        <f t="shared" si="9"/>
        <v>28.45</v>
      </c>
      <c r="T50" s="160">
        <f t="shared" si="10"/>
        <v>1</v>
      </c>
      <c r="U50" s="160">
        <f t="shared" si="11"/>
        <v>28.45</v>
      </c>
      <c r="V50" s="188">
        <f t="shared" si="12"/>
        <v>1395.842919</v>
      </c>
      <c r="W50" s="175">
        <f t="shared" ref="W50:X50" si="36">C50/100</f>
        <v>1.03</v>
      </c>
      <c r="X50" s="175">
        <f t="shared" si="36"/>
        <v>2.04</v>
      </c>
      <c r="Y50" s="175">
        <f t="shared" si="14"/>
        <v>28.45</v>
      </c>
      <c r="Z50" s="189">
        <f t="shared" si="15"/>
        <v>59.77914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21.0</v>
      </c>
      <c r="B51" s="190" t="s">
        <v>64</v>
      </c>
      <c r="C51" s="190">
        <v>103.0</v>
      </c>
      <c r="D51" s="190">
        <v>204.0</v>
      </c>
      <c r="E51" s="190">
        <v>2841.0</v>
      </c>
      <c r="F51" s="190">
        <f t="shared" si="5"/>
        <v>0</v>
      </c>
      <c r="G51" s="190">
        <f t="shared" si="6"/>
        <v>1393.880398</v>
      </c>
      <c r="H51" s="191">
        <f t="shared" si="7"/>
        <v>1393.880398</v>
      </c>
      <c r="I51" s="190">
        <v>1.0</v>
      </c>
      <c r="J51" s="192">
        <f t="shared" si="8"/>
        <v>1393.880398</v>
      </c>
      <c r="K51" s="139"/>
      <c r="L51" s="175">
        <f t="shared" si="17"/>
        <v>5.1816</v>
      </c>
      <c r="M51" s="160">
        <f t="shared" si="18"/>
        <v>1</v>
      </c>
      <c r="N51" s="160">
        <f t="shared" si="19"/>
        <v>5.1816</v>
      </c>
      <c r="O51" s="139"/>
      <c r="P51" s="139"/>
      <c r="Q51" s="175">
        <v>1385.0</v>
      </c>
      <c r="R51" s="187">
        <v>23.35</v>
      </c>
      <c r="S51" s="175">
        <f t="shared" si="9"/>
        <v>28.41</v>
      </c>
      <c r="T51" s="160">
        <f t="shared" si="10"/>
        <v>1</v>
      </c>
      <c r="U51" s="160">
        <f t="shared" si="11"/>
        <v>28.41</v>
      </c>
      <c r="V51" s="188">
        <f t="shared" si="12"/>
        <v>1393.880398</v>
      </c>
      <c r="W51" s="175">
        <f t="shared" ref="W51:X51" si="37">C51/100</f>
        <v>1.03</v>
      </c>
      <c r="X51" s="175">
        <f t="shared" si="37"/>
        <v>2.04</v>
      </c>
      <c r="Y51" s="175">
        <f t="shared" si="14"/>
        <v>28.41</v>
      </c>
      <c r="Z51" s="189">
        <f t="shared" si="15"/>
        <v>59.695092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22.0</v>
      </c>
      <c r="B52" s="190" t="s">
        <v>64</v>
      </c>
      <c r="C52" s="190">
        <v>104.0</v>
      </c>
      <c r="D52" s="190">
        <v>204.0</v>
      </c>
      <c r="E52" s="190">
        <v>2833.0</v>
      </c>
      <c r="F52" s="190">
        <f t="shared" si="5"/>
        <v>0</v>
      </c>
      <c r="G52" s="190">
        <f t="shared" si="6"/>
        <v>1403.450069</v>
      </c>
      <c r="H52" s="191">
        <f t="shared" si="7"/>
        <v>1403.450069</v>
      </c>
      <c r="I52" s="190">
        <v>1.0</v>
      </c>
      <c r="J52" s="192">
        <f t="shared" si="8"/>
        <v>1403.450069</v>
      </c>
      <c r="K52" s="139"/>
      <c r="L52" s="175">
        <f t="shared" si="17"/>
        <v>5.1816</v>
      </c>
      <c r="M52" s="160">
        <f t="shared" si="18"/>
        <v>1</v>
      </c>
      <c r="N52" s="160">
        <f t="shared" si="19"/>
        <v>5.1816</v>
      </c>
      <c r="O52" s="139"/>
      <c r="P52" s="139"/>
      <c r="Q52" s="175">
        <v>1390.0</v>
      </c>
      <c r="R52" s="187">
        <v>23.35</v>
      </c>
      <c r="S52" s="175">
        <f t="shared" si="9"/>
        <v>28.33</v>
      </c>
      <c r="T52" s="160">
        <f t="shared" si="10"/>
        <v>1</v>
      </c>
      <c r="U52" s="160">
        <f t="shared" si="11"/>
        <v>28.33</v>
      </c>
      <c r="V52" s="188">
        <f t="shared" si="12"/>
        <v>1403.450069</v>
      </c>
      <c r="W52" s="175">
        <f t="shared" ref="W52:X52" si="38">C52/100</f>
        <v>1.04</v>
      </c>
      <c r="X52" s="175">
        <f t="shared" si="38"/>
        <v>2.04</v>
      </c>
      <c r="Y52" s="175">
        <f t="shared" si="14"/>
        <v>28.33</v>
      </c>
      <c r="Z52" s="189">
        <f t="shared" si="15"/>
        <v>60.104928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23.0</v>
      </c>
      <c r="B53" s="190" t="s">
        <v>64</v>
      </c>
      <c r="C53" s="190">
        <v>99.0</v>
      </c>
      <c r="D53" s="190">
        <v>204.0</v>
      </c>
      <c r="E53" s="190">
        <v>2836.0</v>
      </c>
      <c r="F53" s="190">
        <f t="shared" si="5"/>
        <v>0</v>
      </c>
      <c r="G53" s="190">
        <f t="shared" si="6"/>
        <v>1337.391238</v>
      </c>
      <c r="H53" s="191">
        <f t="shared" si="7"/>
        <v>1337.391238</v>
      </c>
      <c r="I53" s="190">
        <v>1.0</v>
      </c>
      <c r="J53" s="192">
        <f t="shared" si="8"/>
        <v>1337.391238</v>
      </c>
      <c r="K53" s="139"/>
      <c r="L53" s="175">
        <f t="shared" si="17"/>
        <v>5.1816</v>
      </c>
      <c r="M53" s="160">
        <f t="shared" si="18"/>
        <v>1</v>
      </c>
      <c r="N53" s="160">
        <f t="shared" si="19"/>
        <v>5.1816</v>
      </c>
      <c r="O53" s="139"/>
      <c r="P53" s="139"/>
      <c r="Q53" s="175">
        <v>1370.0</v>
      </c>
      <c r="R53" s="187">
        <v>23.35</v>
      </c>
      <c r="S53" s="175">
        <f t="shared" si="9"/>
        <v>28.36</v>
      </c>
      <c r="T53" s="160">
        <f t="shared" si="10"/>
        <v>1</v>
      </c>
      <c r="U53" s="160">
        <f t="shared" si="11"/>
        <v>28.36</v>
      </c>
      <c r="V53" s="188">
        <f t="shared" si="12"/>
        <v>1337.391238</v>
      </c>
      <c r="W53" s="175">
        <f t="shared" ref="W53:X53" si="39">C53/100</f>
        <v>0.99</v>
      </c>
      <c r="X53" s="175">
        <f t="shared" si="39"/>
        <v>2.04</v>
      </c>
      <c r="Y53" s="175">
        <f t="shared" si="14"/>
        <v>28.36</v>
      </c>
      <c r="Z53" s="189">
        <f t="shared" si="15"/>
        <v>57.275856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24.0</v>
      </c>
      <c r="B54" s="190" t="s">
        <v>64</v>
      </c>
      <c r="C54" s="190">
        <v>102.0</v>
      </c>
      <c r="D54" s="190">
        <v>204.0</v>
      </c>
      <c r="E54" s="190">
        <v>2836.0</v>
      </c>
      <c r="F54" s="190">
        <f t="shared" si="5"/>
        <v>0</v>
      </c>
      <c r="G54" s="190">
        <f t="shared" si="6"/>
        <v>1377.918245</v>
      </c>
      <c r="H54" s="191">
        <f t="shared" si="7"/>
        <v>1377.918245</v>
      </c>
      <c r="I54" s="190">
        <v>1.0</v>
      </c>
      <c r="J54" s="192">
        <f t="shared" si="8"/>
        <v>1377.918245</v>
      </c>
      <c r="K54" s="139"/>
      <c r="L54" s="175">
        <f t="shared" si="17"/>
        <v>5.1816</v>
      </c>
      <c r="M54" s="160">
        <f t="shared" si="18"/>
        <v>1</v>
      </c>
      <c r="N54" s="160">
        <f t="shared" si="19"/>
        <v>5.1816</v>
      </c>
      <c r="O54" s="139"/>
      <c r="P54" s="139"/>
      <c r="Q54" s="175">
        <v>1370.0</v>
      </c>
      <c r="R54" s="187">
        <v>23.35</v>
      </c>
      <c r="S54" s="175">
        <f t="shared" si="9"/>
        <v>28.36</v>
      </c>
      <c r="T54" s="160">
        <f t="shared" si="10"/>
        <v>1</v>
      </c>
      <c r="U54" s="160">
        <f t="shared" si="11"/>
        <v>28.36</v>
      </c>
      <c r="V54" s="188">
        <f t="shared" si="12"/>
        <v>1377.918245</v>
      </c>
      <c r="W54" s="175">
        <f t="shared" ref="W54:X54" si="40">C54/100</f>
        <v>1.02</v>
      </c>
      <c r="X54" s="175">
        <f t="shared" si="40"/>
        <v>2.04</v>
      </c>
      <c r="Y54" s="175">
        <f t="shared" si="14"/>
        <v>28.36</v>
      </c>
      <c r="Z54" s="189">
        <f t="shared" si="15"/>
        <v>59.011488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25.0</v>
      </c>
      <c r="B55" s="190" t="s">
        <v>64</v>
      </c>
      <c r="C55" s="190">
        <v>102.0</v>
      </c>
      <c r="D55" s="190">
        <v>204.0</v>
      </c>
      <c r="E55" s="190">
        <v>2843.0</v>
      </c>
      <c r="F55" s="190">
        <f t="shared" si="5"/>
        <v>0</v>
      </c>
      <c r="G55" s="190">
        <f t="shared" si="6"/>
        <v>1381.319312</v>
      </c>
      <c r="H55" s="191">
        <f t="shared" si="7"/>
        <v>1381.319312</v>
      </c>
      <c r="I55" s="190">
        <v>1.0</v>
      </c>
      <c r="J55" s="192">
        <f t="shared" si="8"/>
        <v>1381.319312</v>
      </c>
      <c r="K55" s="139"/>
      <c r="L55" s="175">
        <f t="shared" si="17"/>
        <v>5.1816</v>
      </c>
      <c r="M55" s="160">
        <f t="shared" si="18"/>
        <v>1</v>
      </c>
      <c r="N55" s="160">
        <f t="shared" si="19"/>
        <v>5.1816</v>
      </c>
      <c r="O55" s="139"/>
      <c r="P55" s="139"/>
      <c r="Q55" s="175">
        <v>1370.0</v>
      </c>
      <c r="R55" s="187">
        <v>23.35</v>
      </c>
      <c r="S55" s="175">
        <f t="shared" si="9"/>
        <v>28.43</v>
      </c>
      <c r="T55" s="160">
        <f t="shared" si="10"/>
        <v>1</v>
      </c>
      <c r="U55" s="160">
        <f t="shared" si="11"/>
        <v>28.43</v>
      </c>
      <c r="V55" s="188">
        <f t="shared" si="12"/>
        <v>1381.319312</v>
      </c>
      <c r="W55" s="175">
        <f t="shared" ref="W55:X55" si="41">C55/100</f>
        <v>1.02</v>
      </c>
      <c r="X55" s="175">
        <f t="shared" si="41"/>
        <v>2.04</v>
      </c>
      <c r="Y55" s="175">
        <f t="shared" si="14"/>
        <v>28.43</v>
      </c>
      <c r="Z55" s="189">
        <f t="shared" si="15"/>
        <v>59.157144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26.0</v>
      </c>
      <c r="B56" s="180" t="s">
        <v>72</v>
      </c>
      <c r="C56" s="181">
        <v>97.0</v>
      </c>
      <c r="D56" s="181">
        <v>206.0</v>
      </c>
      <c r="E56" s="181">
        <v>190.0</v>
      </c>
      <c r="F56" s="181">
        <f t="shared" si="5"/>
        <v>0</v>
      </c>
      <c r="G56" s="181">
        <f t="shared" si="6"/>
        <v>96.81279</v>
      </c>
      <c r="H56" s="182">
        <f t="shared" si="7"/>
        <v>96.81279</v>
      </c>
      <c r="I56" s="181">
        <v>1.0</v>
      </c>
      <c r="J56" s="183">
        <f t="shared" si="8"/>
        <v>96.81279</v>
      </c>
      <c r="K56" s="184"/>
      <c r="L56" s="266"/>
      <c r="M56" s="267">
        <f t="shared" si="18"/>
        <v>1</v>
      </c>
      <c r="N56" s="267"/>
      <c r="O56" s="184"/>
      <c r="P56" s="184"/>
      <c r="Q56" s="185"/>
      <c r="R56" s="187">
        <v>25.5</v>
      </c>
      <c r="S56" s="175">
        <f t="shared" si="9"/>
        <v>1.9</v>
      </c>
      <c r="T56" s="160">
        <f t="shared" si="10"/>
        <v>1</v>
      </c>
      <c r="U56" s="160">
        <f t="shared" si="11"/>
        <v>1.9</v>
      </c>
      <c r="V56" s="188">
        <f t="shared" si="12"/>
        <v>96.81279</v>
      </c>
      <c r="W56" s="175">
        <f t="shared" ref="W56:X56" si="42">C56/100</f>
        <v>0.97</v>
      </c>
      <c r="X56" s="175">
        <f t="shared" si="42"/>
        <v>2.06</v>
      </c>
      <c r="Y56" s="175">
        <f t="shared" si="14"/>
        <v>1.9</v>
      </c>
      <c r="Z56" s="189">
        <f t="shared" si="15"/>
        <v>3.79658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27.0</v>
      </c>
      <c r="B57" s="190" t="s">
        <v>72</v>
      </c>
      <c r="C57" s="190">
        <v>101.0</v>
      </c>
      <c r="D57" s="190">
        <v>205.0</v>
      </c>
      <c r="E57" s="190">
        <v>151.0</v>
      </c>
      <c r="F57" s="190">
        <f t="shared" si="5"/>
        <v>0</v>
      </c>
      <c r="G57" s="190">
        <f t="shared" si="6"/>
        <v>79.7246025</v>
      </c>
      <c r="H57" s="191">
        <f t="shared" si="7"/>
        <v>79.7246025</v>
      </c>
      <c r="I57" s="190">
        <v>1.0</v>
      </c>
      <c r="J57" s="192">
        <f t="shared" si="8"/>
        <v>79.7246025</v>
      </c>
      <c r="K57" s="139"/>
      <c r="L57" s="216"/>
      <c r="M57" s="258">
        <f t="shared" si="18"/>
        <v>1</v>
      </c>
      <c r="N57" s="258"/>
      <c r="O57" s="139"/>
      <c r="P57" s="139"/>
      <c r="Q57" s="175"/>
      <c r="R57" s="187">
        <v>25.5</v>
      </c>
      <c r="S57" s="175">
        <f t="shared" si="9"/>
        <v>1.51</v>
      </c>
      <c r="T57" s="160">
        <f t="shared" si="10"/>
        <v>1</v>
      </c>
      <c r="U57" s="160">
        <f t="shared" si="11"/>
        <v>1.51</v>
      </c>
      <c r="V57" s="188">
        <f t="shared" si="12"/>
        <v>79.7246025</v>
      </c>
      <c r="W57" s="175">
        <f t="shared" ref="W57:X57" si="43">C57/100</f>
        <v>1.01</v>
      </c>
      <c r="X57" s="175">
        <f t="shared" si="43"/>
        <v>2.05</v>
      </c>
      <c r="Y57" s="175">
        <f t="shared" si="14"/>
        <v>1.51</v>
      </c>
      <c r="Z57" s="189">
        <f t="shared" si="15"/>
        <v>3.126455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28.0</v>
      </c>
      <c r="B58" s="190" t="s">
        <v>72</v>
      </c>
      <c r="C58" s="190">
        <v>98.0</v>
      </c>
      <c r="D58" s="190">
        <v>206.0</v>
      </c>
      <c r="E58" s="190">
        <v>131.0</v>
      </c>
      <c r="F58" s="190">
        <f t="shared" si="5"/>
        <v>0</v>
      </c>
      <c r="G58" s="190">
        <f t="shared" si="6"/>
        <v>67.438014</v>
      </c>
      <c r="H58" s="191">
        <f t="shared" si="7"/>
        <v>67.438014</v>
      </c>
      <c r="I58" s="190">
        <v>1.0</v>
      </c>
      <c r="J58" s="192">
        <f t="shared" si="8"/>
        <v>67.438014</v>
      </c>
      <c r="K58" s="139"/>
      <c r="L58" s="216"/>
      <c r="M58" s="258">
        <f t="shared" si="18"/>
        <v>1</v>
      </c>
      <c r="N58" s="258"/>
      <c r="O58" s="139"/>
      <c r="P58" s="139"/>
      <c r="Q58" s="175"/>
      <c r="R58" s="187">
        <v>25.5</v>
      </c>
      <c r="S58" s="175">
        <f t="shared" si="9"/>
        <v>1.31</v>
      </c>
      <c r="T58" s="160">
        <f t="shared" si="10"/>
        <v>1</v>
      </c>
      <c r="U58" s="160">
        <f t="shared" si="11"/>
        <v>1.31</v>
      </c>
      <c r="V58" s="188">
        <f t="shared" si="12"/>
        <v>67.438014</v>
      </c>
      <c r="W58" s="175">
        <f t="shared" ref="W58:X58" si="44">C58/100</f>
        <v>0.98</v>
      </c>
      <c r="X58" s="175">
        <f t="shared" si="44"/>
        <v>2.06</v>
      </c>
      <c r="Y58" s="175">
        <f t="shared" si="14"/>
        <v>1.31</v>
      </c>
      <c r="Z58" s="189">
        <f t="shared" si="15"/>
        <v>2.644628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29.0</v>
      </c>
      <c r="B59" s="190" t="s">
        <v>72</v>
      </c>
      <c r="C59" s="190">
        <v>104.0</v>
      </c>
      <c r="D59" s="190">
        <v>206.0</v>
      </c>
      <c r="E59" s="190">
        <v>197.0</v>
      </c>
      <c r="F59" s="190">
        <f t="shared" si="5"/>
        <v>0</v>
      </c>
      <c r="G59" s="190">
        <f t="shared" si="6"/>
        <v>107.623464</v>
      </c>
      <c r="H59" s="191">
        <f t="shared" si="7"/>
        <v>107.623464</v>
      </c>
      <c r="I59" s="190">
        <v>1.0</v>
      </c>
      <c r="J59" s="192">
        <f t="shared" si="8"/>
        <v>107.623464</v>
      </c>
      <c r="K59" s="139"/>
      <c r="L59" s="216"/>
      <c r="M59" s="258">
        <f t="shared" si="18"/>
        <v>1</v>
      </c>
      <c r="N59" s="258"/>
      <c r="O59" s="139"/>
      <c r="P59" s="139"/>
      <c r="Q59" s="175"/>
      <c r="R59" s="187">
        <v>25.5</v>
      </c>
      <c r="S59" s="175">
        <f t="shared" si="9"/>
        <v>1.97</v>
      </c>
      <c r="T59" s="160">
        <f t="shared" si="10"/>
        <v>1</v>
      </c>
      <c r="U59" s="160">
        <f t="shared" si="11"/>
        <v>1.97</v>
      </c>
      <c r="V59" s="188">
        <f t="shared" si="12"/>
        <v>107.623464</v>
      </c>
      <c r="W59" s="175">
        <f t="shared" ref="W59:X59" si="45">C59/100</f>
        <v>1.04</v>
      </c>
      <c r="X59" s="175">
        <f t="shared" si="45"/>
        <v>2.06</v>
      </c>
      <c r="Y59" s="175">
        <f t="shared" si="14"/>
        <v>1.97</v>
      </c>
      <c r="Z59" s="189">
        <f t="shared" si="15"/>
        <v>4.220528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30.0</v>
      </c>
      <c r="B60" s="190" t="s">
        <v>72</v>
      </c>
      <c r="C60" s="190">
        <v>103.0</v>
      </c>
      <c r="D60" s="190">
        <v>204.0</v>
      </c>
      <c r="E60" s="190">
        <v>2822.0</v>
      </c>
      <c r="F60" s="190">
        <f t="shared" si="5"/>
        <v>0</v>
      </c>
      <c r="G60" s="190">
        <f t="shared" si="6"/>
        <v>1512.044532</v>
      </c>
      <c r="H60" s="191">
        <f t="shared" si="7"/>
        <v>1512.044532</v>
      </c>
      <c r="I60" s="190">
        <v>1.0</v>
      </c>
      <c r="J60" s="192">
        <f t="shared" si="8"/>
        <v>1512.044532</v>
      </c>
      <c r="K60" s="139"/>
      <c r="L60" s="216"/>
      <c r="M60" s="258">
        <f t="shared" si="18"/>
        <v>1</v>
      </c>
      <c r="N60" s="258"/>
      <c r="O60" s="139"/>
      <c r="P60" s="139"/>
      <c r="Q60" s="175">
        <v>1530.0</v>
      </c>
      <c r="R60" s="187">
        <v>25.5</v>
      </c>
      <c r="S60" s="175">
        <f t="shared" si="9"/>
        <v>28.22</v>
      </c>
      <c r="T60" s="160">
        <f t="shared" si="10"/>
        <v>1</v>
      </c>
      <c r="U60" s="160">
        <f t="shared" si="11"/>
        <v>28.22</v>
      </c>
      <c r="V60" s="188">
        <f t="shared" si="12"/>
        <v>1512.044532</v>
      </c>
      <c r="W60" s="175">
        <f t="shared" ref="W60:X60" si="46">C60/100</f>
        <v>1.03</v>
      </c>
      <c r="X60" s="175">
        <f t="shared" si="46"/>
        <v>2.04</v>
      </c>
      <c r="Y60" s="175">
        <f t="shared" si="14"/>
        <v>28.22</v>
      </c>
      <c r="Z60" s="189">
        <f t="shared" si="15"/>
        <v>59.295864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31.0</v>
      </c>
      <c r="B61" s="190" t="s">
        <v>72</v>
      </c>
      <c r="C61" s="190">
        <v>101.0</v>
      </c>
      <c r="D61" s="190">
        <v>204.0</v>
      </c>
      <c r="E61" s="190">
        <v>2808.0</v>
      </c>
      <c r="F61" s="190">
        <f t="shared" si="5"/>
        <v>0</v>
      </c>
      <c r="G61" s="190">
        <f t="shared" si="6"/>
        <v>1475.328816</v>
      </c>
      <c r="H61" s="191">
        <f t="shared" si="7"/>
        <v>1475.328816</v>
      </c>
      <c r="I61" s="190">
        <v>1.0</v>
      </c>
      <c r="J61" s="192">
        <f t="shared" si="8"/>
        <v>1475.328816</v>
      </c>
      <c r="K61" s="139"/>
      <c r="L61" s="216"/>
      <c r="M61" s="258">
        <f t="shared" si="18"/>
        <v>1</v>
      </c>
      <c r="N61" s="258"/>
      <c r="O61" s="139"/>
      <c r="P61" s="139"/>
      <c r="Q61" s="175">
        <v>1530.0</v>
      </c>
      <c r="R61" s="187">
        <v>25.5</v>
      </c>
      <c r="S61" s="175">
        <f t="shared" si="9"/>
        <v>28.08</v>
      </c>
      <c r="T61" s="160">
        <f t="shared" si="10"/>
        <v>1</v>
      </c>
      <c r="U61" s="160">
        <f t="shared" si="11"/>
        <v>28.08</v>
      </c>
      <c r="V61" s="188">
        <f t="shared" si="12"/>
        <v>1475.328816</v>
      </c>
      <c r="W61" s="175">
        <f t="shared" ref="W61:X61" si="47">C61/100</f>
        <v>1.01</v>
      </c>
      <c r="X61" s="175">
        <f t="shared" si="47"/>
        <v>2.04</v>
      </c>
      <c r="Y61" s="175">
        <f t="shared" si="14"/>
        <v>28.08</v>
      </c>
      <c r="Z61" s="189">
        <f t="shared" si="15"/>
        <v>57.856032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32.0</v>
      </c>
      <c r="B62" s="180" t="s">
        <v>64</v>
      </c>
      <c r="C62" s="181">
        <v>80.0</v>
      </c>
      <c r="D62" s="181">
        <v>220.0</v>
      </c>
      <c r="E62" s="181">
        <v>178.0</v>
      </c>
      <c r="F62" s="181">
        <f t="shared" si="5"/>
        <v>0</v>
      </c>
      <c r="G62" s="181">
        <f t="shared" si="6"/>
        <v>73.15088</v>
      </c>
      <c r="H62" s="182">
        <f t="shared" si="7"/>
        <v>73.15088</v>
      </c>
      <c r="I62" s="181">
        <v>1.0</v>
      </c>
      <c r="J62" s="183">
        <f t="shared" si="8"/>
        <v>73.15088</v>
      </c>
      <c r="K62" s="184"/>
      <c r="L62" s="266"/>
      <c r="M62" s="267">
        <f t="shared" si="18"/>
        <v>1</v>
      </c>
      <c r="N62" s="267"/>
      <c r="O62" s="184"/>
      <c r="P62" s="184"/>
      <c r="Q62" s="185"/>
      <c r="R62" s="187">
        <v>23.35</v>
      </c>
      <c r="S62" s="175">
        <f t="shared" si="9"/>
        <v>1.78</v>
      </c>
      <c r="T62" s="160">
        <f t="shared" si="10"/>
        <v>1</v>
      </c>
      <c r="U62" s="160">
        <f t="shared" si="11"/>
        <v>1.78</v>
      </c>
      <c r="V62" s="188">
        <f t="shared" si="12"/>
        <v>73.15088</v>
      </c>
      <c r="W62" s="175">
        <f t="shared" ref="W62:X62" si="48">C62/100</f>
        <v>0.8</v>
      </c>
      <c r="X62" s="175">
        <f t="shared" si="48"/>
        <v>2.2</v>
      </c>
      <c r="Y62" s="175">
        <f t="shared" si="14"/>
        <v>1.78</v>
      </c>
      <c r="Z62" s="189">
        <f t="shared" si="15"/>
        <v>3.1328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33.0</v>
      </c>
      <c r="B63" s="190" t="s">
        <v>64</v>
      </c>
      <c r="C63" s="190">
        <v>91.0</v>
      </c>
      <c r="D63" s="190">
        <v>220.0</v>
      </c>
      <c r="E63" s="190">
        <v>200.0</v>
      </c>
      <c r="F63" s="190">
        <f t="shared" si="5"/>
        <v>0</v>
      </c>
      <c r="G63" s="190">
        <f t="shared" si="6"/>
        <v>93.4934</v>
      </c>
      <c r="H63" s="191">
        <f t="shared" si="7"/>
        <v>93.4934</v>
      </c>
      <c r="I63" s="190">
        <v>1.0</v>
      </c>
      <c r="J63" s="192">
        <f t="shared" si="8"/>
        <v>93.4934</v>
      </c>
      <c r="K63" s="139"/>
      <c r="L63" s="216"/>
      <c r="M63" s="258">
        <f t="shared" si="18"/>
        <v>1</v>
      </c>
      <c r="N63" s="258"/>
      <c r="O63" s="139"/>
      <c r="P63" s="139"/>
      <c r="Q63" s="175"/>
      <c r="R63" s="187">
        <v>23.35</v>
      </c>
      <c r="S63" s="175">
        <f t="shared" si="9"/>
        <v>2</v>
      </c>
      <c r="T63" s="160">
        <f t="shared" si="10"/>
        <v>1</v>
      </c>
      <c r="U63" s="160">
        <f t="shared" si="11"/>
        <v>2</v>
      </c>
      <c r="V63" s="188">
        <f t="shared" si="12"/>
        <v>93.4934</v>
      </c>
      <c r="W63" s="175">
        <f t="shared" ref="W63:X63" si="49">C63/100</f>
        <v>0.91</v>
      </c>
      <c r="X63" s="175">
        <f t="shared" si="49"/>
        <v>2.2</v>
      </c>
      <c r="Y63" s="175">
        <f t="shared" si="14"/>
        <v>2</v>
      </c>
      <c r="Z63" s="189">
        <f t="shared" si="15"/>
        <v>4.004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34.0</v>
      </c>
      <c r="B64" s="190" t="s">
        <v>64</v>
      </c>
      <c r="C64" s="190">
        <v>99.0</v>
      </c>
      <c r="D64" s="190">
        <v>220.0</v>
      </c>
      <c r="E64" s="190">
        <v>197.0</v>
      </c>
      <c r="F64" s="190">
        <f t="shared" si="5"/>
        <v>0</v>
      </c>
      <c r="G64" s="190">
        <f t="shared" si="6"/>
        <v>100.186911</v>
      </c>
      <c r="H64" s="191">
        <f t="shared" si="7"/>
        <v>100.186911</v>
      </c>
      <c r="I64" s="190">
        <v>1.0</v>
      </c>
      <c r="J64" s="192">
        <f t="shared" si="8"/>
        <v>100.186911</v>
      </c>
      <c r="K64" s="139"/>
      <c r="L64" s="216"/>
      <c r="M64" s="258">
        <f t="shared" si="18"/>
        <v>1</v>
      </c>
      <c r="N64" s="258"/>
      <c r="O64" s="139"/>
      <c r="P64" s="139"/>
      <c r="Q64" s="175"/>
      <c r="R64" s="187">
        <v>23.35</v>
      </c>
      <c r="S64" s="175">
        <f t="shared" si="9"/>
        <v>1.97</v>
      </c>
      <c r="T64" s="160">
        <f t="shared" si="10"/>
        <v>1</v>
      </c>
      <c r="U64" s="160">
        <f t="shared" si="11"/>
        <v>1.97</v>
      </c>
      <c r="V64" s="188">
        <f t="shared" si="12"/>
        <v>100.186911</v>
      </c>
      <c r="W64" s="175">
        <f t="shared" ref="W64:X64" si="50">C64/100</f>
        <v>0.99</v>
      </c>
      <c r="X64" s="175">
        <f t="shared" si="50"/>
        <v>2.2</v>
      </c>
      <c r="Y64" s="175">
        <f t="shared" si="14"/>
        <v>1.97</v>
      </c>
      <c r="Z64" s="189">
        <f t="shared" si="15"/>
        <v>4.29066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35.0</v>
      </c>
      <c r="B65" s="190" t="s">
        <v>64</v>
      </c>
      <c r="C65" s="190">
        <v>99.0</v>
      </c>
      <c r="D65" s="190">
        <v>220.0</v>
      </c>
      <c r="E65" s="190">
        <v>200.0</v>
      </c>
      <c r="F65" s="190">
        <f t="shared" si="5"/>
        <v>0</v>
      </c>
      <c r="G65" s="190">
        <f t="shared" si="6"/>
        <v>101.7126</v>
      </c>
      <c r="H65" s="191">
        <f t="shared" si="7"/>
        <v>101.7126</v>
      </c>
      <c r="I65" s="190">
        <v>1.0</v>
      </c>
      <c r="J65" s="192">
        <f t="shared" si="8"/>
        <v>101.7126</v>
      </c>
      <c r="K65" s="139"/>
      <c r="L65" s="216"/>
      <c r="M65" s="258">
        <f t="shared" si="18"/>
        <v>1</v>
      </c>
      <c r="N65" s="258"/>
      <c r="O65" s="139"/>
      <c r="P65" s="139"/>
      <c r="Q65" s="175"/>
      <c r="R65" s="187">
        <v>23.35</v>
      </c>
      <c r="S65" s="175">
        <f t="shared" si="9"/>
        <v>2</v>
      </c>
      <c r="T65" s="160">
        <f t="shared" si="10"/>
        <v>1</v>
      </c>
      <c r="U65" s="160">
        <f t="shared" si="11"/>
        <v>2</v>
      </c>
      <c r="V65" s="188">
        <f t="shared" si="12"/>
        <v>101.7126</v>
      </c>
      <c r="W65" s="175">
        <f t="shared" ref="W65:X65" si="51">C65/100</f>
        <v>0.99</v>
      </c>
      <c r="X65" s="175">
        <f t="shared" si="51"/>
        <v>2.2</v>
      </c>
      <c r="Y65" s="175">
        <f t="shared" si="14"/>
        <v>2</v>
      </c>
      <c r="Z65" s="189">
        <f t="shared" si="15"/>
        <v>4.356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36.0</v>
      </c>
      <c r="B66" s="190" t="s">
        <v>64</v>
      </c>
      <c r="C66" s="190">
        <v>91.0</v>
      </c>
      <c r="D66" s="190">
        <v>220.0</v>
      </c>
      <c r="E66" s="190">
        <v>205.0</v>
      </c>
      <c r="F66" s="190">
        <f t="shared" si="5"/>
        <v>0</v>
      </c>
      <c r="G66" s="190">
        <f t="shared" si="6"/>
        <v>95.830735</v>
      </c>
      <c r="H66" s="191">
        <f t="shared" si="7"/>
        <v>95.830735</v>
      </c>
      <c r="I66" s="190">
        <v>1.0</v>
      </c>
      <c r="J66" s="192">
        <f t="shared" si="8"/>
        <v>95.830735</v>
      </c>
      <c r="K66" s="139"/>
      <c r="L66" s="216"/>
      <c r="M66" s="258">
        <f t="shared" si="18"/>
        <v>1</v>
      </c>
      <c r="N66" s="258"/>
      <c r="O66" s="139"/>
      <c r="P66" s="139"/>
      <c r="Q66" s="175"/>
      <c r="R66" s="187">
        <v>23.35</v>
      </c>
      <c r="S66" s="175">
        <f t="shared" si="9"/>
        <v>2.05</v>
      </c>
      <c r="T66" s="160">
        <f t="shared" si="10"/>
        <v>1</v>
      </c>
      <c r="U66" s="160">
        <f t="shared" si="11"/>
        <v>2.05</v>
      </c>
      <c r="V66" s="188">
        <f t="shared" si="12"/>
        <v>95.830735</v>
      </c>
      <c r="W66" s="175">
        <f t="shared" ref="W66:X66" si="52">C66/100</f>
        <v>0.91</v>
      </c>
      <c r="X66" s="175">
        <f t="shared" si="52"/>
        <v>2.2</v>
      </c>
      <c r="Y66" s="175">
        <f t="shared" si="14"/>
        <v>2.05</v>
      </c>
      <c r="Z66" s="189">
        <f t="shared" si="15"/>
        <v>4.1041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37.0</v>
      </c>
      <c r="B67" s="190" t="s">
        <v>64</v>
      </c>
      <c r="C67" s="190">
        <v>100.0</v>
      </c>
      <c r="D67" s="190">
        <v>220.0</v>
      </c>
      <c r="E67" s="190">
        <v>205.0</v>
      </c>
      <c r="F67" s="190">
        <f t="shared" si="5"/>
        <v>0</v>
      </c>
      <c r="G67" s="190">
        <f t="shared" si="6"/>
        <v>105.3085</v>
      </c>
      <c r="H67" s="191">
        <f t="shared" si="7"/>
        <v>105.3085</v>
      </c>
      <c r="I67" s="190">
        <v>1.0</v>
      </c>
      <c r="J67" s="192">
        <f t="shared" si="8"/>
        <v>105.3085</v>
      </c>
      <c r="K67" s="139"/>
      <c r="L67" s="216"/>
      <c r="M67" s="258">
        <f t="shared" si="18"/>
        <v>1</v>
      </c>
      <c r="N67" s="258"/>
      <c r="O67" s="139"/>
      <c r="P67" s="139"/>
      <c r="Q67" s="175"/>
      <c r="R67" s="187">
        <v>23.35</v>
      </c>
      <c r="S67" s="175">
        <f t="shared" si="9"/>
        <v>2.05</v>
      </c>
      <c r="T67" s="160">
        <f t="shared" si="10"/>
        <v>1</v>
      </c>
      <c r="U67" s="160">
        <f t="shared" si="11"/>
        <v>2.05</v>
      </c>
      <c r="V67" s="188">
        <f t="shared" si="12"/>
        <v>105.3085</v>
      </c>
      <c r="W67" s="175">
        <f t="shared" ref="W67:X67" si="53">C67/100</f>
        <v>1</v>
      </c>
      <c r="X67" s="175">
        <f t="shared" si="53"/>
        <v>2.2</v>
      </c>
      <c r="Y67" s="175">
        <f t="shared" si="14"/>
        <v>2.05</v>
      </c>
      <c r="Z67" s="189">
        <f t="shared" si="15"/>
        <v>4.51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38.0</v>
      </c>
      <c r="B68" s="190" t="s">
        <v>64</v>
      </c>
      <c r="C68" s="190">
        <v>100.0</v>
      </c>
      <c r="D68" s="190">
        <v>220.0</v>
      </c>
      <c r="E68" s="190">
        <v>200.0</v>
      </c>
      <c r="F68" s="190">
        <f t="shared" si="5"/>
        <v>0</v>
      </c>
      <c r="G68" s="190">
        <f t="shared" si="6"/>
        <v>102.74</v>
      </c>
      <c r="H68" s="191">
        <f t="shared" si="7"/>
        <v>102.74</v>
      </c>
      <c r="I68" s="190">
        <v>1.0</v>
      </c>
      <c r="J68" s="192">
        <f t="shared" si="8"/>
        <v>102.74</v>
      </c>
      <c r="K68" s="139"/>
      <c r="L68" s="216"/>
      <c r="M68" s="258">
        <f t="shared" si="18"/>
        <v>1</v>
      </c>
      <c r="N68" s="258"/>
      <c r="O68" s="139"/>
      <c r="P68" s="139"/>
      <c r="Q68" s="175"/>
      <c r="R68" s="187">
        <v>23.35</v>
      </c>
      <c r="S68" s="175">
        <f t="shared" si="9"/>
        <v>2</v>
      </c>
      <c r="T68" s="160">
        <f t="shared" si="10"/>
        <v>1</v>
      </c>
      <c r="U68" s="160">
        <f t="shared" si="11"/>
        <v>2</v>
      </c>
      <c r="V68" s="188">
        <f t="shared" si="12"/>
        <v>102.74</v>
      </c>
      <c r="W68" s="175">
        <f t="shared" ref="W68:X68" si="54">C68/100</f>
        <v>1</v>
      </c>
      <c r="X68" s="175">
        <f t="shared" si="54"/>
        <v>2.2</v>
      </c>
      <c r="Y68" s="175">
        <f t="shared" si="14"/>
        <v>2</v>
      </c>
      <c r="Z68" s="189">
        <f t="shared" si="15"/>
        <v>4.4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39.0</v>
      </c>
      <c r="B69" s="190" t="s">
        <v>64</v>
      </c>
      <c r="C69" s="190">
        <v>73.0</v>
      </c>
      <c r="D69" s="190">
        <v>220.0</v>
      </c>
      <c r="E69" s="190">
        <v>164.0</v>
      </c>
      <c r="F69" s="190">
        <f t="shared" si="5"/>
        <v>0</v>
      </c>
      <c r="G69" s="190">
        <f t="shared" si="6"/>
        <v>61.500164</v>
      </c>
      <c r="H69" s="191">
        <f t="shared" si="7"/>
        <v>61.500164</v>
      </c>
      <c r="I69" s="190">
        <v>1.0</v>
      </c>
      <c r="J69" s="192">
        <f t="shared" si="8"/>
        <v>61.500164</v>
      </c>
      <c r="K69" s="139"/>
      <c r="L69" s="216"/>
      <c r="M69" s="258"/>
      <c r="N69" s="258"/>
      <c r="O69" s="139"/>
      <c r="P69" s="139"/>
      <c r="Q69" s="175"/>
      <c r="R69" s="187">
        <v>23.35</v>
      </c>
      <c r="S69" s="175">
        <f t="shared" si="9"/>
        <v>1.64</v>
      </c>
      <c r="T69" s="160">
        <f t="shared" si="10"/>
        <v>1</v>
      </c>
      <c r="U69" s="160">
        <f t="shared" si="11"/>
        <v>1.64</v>
      </c>
      <c r="V69" s="188">
        <f t="shared" si="12"/>
        <v>61.500164</v>
      </c>
      <c r="W69" s="175">
        <f t="shared" ref="W69:X69" si="55">C69/100</f>
        <v>0.73</v>
      </c>
      <c r="X69" s="175">
        <f t="shared" si="55"/>
        <v>2.2</v>
      </c>
      <c r="Y69" s="175">
        <f t="shared" si="14"/>
        <v>1.64</v>
      </c>
      <c r="Z69" s="189">
        <f t="shared" si="15"/>
        <v>2.63384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40.0</v>
      </c>
      <c r="B70" s="180" t="s">
        <v>64</v>
      </c>
      <c r="C70" s="190">
        <v>81.0</v>
      </c>
      <c r="D70" s="190">
        <v>220.0</v>
      </c>
      <c r="E70" s="190">
        <v>200.0</v>
      </c>
      <c r="F70" s="190">
        <f t="shared" si="5"/>
        <v>0</v>
      </c>
      <c r="G70" s="190">
        <f t="shared" si="6"/>
        <v>83.2194</v>
      </c>
      <c r="H70" s="191">
        <f t="shared" si="7"/>
        <v>83.2194</v>
      </c>
      <c r="I70" s="190">
        <v>1.0</v>
      </c>
      <c r="J70" s="192">
        <f t="shared" si="8"/>
        <v>83.2194</v>
      </c>
      <c r="K70" s="139"/>
      <c r="L70" s="216"/>
      <c r="M70" s="258"/>
      <c r="N70" s="258"/>
      <c r="O70" s="139"/>
      <c r="P70" s="139"/>
      <c r="Q70" s="175"/>
      <c r="R70" s="187">
        <v>23.35</v>
      </c>
      <c r="S70" s="175">
        <f t="shared" si="9"/>
        <v>2</v>
      </c>
      <c r="T70" s="160">
        <f t="shared" si="10"/>
        <v>1</v>
      </c>
      <c r="U70" s="160">
        <f t="shared" si="11"/>
        <v>2</v>
      </c>
      <c r="V70" s="188">
        <f t="shared" si="12"/>
        <v>83.2194</v>
      </c>
      <c r="W70" s="175">
        <f t="shared" ref="W70:X70" si="56">C70/100</f>
        <v>0.81</v>
      </c>
      <c r="X70" s="175">
        <f t="shared" si="56"/>
        <v>2.2</v>
      </c>
      <c r="Y70" s="175">
        <f t="shared" si="14"/>
        <v>2</v>
      </c>
      <c r="Z70" s="189">
        <f t="shared" si="15"/>
        <v>3.564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41.0</v>
      </c>
      <c r="B71" s="190" t="s">
        <v>64</v>
      </c>
      <c r="C71" s="190">
        <v>101.0</v>
      </c>
      <c r="D71" s="190">
        <v>220.0</v>
      </c>
      <c r="E71" s="190">
        <v>202.0</v>
      </c>
      <c r="F71" s="190">
        <f t="shared" si="5"/>
        <v>0</v>
      </c>
      <c r="G71" s="190">
        <f t="shared" si="6"/>
        <v>104.805074</v>
      </c>
      <c r="H71" s="191">
        <f t="shared" si="7"/>
        <v>104.805074</v>
      </c>
      <c r="I71" s="190">
        <v>1.0</v>
      </c>
      <c r="J71" s="192">
        <f t="shared" si="8"/>
        <v>104.805074</v>
      </c>
      <c r="K71" s="139"/>
      <c r="L71" s="216"/>
      <c r="M71" s="258"/>
      <c r="N71" s="258"/>
      <c r="O71" s="139"/>
      <c r="P71" s="139"/>
      <c r="Q71" s="175"/>
      <c r="R71" s="187">
        <v>23.35</v>
      </c>
      <c r="S71" s="175">
        <f t="shared" si="9"/>
        <v>2.02</v>
      </c>
      <c r="T71" s="160">
        <f t="shared" si="10"/>
        <v>1</v>
      </c>
      <c r="U71" s="160">
        <f t="shared" si="11"/>
        <v>2.02</v>
      </c>
      <c r="V71" s="188">
        <f t="shared" si="12"/>
        <v>104.805074</v>
      </c>
      <c r="W71" s="175">
        <f t="shared" ref="W71:X71" si="57">C71/100</f>
        <v>1.01</v>
      </c>
      <c r="X71" s="175">
        <f t="shared" si="57"/>
        <v>2.2</v>
      </c>
      <c r="Y71" s="175">
        <f t="shared" si="14"/>
        <v>2.02</v>
      </c>
      <c r="Z71" s="189">
        <f t="shared" si="15"/>
        <v>4.48844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0">
        <v>42.0</v>
      </c>
      <c r="B72" s="190" t="s">
        <v>64</v>
      </c>
      <c r="C72" s="190">
        <v>102.0</v>
      </c>
      <c r="D72" s="190">
        <v>220.0</v>
      </c>
      <c r="E72" s="190">
        <v>200.0</v>
      </c>
      <c r="F72" s="190">
        <f t="shared" si="5"/>
        <v>0</v>
      </c>
      <c r="G72" s="190">
        <f t="shared" si="6"/>
        <v>104.7948</v>
      </c>
      <c r="H72" s="191">
        <f t="shared" si="7"/>
        <v>104.7948</v>
      </c>
      <c r="I72" s="190">
        <v>1.0</v>
      </c>
      <c r="J72" s="192">
        <f t="shared" si="8"/>
        <v>104.7948</v>
      </c>
      <c r="K72" s="139"/>
      <c r="L72" s="216"/>
      <c r="M72" s="258"/>
      <c r="N72" s="258"/>
      <c r="O72" s="139"/>
      <c r="P72" s="139"/>
      <c r="Q72" s="175"/>
      <c r="R72" s="187">
        <v>23.35</v>
      </c>
      <c r="S72" s="175">
        <f t="shared" si="9"/>
        <v>2</v>
      </c>
      <c r="T72" s="160">
        <f t="shared" si="10"/>
        <v>1</v>
      </c>
      <c r="U72" s="160">
        <f t="shared" si="11"/>
        <v>2</v>
      </c>
      <c r="V72" s="188">
        <f t="shared" si="12"/>
        <v>104.7948</v>
      </c>
      <c r="W72" s="175">
        <f t="shared" ref="W72:X72" si="58">C72/100</f>
        <v>1.02</v>
      </c>
      <c r="X72" s="175">
        <f t="shared" si="58"/>
        <v>2.2</v>
      </c>
      <c r="Y72" s="175">
        <f t="shared" si="14"/>
        <v>2</v>
      </c>
      <c r="Z72" s="189">
        <f t="shared" si="15"/>
        <v>4.488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0">
        <v>43.0</v>
      </c>
      <c r="B73" s="190" t="s">
        <v>64</v>
      </c>
      <c r="C73" s="190">
        <v>97.0</v>
      </c>
      <c r="D73" s="190">
        <v>220.0</v>
      </c>
      <c r="E73" s="190">
        <v>190.0</v>
      </c>
      <c r="F73" s="190">
        <f t="shared" si="5"/>
        <v>0</v>
      </c>
      <c r="G73" s="190">
        <f t="shared" si="6"/>
        <v>94.67491</v>
      </c>
      <c r="H73" s="191">
        <f t="shared" si="7"/>
        <v>94.67491</v>
      </c>
      <c r="I73" s="190">
        <v>1.0</v>
      </c>
      <c r="J73" s="192">
        <f t="shared" si="8"/>
        <v>94.67491</v>
      </c>
      <c r="K73" s="139"/>
      <c r="L73" s="216"/>
      <c r="M73" s="258"/>
      <c r="N73" s="258"/>
      <c r="O73" s="139"/>
      <c r="P73" s="139"/>
      <c r="Q73" s="175"/>
      <c r="R73" s="141">
        <v>23.35</v>
      </c>
      <c r="S73" s="175">
        <f t="shared" si="9"/>
        <v>1.9</v>
      </c>
      <c r="T73" s="160">
        <f t="shared" si="10"/>
        <v>1</v>
      </c>
      <c r="U73" s="160">
        <f t="shared" si="11"/>
        <v>1.9</v>
      </c>
      <c r="V73" s="188">
        <f t="shared" si="12"/>
        <v>94.67491</v>
      </c>
      <c r="W73" s="175">
        <f t="shared" ref="W73:X73" si="59">C73/100</f>
        <v>0.97</v>
      </c>
      <c r="X73" s="175">
        <f t="shared" si="59"/>
        <v>2.2</v>
      </c>
      <c r="Y73" s="175">
        <f t="shared" si="14"/>
        <v>1.9</v>
      </c>
      <c r="Z73" s="189">
        <f t="shared" si="15"/>
        <v>4.0546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0">
        <v>44.0</v>
      </c>
      <c r="B74" s="190" t="s">
        <v>64</v>
      </c>
      <c r="C74" s="190">
        <v>97.0</v>
      </c>
      <c r="D74" s="190">
        <v>220.0</v>
      </c>
      <c r="E74" s="190">
        <v>210.0</v>
      </c>
      <c r="F74" s="190">
        <f t="shared" si="5"/>
        <v>0</v>
      </c>
      <c r="G74" s="190">
        <f t="shared" si="6"/>
        <v>104.64069</v>
      </c>
      <c r="H74" s="191">
        <f t="shared" si="7"/>
        <v>104.64069</v>
      </c>
      <c r="I74" s="190">
        <v>1.0</v>
      </c>
      <c r="J74" s="192">
        <f t="shared" si="8"/>
        <v>104.64069</v>
      </c>
      <c r="K74" s="139"/>
      <c r="L74" s="216"/>
      <c r="M74" s="258"/>
      <c r="N74" s="258"/>
      <c r="O74" s="139"/>
      <c r="P74" s="139"/>
      <c r="Q74" s="175"/>
      <c r="R74" s="141">
        <v>23.35</v>
      </c>
      <c r="S74" s="175">
        <f t="shared" si="9"/>
        <v>2.1</v>
      </c>
      <c r="T74" s="160">
        <f t="shared" si="10"/>
        <v>1</v>
      </c>
      <c r="U74" s="160">
        <f t="shared" si="11"/>
        <v>2.1</v>
      </c>
      <c r="V74" s="188">
        <f t="shared" si="12"/>
        <v>104.64069</v>
      </c>
      <c r="W74" s="175">
        <f t="shared" ref="W74:X74" si="60">C74/100</f>
        <v>0.97</v>
      </c>
      <c r="X74" s="175">
        <f t="shared" si="60"/>
        <v>2.2</v>
      </c>
      <c r="Y74" s="175">
        <f t="shared" si="14"/>
        <v>2.1</v>
      </c>
      <c r="Z74" s="189">
        <f t="shared" si="15"/>
        <v>4.4814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0">
        <v>45.0</v>
      </c>
      <c r="B75" s="190" t="s">
        <v>64</v>
      </c>
      <c r="C75" s="190">
        <v>102.0</v>
      </c>
      <c r="D75" s="190">
        <v>220.0</v>
      </c>
      <c r="E75" s="190">
        <v>2853.0</v>
      </c>
      <c r="F75" s="190">
        <f t="shared" si="5"/>
        <v>0</v>
      </c>
      <c r="G75" s="190">
        <f t="shared" si="6"/>
        <v>1494.897822</v>
      </c>
      <c r="H75" s="191">
        <f t="shared" si="7"/>
        <v>1494.897822</v>
      </c>
      <c r="I75" s="190">
        <v>1.0</v>
      </c>
      <c r="J75" s="192">
        <f t="shared" si="8"/>
        <v>1494.897822</v>
      </c>
      <c r="K75" s="139"/>
      <c r="L75" s="216"/>
      <c r="M75" s="258"/>
      <c r="N75" s="258"/>
      <c r="O75" s="139"/>
      <c r="P75" s="139"/>
      <c r="Q75" s="175">
        <v>1435.0</v>
      </c>
      <c r="R75" s="141">
        <v>23.35</v>
      </c>
      <c r="S75" s="175">
        <f t="shared" si="9"/>
        <v>28.53</v>
      </c>
      <c r="T75" s="160">
        <f t="shared" si="10"/>
        <v>1</v>
      </c>
      <c r="U75" s="160">
        <f t="shared" si="11"/>
        <v>28.53</v>
      </c>
      <c r="V75" s="188">
        <f t="shared" si="12"/>
        <v>1494.897822</v>
      </c>
      <c r="W75" s="175">
        <f t="shared" ref="W75:X75" si="61">C75/100</f>
        <v>1.02</v>
      </c>
      <c r="X75" s="175">
        <f t="shared" si="61"/>
        <v>2.2</v>
      </c>
      <c r="Y75" s="175">
        <f t="shared" si="14"/>
        <v>28.53</v>
      </c>
      <c r="Z75" s="189">
        <f t="shared" si="15"/>
        <v>64.02132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0">
        <v>46.0</v>
      </c>
      <c r="B76" s="190" t="s">
        <v>64</v>
      </c>
      <c r="C76" s="190">
        <v>103.0</v>
      </c>
      <c r="D76" s="190">
        <v>220.0</v>
      </c>
      <c r="E76" s="190">
        <v>2845.0</v>
      </c>
      <c r="F76" s="190">
        <f t="shared" si="5"/>
        <v>0</v>
      </c>
      <c r="G76" s="190">
        <f t="shared" si="6"/>
        <v>1505.320795</v>
      </c>
      <c r="H76" s="191">
        <f t="shared" si="7"/>
        <v>1505.320795</v>
      </c>
      <c r="I76" s="190">
        <v>1.0</v>
      </c>
      <c r="J76" s="192">
        <f t="shared" si="8"/>
        <v>1505.320795</v>
      </c>
      <c r="K76" s="139"/>
      <c r="L76" s="216"/>
      <c r="M76" s="258"/>
      <c r="N76" s="258"/>
      <c r="O76" s="139"/>
      <c r="P76" s="139"/>
      <c r="Q76" s="175">
        <v>1435.0</v>
      </c>
      <c r="R76" s="141">
        <v>23.35</v>
      </c>
      <c r="S76" s="175">
        <f t="shared" si="9"/>
        <v>28.45</v>
      </c>
      <c r="T76" s="160">
        <f t="shared" si="10"/>
        <v>1</v>
      </c>
      <c r="U76" s="160">
        <f t="shared" si="11"/>
        <v>28.45</v>
      </c>
      <c r="V76" s="188">
        <f t="shared" si="12"/>
        <v>1505.320795</v>
      </c>
      <c r="W76" s="175">
        <f t="shared" ref="W76:X76" si="62">C76/100</f>
        <v>1.03</v>
      </c>
      <c r="X76" s="175">
        <f t="shared" si="62"/>
        <v>2.2</v>
      </c>
      <c r="Y76" s="175">
        <f t="shared" si="14"/>
        <v>28.45</v>
      </c>
      <c r="Z76" s="189">
        <f t="shared" si="15"/>
        <v>64.4677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0">
        <v>47.0</v>
      </c>
      <c r="B77" s="190" t="s">
        <v>64</v>
      </c>
      <c r="C77" s="190">
        <v>102.0</v>
      </c>
      <c r="D77" s="190">
        <v>220.0</v>
      </c>
      <c r="E77" s="190">
        <v>2861.0</v>
      </c>
      <c r="F77" s="190">
        <f t="shared" si="5"/>
        <v>0</v>
      </c>
      <c r="G77" s="190">
        <f t="shared" si="6"/>
        <v>1499.089614</v>
      </c>
      <c r="H77" s="191">
        <f t="shared" si="7"/>
        <v>1499.089614</v>
      </c>
      <c r="I77" s="190">
        <v>1.0</v>
      </c>
      <c r="J77" s="192">
        <f t="shared" si="8"/>
        <v>1499.089614</v>
      </c>
      <c r="K77" s="139"/>
      <c r="L77" s="216"/>
      <c r="M77" s="258"/>
      <c r="N77" s="258"/>
      <c r="O77" s="139"/>
      <c r="P77" s="139"/>
      <c r="Q77" s="175">
        <v>1430.0</v>
      </c>
      <c r="R77" s="141">
        <v>23.35</v>
      </c>
      <c r="S77" s="175">
        <f t="shared" si="9"/>
        <v>28.61</v>
      </c>
      <c r="T77" s="160">
        <f t="shared" si="10"/>
        <v>1</v>
      </c>
      <c r="U77" s="160">
        <f t="shared" si="11"/>
        <v>28.61</v>
      </c>
      <c r="V77" s="188">
        <f t="shared" si="12"/>
        <v>1499.089614</v>
      </c>
      <c r="W77" s="175">
        <f t="shared" ref="W77:X77" si="63">C77/100</f>
        <v>1.02</v>
      </c>
      <c r="X77" s="175">
        <f t="shared" si="63"/>
        <v>2.2</v>
      </c>
      <c r="Y77" s="175">
        <f t="shared" si="14"/>
        <v>28.61</v>
      </c>
      <c r="Z77" s="189">
        <f t="shared" si="15"/>
        <v>64.20084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51.0</v>
      </c>
      <c r="B78" s="190"/>
      <c r="C78" s="190"/>
      <c r="D78" s="190"/>
      <c r="E78" s="190"/>
      <c r="F78" s="190">
        <f t="shared" si="5"/>
        <v>0</v>
      </c>
      <c r="G78" s="190">
        <f t="shared" si="6"/>
        <v>0</v>
      </c>
      <c r="H78" s="191">
        <f t="shared" si="7"/>
        <v>0</v>
      </c>
      <c r="I78" s="190"/>
      <c r="J78" s="192">
        <f t="shared" si="8"/>
        <v>0</v>
      </c>
      <c r="K78" s="139"/>
      <c r="L78" s="216"/>
      <c r="M78" s="258"/>
      <c r="N78" s="258"/>
      <c r="O78" s="139"/>
      <c r="P78" s="139"/>
      <c r="Q78" s="175"/>
      <c r="R78" s="141"/>
      <c r="S78" s="175">
        <f t="shared" si="9"/>
        <v>0</v>
      </c>
      <c r="T78" s="160" t="str">
        <f t="shared" si="10"/>
        <v/>
      </c>
      <c r="U78" s="160">
        <f t="shared" si="11"/>
        <v>0</v>
      </c>
      <c r="V78" s="188">
        <f t="shared" si="12"/>
        <v>0</v>
      </c>
      <c r="W78" s="175">
        <f t="shared" ref="W78:X78" si="64">C78/100</f>
        <v>0</v>
      </c>
      <c r="X78" s="175">
        <f t="shared" si="64"/>
        <v>0</v>
      </c>
      <c r="Y78" s="175">
        <f t="shared" si="14"/>
        <v>0</v>
      </c>
      <c r="Z78" s="18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52.0</v>
      </c>
      <c r="B79" s="190"/>
      <c r="C79" s="190"/>
      <c r="D79" s="190"/>
      <c r="E79" s="190"/>
      <c r="F79" s="190">
        <f t="shared" si="5"/>
        <v>0</v>
      </c>
      <c r="G79" s="190">
        <f t="shared" si="6"/>
        <v>0</v>
      </c>
      <c r="H79" s="191">
        <f t="shared" si="7"/>
        <v>0</v>
      </c>
      <c r="I79" s="190"/>
      <c r="J79" s="192">
        <f t="shared" si="8"/>
        <v>0</v>
      </c>
      <c r="K79" s="139"/>
      <c r="L79" s="216"/>
      <c r="M79" s="258"/>
      <c r="N79" s="258"/>
      <c r="O79" s="139"/>
      <c r="P79" s="139"/>
      <c r="Q79" s="175"/>
      <c r="R79" s="141"/>
      <c r="S79" s="175">
        <f t="shared" si="9"/>
        <v>0</v>
      </c>
      <c r="T79" s="160" t="str">
        <f t="shared" si="10"/>
        <v/>
      </c>
      <c r="U79" s="160">
        <f t="shared" si="11"/>
        <v>0</v>
      </c>
      <c r="V79" s="188">
        <f t="shared" si="12"/>
        <v>0</v>
      </c>
      <c r="W79" s="175">
        <f t="shared" ref="W79:X79" si="65">C79/100</f>
        <v>0</v>
      </c>
      <c r="X79" s="175">
        <f t="shared" si="65"/>
        <v>0</v>
      </c>
      <c r="Y79" s="175">
        <f t="shared" si="14"/>
        <v>0</v>
      </c>
      <c r="Z79" s="18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53.0</v>
      </c>
      <c r="B80" s="190"/>
      <c r="C80" s="190"/>
      <c r="D80" s="190"/>
      <c r="E80" s="190"/>
      <c r="F80" s="190">
        <f t="shared" si="5"/>
        <v>0</v>
      </c>
      <c r="G80" s="190">
        <f t="shared" si="6"/>
        <v>0</v>
      </c>
      <c r="H80" s="191">
        <f t="shared" si="7"/>
        <v>0</v>
      </c>
      <c r="I80" s="190"/>
      <c r="J80" s="192">
        <f t="shared" si="8"/>
        <v>0</v>
      </c>
      <c r="K80" s="139"/>
      <c r="L80" s="216"/>
      <c r="M80" s="258"/>
      <c r="N80" s="258"/>
      <c r="O80" s="139"/>
      <c r="P80" s="139"/>
      <c r="Q80" s="175"/>
      <c r="R80" s="141"/>
      <c r="S80" s="175">
        <f t="shared" si="9"/>
        <v>0</v>
      </c>
      <c r="T80" s="160" t="str">
        <f t="shared" si="10"/>
        <v/>
      </c>
      <c r="U80" s="160">
        <f t="shared" si="11"/>
        <v>0</v>
      </c>
      <c r="V80" s="188">
        <f t="shared" si="12"/>
        <v>0</v>
      </c>
      <c r="W80" s="175">
        <f t="shared" ref="W80:X80" si="66">C80/100</f>
        <v>0</v>
      </c>
      <c r="X80" s="175">
        <f t="shared" si="66"/>
        <v>0</v>
      </c>
      <c r="Y80" s="175">
        <f t="shared" si="14"/>
        <v>0</v>
      </c>
      <c r="Z80" s="18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54.0</v>
      </c>
      <c r="B81" s="190"/>
      <c r="C81" s="190"/>
      <c r="D81" s="190"/>
      <c r="E81" s="190"/>
      <c r="F81" s="190">
        <f t="shared" si="5"/>
        <v>0</v>
      </c>
      <c r="G81" s="190">
        <f t="shared" si="6"/>
        <v>0</v>
      </c>
      <c r="H81" s="191">
        <f t="shared" si="7"/>
        <v>0</v>
      </c>
      <c r="I81" s="190"/>
      <c r="J81" s="192">
        <f t="shared" si="8"/>
        <v>0</v>
      </c>
      <c r="K81" s="139"/>
      <c r="L81" s="216"/>
      <c r="M81" s="258"/>
      <c r="N81" s="258"/>
      <c r="O81" s="139"/>
      <c r="P81" s="139"/>
      <c r="Q81" s="175"/>
      <c r="R81" s="141"/>
      <c r="S81" s="175">
        <f t="shared" si="9"/>
        <v>0</v>
      </c>
      <c r="T81" s="160" t="str">
        <f t="shared" si="10"/>
        <v/>
      </c>
      <c r="U81" s="160">
        <f t="shared" si="11"/>
        <v>0</v>
      </c>
      <c r="V81" s="188">
        <f t="shared" si="12"/>
        <v>0</v>
      </c>
      <c r="W81" s="175">
        <f t="shared" ref="W81:X81" si="67">C81/100</f>
        <v>0</v>
      </c>
      <c r="X81" s="175">
        <f t="shared" si="67"/>
        <v>0</v>
      </c>
      <c r="Y81" s="175">
        <f t="shared" si="14"/>
        <v>0</v>
      </c>
      <c r="Z81" s="18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55.0</v>
      </c>
      <c r="B82" s="190"/>
      <c r="C82" s="190"/>
      <c r="D82" s="190"/>
      <c r="E82" s="190"/>
      <c r="F82" s="190">
        <f t="shared" si="5"/>
        <v>0</v>
      </c>
      <c r="G82" s="190">
        <f t="shared" si="6"/>
        <v>0</v>
      </c>
      <c r="H82" s="191">
        <f t="shared" si="7"/>
        <v>0</v>
      </c>
      <c r="I82" s="190"/>
      <c r="J82" s="192">
        <f t="shared" si="8"/>
        <v>0</v>
      </c>
      <c r="K82" s="139"/>
      <c r="L82" s="216"/>
      <c r="M82" s="258"/>
      <c r="N82" s="258"/>
      <c r="O82" s="139"/>
      <c r="P82" s="139"/>
      <c r="Q82" s="175"/>
      <c r="R82" s="141"/>
      <c r="S82" s="175">
        <f t="shared" si="9"/>
        <v>0</v>
      </c>
      <c r="T82" s="160" t="str">
        <f t="shared" si="10"/>
        <v/>
      </c>
      <c r="U82" s="160">
        <f t="shared" si="11"/>
        <v>0</v>
      </c>
      <c r="V82" s="188">
        <f t="shared" si="12"/>
        <v>0</v>
      </c>
      <c r="W82" s="175">
        <f t="shared" ref="W82:X82" si="68">C82/100</f>
        <v>0</v>
      </c>
      <c r="X82" s="175">
        <f t="shared" si="68"/>
        <v>0</v>
      </c>
      <c r="Y82" s="175">
        <f t="shared" si="14"/>
        <v>0</v>
      </c>
      <c r="Z82" s="18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56.0</v>
      </c>
      <c r="B83" s="190"/>
      <c r="C83" s="190"/>
      <c r="D83" s="190"/>
      <c r="E83" s="190"/>
      <c r="F83" s="190">
        <f t="shared" si="5"/>
        <v>0</v>
      </c>
      <c r="G83" s="190">
        <f t="shared" si="6"/>
        <v>0</v>
      </c>
      <c r="H83" s="191">
        <f t="shared" si="7"/>
        <v>0</v>
      </c>
      <c r="I83" s="190"/>
      <c r="J83" s="192">
        <f t="shared" si="8"/>
        <v>0</v>
      </c>
      <c r="K83" s="139"/>
      <c r="L83" s="216"/>
      <c r="M83" s="258"/>
      <c r="N83" s="258"/>
      <c r="O83" s="139"/>
      <c r="P83" s="139"/>
      <c r="Q83" s="175"/>
      <c r="R83" s="141"/>
      <c r="S83" s="175">
        <f t="shared" si="9"/>
        <v>0</v>
      </c>
      <c r="T83" s="160" t="str">
        <f t="shared" si="10"/>
        <v/>
      </c>
      <c r="U83" s="160">
        <f t="shared" si="11"/>
        <v>0</v>
      </c>
      <c r="V83" s="188">
        <f t="shared" si="12"/>
        <v>0</v>
      </c>
      <c r="W83" s="175">
        <f t="shared" ref="W83:X83" si="69">C83/100</f>
        <v>0</v>
      </c>
      <c r="X83" s="175">
        <f t="shared" si="69"/>
        <v>0</v>
      </c>
      <c r="Y83" s="175">
        <f t="shared" si="14"/>
        <v>0</v>
      </c>
      <c r="Z83" s="18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57.0</v>
      </c>
      <c r="B84" s="190"/>
      <c r="C84" s="190"/>
      <c r="D84" s="190"/>
      <c r="E84" s="190"/>
      <c r="F84" s="190">
        <f t="shared" si="5"/>
        <v>0</v>
      </c>
      <c r="G84" s="190">
        <f t="shared" si="6"/>
        <v>0</v>
      </c>
      <c r="H84" s="191">
        <f t="shared" si="7"/>
        <v>0</v>
      </c>
      <c r="I84" s="190"/>
      <c r="J84" s="192">
        <f t="shared" si="8"/>
        <v>0</v>
      </c>
      <c r="K84" s="139"/>
      <c r="L84" s="216"/>
      <c r="M84" s="258"/>
      <c r="N84" s="258"/>
      <c r="O84" s="139"/>
      <c r="P84" s="139"/>
      <c r="Q84" s="175"/>
      <c r="R84" s="141"/>
      <c r="S84" s="175">
        <f t="shared" si="9"/>
        <v>0</v>
      </c>
      <c r="T84" s="160" t="str">
        <f t="shared" si="10"/>
        <v/>
      </c>
      <c r="U84" s="160">
        <f t="shared" si="11"/>
        <v>0</v>
      </c>
      <c r="V84" s="188">
        <f t="shared" si="12"/>
        <v>0</v>
      </c>
      <c r="W84" s="175">
        <f t="shared" ref="W84:X84" si="70">C84/100</f>
        <v>0</v>
      </c>
      <c r="X84" s="175">
        <f t="shared" si="70"/>
        <v>0</v>
      </c>
      <c r="Y84" s="175">
        <f t="shared" si="14"/>
        <v>0</v>
      </c>
      <c r="Z84" s="18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58.0</v>
      </c>
      <c r="B85" s="190"/>
      <c r="C85" s="190"/>
      <c r="D85" s="190"/>
      <c r="E85" s="190"/>
      <c r="F85" s="190">
        <f t="shared" si="5"/>
        <v>0</v>
      </c>
      <c r="G85" s="190">
        <f t="shared" si="6"/>
        <v>0</v>
      </c>
      <c r="H85" s="191">
        <f t="shared" si="7"/>
        <v>0</v>
      </c>
      <c r="I85" s="190"/>
      <c r="J85" s="192">
        <f t="shared" si="8"/>
        <v>0</v>
      </c>
      <c r="K85" s="139"/>
      <c r="L85" s="216"/>
      <c r="M85" s="258"/>
      <c r="N85" s="258"/>
      <c r="O85" s="139"/>
      <c r="P85" s="139"/>
      <c r="Q85" s="175"/>
      <c r="R85" s="141"/>
      <c r="S85" s="175">
        <f t="shared" si="9"/>
        <v>0</v>
      </c>
      <c r="T85" s="160" t="str">
        <f t="shared" si="10"/>
        <v/>
      </c>
      <c r="U85" s="160">
        <f t="shared" si="11"/>
        <v>0</v>
      </c>
      <c r="V85" s="188">
        <f t="shared" si="12"/>
        <v>0</v>
      </c>
      <c r="W85" s="175">
        <f t="shared" ref="W85:X85" si="71">C85/100</f>
        <v>0</v>
      </c>
      <c r="X85" s="175">
        <f t="shared" si="71"/>
        <v>0</v>
      </c>
      <c r="Y85" s="175">
        <f t="shared" si="14"/>
        <v>0</v>
      </c>
      <c r="Z85" s="18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59.0</v>
      </c>
      <c r="B86" s="190"/>
      <c r="C86" s="190"/>
      <c r="D86" s="190"/>
      <c r="E86" s="190"/>
      <c r="F86" s="190">
        <f t="shared" si="5"/>
        <v>0</v>
      </c>
      <c r="G86" s="190">
        <f t="shared" si="6"/>
        <v>0</v>
      </c>
      <c r="H86" s="191">
        <f t="shared" si="7"/>
        <v>0</v>
      </c>
      <c r="I86" s="190"/>
      <c r="J86" s="192">
        <f t="shared" si="8"/>
        <v>0</v>
      </c>
      <c r="K86" s="139"/>
      <c r="L86" s="216"/>
      <c r="M86" s="258"/>
      <c r="N86" s="258"/>
      <c r="O86" s="139"/>
      <c r="P86" s="139"/>
      <c r="Q86" s="175"/>
      <c r="R86" s="141"/>
      <c r="S86" s="175">
        <f t="shared" si="9"/>
        <v>0</v>
      </c>
      <c r="T86" s="160" t="str">
        <f t="shared" si="10"/>
        <v/>
      </c>
      <c r="U86" s="160">
        <f t="shared" si="11"/>
        <v>0</v>
      </c>
      <c r="V86" s="188">
        <f t="shared" si="12"/>
        <v>0</v>
      </c>
      <c r="W86" s="175">
        <f t="shared" ref="W86:X86" si="72">C86/100</f>
        <v>0</v>
      </c>
      <c r="X86" s="175">
        <f t="shared" si="72"/>
        <v>0</v>
      </c>
      <c r="Y86" s="175">
        <f t="shared" si="14"/>
        <v>0</v>
      </c>
      <c r="Z86" s="18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60.0</v>
      </c>
      <c r="B87" s="190"/>
      <c r="C87" s="190"/>
      <c r="D87" s="190"/>
      <c r="E87" s="190"/>
      <c r="F87" s="190">
        <f t="shared" si="5"/>
        <v>0</v>
      </c>
      <c r="G87" s="190">
        <f t="shared" si="6"/>
        <v>0</v>
      </c>
      <c r="H87" s="191">
        <f t="shared" si="7"/>
        <v>0</v>
      </c>
      <c r="I87" s="190"/>
      <c r="J87" s="192">
        <f t="shared" si="8"/>
        <v>0</v>
      </c>
      <c r="K87" s="139"/>
      <c r="L87" s="175">
        <f t="shared" ref="L87:L88" si="74">D87*25.4/1000</f>
        <v>0</v>
      </c>
      <c r="M87" s="160" t="str">
        <f t="shared" ref="M87:M102" si="75">+I87</f>
        <v/>
      </c>
      <c r="N87" s="160">
        <f t="shared" ref="N87:N88" si="76">M87*L87</f>
        <v>0</v>
      </c>
      <c r="O87" s="139"/>
      <c r="P87" s="139"/>
      <c r="Q87" s="175"/>
      <c r="R87" s="141"/>
      <c r="S87" s="175">
        <f t="shared" si="9"/>
        <v>0</v>
      </c>
      <c r="T87" s="160" t="str">
        <f t="shared" si="10"/>
        <v/>
      </c>
      <c r="U87" s="160">
        <f t="shared" si="11"/>
        <v>0</v>
      </c>
      <c r="V87" s="188">
        <f t="shared" si="12"/>
        <v>0</v>
      </c>
      <c r="W87" s="175">
        <f t="shared" ref="W87:X87" si="73">C87/100</f>
        <v>0</v>
      </c>
      <c r="X87" s="175">
        <f t="shared" si="73"/>
        <v>0</v>
      </c>
      <c r="Y87" s="175">
        <f t="shared" si="14"/>
        <v>0</v>
      </c>
      <c r="Z87" s="18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61.0</v>
      </c>
      <c r="B88" s="190"/>
      <c r="C88" s="190"/>
      <c r="D88" s="190"/>
      <c r="E88" s="190"/>
      <c r="F88" s="190">
        <f t="shared" si="5"/>
        <v>0</v>
      </c>
      <c r="G88" s="190">
        <f t="shared" si="6"/>
        <v>0</v>
      </c>
      <c r="H88" s="191">
        <f t="shared" si="7"/>
        <v>0</v>
      </c>
      <c r="I88" s="190"/>
      <c r="J88" s="192">
        <f t="shared" si="8"/>
        <v>0</v>
      </c>
      <c r="K88" s="139"/>
      <c r="L88" s="216">
        <f t="shared" si="74"/>
        <v>0</v>
      </c>
      <c r="M88" s="258" t="str">
        <f t="shared" si="75"/>
        <v/>
      </c>
      <c r="N88" s="258">
        <f t="shared" si="76"/>
        <v>0</v>
      </c>
      <c r="O88" s="139"/>
      <c r="P88" s="139"/>
      <c r="Q88" s="175"/>
      <c r="R88" s="141"/>
      <c r="S88" s="175">
        <f t="shared" si="9"/>
        <v>0</v>
      </c>
      <c r="T88" s="160" t="str">
        <f t="shared" si="10"/>
        <v/>
      </c>
      <c r="U88" s="160">
        <f t="shared" si="11"/>
        <v>0</v>
      </c>
      <c r="V88" s="188">
        <f t="shared" si="12"/>
        <v>0</v>
      </c>
      <c r="W88" s="175">
        <f t="shared" ref="W88:X88" si="77">C88/100</f>
        <v>0</v>
      </c>
      <c r="X88" s="175">
        <f t="shared" si="77"/>
        <v>0</v>
      </c>
      <c r="Y88" s="175">
        <f t="shared" si="14"/>
        <v>0</v>
      </c>
      <c r="Z88" s="18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62.0</v>
      </c>
      <c r="B89" s="190"/>
      <c r="C89" s="190"/>
      <c r="D89" s="190"/>
      <c r="E89" s="190"/>
      <c r="F89" s="190">
        <f t="shared" si="5"/>
        <v>0</v>
      </c>
      <c r="G89" s="190">
        <f t="shared" si="6"/>
        <v>0</v>
      </c>
      <c r="H89" s="191">
        <f t="shared" si="7"/>
        <v>0</v>
      </c>
      <c r="I89" s="190"/>
      <c r="J89" s="192">
        <f t="shared" si="8"/>
        <v>0</v>
      </c>
      <c r="K89" s="139"/>
      <c r="L89" s="216"/>
      <c r="M89" s="258" t="str">
        <f t="shared" si="75"/>
        <v/>
      </c>
      <c r="N89" s="258"/>
      <c r="O89" s="139"/>
      <c r="P89" s="139"/>
      <c r="Q89" s="175"/>
      <c r="R89" s="141"/>
      <c r="S89" s="175">
        <f t="shared" si="9"/>
        <v>0</v>
      </c>
      <c r="T89" s="160" t="str">
        <f t="shared" si="10"/>
        <v/>
      </c>
      <c r="U89" s="160">
        <f t="shared" si="11"/>
        <v>0</v>
      </c>
      <c r="V89" s="188">
        <f t="shared" si="12"/>
        <v>0</v>
      </c>
      <c r="W89" s="175">
        <f t="shared" ref="W89:X89" si="78">C89/100</f>
        <v>0</v>
      </c>
      <c r="X89" s="175">
        <f t="shared" si="78"/>
        <v>0</v>
      </c>
      <c r="Y89" s="175">
        <f t="shared" si="14"/>
        <v>0</v>
      </c>
      <c r="Z89" s="18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63.0</v>
      </c>
      <c r="B90" s="190"/>
      <c r="C90" s="190"/>
      <c r="D90" s="190"/>
      <c r="E90" s="190"/>
      <c r="F90" s="190">
        <f t="shared" si="5"/>
        <v>0</v>
      </c>
      <c r="G90" s="190">
        <f t="shared" si="6"/>
        <v>0</v>
      </c>
      <c r="H90" s="191">
        <f t="shared" si="7"/>
        <v>0</v>
      </c>
      <c r="I90" s="190"/>
      <c r="J90" s="192">
        <f t="shared" si="8"/>
        <v>0</v>
      </c>
      <c r="K90" s="139"/>
      <c r="L90" s="216"/>
      <c r="M90" s="258" t="str">
        <f t="shared" si="75"/>
        <v/>
      </c>
      <c r="N90" s="258"/>
      <c r="O90" s="139"/>
      <c r="P90" s="139"/>
      <c r="Q90" s="175"/>
      <c r="R90" s="141"/>
      <c r="S90" s="175">
        <f t="shared" si="9"/>
        <v>0</v>
      </c>
      <c r="T90" s="160" t="str">
        <f t="shared" si="10"/>
        <v/>
      </c>
      <c r="U90" s="160">
        <f t="shared" si="11"/>
        <v>0</v>
      </c>
      <c r="V90" s="188">
        <f t="shared" si="12"/>
        <v>0</v>
      </c>
      <c r="W90" s="175">
        <f t="shared" ref="W90:X90" si="79">C90/100</f>
        <v>0</v>
      </c>
      <c r="X90" s="175">
        <f t="shared" si="79"/>
        <v>0</v>
      </c>
      <c r="Y90" s="175">
        <f t="shared" si="14"/>
        <v>0</v>
      </c>
      <c r="Z90" s="18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64.0</v>
      </c>
      <c r="B91" s="190"/>
      <c r="C91" s="190"/>
      <c r="D91" s="190"/>
      <c r="E91" s="190"/>
      <c r="F91" s="190">
        <f t="shared" si="5"/>
        <v>0</v>
      </c>
      <c r="G91" s="190">
        <f t="shared" si="6"/>
        <v>0</v>
      </c>
      <c r="H91" s="191">
        <f t="shared" si="7"/>
        <v>0</v>
      </c>
      <c r="I91" s="190"/>
      <c r="J91" s="192">
        <f t="shared" si="8"/>
        <v>0</v>
      </c>
      <c r="K91" s="139"/>
      <c r="L91" s="216"/>
      <c r="M91" s="258" t="str">
        <f t="shared" si="75"/>
        <v/>
      </c>
      <c r="N91" s="258"/>
      <c r="O91" s="139"/>
      <c r="P91" s="139"/>
      <c r="Q91" s="175"/>
      <c r="R91" s="141"/>
      <c r="S91" s="175">
        <f t="shared" si="9"/>
        <v>0</v>
      </c>
      <c r="T91" s="160" t="str">
        <f t="shared" si="10"/>
        <v/>
      </c>
      <c r="U91" s="160">
        <f t="shared" si="11"/>
        <v>0</v>
      </c>
      <c r="V91" s="188">
        <f t="shared" si="12"/>
        <v>0</v>
      </c>
      <c r="W91" s="175">
        <f t="shared" ref="W91:X91" si="80">C91/100</f>
        <v>0</v>
      </c>
      <c r="X91" s="175">
        <f t="shared" si="80"/>
        <v>0</v>
      </c>
      <c r="Y91" s="175">
        <f t="shared" si="14"/>
        <v>0</v>
      </c>
      <c r="Z91" s="18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65.0</v>
      </c>
      <c r="B92" s="190"/>
      <c r="C92" s="190"/>
      <c r="D92" s="190"/>
      <c r="E92" s="190"/>
      <c r="F92" s="190">
        <f t="shared" si="5"/>
        <v>0</v>
      </c>
      <c r="G92" s="190">
        <f t="shared" si="6"/>
        <v>0</v>
      </c>
      <c r="H92" s="191">
        <f t="shared" si="7"/>
        <v>0</v>
      </c>
      <c r="I92" s="190"/>
      <c r="J92" s="192">
        <f t="shared" si="8"/>
        <v>0</v>
      </c>
      <c r="K92" s="139"/>
      <c r="L92" s="216"/>
      <c r="M92" s="258" t="str">
        <f t="shared" si="75"/>
        <v/>
      </c>
      <c r="N92" s="258"/>
      <c r="O92" s="139"/>
      <c r="P92" s="139"/>
      <c r="Q92" s="175"/>
      <c r="R92" s="141"/>
      <c r="S92" s="175">
        <f t="shared" si="9"/>
        <v>0</v>
      </c>
      <c r="T92" s="160" t="str">
        <f t="shared" si="10"/>
        <v/>
      </c>
      <c r="U92" s="160">
        <f t="shared" si="11"/>
        <v>0</v>
      </c>
      <c r="V92" s="188">
        <f t="shared" si="12"/>
        <v>0</v>
      </c>
      <c r="W92" s="175">
        <f t="shared" ref="W92:X92" si="81">C92/100</f>
        <v>0</v>
      </c>
      <c r="X92" s="175">
        <f t="shared" si="81"/>
        <v>0</v>
      </c>
      <c r="Y92" s="175">
        <f t="shared" si="14"/>
        <v>0</v>
      </c>
      <c r="Z92" s="18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66.0</v>
      </c>
      <c r="B93" s="190"/>
      <c r="C93" s="190"/>
      <c r="D93" s="190"/>
      <c r="E93" s="190"/>
      <c r="F93" s="190">
        <f t="shared" si="5"/>
        <v>0</v>
      </c>
      <c r="G93" s="190">
        <f t="shared" si="6"/>
        <v>0</v>
      </c>
      <c r="H93" s="191">
        <f t="shared" si="7"/>
        <v>0</v>
      </c>
      <c r="I93" s="190"/>
      <c r="J93" s="192">
        <f t="shared" si="8"/>
        <v>0</v>
      </c>
      <c r="K93" s="139"/>
      <c r="L93" s="216"/>
      <c r="M93" s="258" t="str">
        <f t="shared" si="75"/>
        <v/>
      </c>
      <c r="N93" s="258"/>
      <c r="O93" s="139"/>
      <c r="P93" s="139"/>
      <c r="Q93" s="175"/>
      <c r="R93" s="141"/>
      <c r="S93" s="175">
        <f t="shared" si="9"/>
        <v>0</v>
      </c>
      <c r="T93" s="160" t="str">
        <f t="shared" si="10"/>
        <v/>
      </c>
      <c r="U93" s="160">
        <f t="shared" si="11"/>
        <v>0</v>
      </c>
      <c r="V93" s="188">
        <f t="shared" si="12"/>
        <v>0</v>
      </c>
      <c r="W93" s="175">
        <f t="shared" ref="W93:X93" si="82">C93/100</f>
        <v>0</v>
      </c>
      <c r="X93" s="175">
        <f t="shared" si="82"/>
        <v>0</v>
      </c>
      <c r="Y93" s="175">
        <f t="shared" si="14"/>
        <v>0</v>
      </c>
      <c r="Z93" s="18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67.0</v>
      </c>
      <c r="B94" s="190"/>
      <c r="C94" s="190"/>
      <c r="D94" s="190"/>
      <c r="E94" s="190"/>
      <c r="F94" s="190">
        <f t="shared" si="5"/>
        <v>0</v>
      </c>
      <c r="G94" s="190">
        <f t="shared" si="6"/>
        <v>0</v>
      </c>
      <c r="H94" s="191">
        <f t="shared" si="7"/>
        <v>0</v>
      </c>
      <c r="I94" s="190"/>
      <c r="J94" s="192">
        <f t="shared" si="8"/>
        <v>0</v>
      </c>
      <c r="K94" s="139"/>
      <c r="L94" s="216"/>
      <c r="M94" s="258" t="str">
        <f t="shared" si="75"/>
        <v/>
      </c>
      <c r="N94" s="258"/>
      <c r="O94" s="139"/>
      <c r="P94" s="139"/>
      <c r="Q94" s="175"/>
      <c r="R94" s="141"/>
      <c r="S94" s="175">
        <f t="shared" si="9"/>
        <v>0</v>
      </c>
      <c r="T94" s="160" t="str">
        <f t="shared" si="10"/>
        <v/>
      </c>
      <c r="U94" s="160">
        <f t="shared" si="11"/>
        <v>0</v>
      </c>
      <c r="V94" s="188">
        <f t="shared" si="12"/>
        <v>0</v>
      </c>
      <c r="W94" s="175">
        <f t="shared" ref="W94:X94" si="83">C94/100</f>
        <v>0</v>
      </c>
      <c r="X94" s="175">
        <f t="shared" si="83"/>
        <v>0</v>
      </c>
      <c r="Y94" s="175">
        <f t="shared" si="14"/>
        <v>0</v>
      </c>
      <c r="Z94" s="18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68.0</v>
      </c>
      <c r="B95" s="190"/>
      <c r="C95" s="190"/>
      <c r="D95" s="190"/>
      <c r="E95" s="190"/>
      <c r="F95" s="190">
        <f t="shared" si="5"/>
        <v>0</v>
      </c>
      <c r="G95" s="190">
        <f t="shared" si="6"/>
        <v>0</v>
      </c>
      <c r="H95" s="191">
        <f t="shared" si="7"/>
        <v>0</v>
      </c>
      <c r="I95" s="190"/>
      <c r="J95" s="192">
        <f t="shared" si="8"/>
        <v>0</v>
      </c>
      <c r="K95" s="139"/>
      <c r="L95" s="216"/>
      <c r="M95" s="258" t="str">
        <f t="shared" si="75"/>
        <v/>
      </c>
      <c r="N95" s="258"/>
      <c r="O95" s="139"/>
      <c r="P95" s="139"/>
      <c r="Q95" s="175"/>
      <c r="R95" s="141"/>
      <c r="S95" s="175">
        <f t="shared" si="9"/>
        <v>0</v>
      </c>
      <c r="T95" s="160" t="str">
        <f t="shared" si="10"/>
        <v/>
      </c>
      <c r="U95" s="160">
        <f t="shared" si="11"/>
        <v>0</v>
      </c>
      <c r="V95" s="188">
        <f t="shared" si="12"/>
        <v>0</v>
      </c>
      <c r="W95" s="175">
        <f t="shared" ref="W95:X95" si="84">C95/100</f>
        <v>0</v>
      </c>
      <c r="X95" s="175">
        <f t="shared" si="84"/>
        <v>0</v>
      </c>
      <c r="Y95" s="175">
        <f t="shared" si="14"/>
        <v>0</v>
      </c>
      <c r="Z95" s="18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69.0</v>
      </c>
      <c r="B96" s="190"/>
      <c r="C96" s="190"/>
      <c r="D96" s="190"/>
      <c r="E96" s="190"/>
      <c r="F96" s="190">
        <f t="shared" si="5"/>
        <v>0</v>
      </c>
      <c r="G96" s="190">
        <f t="shared" si="6"/>
        <v>0</v>
      </c>
      <c r="H96" s="191">
        <f t="shared" si="7"/>
        <v>0</v>
      </c>
      <c r="I96" s="190"/>
      <c r="J96" s="192">
        <f t="shared" si="8"/>
        <v>0</v>
      </c>
      <c r="K96" s="139"/>
      <c r="L96" s="216"/>
      <c r="M96" s="258" t="str">
        <f t="shared" si="75"/>
        <v/>
      </c>
      <c r="N96" s="258"/>
      <c r="O96" s="139"/>
      <c r="P96" s="139"/>
      <c r="Q96" s="175"/>
      <c r="R96" s="141"/>
      <c r="S96" s="175">
        <f t="shared" si="9"/>
        <v>0</v>
      </c>
      <c r="T96" s="160" t="str">
        <f t="shared" si="10"/>
        <v/>
      </c>
      <c r="U96" s="160">
        <f t="shared" si="11"/>
        <v>0</v>
      </c>
      <c r="V96" s="188">
        <f t="shared" si="12"/>
        <v>0</v>
      </c>
      <c r="W96" s="175">
        <f t="shared" ref="W96:X96" si="85">C96/100</f>
        <v>0</v>
      </c>
      <c r="X96" s="175">
        <f t="shared" si="85"/>
        <v>0</v>
      </c>
      <c r="Y96" s="175">
        <f t="shared" si="14"/>
        <v>0</v>
      </c>
      <c r="Z96" s="18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70.0</v>
      </c>
      <c r="B97" s="190"/>
      <c r="C97" s="190"/>
      <c r="D97" s="190"/>
      <c r="E97" s="190"/>
      <c r="F97" s="190">
        <f t="shared" si="5"/>
        <v>0</v>
      </c>
      <c r="G97" s="190">
        <f t="shared" si="6"/>
        <v>0</v>
      </c>
      <c r="H97" s="191">
        <f t="shared" si="7"/>
        <v>0</v>
      </c>
      <c r="I97" s="190"/>
      <c r="J97" s="192">
        <f t="shared" si="8"/>
        <v>0</v>
      </c>
      <c r="K97" s="139"/>
      <c r="L97" s="216"/>
      <c r="M97" s="258" t="str">
        <f t="shared" si="75"/>
        <v/>
      </c>
      <c r="N97" s="258"/>
      <c r="O97" s="139"/>
      <c r="P97" s="139"/>
      <c r="Q97" s="175"/>
      <c r="R97" s="141"/>
      <c r="S97" s="175">
        <f t="shared" si="9"/>
        <v>0</v>
      </c>
      <c r="T97" s="160" t="str">
        <f t="shared" si="10"/>
        <v/>
      </c>
      <c r="U97" s="160">
        <f t="shared" si="11"/>
        <v>0</v>
      </c>
      <c r="V97" s="188">
        <f t="shared" si="12"/>
        <v>0</v>
      </c>
      <c r="W97" s="175">
        <f t="shared" ref="W97:X97" si="86">C97/100</f>
        <v>0</v>
      </c>
      <c r="X97" s="175">
        <f t="shared" si="86"/>
        <v>0</v>
      </c>
      <c r="Y97" s="175">
        <f t="shared" si="14"/>
        <v>0</v>
      </c>
      <c r="Z97" s="18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71.0</v>
      </c>
      <c r="B98" s="190"/>
      <c r="C98" s="190"/>
      <c r="D98" s="190"/>
      <c r="E98" s="190"/>
      <c r="F98" s="190">
        <f t="shared" si="5"/>
        <v>0</v>
      </c>
      <c r="G98" s="190">
        <f t="shared" si="6"/>
        <v>0</v>
      </c>
      <c r="H98" s="191">
        <f t="shared" si="7"/>
        <v>0</v>
      </c>
      <c r="I98" s="190"/>
      <c r="J98" s="192">
        <f t="shared" si="8"/>
        <v>0</v>
      </c>
      <c r="K98" s="139"/>
      <c r="L98" s="216"/>
      <c r="M98" s="258" t="str">
        <f t="shared" si="75"/>
        <v/>
      </c>
      <c r="N98" s="258"/>
      <c r="O98" s="139"/>
      <c r="P98" s="139"/>
      <c r="Q98" s="175"/>
      <c r="R98" s="141"/>
      <c r="S98" s="175">
        <f t="shared" si="9"/>
        <v>0</v>
      </c>
      <c r="T98" s="160" t="str">
        <f t="shared" si="10"/>
        <v/>
      </c>
      <c r="U98" s="160">
        <f t="shared" si="11"/>
        <v>0</v>
      </c>
      <c r="V98" s="188">
        <f t="shared" si="12"/>
        <v>0</v>
      </c>
      <c r="W98" s="175">
        <f t="shared" ref="W98:X98" si="87">C98/100</f>
        <v>0</v>
      </c>
      <c r="X98" s="175">
        <f t="shared" si="87"/>
        <v>0</v>
      </c>
      <c r="Y98" s="175">
        <f t="shared" si="14"/>
        <v>0</v>
      </c>
      <c r="Z98" s="18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72.0</v>
      </c>
      <c r="B99" s="190"/>
      <c r="C99" s="190"/>
      <c r="D99" s="190"/>
      <c r="E99" s="190"/>
      <c r="F99" s="190">
        <f t="shared" si="5"/>
        <v>0</v>
      </c>
      <c r="G99" s="190">
        <f t="shared" si="6"/>
        <v>0</v>
      </c>
      <c r="H99" s="191">
        <f t="shared" si="7"/>
        <v>0</v>
      </c>
      <c r="I99" s="190"/>
      <c r="J99" s="192">
        <f t="shared" si="8"/>
        <v>0</v>
      </c>
      <c r="K99" s="139"/>
      <c r="L99" s="216"/>
      <c r="M99" s="258" t="str">
        <f t="shared" si="75"/>
        <v/>
      </c>
      <c r="N99" s="258"/>
      <c r="O99" s="139"/>
      <c r="P99" s="139"/>
      <c r="Q99" s="175"/>
      <c r="R99" s="141"/>
      <c r="S99" s="195">
        <f t="shared" si="9"/>
        <v>0</v>
      </c>
      <c r="T99" s="196" t="str">
        <f t="shared" si="10"/>
        <v/>
      </c>
      <c r="U99" s="196">
        <f t="shared" si="11"/>
        <v>0</v>
      </c>
      <c r="V99" s="260">
        <f t="shared" si="12"/>
        <v>0</v>
      </c>
      <c r="W99" s="195">
        <f t="shared" ref="W99:X99" si="88">C99/100</f>
        <v>0</v>
      </c>
      <c r="X99" s="195">
        <f t="shared" si="88"/>
        <v>0</v>
      </c>
      <c r="Y99" s="195">
        <f t="shared" si="14"/>
        <v>0</v>
      </c>
      <c r="Z99" s="198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73.0</v>
      </c>
      <c r="B100" s="190"/>
      <c r="C100" s="190"/>
      <c r="D100" s="190"/>
      <c r="E100" s="190"/>
      <c r="F100" s="190">
        <f t="shared" si="5"/>
        <v>0</v>
      </c>
      <c r="G100" s="190">
        <f t="shared" si="6"/>
        <v>0</v>
      </c>
      <c r="H100" s="191">
        <f t="shared" si="7"/>
        <v>0</v>
      </c>
      <c r="I100" s="190"/>
      <c r="J100" s="192">
        <f t="shared" si="8"/>
        <v>0</v>
      </c>
      <c r="K100" s="139"/>
      <c r="L100" s="216"/>
      <c r="M100" s="258" t="str">
        <f t="shared" si="75"/>
        <v/>
      </c>
      <c r="N100" s="258"/>
      <c r="O100" s="139"/>
      <c r="P100" s="139"/>
      <c r="Q100" s="175"/>
      <c r="R100" s="141"/>
      <c r="S100" s="195">
        <f t="shared" si="9"/>
        <v>0</v>
      </c>
      <c r="T100" s="196" t="str">
        <f t="shared" si="10"/>
        <v/>
      </c>
      <c r="U100" s="196">
        <f t="shared" si="11"/>
        <v>0</v>
      </c>
      <c r="V100" s="260">
        <f t="shared" si="12"/>
        <v>0</v>
      </c>
      <c r="W100" s="195">
        <f t="shared" ref="W100:X100" si="89">C100/100</f>
        <v>0</v>
      </c>
      <c r="X100" s="195">
        <f t="shared" si="89"/>
        <v>0</v>
      </c>
      <c r="Y100" s="195">
        <f t="shared" si="14"/>
        <v>0</v>
      </c>
      <c r="Z100" s="198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74.0</v>
      </c>
      <c r="B101" s="190"/>
      <c r="C101" s="190"/>
      <c r="D101" s="190"/>
      <c r="E101" s="190"/>
      <c r="F101" s="190">
        <f t="shared" si="5"/>
        <v>0</v>
      </c>
      <c r="G101" s="190">
        <f t="shared" si="6"/>
        <v>0</v>
      </c>
      <c r="H101" s="191">
        <f t="shared" si="7"/>
        <v>0</v>
      </c>
      <c r="I101" s="190"/>
      <c r="J101" s="192">
        <f t="shared" si="8"/>
        <v>0</v>
      </c>
      <c r="K101" s="139"/>
      <c r="L101" s="216"/>
      <c r="M101" s="258" t="str">
        <f t="shared" si="75"/>
        <v/>
      </c>
      <c r="N101" s="258"/>
      <c r="O101" s="139"/>
      <c r="P101" s="139"/>
      <c r="Q101" s="175"/>
      <c r="R101" s="141"/>
      <c r="S101" s="195">
        <f t="shared" si="9"/>
        <v>0</v>
      </c>
      <c r="T101" s="196" t="str">
        <f t="shared" si="10"/>
        <v/>
      </c>
      <c r="U101" s="196">
        <f t="shared" si="11"/>
        <v>0</v>
      </c>
      <c r="V101" s="260">
        <f t="shared" si="12"/>
        <v>0</v>
      </c>
      <c r="W101" s="195">
        <f t="shared" ref="W101:X101" si="90">C101/100</f>
        <v>0</v>
      </c>
      <c r="X101" s="195">
        <f t="shared" si="90"/>
        <v>0</v>
      </c>
      <c r="Y101" s="195">
        <f t="shared" si="14"/>
        <v>0</v>
      </c>
      <c r="Z101" s="198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75.0</v>
      </c>
      <c r="B102" s="190"/>
      <c r="C102" s="190"/>
      <c r="D102" s="190"/>
      <c r="E102" s="190"/>
      <c r="F102" s="190">
        <f t="shared" si="5"/>
        <v>0</v>
      </c>
      <c r="G102" s="190">
        <f t="shared" si="6"/>
        <v>0</v>
      </c>
      <c r="H102" s="191">
        <f t="shared" si="7"/>
        <v>0</v>
      </c>
      <c r="I102" s="190"/>
      <c r="J102" s="192">
        <f t="shared" si="8"/>
        <v>0</v>
      </c>
      <c r="K102" s="139"/>
      <c r="L102" s="216"/>
      <c r="M102" s="258" t="str">
        <f t="shared" si="75"/>
        <v/>
      </c>
      <c r="N102" s="258"/>
      <c r="O102" s="139"/>
      <c r="P102" s="139"/>
      <c r="Q102" s="175"/>
      <c r="R102" s="141"/>
      <c r="S102" s="195">
        <f t="shared" si="9"/>
        <v>0</v>
      </c>
      <c r="T102" s="196" t="str">
        <f t="shared" si="10"/>
        <v/>
      </c>
      <c r="U102" s="196">
        <f t="shared" si="11"/>
        <v>0</v>
      </c>
      <c r="V102" s="260">
        <f t="shared" si="12"/>
        <v>0</v>
      </c>
      <c r="W102" s="195">
        <f t="shared" ref="W102:X102" si="91">C102/100</f>
        <v>0</v>
      </c>
      <c r="X102" s="195">
        <f t="shared" si="91"/>
        <v>0</v>
      </c>
      <c r="Y102" s="195">
        <f t="shared" si="14"/>
        <v>0</v>
      </c>
      <c r="Z102" s="198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76.0</v>
      </c>
      <c r="B103" s="190"/>
      <c r="C103" s="190"/>
      <c r="D103" s="190"/>
      <c r="E103" s="190"/>
      <c r="F103" s="190">
        <f t="shared" si="5"/>
        <v>0</v>
      </c>
      <c r="G103" s="190">
        <f t="shared" si="6"/>
        <v>0</v>
      </c>
      <c r="H103" s="191">
        <f t="shared" si="7"/>
        <v>0</v>
      </c>
      <c r="I103" s="190"/>
      <c r="J103" s="192">
        <f t="shared" si="8"/>
        <v>0</v>
      </c>
      <c r="K103" s="139"/>
      <c r="L103" s="216"/>
      <c r="M103" s="258"/>
      <c r="N103" s="258"/>
      <c r="O103" s="139"/>
      <c r="P103" s="139"/>
      <c r="Q103" s="192"/>
      <c r="R103" s="141"/>
      <c r="S103" s="195">
        <f t="shared" si="9"/>
        <v>0</v>
      </c>
      <c r="T103" s="196" t="str">
        <f t="shared" si="10"/>
        <v/>
      </c>
      <c r="U103" s="196">
        <f t="shared" si="11"/>
        <v>0</v>
      </c>
      <c r="V103" s="197"/>
      <c r="W103" s="195">
        <f t="shared" ref="W103:X103" si="92">C103/100</f>
        <v>0</v>
      </c>
      <c r="X103" s="195">
        <f t="shared" si="92"/>
        <v>0</v>
      </c>
      <c r="Y103" s="195">
        <f t="shared" si="14"/>
        <v>0</v>
      </c>
      <c r="Z103" s="198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77.0</v>
      </c>
      <c r="B104" s="190"/>
      <c r="C104" s="190"/>
      <c r="D104" s="190"/>
      <c r="E104" s="190"/>
      <c r="F104" s="190">
        <f t="shared" si="5"/>
        <v>0</v>
      </c>
      <c r="G104" s="190">
        <f t="shared" si="6"/>
        <v>0</v>
      </c>
      <c r="H104" s="191">
        <f t="shared" si="7"/>
        <v>0</v>
      </c>
      <c r="I104" s="190"/>
      <c r="J104" s="192">
        <f t="shared" si="8"/>
        <v>0</v>
      </c>
      <c r="K104" s="139"/>
      <c r="L104" s="216"/>
      <c r="M104" s="258"/>
      <c r="N104" s="258"/>
      <c r="O104" s="139"/>
      <c r="P104" s="139"/>
      <c r="Q104" s="192"/>
      <c r="R104" s="141"/>
      <c r="S104" s="195">
        <f t="shared" si="9"/>
        <v>0</v>
      </c>
      <c r="T104" s="196" t="str">
        <f t="shared" si="10"/>
        <v/>
      </c>
      <c r="U104" s="196">
        <f t="shared" si="11"/>
        <v>0</v>
      </c>
      <c r="V104" s="197"/>
      <c r="W104" s="195">
        <f t="shared" ref="W104:X104" si="93">C104/100</f>
        <v>0</v>
      </c>
      <c r="X104" s="195">
        <f t="shared" si="93"/>
        <v>0</v>
      </c>
      <c r="Y104" s="195">
        <f t="shared" si="14"/>
        <v>0</v>
      </c>
      <c r="Z104" s="198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78.0</v>
      </c>
      <c r="B105" s="190"/>
      <c r="C105" s="190"/>
      <c r="D105" s="190"/>
      <c r="E105" s="190"/>
      <c r="F105" s="190">
        <f t="shared" si="5"/>
        <v>0</v>
      </c>
      <c r="G105" s="190">
        <f t="shared" si="6"/>
        <v>0</v>
      </c>
      <c r="H105" s="191">
        <f t="shared" si="7"/>
        <v>0</v>
      </c>
      <c r="I105" s="190"/>
      <c r="J105" s="192">
        <f t="shared" si="8"/>
        <v>0</v>
      </c>
      <c r="K105" s="139"/>
      <c r="L105" s="216"/>
      <c r="M105" s="258"/>
      <c r="N105" s="258"/>
      <c r="O105" s="139"/>
      <c r="P105" s="139"/>
      <c r="Q105" s="192"/>
      <c r="R105" s="141"/>
      <c r="S105" s="195">
        <f t="shared" si="9"/>
        <v>0</v>
      </c>
      <c r="T105" s="196" t="str">
        <f t="shared" si="10"/>
        <v/>
      </c>
      <c r="U105" s="196">
        <f t="shared" si="11"/>
        <v>0</v>
      </c>
      <c r="V105" s="197"/>
      <c r="W105" s="195">
        <f t="shared" ref="W105:X105" si="94">C105/100</f>
        <v>0</v>
      </c>
      <c r="X105" s="195">
        <f t="shared" si="94"/>
        <v>0</v>
      </c>
      <c r="Y105" s="195">
        <f t="shared" si="14"/>
        <v>0</v>
      </c>
      <c r="Z105" s="198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79.0</v>
      </c>
      <c r="B106" s="190"/>
      <c r="C106" s="190"/>
      <c r="D106" s="190"/>
      <c r="E106" s="190"/>
      <c r="F106" s="190">
        <f t="shared" si="5"/>
        <v>0</v>
      </c>
      <c r="G106" s="190">
        <f t="shared" si="6"/>
        <v>0</v>
      </c>
      <c r="H106" s="191">
        <f t="shared" si="7"/>
        <v>0</v>
      </c>
      <c r="I106" s="190"/>
      <c r="J106" s="192">
        <f t="shared" si="8"/>
        <v>0</v>
      </c>
      <c r="K106" s="139"/>
      <c r="L106" s="216"/>
      <c r="M106" s="258"/>
      <c r="N106" s="258"/>
      <c r="O106" s="139"/>
      <c r="P106" s="139"/>
      <c r="Q106" s="192"/>
      <c r="R106" s="141"/>
      <c r="S106" s="195">
        <f t="shared" si="9"/>
        <v>0</v>
      </c>
      <c r="T106" s="196" t="str">
        <f t="shared" si="10"/>
        <v/>
      </c>
      <c r="U106" s="196">
        <f t="shared" si="11"/>
        <v>0</v>
      </c>
      <c r="V106" s="197"/>
      <c r="W106" s="195">
        <f t="shared" ref="W106:X106" si="95">C106/100</f>
        <v>0</v>
      </c>
      <c r="X106" s="195">
        <f t="shared" si="95"/>
        <v>0</v>
      </c>
      <c r="Y106" s="195">
        <f t="shared" si="14"/>
        <v>0</v>
      </c>
      <c r="Z106" s="198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80.0</v>
      </c>
      <c r="B107" s="190"/>
      <c r="C107" s="190"/>
      <c r="D107" s="190"/>
      <c r="E107" s="190"/>
      <c r="F107" s="190">
        <f t="shared" si="5"/>
        <v>0</v>
      </c>
      <c r="G107" s="190">
        <f t="shared" si="6"/>
        <v>0</v>
      </c>
      <c r="H107" s="191">
        <f t="shared" si="7"/>
        <v>0</v>
      </c>
      <c r="I107" s="190"/>
      <c r="J107" s="192">
        <f t="shared" si="8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9"/>
        <v>0</v>
      </c>
      <c r="T107" s="196" t="str">
        <f t="shared" si="10"/>
        <v/>
      </c>
      <c r="U107" s="196">
        <f t="shared" si="11"/>
        <v>0</v>
      </c>
      <c r="V107" s="197"/>
      <c r="W107" s="195">
        <f t="shared" ref="W107:X107" si="96">C107/100</f>
        <v>0</v>
      </c>
      <c r="X107" s="195">
        <f t="shared" si="96"/>
        <v>0</v>
      </c>
      <c r="Y107" s="195">
        <f t="shared" si="14"/>
        <v>0</v>
      </c>
      <c r="Z107" s="198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81.0</v>
      </c>
      <c r="B108" s="190"/>
      <c r="C108" s="190"/>
      <c r="D108" s="190"/>
      <c r="E108" s="190"/>
      <c r="F108" s="190">
        <f t="shared" si="5"/>
        <v>0</v>
      </c>
      <c r="G108" s="190">
        <f t="shared" si="6"/>
        <v>0</v>
      </c>
      <c r="H108" s="191">
        <f t="shared" si="7"/>
        <v>0</v>
      </c>
      <c r="I108" s="190"/>
      <c r="J108" s="192">
        <f t="shared" si="8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9"/>
        <v>0</v>
      </c>
      <c r="T108" s="196" t="str">
        <f t="shared" si="10"/>
        <v/>
      </c>
      <c r="U108" s="196">
        <f t="shared" si="11"/>
        <v>0</v>
      </c>
      <c r="V108" s="197"/>
      <c r="W108" s="195">
        <f t="shared" ref="W108:X108" si="97">C108/100</f>
        <v>0</v>
      </c>
      <c r="X108" s="195">
        <f t="shared" si="97"/>
        <v>0</v>
      </c>
      <c r="Y108" s="195">
        <f t="shared" si="14"/>
        <v>0</v>
      </c>
      <c r="Z108" s="198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82.0</v>
      </c>
      <c r="B109" s="190"/>
      <c r="C109" s="190"/>
      <c r="D109" s="190"/>
      <c r="E109" s="190"/>
      <c r="F109" s="190">
        <f t="shared" si="5"/>
        <v>0</v>
      </c>
      <c r="G109" s="190">
        <f t="shared" si="6"/>
        <v>0</v>
      </c>
      <c r="H109" s="191">
        <f t="shared" si="7"/>
        <v>0</v>
      </c>
      <c r="I109" s="190"/>
      <c r="J109" s="192">
        <f t="shared" si="8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9"/>
        <v>0</v>
      </c>
      <c r="T109" s="196" t="str">
        <f t="shared" si="10"/>
        <v/>
      </c>
      <c r="U109" s="196">
        <f t="shared" si="11"/>
        <v>0</v>
      </c>
      <c r="V109" s="197"/>
      <c r="W109" s="195">
        <f t="shared" ref="W109:X109" si="98">C109/100</f>
        <v>0</v>
      </c>
      <c r="X109" s="195">
        <f t="shared" si="98"/>
        <v>0</v>
      </c>
      <c r="Y109" s="195">
        <f t="shared" si="14"/>
        <v>0</v>
      </c>
      <c r="Z109" s="198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83.0</v>
      </c>
      <c r="B110" s="190"/>
      <c r="C110" s="190"/>
      <c r="D110" s="190"/>
      <c r="E110" s="190"/>
      <c r="F110" s="190">
        <f t="shared" si="5"/>
        <v>0</v>
      </c>
      <c r="G110" s="190">
        <f t="shared" si="6"/>
        <v>0</v>
      </c>
      <c r="H110" s="191">
        <f t="shared" si="7"/>
        <v>0</v>
      </c>
      <c r="I110" s="190"/>
      <c r="J110" s="192">
        <f t="shared" si="8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9"/>
        <v>0</v>
      </c>
      <c r="T110" s="196" t="str">
        <f t="shared" si="10"/>
        <v/>
      </c>
      <c r="U110" s="196">
        <f t="shared" si="11"/>
        <v>0</v>
      </c>
      <c r="V110" s="197"/>
      <c r="W110" s="195">
        <f t="shared" ref="W110:X110" si="99">C110/100</f>
        <v>0</v>
      </c>
      <c r="X110" s="195">
        <f t="shared" si="99"/>
        <v>0</v>
      </c>
      <c r="Y110" s="195">
        <f t="shared" si="14"/>
        <v>0</v>
      </c>
      <c r="Z110" s="198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84.0</v>
      </c>
      <c r="B111" s="190"/>
      <c r="C111" s="190"/>
      <c r="D111" s="190"/>
      <c r="E111" s="190"/>
      <c r="F111" s="190">
        <f t="shared" si="5"/>
        <v>0</v>
      </c>
      <c r="G111" s="190">
        <f t="shared" si="6"/>
        <v>0</v>
      </c>
      <c r="H111" s="191">
        <f t="shared" si="7"/>
        <v>0</v>
      </c>
      <c r="I111" s="190"/>
      <c r="J111" s="192">
        <f t="shared" si="8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9"/>
        <v>0</v>
      </c>
      <c r="T111" s="196" t="str">
        <f t="shared" si="10"/>
        <v/>
      </c>
      <c r="U111" s="196">
        <f t="shared" si="11"/>
        <v>0</v>
      </c>
      <c r="V111" s="197"/>
      <c r="W111" s="195">
        <f t="shared" ref="W111:X111" si="100">C111/100</f>
        <v>0</v>
      </c>
      <c r="X111" s="195">
        <f t="shared" si="100"/>
        <v>0</v>
      </c>
      <c r="Y111" s="195">
        <f t="shared" si="14"/>
        <v>0</v>
      </c>
      <c r="Z111" s="198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85.0</v>
      </c>
      <c r="B112" s="190"/>
      <c r="C112" s="190"/>
      <c r="D112" s="190"/>
      <c r="E112" s="190"/>
      <c r="F112" s="190">
        <f t="shared" si="5"/>
        <v>0</v>
      </c>
      <c r="G112" s="190">
        <f t="shared" si="6"/>
        <v>0</v>
      </c>
      <c r="H112" s="191">
        <f t="shared" si="7"/>
        <v>0</v>
      </c>
      <c r="I112" s="190"/>
      <c r="J112" s="192">
        <f t="shared" si="8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9"/>
        <v>0</v>
      </c>
      <c r="T112" s="196" t="str">
        <f t="shared" si="10"/>
        <v/>
      </c>
      <c r="U112" s="196">
        <f t="shared" si="11"/>
        <v>0</v>
      </c>
      <c r="V112" s="197"/>
      <c r="W112" s="195">
        <f t="shared" ref="W112:X112" si="101">C112/100</f>
        <v>0</v>
      </c>
      <c r="X112" s="195">
        <f t="shared" si="101"/>
        <v>0</v>
      </c>
      <c r="Y112" s="195">
        <f t="shared" si="14"/>
        <v>0</v>
      </c>
      <c r="Z112" s="198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86.0</v>
      </c>
      <c r="B113" s="190"/>
      <c r="C113" s="190"/>
      <c r="D113" s="190"/>
      <c r="E113" s="190"/>
      <c r="F113" s="190">
        <f t="shared" si="5"/>
        <v>0</v>
      </c>
      <c r="G113" s="190">
        <f t="shared" si="6"/>
        <v>0</v>
      </c>
      <c r="H113" s="191">
        <f t="shared" si="7"/>
        <v>0</v>
      </c>
      <c r="I113" s="190"/>
      <c r="J113" s="192">
        <f t="shared" si="8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9"/>
        <v>0</v>
      </c>
      <c r="T113" s="196" t="str">
        <f t="shared" si="10"/>
        <v/>
      </c>
      <c r="U113" s="196">
        <f t="shared" si="11"/>
        <v>0</v>
      </c>
      <c r="V113" s="197"/>
      <c r="W113" s="195">
        <f t="shared" ref="W113:X113" si="102">C113/100</f>
        <v>0</v>
      </c>
      <c r="X113" s="195">
        <f t="shared" si="102"/>
        <v>0</v>
      </c>
      <c r="Y113" s="195">
        <f t="shared" si="14"/>
        <v>0</v>
      </c>
      <c r="Z113" s="198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87.0</v>
      </c>
      <c r="B114" s="190"/>
      <c r="C114" s="190"/>
      <c r="D114" s="190"/>
      <c r="E114" s="190"/>
      <c r="F114" s="190">
        <f t="shared" si="5"/>
        <v>0</v>
      </c>
      <c r="G114" s="190">
        <f t="shared" si="6"/>
        <v>0</v>
      </c>
      <c r="H114" s="191">
        <f t="shared" si="7"/>
        <v>0</v>
      </c>
      <c r="I114" s="190"/>
      <c r="J114" s="192">
        <f t="shared" si="8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9"/>
        <v>0</v>
      </c>
      <c r="T114" s="196" t="str">
        <f t="shared" si="10"/>
        <v/>
      </c>
      <c r="U114" s="196">
        <f t="shared" si="11"/>
        <v>0</v>
      </c>
      <c r="V114" s="197"/>
      <c r="W114" s="195">
        <f t="shared" ref="W114:X114" si="103">C114/100</f>
        <v>0</v>
      </c>
      <c r="X114" s="195">
        <f t="shared" si="103"/>
        <v>0</v>
      </c>
      <c r="Y114" s="195">
        <f t="shared" si="14"/>
        <v>0</v>
      </c>
      <c r="Z114" s="198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88.0</v>
      </c>
      <c r="B115" s="190"/>
      <c r="C115" s="190"/>
      <c r="D115" s="190"/>
      <c r="E115" s="190"/>
      <c r="F115" s="190">
        <f t="shared" si="5"/>
        <v>0</v>
      </c>
      <c r="G115" s="190">
        <f t="shared" si="6"/>
        <v>0</v>
      </c>
      <c r="H115" s="191">
        <f t="shared" si="7"/>
        <v>0</v>
      </c>
      <c r="I115" s="190"/>
      <c r="J115" s="192">
        <f t="shared" si="8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9"/>
        <v>0</v>
      </c>
      <c r="T115" s="196" t="str">
        <f t="shared" si="10"/>
        <v/>
      </c>
      <c r="U115" s="196">
        <f t="shared" si="11"/>
        <v>0</v>
      </c>
      <c r="V115" s="197"/>
      <c r="W115" s="195">
        <f t="shared" ref="W115:X115" si="104">C115/100</f>
        <v>0</v>
      </c>
      <c r="X115" s="195">
        <f t="shared" si="104"/>
        <v>0</v>
      </c>
      <c r="Y115" s="195">
        <f t="shared" si="14"/>
        <v>0</v>
      </c>
      <c r="Z115" s="198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89.0</v>
      </c>
      <c r="B116" s="190"/>
      <c r="C116" s="190"/>
      <c r="D116" s="190"/>
      <c r="E116" s="190"/>
      <c r="F116" s="190">
        <f t="shared" si="5"/>
        <v>0</v>
      </c>
      <c r="G116" s="190">
        <f t="shared" si="6"/>
        <v>0</v>
      </c>
      <c r="H116" s="191">
        <f t="shared" si="7"/>
        <v>0</v>
      </c>
      <c r="I116" s="190"/>
      <c r="J116" s="192">
        <f t="shared" si="8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9"/>
        <v>0</v>
      </c>
      <c r="T116" s="196" t="str">
        <f t="shared" si="10"/>
        <v/>
      </c>
      <c r="U116" s="196">
        <f t="shared" si="11"/>
        <v>0</v>
      </c>
      <c r="V116" s="197"/>
      <c r="W116" s="195">
        <f t="shared" ref="W116:X116" si="105">C116/100</f>
        <v>0</v>
      </c>
      <c r="X116" s="195">
        <f t="shared" si="105"/>
        <v>0</v>
      </c>
      <c r="Y116" s="195">
        <f t="shared" si="14"/>
        <v>0</v>
      </c>
      <c r="Z116" s="198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90.0</v>
      </c>
      <c r="B117" s="190"/>
      <c r="C117" s="190"/>
      <c r="D117" s="190"/>
      <c r="E117" s="190"/>
      <c r="F117" s="190">
        <f t="shared" si="5"/>
        <v>0</v>
      </c>
      <c r="G117" s="190">
        <f t="shared" si="6"/>
        <v>0</v>
      </c>
      <c r="H117" s="191">
        <f t="shared" si="7"/>
        <v>0</v>
      </c>
      <c r="I117" s="190"/>
      <c r="J117" s="192">
        <f t="shared" si="8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9"/>
        <v>0</v>
      </c>
      <c r="T117" s="196" t="str">
        <f t="shared" si="10"/>
        <v/>
      </c>
      <c r="U117" s="196">
        <f t="shared" si="11"/>
        <v>0</v>
      </c>
      <c r="V117" s="197"/>
      <c r="W117" s="195">
        <f t="shared" ref="W117:X117" si="106">C117/100</f>
        <v>0</v>
      </c>
      <c r="X117" s="195">
        <f t="shared" si="106"/>
        <v>0</v>
      </c>
      <c r="Y117" s="195">
        <f t="shared" si="14"/>
        <v>0</v>
      </c>
      <c r="Z117" s="198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91.0</v>
      </c>
      <c r="B118" s="190"/>
      <c r="C118" s="190"/>
      <c r="D118" s="190"/>
      <c r="E118" s="190"/>
      <c r="F118" s="190">
        <f t="shared" si="5"/>
        <v>0</v>
      </c>
      <c r="G118" s="190">
        <f t="shared" si="6"/>
        <v>0</v>
      </c>
      <c r="H118" s="191">
        <f t="shared" si="7"/>
        <v>0</v>
      </c>
      <c r="I118" s="190"/>
      <c r="J118" s="192">
        <f t="shared" si="8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9"/>
        <v>0</v>
      </c>
      <c r="T118" s="196" t="str">
        <f t="shared" si="10"/>
        <v/>
      </c>
      <c r="U118" s="196">
        <f t="shared" si="11"/>
        <v>0</v>
      </c>
      <c r="V118" s="197"/>
      <c r="W118" s="195">
        <f t="shared" ref="W118:X118" si="107">C118/100</f>
        <v>0</v>
      </c>
      <c r="X118" s="195">
        <f t="shared" si="107"/>
        <v>0</v>
      </c>
      <c r="Y118" s="195">
        <f t="shared" si="14"/>
        <v>0</v>
      </c>
      <c r="Z118" s="198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92.0</v>
      </c>
      <c r="B119" s="190"/>
      <c r="C119" s="190"/>
      <c r="D119" s="190"/>
      <c r="E119" s="190"/>
      <c r="F119" s="190">
        <f t="shared" si="5"/>
        <v>0</v>
      </c>
      <c r="G119" s="190">
        <f t="shared" si="6"/>
        <v>0</v>
      </c>
      <c r="H119" s="191">
        <f t="shared" si="7"/>
        <v>0</v>
      </c>
      <c r="I119" s="190"/>
      <c r="J119" s="192">
        <f t="shared" si="8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9"/>
        <v>0</v>
      </c>
      <c r="T119" s="196" t="str">
        <f t="shared" si="10"/>
        <v/>
      </c>
      <c r="U119" s="196">
        <f t="shared" si="11"/>
        <v>0</v>
      </c>
      <c r="V119" s="197"/>
      <c r="W119" s="195">
        <f t="shared" ref="W119:X119" si="108">C119/100</f>
        <v>0</v>
      </c>
      <c r="X119" s="195">
        <f t="shared" si="108"/>
        <v>0</v>
      </c>
      <c r="Y119" s="195">
        <f t="shared" si="14"/>
        <v>0</v>
      </c>
      <c r="Z119" s="198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93.0</v>
      </c>
      <c r="B120" s="190"/>
      <c r="C120" s="190"/>
      <c r="D120" s="190"/>
      <c r="E120" s="190"/>
      <c r="F120" s="190">
        <f t="shared" si="5"/>
        <v>0</v>
      </c>
      <c r="G120" s="190">
        <f t="shared" si="6"/>
        <v>0</v>
      </c>
      <c r="H120" s="191">
        <f t="shared" si="7"/>
        <v>0</v>
      </c>
      <c r="I120" s="190"/>
      <c r="J120" s="192">
        <f t="shared" si="8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9"/>
        <v>0</v>
      </c>
      <c r="T120" s="196" t="str">
        <f t="shared" si="10"/>
        <v/>
      </c>
      <c r="U120" s="196">
        <f t="shared" si="11"/>
        <v>0</v>
      </c>
      <c r="V120" s="197"/>
      <c r="W120" s="195">
        <f t="shared" ref="W120:X120" si="109">C120/100</f>
        <v>0</v>
      </c>
      <c r="X120" s="195">
        <f t="shared" si="109"/>
        <v>0</v>
      </c>
      <c r="Y120" s="195">
        <f t="shared" si="14"/>
        <v>0</v>
      </c>
      <c r="Z120" s="198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94.0</v>
      </c>
      <c r="B121" s="190"/>
      <c r="C121" s="190"/>
      <c r="D121" s="190"/>
      <c r="E121" s="190"/>
      <c r="F121" s="190">
        <f t="shared" si="5"/>
        <v>0</v>
      </c>
      <c r="G121" s="190">
        <f t="shared" si="6"/>
        <v>0</v>
      </c>
      <c r="H121" s="191">
        <f t="shared" si="7"/>
        <v>0</v>
      </c>
      <c r="I121" s="190"/>
      <c r="J121" s="192">
        <f t="shared" si="8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9"/>
        <v>0</v>
      </c>
      <c r="T121" s="196" t="str">
        <f t="shared" si="10"/>
        <v/>
      </c>
      <c r="U121" s="196">
        <f t="shared" si="11"/>
        <v>0</v>
      </c>
      <c r="V121" s="197"/>
      <c r="W121" s="195">
        <f t="shared" ref="W121:X121" si="110">C121/100</f>
        <v>0</v>
      </c>
      <c r="X121" s="195">
        <f t="shared" si="110"/>
        <v>0</v>
      </c>
      <c r="Y121" s="195">
        <f t="shared" si="14"/>
        <v>0</v>
      </c>
      <c r="Z121" s="198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95.0</v>
      </c>
      <c r="B122" s="190"/>
      <c r="C122" s="190"/>
      <c r="D122" s="190"/>
      <c r="E122" s="190"/>
      <c r="F122" s="190">
        <f t="shared" si="5"/>
        <v>0</v>
      </c>
      <c r="G122" s="190">
        <f t="shared" si="6"/>
        <v>0</v>
      </c>
      <c r="H122" s="191">
        <f t="shared" si="7"/>
        <v>0</v>
      </c>
      <c r="I122" s="190"/>
      <c r="J122" s="192">
        <f t="shared" si="8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9"/>
        <v>0</v>
      </c>
      <c r="T122" s="196" t="str">
        <f t="shared" si="10"/>
        <v/>
      </c>
      <c r="U122" s="196">
        <f t="shared" si="11"/>
        <v>0</v>
      </c>
      <c r="V122" s="197"/>
      <c r="W122" s="195">
        <f t="shared" ref="W122:X122" si="111">C122/100</f>
        <v>0</v>
      </c>
      <c r="X122" s="195">
        <f t="shared" si="111"/>
        <v>0</v>
      </c>
      <c r="Y122" s="195">
        <f t="shared" si="14"/>
        <v>0</v>
      </c>
      <c r="Z122" s="198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96.0</v>
      </c>
      <c r="B123" s="190"/>
      <c r="C123" s="190"/>
      <c r="D123" s="190"/>
      <c r="E123" s="190"/>
      <c r="F123" s="190">
        <f t="shared" si="5"/>
        <v>0</v>
      </c>
      <c r="G123" s="190">
        <f t="shared" si="6"/>
        <v>0</v>
      </c>
      <c r="H123" s="191">
        <f t="shared" si="7"/>
        <v>0</v>
      </c>
      <c r="I123" s="190"/>
      <c r="J123" s="192">
        <f t="shared" si="8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9"/>
        <v>0</v>
      </c>
      <c r="T123" s="196" t="str">
        <f t="shared" si="10"/>
        <v/>
      </c>
      <c r="U123" s="196">
        <f t="shared" si="11"/>
        <v>0</v>
      </c>
      <c r="V123" s="197"/>
      <c r="W123" s="195">
        <f t="shared" ref="W123:X123" si="112">C123/100</f>
        <v>0</v>
      </c>
      <c r="X123" s="195">
        <f t="shared" si="112"/>
        <v>0</v>
      </c>
      <c r="Y123" s="195">
        <f t="shared" si="14"/>
        <v>0</v>
      </c>
      <c r="Z123" s="198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97.0</v>
      </c>
      <c r="B124" s="190"/>
      <c r="C124" s="190"/>
      <c r="D124" s="190"/>
      <c r="E124" s="190"/>
      <c r="F124" s="190">
        <f t="shared" si="5"/>
        <v>0</v>
      </c>
      <c r="G124" s="190">
        <f t="shared" si="6"/>
        <v>0</v>
      </c>
      <c r="H124" s="191">
        <f t="shared" si="7"/>
        <v>0</v>
      </c>
      <c r="I124" s="190"/>
      <c r="J124" s="192">
        <f t="shared" si="8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9"/>
        <v>0</v>
      </c>
      <c r="T124" s="196" t="str">
        <f t="shared" si="10"/>
        <v/>
      </c>
      <c r="U124" s="196">
        <f t="shared" si="11"/>
        <v>0</v>
      </c>
      <c r="V124" s="197"/>
      <c r="W124" s="195">
        <f t="shared" ref="W124:X124" si="113">C124/100</f>
        <v>0</v>
      </c>
      <c r="X124" s="195">
        <f t="shared" si="113"/>
        <v>0</v>
      </c>
      <c r="Y124" s="195">
        <f t="shared" si="14"/>
        <v>0</v>
      </c>
      <c r="Z124" s="198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98.0</v>
      </c>
      <c r="B125" s="190"/>
      <c r="C125" s="190"/>
      <c r="D125" s="190"/>
      <c r="E125" s="190"/>
      <c r="F125" s="190">
        <f t="shared" si="5"/>
        <v>0</v>
      </c>
      <c r="G125" s="190">
        <f t="shared" si="6"/>
        <v>0</v>
      </c>
      <c r="H125" s="191">
        <f t="shared" si="7"/>
        <v>0</v>
      </c>
      <c r="I125" s="190"/>
      <c r="J125" s="192">
        <f t="shared" si="8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9"/>
        <v>0</v>
      </c>
      <c r="T125" s="196" t="str">
        <f t="shared" si="10"/>
        <v/>
      </c>
      <c r="U125" s="196">
        <f t="shared" si="11"/>
        <v>0</v>
      </c>
      <c r="V125" s="197"/>
      <c r="W125" s="195">
        <f t="shared" ref="W125:X125" si="114">C125/100</f>
        <v>0</v>
      </c>
      <c r="X125" s="195">
        <f t="shared" si="114"/>
        <v>0</v>
      </c>
      <c r="Y125" s="195">
        <f t="shared" si="14"/>
        <v>0</v>
      </c>
      <c r="Z125" s="198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99.0</v>
      </c>
      <c r="B126" s="190"/>
      <c r="C126" s="190"/>
      <c r="D126" s="190"/>
      <c r="E126" s="190"/>
      <c r="F126" s="190">
        <f t="shared" si="5"/>
        <v>0</v>
      </c>
      <c r="G126" s="190">
        <f t="shared" si="6"/>
        <v>0</v>
      </c>
      <c r="H126" s="191">
        <f t="shared" si="7"/>
        <v>0</v>
      </c>
      <c r="I126" s="190"/>
      <c r="J126" s="192">
        <f t="shared" si="8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9"/>
        <v>0</v>
      </c>
      <c r="T126" s="196" t="str">
        <f t="shared" si="10"/>
        <v/>
      </c>
      <c r="U126" s="196">
        <f t="shared" si="11"/>
        <v>0</v>
      </c>
      <c r="V126" s="197"/>
      <c r="W126" s="195">
        <f t="shared" ref="W126:X126" si="115">C126/100</f>
        <v>0</v>
      </c>
      <c r="X126" s="195">
        <f t="shared" si="115"/>
        <v>0</v>
      </c>
      <c r="Y126" s="195">
        <f t="shared" si="14"/>
        <v>0</v>
      </c>
      <c r="Z126" s="198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100.0</v>
      </c>
      <c r="B127" s="190"/>
      <c r="C127" s="190"/>
      <c r="D127" s="190"/>
      <c r="E127" s="190"/>
      <c r="F127" s="190">
        <f t="shared" si="5"/>
        <v>0</v>
      </c>
      <c r="G127" s="190">
        <f t="shared" si="6"/>
        <v>0</v>
      </c>
      <c r="H127" s="191">
        <f t="shared" si="7"/>
        <v>0</v>
      </c>
      <c r="I127" s="190"/>
      <c r="J127" s="192">
        <f t="shared" si="8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9"/>
        <v>0</v>
      </c>
      <c r="T127" s="196" t="str">
        <f t="shared" si="10"/>
        <v/>
      </c>
      <c r="U127" s="196">
        <f t="shared" si="11"/>
        <v>0</v>
      </c>
      <c r="V127" s="197"/>
      <c r="W127" s="195">
        <f t="shared" ref="W127:X127" si="116">C127/100</f>
        <v>0</v>
      </c>
      <c r="X127" s="195">
        <f t="shared" si="116"/>
        <v>0</v>
      </c>
      <c r="Y127" s="195">
        <f t="shared" si="14"/>
        <v>0</v>
      </c>
      <c r="Z127" s="198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101.0</v>
      </c>
      <c r="B128" s="190"/>
      <c r="C128" s="190"/>
      <c r="D128" s="190"/>
      <c r="E128" s="190"/>
      <c r="F128" s="190">
        <f t="shared" si="5"/>
        <v>0</v>
      </c>
      <c r="G128" s="190">
        <f t="shared" si="6"/>
        <v>0</v>
      </c>
      <c r="H128" s="191">
        <f t="shared" si="7"/>
        <v>0</v>
      </c>
      <c r="I128" s="190"/>
      <c r="J128" s="192">
        <f t="shared" si="8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9"/>
        <v>0</v>
      </c>
      <c r="T128" s="196" t="str">
        <f t="shared" si="10"/>
        <v/>
      </c>
      <c r="U128" s="196">
        <f t="shared" si="11"/>
        <v>0</v>
      </c>
      <c r="V128" s="197"/>
      <c r="W128" s="195">
        <f t="shared" ref="W128:X128" si="117">C128/100</f>
        <v>0</v>
      </c>
      <c r="X128" s="195">
        <f t="shared" si="117"/>
        <v>0</v>
      </c>
      <c r="Y128" s="195">
        <f t="shared" si="14"/>
        <v>0</v>
      </c>
      <c r="Z128" s="198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102.0</v>
      </c>
      <c r="B129" s="190"/>
      <c r="C129" s="190"/>
      <c r="D129" s="190"/>
      <c r="E129" s="190"/>
      <c r="F129" s="190">
        <f t="shared" si="5"/>
        <v>0</v>
      </c>
      <c r="G129" s="190">
        <f t="shared" si="6"/>
        <v>0</v>
      </c>
      <c r="H129" s="191">
        <f t="shared" si="7"/>
        <v>0</v>
      </c>
      <c r="I129" s="190"/>
      <c r="J129" s="192">
        <f t="shared" si="8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9"/>
        <v>0</v>
      </c>
      <c r="T129" s="196" t="str">
        <f t="shared" si="10"/>
        <v/>
      </c>
      <c r="U129" s="196">
        <f t="shared" si="11"/>
        <v>0</v>
      </c>
      <c r="V129" s="197"/>
      <c r="W129" s="195">
        <f t="shared" ref="W129:X129" si="118">C129/100</f>
        <v>0</v>
      </c>
      <c r="X129" s="195">
        <f t="shared" si="118"/>
        <v>0</v>
      </c>
      <c r="Y129" s="195">
        <f t="shared" si="14"/>
        <v>0</v>
      </c>
      <c r="Z129" s="198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103.0</v>
      </c>
      <c r="B130" s="190"/>
      <c r="C130" s="190"/>
      <c r="D130" s="190"/>
      <c r="E130" s="190"/>
      <c r="F130" s="190">
        <f t="shared" si="5"/>
        <v>0</v>
      </c>
      <c r="G130" s="190">
        <f t="shared" si="6"/>
        <v>0</v>
      </c>
      <c r="H130" s="191">
        <f t="shared" si="7"/>
        <v>0</v>
      </c>
      <c r="I130" s="190"/>
      <c r="J130" s="192">
        <f t="shared" si="8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9"/>
        <v>0</v>
      </c>
      <c r="T130" s="196" t="str">
        <f t="shared" si="10"/>
        <v/>
      </c>
      <c r="U130" s="196">
        <f t="shared" si="11"/>
        <v>0</v>
      </c>
      <c r="V130" s="197"/>
      <c r="W130" s="195">
        <f t="shared" ref="W130:X130" si="119">C130/100</f>
        <v>0</v>
      </c>
      <c r="X130" s="195">
        <f t="shared" si="119"/>
        <v>0</v>
      </c>
      <c r="Y130" s="195">
        <f t="shared" si="14"/>
        <v>0</v>
      </c>
      <c r="Z130" s="198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104.0</v>
      </c>
      <c r="B131" s="190"/>
      <c r="C131" s="190"/>
      <c r="D131" s="190"/>
      <c r="E131" s="190"/>
      <c r="F131" s="190">
        <f t="shared" si="5"/>
        <v>0</v>
      </c>
      <c r="G131" s="190">
        <f t="shared" si="6"/>
        <v>0</v>
      </c>
      <c r="H131" s="191">
        <f t="shared" si="7"/>
        <v>0</v>
      </c>
      <c r="I131" s="190"/>
      <c r="J131" s="192">
        <f t="shared" si="8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9"/>
        <v>0</v>
      </c>
      <c r="T131" s="196" t="str">
        <f t="shared" si="10"/>
        <v/>
      </c>
      <c r="U131" s="196">
        <f t="shared" si="11"/>
        <v>0</v>
      </c>
      <c r="V131" s="197"/>
      <c r="W131" s="195">
        <f t="shared" ref="W131:X131" si="120">C131/100</f>
        <v>0</v>
      </c>
      <c r="X131" s="195">
        <f t="shared" si="120"/>
        <v>0</v>
      </c>
      <c r="Y131" s="195">
        <f t="shared" si="14"/>
        <v>0</v>
      </c>
      <c r="Z131" s="198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105.0</v>
      </c>
      <c r="B132" s="190"/>
      <c r="C132" s="190"/>
      <c r="D132" s="190"/>
      <c r="E132" s="190"/>
      <c r="F132" s="190">
        <f t="shared" si="5"/>
        <v>0</v>
      </c>
      <c r="G132" s="190">
        <f t="shared" si="6"/>
        <v>0</v>
      </c>
      <c r="H132" s="191">
        <f t="shared" si="7"/>
        <v>0</v>
      </c>
      <c r="I132" s="190"/>
      <c r="J132" s="192">
        <f t="shared" si="8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9"/>
        <v>0</v>
      </c>
      <c r="T132" s="196" t="str">
        <f t="shared" si="10"/>
        <v/>
      </c>
      <c r="U132" s="196">
        <f t="shared" si="11"/>
        <v>0</v>
      </c>
      <c r="V132" s="197"/>
      <c r="W132" s="195">
        <f t="shared" ref="W132:X132" si="121">C132/100</f>
        <v>0</v>
      </c>
      <c r="X132" s="195">
        <f t="shared" si="121"/>
        <v>0</v>
      </c>
      <c r="Y132" s="195">
        <f t="shared" si="14"/>
        <v>0</v>
      </c>
      <c r="Z132" s="198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106.0</v>
      </c>
      <c r="B133" s="190"/>
      <c r="C133" s="190"/>
      <c r="D133" s="190"/>
      <c r="E133" s="190"/>
      <c r="F133" s="190">
        <f t="shared" si="5"/>
        <v>0</v>
      </c>
      <c r="G133" s="190">
        <f t="shared" si="6"/>
        <v>0</v>
      </c>
      <c r="H133" s="191">
        <f t="shared" si="7"/>
        <v>0</v>
      </c>
      <c r="I133" s="190"/>
      <c r="J133" s="192">
        <f t="shared" si="8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9"/>
        <v>0</v>
      </c>
      <c r="T133" s="196" t="str">
        <f t="shared" si="10"/>
        <v/>
      </c>
      <c r="U133" s="196">
        <f t="shared" si="11"/>
        <v>0</v>
      </c>
      <c r="V133" s="197"/>
      <c r="W133" s="195">
        <f t="shared" ref="W133:X133" si="122">C133/100</f>
        <v>0</v>
      </c>
      <c r="X133" s="195">
        <f t="shared" si="122"/>
        <v>0</v>
      </c>
      <c r="Y133" s="195">
        <f t="shared" si="14"/>
        <v>0</v>
      </c>
      <c r="Z133" s="198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107.0</v>
      </c>
      <c r="B134" s="190"/>
      <c r="C134" s="190"/>
      <c r="D134" s="190"/>
      <c r="E134" s="190"/>
      <c r="F134" s="190">
        <f t="shared" si="5"/>
        <v>0</v>
      </c>
      <c r="G134" s="190">
        <f t="shared" si="6"/>
        <v>0</v>
      </c>
      <c r="H134" s="191">
        <f t="shared" si="7"/>
        <v>0</v>
      </c>
      <c r="I134" s="190"/>
      <c r="J134" s="192">
        <f t="shared" si="8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9"/>
        <v>0</v>
      </c>
      <c r="T134" s="196" t="str">
        <f t="shared" si="10"/>
        <v/>
      </c>
      <c r="U134" s="196">
        <f t="shared" si="11"/>
        <v>0</v>
      </c>
      <c r="V134" s="197"/>
      <c r="W134" s="195">
        <f t="shared" ref="W134:X134" si="123">C134/100</f>
        <v>0</v>
      </c>
      <c r="X134" s="195">
        <f t="shared" si="123"/>
        <v>0</v>
      </c>
      <c r="Y134" s="195">
        <f t="shared" si="14"/>
        <v>0</v>
      </c>
      <c r="Z134" s="198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108.0</v>
      </c>
      <c r="B135" s="190"/>
      <c r="C135" s="190"/>
      <c r="D135" s="190"/>
      <c r="E135" s="190"/>
      <c r="F135" s="190">
        <f t="shared" si="5"/>
        <v>0</v>
      </c>
      <c r="G135" s="190">
        <f t="shared" si="6"/>
        <v>0</v>
      </c>
      <c r="H135" s="191">
        <f t="shared" si="7"/>
        <v>0</v>
      </c>
      <c r="I135" s="190"/>
      <c r="J135" s="192">
        <f t="shared" si="8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9"/>
        <v>0</v>
      </c>
      <c r="T135" s="196" t="str">
        <f t="shared" si="10"/>
        <v/>
      </c>
      <c r="U135" s="196">
        <f t="shared" si="11"/>
        <v>0</v>
      </c>
      <c r="V135" s="197"/>
      <c r="W135" s="195">
        <f t="shared" ref="W135:X135" si="124">C135/100</f>
        <v>0</v>
      </c>
      <c r="X135" s="195">
        <f t="shared" si="124"/>
        <v>0</v>
      </c>
      <c r="Y135" s="195">
        <f t="shared" si="14"/>
        <v>0</v>
      </c>
      <c r="Z135" s="198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109.0</v>
      </c>
      <c r="B136" s="190"/>
      <c r="C136" s="190"/>
      <c r="D136" s="190"/>
      <c r="E136" s="190"/>
      <c r="F136" s="190">
        <f t="shared" si="5"/>
        <v>0</v>
      </c>
      <c r="G136" s="190">
        <f t="shared" si="6"/>
        <v>0</v>
      </c>
      <c r="H136" s="191">
        <f t="shared" si="7"/>
        <v>0</v>
      </c>
      <c r="I136" s="190"/>
      <c r="J136" s="192">
        <f t="shared" si="8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9"/>
        <v>0</v>
      </c>
      <c r="T136" s="196" t="str">
        <f t="shared" si="10"/>
        <v/>
      </c>
      <c r="U136" s="196">
        <f t="shared" si="11"/>
        <v>0</v>
      </c>
      <c r="V136" s="197"/>
      <c r="W136" s="195">
        <f t="shared" ref="W136:X136" si="125">C136/100</f>
        <v>0</v>
      </c>
      <c r="X136" s="195">
        <f t="shared" si="125"/>
        <v>0</v>
      </c>
      <c r="Y136" s="195">
        <f t="shared" si="14"/>
        <v>0</v>
      </c>
      <c r="Z136" s="198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110.0</v>
      </c>
      <c r="B137" s="190"/>
      <c r="C137" s="190"/>
      <c r="D137" s="190"/>
      <c r="E137" s="190"/>
      <c r="F137" s="190">
        <f t="shared" si="5"/>
        <v>0</v>
      </c>
      <c r="G137" s="190">
        <f t="shared" si="6"/>
        <v>0</v>
      </c>
      <c r="H137" s="191">
        <f t="shared" si="7"/>
        <v>0</v>
      </c>
      <c r="I137" s="190"/>
      <c r="J137" s="192">
        <f t="shared" si="8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9"/>
        <v>0</v>
      </c>
      <c r="T137" s="196" t="str">
        <f t="shared" si="10"/>
        <v/>
      </c>
      <c r="U137" s="196">
        <f t="shared" si="11"/>
        <v>0</v>
      </c>
      <c r="V137" s="197"/>
      <c r="W137" s="195">
        <f t="shared" ref="W137:X137" si="126">C137/100</f>
        <v>0</v>
      </c>
      <c r="X137" s="195">
        <f t="shared" si="126"/>
        <v>0</v>
      </c>
      <c r="Y137" s="195">
        <f t="shared" si="14"/>
        <v>0</v>
      </c>
      <c r="Z137" s="198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111.0</v>
      </c>
      <c r="B138" s="190"/>
      <c r="C138" s="190"/>
      <c r="D138" s="190"/>
      <c r="E138" s="190"/>
      <c r="F138" s="190">
        <f t="shared" si="5"/>
        <v>0</v>
      </c>
      <c r="G138" s="190">
        <f t="shared" si="6"/>
        <v>0</v>
      </c>
      <c r="H138" s="191">
        <f t="shared" si="7"/>
        <v>0</v>
      </c>
      <c r="I138" s="190"/>
      <c r="J138" s="192">
        <f t="shared" si="8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9"/>
        <v>0</v>
      </c>
      <c r="T138" s="196" t="str">
        <f t="shared" si="10"/>
        <v/>
      </c>
      <c r="U138" s="196">
        <f t="shared" si="11"/>
        <v>0</v>
      </c>
      <c r="V138" s="197"/>
      <c r="W138" s="195">
        <f t="shared" ref="W138:X138" si="127">C138/100</f>
        <v>0</v>
      </c>
      <c r="X138" s="195">
        <f t="shared" si="127"/>
        <v>0</v>
      </c>
      <c r="Y138" s="195">
        <f t="shared" si="14"/>
        <v>0</v>
      </c>
      <c r="Z138" s="198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112.0</v>
      </c>
      <c r="B139" s="190"/>
      <c r="C139" s="190"/>
      <c r="D139" s="190"/>
      <c r="E139" s="190"/>
      <c r="F139" s="190">
        <f t="shared" si="5"/>
        <v>0</v>
      </c>
      <c r="G139" s="190">
        <f t="shared" si="6"/>
        <v>0</v>
      </c>
      <c r="H139" s="191">
        <f t="shared" si="7"/>
        <v>0</v>
      </c>
      <c r="I139" s="190"/>
      <c r="J139" s="192">
        <f t="shared" si="8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9"/>
        <v>0</v>
      </c>
      <c r="T139" s="196" t="str">
        <f t="shared" si="10"/>
        <v/>
      </c>
      <c r="U139" s="196">
        <f t="shared" si="11"/>
        <v>0</v>
      </c>
      <c r="V139" s="197"/>
      <c r="W139" s="195">
        <f t="shared" ref="W139:X139" si="128">C139/100</f>
        <v>0</v>
      </c>
      <c r="X139" s="195">
        <f t="shared" si="128"/>
        <v>0</v>
      </c>
      <c r="Y139" s="195">
        <f t="shared" si="14"/>
        <v>0</v>
      </c>
      <c r="Z139" s="198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113.0</v>
      </c>
      <c r="B140" s="190"/>
      <c r="C140" s="190"/>
      <c r="D140" s="190"/>
      <c r="E140" s="190"/>
      <c r="F140" s="190">
        <f t="shared" si="5"/>
        <v>0</v>
      </c>
      <c r="G140" s="190">
        <f t="shared" si="6"/>
        <v>0</v>
      </c>
      <c r="H140" s="191">
        <f t="shared" si="7"/>
        <v>0</v>
      </c>
      <c r="I140" s="190"/>
      <c r="J140" s="192">
        <f t="shared" si="8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9"/>
        <v>0</v>
      </c>
      <c r="T140" s="196" t="str">
        <f t="shared" si="10"/>
        <v/>
      </c>
      <c r="U140" s="196">
        <f t="shared" si="11"/>
        <v>0</v>
      </c>
      <c r="V140" s="197"/>
      <c r="W140" s="195">
        <f t="shared" ref="W140:X140" si="129">C140/100</f>
        <v>0</v>
      </c>
      <c r="X140" s="195">
        <f t="shared" si="129"/>
        <v>0</v>
      </c>
      <c r="Y140" s="195">
        <f t="shared" si="14"/>
        <v>0</v>
      </c>
      <c r="Z140" s="198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114.0</v>
      </c>
      <c r="B141" s="190"/>
      <c r="C141" s="190"/>
      <c r="D141" s="190"/>
      <c r="E141" s="190"/>
      <c r="F141" s="190">
        <f t="shared" si="5"/>
        <v>0</v>
      </c>
      <c r="G141" s="190">
        <f t="shared" si="6"/>
        <v>0</v>
      </c>
      <c r="H141" s="191">
        <f t="shared" si="7"/>
        <v>0</v>
      </c>
      <c r="I141" s="190"/>
      <c r="J141" s="192">
        <f t="shared" si="8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9"/>
        <v>0</v>
      </c>
      <c r="T141" s="196" t="str">
        <f t="shared" si="10"/>
        <v/>
      </c>
      <c r="U141" s="196">
        <f t="shared" si="11"/>
        <v>0</v>
      </c>
      <c r="V141" s="197"/>
      <c r="W141" s="195">
        <f t="shared" ref="W141:X141" si="130">C141/100</f>
        <v>0</v>
      </c>
      <c r="X141" s="195">
        <f t="shared" si="130"/>
        <v>0</v>
      </c>
      <c r="Y141" s="195">
        <f t="shared" si="14"/>
        <v>0</v>
      </c>
      <c r="Z141" s="198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115.0</v>
      </c>
      <c r="B142" s="190"/>
      <c r="C142" s="190"/>
      <c r="D142" s="190"/>
      <c r="E142" s="190"/>
      <c r="F142" s="190">
        <f t="shared" si="5"/>
        <v>0</v>
      </c>
      <c r="G142" s="190">
        <f t="shared" si="6"/>
        <v>0</v>
      </c>
      <c r="H142" s="191">
        <f t="shared" si="7"/>
        <v>0</v>
      </c>
      <c r="I142" s="190"/>
      <c r="J142" s="192">
        <f t="shared" si="8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9"/>
        <v>0</v>
      </c>
      <c r="T142" s="196" t="str">
        <f t="shared" si="10"/>
        <v/>
      </c>
      <c r="U142" s="196">
        <f t="shared" si="11"/>
        <v>0</v>
      </c>
      <c r="V142" s="197"/>
      <c r="W142" s="195">
        <f t="shared" ref="W142:X142" si="131">C142/100</f>
        <v>0</v>
      </c>
      <c r="X142" s="195">
        <f t="shared" si="131"/>
        <v>0</v>
      </c>
      <c r="Y142" s="195">
        <f t="shared" si="14"/>
        <v>0</v>
      </c>
      <c r="Z142" s="198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116.0</v>
      </c>
      <c r="B143" s="190"/>
      <c r="C143" s="190"/>
      <c r="D143" s="190"/>
      <c r="E143" s="190"/>
      <c r="F143" s="190">
        <f t="shared" si="5"/>
        <v>0</v>
      </c>
      <c r="G143" s="190">
        <f t="shared" si="6"/>
        <v>0</v>
      </c>
      <c r="H143" s="191">
        <f t="shared" si="7"/>
        <v>0</v>
      </c>
      <c r="I143" s="190"/>
      <c r="J143" s="192">
        <f t="shared" si="8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9"/>
        <v>0</v>
      </c>
      <c r="T143" s="196" t="str">
        <f t="shared" si="10"/>
        <v/>
      </c>
      <c r="U143" s="196">
        <f t="shared" si="11"/>
        <v>0</v>
      </c>
      <c r="V143" s="197"/>
      <c r="W143" s="195">
        <f t="shared" ref="W143:X143" si="132">C143/100</f>
        <v>0</v>
      </c>
      <c r="X143" s="195">
        <f t="shared" si="132"/>
        <v>0</v>
      </c>
      <c r="Y143" s="195">
        <f t="shared" si="14"/>
        <v>0</v>
      </c>
      <c r="Z143" s="198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117.0</v>
      </c>
      <c r="B144" s="190"/>
      <c r="C144" s="190"/>
      <c r="D144" s="190"/>
      <c r="E144" s="190"/>
      <c r="F144" s="190">
        <f t="shared" si="5"/>
        <v>0</v>
      </c>
      <c r="G144" s="190">
        <f t="shared" si="6"/>
        <v>0</v>
      </c>
      <c r="H144" s="191">
        <f t="shared" si="7"/>
        <v>0</v>
      </c>
      <c r="I144" s="190"/>
      <c r="J144" s="192">
        <f t="shared" si="8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9"/>
        <v>0</v>
      </c>
      <c r="T144" s="196" t="str">
        <f t="shared" si="10"/>
        <v/>
      </c>
      <c r="U144" s="196">
        <f t="shared" si="11"/>
        <v>0</v>
      </c>
      <c r="V144" s="197"/>
      <c r="W144" s="195">
        <f t="shared" ref="W144:X144" si="133">C144/100</f>
        <v>0</v>
      </c>
      <c r="X144" s="195">
        <f t="shared" si="133"/>
        <v>0</v>
      </c>
      <c r="Y144" s="195">
        <f t="shared" si="14"/>
        <v>0</v>
      </c>
      <c r="Z144" s="198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118.0</v>
      </c>
      <c r="B145" s="190"/>
      <c r="C145" s="190"/>
      <c r="D145" s="190"/>
      <c r="E145" s="190"/>
      <c r="F145" s="190">
        <f t="shared" si="5"/>
        <v>0</v>
      </c>
      <c r="G145" s="190">
        <f t="shared" si="6"/>
        <v>0</v>
      </c>
      <c r="H145" s="191">
        <f t="shared" si="7"/>
        <v>0</v>
      </c>
      <c r="I145" s="190"/>
      <c r="J145" s="192">
        <f t="shared" si="8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9"/>
        <v>0</v>
      </c>
      <c r="T145" s="196" t="str">
        <f t="shared" si="10"/>
        <v/>
      </c>
      <c r="U145" s="196">
        <f t="shared" si="11"/>
        <v>0</v>
      </c>
      <c r="V145" s="197"/>
      <c r="W145" s="195">
        <f t="shared" ref="W145:X145" si="134">C145/100</f>
        <v>0</v>
      </c>
      <c r="X145" s="195">
        <f t="shared" si="134"/>
        <v>0</v>
      </c>
      <c r="Y145" s="195">
        <f t="shared" si="14"/>
        <v>0</v>
      </c>
      <c r="Z145" s="198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119.0</v>
      </c>
      <c r="B146" s="190"/>
      <c r="C146" s="190"/>
      <c r="D146" s="190"/>
      <c r="E146" s="190"/>
      <c r="F146" s="190">
        <f t="shared" si="5"/>
        <v>0</v>
      </c>
      <c r="G146" s="190">
        <f t="shared" si="6"/>
        <v>0</v>
      </c>
      <c r="H146" s="191">
        <f t="shared" si="7"/>
        <v>0</v>
      </c>
      <c r="I146" s="190"/>
      <c r="J146" s="192">
        <f t="shared" si="8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9"/>
        <v>0</v>
      </c>
      <c r="T146" s="196" t="str">
        <f t="shared" si="10"/>
        <v/>
      </c>
      <c r="U146" s="196">
        <f t="shared" si="11"/>
        <v>0</v>
      </c>
      <c r="V146" s="197"/>
      <c r="W146" s="195">
        <f t="shared" ref="W146:X146" si="135">C146/100</f>
        <v>0</v>
      </c>
      <c r="X146" s="195">
        <f t="shared" si="135"/>
        <v>0</v>
      </c>
      <c r="Y146" s="195">
        <f t="shared" si="14"/>
        <v>0</v>
      </c>
      <c r="Z146" s="198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120.0</v>
      </c>
      <c r="B147" s="190"/>
      <c r="C147" s="190"/>
      <c r="D147" s="190"/>
      <c r="E147" s="190"/>
      <c r="F147" s="190">
        <f t="shared" si="5"/>
        <v>0</v>
      </c>
      <c r="G147" s="190">
        <f t="shared" si="6"/>
        <v>0</v>
      </c>
      <c r="H147" s="191">
        <f t="shared" si="7"/>
        <v>0</v>
      </c>
      <c r="I147" s="190"/>
      <c r="J147" s="192">
        <f t="shared" si="8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9"/>
        <v>0</v>
      </c>
      <c r="T147" s="196" t="str">
        <f t="shared" si="10"/>
        <v/>
      </c>
      <c r="U147" s="196">
        <f t="shared" si="11"/>
        <v>0</v>
      </c>
      <c r="V147" s="197"/>
      <c r="W147" s="195">
        <f t="shared" ref="W147:X147" si="136">C147/100</f>
        <v>0</v>
      </c>
      <c r="X147" s="195">
        <f t="shared" si="136"/>
        <v>0</v>
      </c>
      <c r="Y147" s="195">
        <f t="shared" si="14"/>
        <v>0</v>
      </c>
      <c r="Z147" s="198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121.0</v>
      </c>
      <c r="B148" s="190"/>
      <c r="C148" s="190"/>
      <c r="D148" s="190"/>
      <c r="E148" s="190"/>
      <c r="F148" s="190">
        <f t="shared" si="5"/>
        <v>0</v>
      </c>
      <c r="G148" s="190">
        <f t="shared" si="6"/>
        <v>0</v>
      </c>
      <c r="H148" s="191">
        <f t="shared" si="7"/>
        <v>0</v>
      </c>
      <c r="I148" s="190"/>
      <c r="J148" s="192">
        <f t="shared" si="8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9"/>
        <v>0</v>
      </c>
      <c r="T148" s="196" t="str">
        <f t="shared" si="10"/>
        <v/>
      </c>
      <c r="U148" s="196">
        <f t="shared" si="11"/>
        <v>0</v>
      </c>
      <c r="V148" s="197"/>
      <c r="W148" s="195">
        <f t="shared" ref="W148:X148" si="137">C148/100</f>
        <v>0</v>
      </c>
      <c r="X148" s="195">
        <f t="shared" si="137"/>
        <v>0</v>
      </c>
      <c r="Y148" s="195">
        <f t="shared" si="14"/>
        <v>0</v>
      </c>
      <c r="Z148" s="198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122.0</v>
      </c>
      <c r="B149" s="190"/>
      <c r="C149" s="190"/>
      <c r="D149" s="190"/>
      <c r="E149" s="190"/>
      <c r="F149" s="190">
        <f t="shared" si="5"/>
        <v>0</v>
      </c>
      <c r="G149" s="190">
        <f t="shared" si="6"/>
        <v>0</v>
      </c>
      <c r="H149" s="191">
        <f t="shared" si="7"/>
        <v>0</v>
      </c>
      <c r="I149" s="190"/>
      <c r="J149" s="192">
        <f t="shared" si="8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9"/>
        <v>0</v>
      </c>
      <c r="T149" s="196" t="str">
        <f t="shared" si="10"/>
        <v/>
      </c>
      <c r="U149" s="196">
        <f t="shared" si="11"/>
        <v>0</v>
      </c>
      <c r="V149" s="197"/>
      <c r="W149" s="195">
        <f t="shared" ref="W149:X149" si="138">C149/100</f>
        <v>0</v>
      </c>
      <c r="X149" s="195">
        <f t="shared" si="138"/>
        <v>0</v>
      </c>
      <c r="Y149" s="195">
        <f t="shared" si="14"/>
        <v>0</v>
      </c>
      <c r="Z149" s="198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123.0</v>
      </c>
      <c r="B150" s="190"/>
      <c r="C150" s="190"/>
      <c r="D150" s="190"/>
      <c r="E150" s="190"/>
      <c r="F150" s="190">
        <f t="shared" si="5"/>
        <v>0</v>
      </c>
      <c r="G150" s="190">
        <f t="shared" si="6"/>
        <v>0</v>
      </c>
      <c r="H150" s="191">
        <f t="shared" si="7"/>
        <v>0</v>
      </c>
      <c r="I150" s="190"/>
      <c r="J150" s="192">
        <f t="shared" si="8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9"/>
        <v>0</v>
      </c>
      <c r="T150" s="196" t="str">
        <f t="shared" si="10"/>
        <v/>
      </c>
      <c r="U150" s="196">
        <f t="shared" si="11"/>
        <v>0</v>
      </c>
      <c r="V150" s="197"/>
      <c r="W150" s="195">
        <f t="shared" ref="W150:X150" si="139">C150/100</f>
        <v>0</v>
      </c>
      <c r="X150" s="195">
        <f t="shared" si="139"/>
        <v>0</v>
      </c>
      <c r="Y150" s="195">
        <f t="shared" si="14"/>
        <v>0</v>
      </c>
      <c r="Z150" s="198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124.0</v>
      </c>
      <c r="B151" s="190"/>
      <c r="C151" s="190"/>
      <c r="D151" s="190"/>
      <c r="E151" s="190"/>
      <c r="F151" s="190">
        <f t="shared" si="5"/>
        <v>0</v>
      </c>
      <c r="G151" s="190">
        <f t="shared" si="6"/>
        <v>0</v>
      </c>
      <c r="H151" s="191">
        <f t="shared" si="7"/>
        <v>0</v>
      </c>
      <c r="I151" s="190"/>
      <c r="J151" s="192">
        <f t="shared" si="8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9"/>
        <v>0</v>
      </c>
      <c r="T151" s="196" t="str">
        <f t="shared" si="10"/>
        <v/>
      </c>
      <c r="U151" s="196">
        <f t="shared" si="11"/>
        <v>0</v>
      </c>
      <c r="V151" s="197"/>
      <c r="W151" s="195">
        <f t="shared" ref="W151:X151" si="140">C151/100</f>
        <v>0</v>
      </c>
      <c r="X151" s="195">
        <f t="shared" si="140"/>
        <v>0</v>
      </c>
      <c r="Y151" s="195">
        <f t="shared" si="14"/>
        <v>0</v>
      </c>
      <c r="Z151" s="198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125.0</v>
      </c>
      <c r="B152" s="190"/>
      <c r="C152" s="190"/>
      <c r="D152" s="190"/>
      <c r="E152" s="190"/>
      <c r="F152" s="190">
        <f t="shared" si="5"/>
        <v>0</v>
      </c>
      <c r="G152" s="190">
        <f t="shared" si="6"/>
        <v>0</v>
      </c>
      <c r="H152" s="191">
        <f t="shared" si="7"/>
        <v>0</v>
      </c>
      <c r="I152" s="190"/>
      <c r="J152" s="192">
        <f t="shared" si="8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9"/>
        <v>0</v>
      </c>
      <c r="T152" s="196" t="str">
        <f t="shared" si="10"/>
        <v/>
      </c>
      <c r="U152" s="196">
        <f t="shared" si="11"/>
        <v>0</v>
      </c>
      <c r="V152" s="197"/>
      <c r="W152" s="195">
        <f t="shared" ref="W152:X152" si="141">C152/100</f>
        <v>0</v>
      </c>
      <c r="X152" s="195">
        <f t="shared" si="141"/>
        <v>0</v>
      </c>
      <c r="Y152" s="195">
        <f t="shared" si="14"/>
        <v>0</v>
      </c>
      <c r="Z152" s="198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126.0</v>
      </c>
      <c r="B153" s="190"/>
      <c r="C153" s="190"/>
      <c r="D153" s="190"/>
      <c r="E153" s="190"/>
      <c r="F153" s="190">
        <f t="shared" si="5"/>
        <v>0</v>
      </c>
      <c r="G153" s="190">
        <f t="shared" si="6"/>
        <v>0</v>
      </c>
      <c r="H153" s="191">
        <f t="shared" si="7"/>
        <v>0</v>
      </c>
      <c r="I153" s="190"/>
      <c r="J153" s="192">
        <f t="shared" si="8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9"/>
        <v>0</v>
      </c>
      <c r="T153" s="196" t="str">
        <f t="shared" si="10"/>
        <v/>
      </c>
      <c r="U153" s="196">
        <f t="shared" si="11"/>
        <v>0</v>
      </c>
      <c r="V153" s="197"/>
      <c r="W153" s="195">
        <f t="shared" ref="W153:X153" si="142">C153/100</f>
        <v>0</v>
      </c>
      <c r="X153" s="195">
        <f t="shared" si="142"/>
        <v>0</v>
      </c>
      <c r="Y153" s="195">
        <f t="shared" si="14"/>
        <v>0</v>
      </c>
      <c r="Z153" s="198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127.0</v>
      </c>
      <c r="B154" s="190"/>
      <c r="C154" s="190"/>
      <c r="D154" s="190"/>
      <c r="E154" s="190"/>
      <c r="F154" s="190">
        <f t="shared" si="5"/>
        <v>0</v>
      </c>
      <c r="G154" s="190">
        <f t="shared" si="6"/>
        <v>0</v>
      </c>
      <c r="H154" s="191">
        <f t="shared" si="7"/>
        <v>0</v>
      </c>
      <c r="I154" s="190"/>
      <c r="J154" s="192">
        <f t="shared" si="8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9"/>
        <v>0</v>
      </c>
      <c r="T154" s="196" t="str">
        <f t="shared" si="10"/>
        <v/>
      </c>
      <c r="U154" s="196">
        <f t="shared" si="11"/>
        <v>0</v>
      </c>
      <c r="V154" s="197"/>
      <c r="W154" s="195">
        <f t="shared" ref="W154:X154" si="143">C154/100</f>
        <v>0</v>
      </c>
      <c r="X154" s="195">
        <f t="shared" si="143"/>
        <v>0</v>
      </c>
      <c r="Y154" s="195">
        <f t="shared" si="14"/>
        <v>0</v>
      </c>
      <c r="Z154" s="198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128.0</v>
      </c>
      <c r="B155" s="190"/>
      <c r="C155" s="190"/>
      <c r="D155" s="190"/>
      <c r="E155" s="190"/>
      <c r="F155" s="190">
        <f t="shared" si="5"/>
        <v>0</v>
      </c>
      <c r="G155" s="190">
        <f t="shared" si="6"/>
        <v>0</v>
      </c>
      <c r="H155" s="191">
        <f t="shared" si="7"/>
        <v>0</v>
      </c>
      <c r="I155" s="190"/>
      <c r="J155" s="192">
        <f t="shared" si="8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9"/>
        <v>0</v>
      </c>
      <c r="T155" s="196" t="str">
        <f t="shared" si="10"/>
        <v/>
      </c>
      <c r="U155" s="196">
        <f t="shared" si="11"/>
        <v>0</v>
      </c>
      <c r="V155" s="197"/>
      <c r="W155" s="195">
        <f t="shared" ref="W155:X155" si="144">C155/100</f>
        <v>0</v>
      </c>
      <c r="X155" s="195">
        <f t="shared" si="144"/>
        <v>0</v>
      </c>
      <c r="Y155" s="195">
        <f t="shared" si="14"/>
        <v>0</v>
      </c>
      <c r="Z155" s="198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129.0</v>
      </c>
      <c r="B156" s="190"/>
      <c r="C156" s="190"/>
      <c r="D156" s="190"/>
      <c r="E156" s="190"/>
      <c r="F156" s="190">
        <f t="shared" si="5"/>
        <v>0</v>
      </c>
      <c r="G156" s="190">
        <f t="shared" si="6"/>
        <v>0</v>
      </c>
      <c r="H156" s="191">
        <f t="shared" si="7"/>
        <v>0</v>
      </c>
      <c r="I156" s="190"/>
      <c r="J156" s="192">
        <f t="shared" si="8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9"/>
        <v>0</v>
      </c>
      <c r="T156" s="196" t="str">
        <f t="shared" si="10"/>
        <v/>
      </c>
      <c r="U156" s="196">
        <f t="shared" si="11"/>
        <v>0</v>
      </c>
      <c r="V156" s="197"/>
      <c r="W156" s="195">
        <f t="shared" ref="W156:X156" si="145">C156/100</f>
        <v>0</v>
      </c>
      <c r="X156" s="195">
        <f t="shared" si="145"/>
        <v>0</v>
      </c>
      <c r="Y156" s="195">
        <f t="shared" si="14"/>
        <v>0</v>
      </c>
      <c r="Z156" s="198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130.0</v>
      </c>
      <c r="B157" s="190"/>
      <c r="C157" s="190"/>
      <c r="D157" s="190"/>
      <c r="E157" s="190"/>
      <c r="F157" s="190">
        <f t="shared" si="5"/>
        <v>0</v>
      </c>
      <c r="G157" s="190">
        <f t="shared" si="6"/>
        <v>0</v>
      </c>
      <c r="H157" s="191">
        <f t="shared" si="7"/>
        <v>0</v>
      </c>
      <c r="I157" s="190"/>
      <c r="J157" s="192">
        <f t="shared" si="8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9"/>
        <v>0</v>
      </c>
      <c r="T157" s="196" t="str">
        <f t="shared" si="10"/>
        <v/>
      </c>
      <c r="U157" s="196">
        <f t="shared" si="11"/>
        <v>0</v>
      </c>
      <c r="V157" s="197"/>
      <c r="W157" s="195">
        <f t="shared" ref="W157:X157" si="146">C157/100</f>
        <v>0</v>
      </c>
      <c r="X157" s="195">
        <f t="shared" si="146"/>
        <v>0</v>
      </c>
      <c r="Y157" s="195">
        <f t="shared" si="14"/>
        <v>0</v>
      </c>
      <c r="Z157" s="198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131.0</v>
      </c>
      <c r="B158" s="190"/>
      <c r="C158" s="190"/>
      <c r="D158" s="190"/>
      <c r="E158" s="190"/>
      <c r="F158" s="190">
        <f t="shared" si="5"/>
        <v>0</v>
      </c>
      <c r="G158" s="190">
        <f t="shared" si="6"/>
        <v>0</v>
      </c>
      <c r="H158" s="191">
        <f t="shared" si="7"/>
        <v>0</v>
      </c>
      <c r="I158" s="190"/>
      <c r="J158" s="192">
        <f t="shared" si="8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9"/>
        <v>0</v>
      </c>
      <c r="T158" s="196" t="str">
        <f t="shared" si="10"/>
        <v/>
      </c>
      <c r="U158" s="196">
        <f t="shared" si="11"/>
        <v>0</v>
      </c>
      <c r="V158" s="197"/>
      <c r="W158" s="195">
        <f t="shared" ref="W158:X158" si="147">C158/100</f>
        <v>0</v>
      </c>
      <c r="X158" s="195">
        <f t="shared" si="147"/>
        <v>0</v>
      </c>
      <c r="Y158" s="195">
        <f t="shared" si="14"/>
        <v>0</v>
      </c>
      <c r="Z158" s="198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132.0</v>
      </c>
      <c r="B159" s="190"/>
      <c r="C159" s="190"/>
      <c r="D159" s="190"/>
      <c r="E159" s="190"/>
      <c r="F159" s="190">
        <f t="shared" si="5"/>
        <v>0</v>
      </c>
      <c r="G159" s="190">
        <f t="shared" si="6"/>
        <v>0</v>
      </c>
      <c r="H159" s="191">
        <f t="shared" si="7"/>
        <v>0</v>
      </c>
      <c r="I159" s="190"/>
      <c r="J159" s="192">
        <f t="shared" si="8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9"/>
        <v>0</v>
      </c>
      <c r="T159" s="196" t="str">
        <f t="shared" si="10"/>
        <v/>
      </c>
      <c r="U159" s="196">
        <f t="shared" si="11"/>
        <v>0</v>
      </c>
      <c r="V159" s="197"/>
      <c r="W159" s="195">
        <f t="shared" ref="W159:X159" si="148">C159/100</f>
        <v>0</v>
      </c>
      <c r="X159" s="195">
        <f t="shared" si="148"/>
        <v>0</v>
      </c>
      <c r="Y159" s="195">
        <f t="shared" si="14"/>
        <v>0</v>
      </c>
      <c r="Z159" s="198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133.0</v>
      </c>
      <c r="B160" s="190"/>
      <c r="C160" s="190"/>
      <c r="D160" s="190"/>
      <c r="E160" s="190"/>
      <c r="F160" s="190">
        <f t="shared" si="5"/>
        <v>0</v>
      </c>
      <c r="G160" s="190">
        <f t="shared" si="6"/>
        <v>0</v>
      </c>
      <c r="H160" s="191">
        <f t="shared" si="7"/>
        <v>0</v>
      </c>
      <c r="I160" s="190"/>
      <c r="J160" s="192">
        <f t="shared" si="8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9"/>
        <v>0</v>
      </c>
      <c r="T160" s="196" t="str">
        <f t="shared" si="10"/>
        <v/>
      </c>
      <c r="U160" s="196">
        <f t="shared" si="11"/>
        <v>0</v>
      </c>
      <c r="V160" s="197"/>
      <c r="W160" s="195">
        <f t="shared" ref="W160:X160" si="149">C160/100</f>
        <v>0</v>
      </c>
      <c r="X160" s="195">
        <f t="shared" si="149"/>
        <v>0</v>
      </c>
      <c r="Y160" s="195">
        <f t="shared" si="14"/>
        <v>0</v>
      </c>
      <c r="Z160" s="198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134.0</v>
      </c>
      <c r="B161" s="190"/>
      <c r="C161" s="190"/>
      <c r="D161" s="190"/>
      <c r="E161" s="190"/>
      <c r="F161" s="190">
        <f t="shared" si="5"/>
        <v>0</v>
      </c>
      <c r="G161" s="190">
        <f t="shared" si="6"/>
        <v>0</v>
      </c>
      <c r="H161" s="191">
        <f t="shared" si="7"/>
        <v>0</v>
      </c>
      <c r="I161" s="190"/>
      <c r="J161" s="192">
        <f t="shared" si="8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9"/>
        <v>0</v>
      </c>
      <c r="T161" s="196" t="str">
        <f t="shared" si="10"/>
        <v/>
      </c>
      <c r="U161" s="196">
        <f t="shared" si="11"/>
        <v>0</v>
      </c>
      <c r="V161" s="197"/>
      <c r="W161" s="195">
        <f t="shared" ref="W161:X161" si="150">C161/100</f>
        <v>0</v>
      </c>
      <c r="X161" s="195">
        <f t="shared" si="150"/>
        <v>0</v>
      </c>
      <c r="Y161" s="195">
        <f t="shared" si="14"/>
        <v>0</v>
      </c>
      <c r="Z161" s="198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135.0</v>
      </c>
      <c r="B162" s="190"/>
      <c r="C162" s="190"/>
      <c r="D162" s="190"/>
      <c r="E162" s="190"/>
      <c r="F162" s="190">
        <f t="shared" si="5"/>
        <v>0</v>
      </c>
      <c r="G162" s="190">
        <f t="shared" si="6"/>
        <v>0</v>
      </c>
      <c r="H162" s="191">
        <f t="shared" si="7"/>
        <v>0</v>
      </c>
      <c r="I162" s="190"/>
      <c r="J162" s="192">
        <f t="shared" si="8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9"/>
        <v>0</v>
      </c>
      <c r="T162" s="196" t="str">
        <f t="shared" si="10"/>
        <v/>
      </c>
      <c r="U162" s="196">
        <f t="shared" si="11"/>
        <v>0</v>
      </c>
      <c r="V162" s="197"/>
      <c r="W162" s="195">
        <f t="shared" ref="W162:X162" si="151">C162/100</f>
        <v>0</v>
      </c>
      <c r="X162" s="195">
        <f t="shared" si="151"/>
        <v>0</v>
      </c>
      <c r="Y162" s="195">
        <f t="shared" si="14"/>
        <v>0</v>
      </c>
      <c r="Z162" s="198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136.0</v>
      </c>
      <c r="B163" s="190"/>
      <c r="C163" s="190"/>
      <c r="D163" s="190"/>
      <c r="E163" s="190"/>
      <c r="F163" s="190">
        <f t="shared" si="5"/>
        <v>0</v>
      </c>
      <c r="G163" s="190">
        <f t="shared" si="6"/>
        <v>0</v>
      </c>
      <c r="H163" s="191">
        <f t="shared" si="7"/>
        <v>0</v>
      </c>
      <c r="I163" s="190"/>
      <c r="J163" s="192">
        <f t="shared" si="8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9"/>
        <v>0</v>
      </c>
      <c r="T163" s="196" t="str">
        <f t="shared" si="10"/>
        <v/>
      </c>
      <c r="U163" s="196">
        <f t="shared" si="11"/>
        <v>0</v>
      </c>
      <c r="V163" s="197"/>
      <c r="W163" s="195">
        <f t="shared" ref="W163:X163" si="152">C163/100</f>
        <v>0</v>
      </c>
      <c r="X163" s="195">
        <f t="shared" si="152"/>
        <v>0</v>
      </c>
      <c r="Y163" s="195">
        <f t="shared" si="14"/>
        <v>0</v>
      </c>
      <c r="Z163" s="198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137.0</v>
      </c>
      <c r="B164" s="190"/>
      <c r="C164" s="190"/>
      <c r="D164" s="190"/>
      <c r="E164" s="190"/>
      <c r="F164" s="190">
        <f t="shared" si="5"/>
        <v>0</v>
      </c>
      <c r="G164" s="190">
        <f t="shared" si="6"/>
        <v>0</v>
      </c>
      <c r="H164" s="191">
        <f t="shared" si="7"/>
        <v>0</v>
      </c>
      <c r="I164" s="190"/>
      <c r="J164" s="192">
        <f t="shared" si="8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9"/>
        <v>0</v>
      </c>
      <c r="T164" s="196" t="str">
        <f t="shared" si="10"/>
        <v/>
      </c>
      <c r="U164" s="196">
        <f t="shared" si="11"/>
        <v>0</v>
      </c>
      <c r="V164" s="197"/>
      <c r="W164" s="195">
        <f t="shared" ref="W164:X164" si="153">C164/100</f>
        <v>0</v>
      </c>
      <c r="X164" s="195">
        <f t="shared" si="153"/>
        <v>0</v>
      </c>
      <c r="Y164" s="195">
        <f t="shared" si="14"/>
        <v>0</v>
      </c>
      <c r="Z164" s="198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138.0</v>
      </c>
      <c r="B165" s="190"/>
      <c r="C165" s="190"/>
      <c r="D165" s="190"/>
      <c r="E165" s="190"/>
      <c r="F165" s="190">
        <f t="shared" si="5"/>
        <v>0</v>
      </c>
      <c r="G165" s="190">
        <f t="shared" si="6"/>
        <v>0</v>
      </c>
      <c r="H165" s="191">
        <f t="shared" si="7"/>
        <v>0</v>
      </c>
      <c r="I165" s="190"/>
      <c r="J165" s="192">
        <f t="shared" si="8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9"/>
        <v>0</v>
      </c>
      <c r="T165" s="196" t="str">
        <f t="shared" si="10"/>
        <v/>
      </c>
      <c r="U165" s="196">
        <f t="shared" si="11"/>
        <v>0</v>
      </c>
      <c r="V165" s="197"/>
      <c r="W165" s="195">
        <f t="shared" ref="W165:X165" si="154">C165/100</f>
        <v>0</v>
      </c>
      <c r="X165" s="195">
        <f t="shared" si="154"/>
        <v>0</v>
      </c>
      <c r="Y165" s="195">
        <f t="shared" si="14"/>
        <v>0</v>
      </c>
      <c r="Z165" s="198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139.0</v>
      </c>
      <c r="B166" s="190"/>
      <c r="C166" s="190"/>
      <c r="D166" s="190"/>
      <c r="E166" s="190"/>
      <c r="F166" s="190">
        <f t="shared" si="5"/>
        <v>0</v>
      </c>
      <c r="G166" s="190">
        <f t="shared" si="6"/>
        <v>0</v>
      </c>
      <c r="H166" s="191">
        <f t="shared" si="7"/>
        <v>0</v>
      </c>
      <c r="I166" s="190"/>
      <c r="J166" s="192">
        <f t="shared" si="8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9"/>
        <v>0</v>
      </c>
      <c r="T166" s="196" t="str">
        <f t="shared" si="10"/>
        <v/>
      </c>
      <c r="U166" s="196">
        <f t="shared" si="11"/>
        <v>0</v>
      </c>
      <c r="V166" s="197"/>
      <c r="W166" s="195">
        <f t="shared" ref="W166:X166" si="155">C166/100</f>
        <v>0</v>
      </c>
      <c r="X166" s="195">
        <f t="shared" si="155"/>
        <v>0</v>
      </c>
      <c r="Y166" s="195">
        <f t="shared" si="14"/>
        <v>0</v>
      </c>
      <c r="Z166" s="198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140.0</v>
      </c>
      <c r="B167" s="190"/>
      <c r="C167" s="190"/>
      <c r="D167" s="190"/>
      <c r="E167" s="190"/>
      <c r="F167" s="190">
        <f t="shared" si="5"/>
        <v>0</v>
      </c>
      <c r="G167" s="190">
        <f t="shared" si="6"/>
        <v>0</v>
      </c>
      <c r="H167" s="191">
        <f t="shared" si="7"/>
        <v>0</v>
      </c>
      <c r="I167" s="190"/>
      <c r="J167" s="192">
        <f t="shared" si="8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9"/>
        <v>0</v>
      </c>
      <c r="T167" s="196" t="str">
        <f t="shared" si="10"/>
        <v/>
      </c>
      <c r="U167" s="196">
        <f t="shared" si="11"/>
        <v>0</v>
      </c>
      <c r="V167" s="197"/>
      <c r="W167" s="195">
        <f t="shared" ref="W167:X167" si="156">C167/100</f>
        <v>0</v>
      </c>
      <c r="X167" s="195">
        <f t="shared" si="156"/>
        <v>0</v>
      </c>
      <c r="Y167" s="195">
        <f t="shared" si="14"/>
        <v>0</v>
      </c>
      <c r="Z167" s="198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141.0</v>
      </c>
      <c r="B168" s="190"/>
      <c r="C168" s="190"/>
      <c r="D168" s="190"/>
      <c r="E168" s="190"/>
      <c r="F168" s="190">
        <f t="shared" si="5"/>
        <v>0</v>
      </c>
      <c r="G168" s="190">
        <f t="shared" si="6"/>
        <v>0</v>
      </c>
      <c r="H168" s="191">
        <f t="shared" si="7"/>
        <v>0</v>
      </c>
      <c r="I168" s="190"/>
      <c r="J168" s="192">
        <f t="shared" si="8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9"/>
        <v>0</v>
      </c>
      <c r="T168" s="196" t="str">
        <f t="shared" si="10"/>
        <v/>
      </c>
      <c r="U168" s="196">
        <f t="shared" si="11"/>
        <v>0</v>
      </c>
      <c r="V168" s="197"/>
      <c r="W168" s="195">
        <f t="shared" ref="W168:X168" si="157">C168/100</f>
        <v>0</v>
      </c>
      <c r="X168" s="195">
        <f t="shared" si="157"/>
        <v>0</v>
      </c>
      <c r="Y168" s="195">
        <f t="shared" si="14"/>
        <v>0</v>
      </c>
      <c r="Z168" s="198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142.0</v>
      </c>
      <c r="B169" s="190"/>
      <c r="C169" s="190"/>
      <c r="D169" s="190"/>
      <c r="E169" s="190"/>
      <c r="F169" s="190">
        <f t="shared" si="5"/>
        <v>0</v>
      </c>
      <c r="G169" s="190">
        <f t="shared" si="6"/>
        <v>0</v>
      </c>
      <c r="H169" s="191">
        <f t="shared" si="7"/>
        <v>0</v>
      </c>
      <c r="I169" s="190"/>
      <c r="J169" s="192">
        <f t="shared" si="8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9"/>
        <v>0</v>
      </c>
      <c r="T169" s="196" t="str">
        <f t="shared" si="10"/>
        <v/>
      </c>
      <c r="U169" s="196">
        <f t="shared" si="11"/>
        <v>0</v>
      </c>
      <c r="V169" s="197"/>
      <c r="W169" s="195">
        <f t="shared" ref="W169:X169" si="158">C169/100</f>
        <v>0</v>
      </c>
      <c r="X169" s="195">
        <f t="shared" si="158"/>
        <v>0</v>
      </c>
      <c r="Y169" s="195">
        <f t="shared" si="14"/>
        <v>0</v>
      </c>
      <c r="Z169" s="198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143.0</v>
      </c>
      <c r="B170" s="190"/>
      <c r="C170" s="190"/>
      <c r="D170" s="190"/>
      <c r="E170" s="190"/>
      <c r="F170" s="190">
        <f t="shared" si="5"/>
        <v>0</v>
      </c>
      <c r="G170" s="190">
        <f t="shared" si="6"/>
        <v>0</v>
      </c>
      <c r="H170" s="191">
        <f t="shared" si="7"/>
        <v>0</v>
      </c>
      <c r="I170" s="190"/>
      <c r="J170" s="192">
        <f t="shared" si="8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9"/>
        <v>0</v>
      </c>
      <c r="T170" s="196" t="str">
        <f t="shared" si="10"/>
        <v/>
      </c>
      <c r="U170" s="196">
        <f t="shared" si="11"/>
        <v>0</v>
      </c>
      <c r="V170" s="197"/>
      <c r="W170" s="195">
        <f t="shared" ref="W170:X170" si="159">C170/100</f>
        <v>0</v>
      </c>
      <c r="X170" s="195">
        <f t="shared" si="159"/>
        <v>0</v>
      </c>
      <c r="Y170" s="195">
        <f t="shared" si="14"/>
        <v>0</v>
      </c>
      <c r="Z170" s="198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144.0</v>
      </c>
      <c r="B171" s="190"/>
      <c r="C171" s="190"/>
      <c r="D171" s="190"/>
      <c r="E171" s="190"/>
      <c r="F171" s="190">
        <f t="shared" si="5"/>
        <v>0</v>
      </c>
      <c r="G171" s="190">
        <f t="shared" si="6"/>
        <v>0</v>
      </c>
      <c r="H171" s="191">
        <f t="shared" si="7"/>
        <v>0</v>
      </c>
      <c r="I171" s="190"/>
      <c r="J171" s="192">
        <f t="shared" si="8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9"/>
        <v>0</v>
      </c>
      <c r="T171" s="196" t="str">
        <f t="shared" si="10"/>
        <v/>
      </c>
      <c r="U171" s="196">
        <f t="shared" si="11"/>
        <v>0</v>
      </c>
      <c r="V171" s="197"/>
      <c r="W171" s="195">
        <f t="shared" ref="W171:X171" si="160">C171/100</f>
        <v>0</v>
      </c>
      <c r="X171" s="195">
        <f t="shared" si="160"/>
        <v>0</v>
      </c>
      <c r="Y171" s="195">
        <f t="shared" si="14"/>
        <v>0</v>
      </c>
      <c r="Z171" s="198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145.0</v>
      </c>
      <c r="B172" s="190"/>
      <c r="C172" s="190"/>
      <c r="D172" s="190"/>
      <c r="E172" s="190"/>
      <c r="F172" s="190">
        <f t="shared" si="5"/>
        <v>0</v>
      </c>
      <c r="G172" s="190">
        <f t="shared" si="6"/>
        <v>0</v>
      </c>
      <c r="H172" s="191">
        <f t="shared" si="7"/>
        <v>0</v>
      </c>
      <c r="I172" s="190"/>
      <c r="J172" s="192">
        <f t="shared" si="8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9"/>
        <v>0</v>
      </c>
      <c r="T172" s="196" t="str">
        <f t="shared" si="10"/>
        <v/>
      </c>
      <c r="U172" s="196">
        <f t="shared" si="11"/>
        <v>0</v>
      </c>
      <c r="V172" s="197"/>
      <c r="W172" s="195">
        <f t="shared" ref="W172:X172" si="161">C172/100</f>
        <v>0</v>
      </c>
      <c r="X172" s="195">
        <f t="shared" si="161"/>
        <v>0</v>
      </c>
      <c r="Y172" s="195">
        <f t="shared" si="14"/>
        <v>0</v>
      </c>
      <c r="Z172" s="198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146.0</v>
      </c>
      <c r="B173" s="190"/>
      <c r="C173" s="190"/>
      <c r="D173" s="190"/>
      <c r="E173" s="190"/>
      <c r="F173" s="190">
        <f t="shared" si="5"/>
        <v>0</v>
      </c>
      <c r="G173" s="190">
        <f t="shared" si="6"/>
        <v>0</v>
      </c>
      <c r="H173" s="191">
        <f t="shared" si="7"/>
        <v>0</v>
      </c>
      <c r="I173" s="190"/>
      <c r="J173" s="192">
        <f t="shared" si="8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9"/>
        <v>0</v>
      </c>
      <c r="T173" s="196" t="str">
        <f t="shared" si="10"/>
        <v/>
      </c>
      <c r="U173" s="196">
        <f t="shared" si="11"/>
        <v>0</v>
      </c>
      <c r="V173" s="197"/>
      <c r="W173" s="195">
        <f t="shared" ref="W173:X173" si="162">C173/100</f>
        <v>0</v>
      </c>
      <c r="X173" s="195">
        <f t="shared" si="162"/>
        <v>0</v>
      </c>
      <c r="Y173" s="195">
        <f t="shared" si="14"/>
        <v>0</v>
      </c>
      <c r="Z173" s="198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147.0</v>
      </c>
      <c r="B174" s="190"/>
      <c r="C174" s="190"/>
      <c r="D174" s="190"/>
      <c r="E174" s="190"/>
      <c r="F174" s="190">
        <f t="shared" si="5"/>
        <v>0</v>
      </c>
      <c r="G174" s="190">
        <f t="shared" si="6"/>
        <v>0</v>
      </c>
      <c r="H174" s="191">
        <f t="shared" si="7"/>
        <v>0</v>
      </c>
      <c r="I174" s="190"/>
      <c r="J174" s="192">
        <f t="shared" si="8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9"/>
        <v>0</v>
      </c>
      <c r="T174" s="196" t="str">
        <f t="shared" si="10"/>
        <v/>
      </c>
      <c r="U174" s="196">
        <f t="shared" si="11"/>
        <v>0</v>
      </c>
      <c r="V174" s="197"/>
      <c r="W174" s="195">
        <f t="shared" ref="W174:X174" si="163">C174/100</f>
        <v>0</v>
      </c>
      <c r="X174" s="195">
        <f t="shared" si="163"/>
        <v>0</v>
      </c>
      <c r="Y174" s="195">
        <f t="shared" si="14"/>
        <v>0</v>
      </c>
      <c r="Z174" s="198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148.0</v>
      </c>
      <c r="B175" s="190"/>
      <c r="C175" s="190"/>
      <c r="D175" s="190"/>
      <c r="E175" s="190"/>
      <c r="F175" s="190">
        <f t="shared" si="5"/>
        <v>0</v>
      </c>
      <c r="G175" s="190">
        <f t="shared" si="6"/>
        <v>0</v>
      </c>
      <c r="H175" s="191">
        <f t="shared" si="7"/>
        <v>0</v>
      </c>
      <c r="I175" s="190"/>
      <c r="J175" s="192">
        <f t="shared" si="8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9"/>
        <v>0</v>
      </c>
      <c r="T175" s="196" t="str">
        <f t="shared" si="10"/>
        <v/>
      </c>
      <c r="U175" s="196">
        <f t="shared" si="11"/>
        <v>0</v>
      </c>
      <c r="V175" s="197"/>
      <c r="W175" s="195">
        <f t="shared" ref="W175:X175" si="164">C175/100</f>
        <v>0</v>
      </c>
      <c r="X175" s="195">
        <f t="shared" si="164"/>
        <v>0</v>
      </c>
      <c r="Y175" s="195">
        <f t="shared" si="14"/>
        <v>0</v>
      </c>
      <c r="Z175" s="198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149.0</v>
      </c>
      <c r="B176" s="190"/>
      <c r="C176" s="190"/>
      <c r="D176" s="190"/>
      <c r="E176" s="190"/>
      <c r="F176" s="190">
        <f t="shared" si="5"/>
        <v>0</v>
      </c>
      <c r="G176" s="190">
        <f t="shared" si="6"/>
        <v>0</v>
      </c>
      <c r="H176" s="191">
        <f t="shared" si="7"/>
        <v>0</v>
      </c>
      <c r="I176" s="190"/>
      <c r="J176" s="192">
        <f t="shared" si="8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9"/>
        <v>0</v>
      </c>
      <c r="T176" s="196" t="str">
        <f t="shared" si="10"/>
        <v/>
      </c>
      <c r="U176" s="196">
        <f t="shared" si="11"/>
        <v>0</v>
      </c>
      <c r="V176" s="197"/>
      <c r="W176" s="195">
        <f t="shared" ref="W176:X176" si="165">C176/100</f>
        <v>0</v>
      </c>
      <c r="X176" s="195">
        <f t="shared" si="165"/>
        <v>0</v>
      </c>
      <c r="Y176" s="195">
        <f t="shared" si="14"/>
        <v>0</v>
      </c>
      <c r="Z176" s="198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150.0</v>
      </c>
      <c r="B177" s="190"/>
      <c r="C177" s="190"/>
      <c r="D177" s="190"/>
      <c r="E177" s="190"/>
      <c r="F177" s="190">
        <f t="shared" si="5"/>
        <v>0</v>
      </c>
      <c r="G177" s="190">
        <f t="shared" si="6"/>
        <v>0</v>
      </c>
      <c r="H177" s="191">
        <f t="shared" si="7"/>
        <v>0</v>
      </c>
      <c r="I177" s="190"/>
      <c r="J177" s="192">
        <f t="shared" si="8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9"/>
        <v>0</v>
      </c>
      <c r="T177" s="196" t="str">
        <f t="shared" si="10"/>
        <v/>
      </c>
      <c r="U177" s="196">
        <f t="shared" si="11"/>
        <v>0</v>
      </c>
      <c r="V177" s="197"/>
      <c r="W177" s="195">
        <f t="shared" ref="W177:X177" si="166">C177/100</f>
        <v>0</v>
      </c>
      <c r="X177" s="195">
        <f t="shared" si="166"/>
        <v>0</v>
      </c>
      <c r="Y177" s="195">
        <f t="shared" si="14"/>
        <v>0</v>
      </c>
      <c r="Z177" s="198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151.0</v>
      </c>
      <c r="B178" s="190"/>
      <c r="C178" s="190"/>
      <c r="D178" s="190"/>
      <c r="E178" s="190"/>
      <c r="F178" s="190">
        <f t="shared" si="5"/>
        <v>0</v>
      </c>
      <c r="G178" s="190">
        <f t="shared" si="6"/>
        <v>0</v>
      </c>
      <c r="H178" s="191">
        <f t="shared" si="7"/>
        <v>0</v>
      </c>
      <c r="I178" s="190"/>
      <c r="J178" s="192">
        <f t="shared" si="8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9"/>
        <v>0</v>
      </c>
      <c r="T178" s="196" t="str">
        <f t="shared" si="10"/>
        <v/>
      </c>
      <c r="U178" s="196">
        <f t="shared" si="11"/>
        <v>0</v>
      </c>
      <c r="V178" s="197"/>
      <c r="W178" s="195">
        <f t="shared" ref="W178:X178" si="167">C178/100</f>
        <v>0</v>
      </c>
      <c r="X178" s="195">
        <f t="shared" si="167"/>
        <v>0</v>
      </c>
      <c r="Y178" s="195">
        <f t="shared" si="14"/>
        <v>0</v>
      </c>
      <c r="Z178" s="198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152.0</v>
      </c>
      <c r="B179" s="190"/>
      <c r="C179" s="190"/>
      <c r="D179" s="190"/>
      <c r="E179" s="190"/>
      <c r="F179" s="190">
        <f t="shared" si="5"/>
        <v>0</v>
      </c>
      <c r="G179" s="190">
        <f t="shared" si="6"/>
        <v>0</v>
      </c>
      <c r="H179" s="191">
        <f t="shared" si="7"/>
        <v>0</v>
      </c>
      <c r="I179" s="190"/>
      <c r="J179" s="192">
        <f t="shared" si="8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9"/>
        <v>0</v>
      </c>
      <c r="T179" s="196" t="str">
        <f t="shared" si="10"/>
        <v/>
      </c>
      <c r="U179" s="196">
        <f t="shared" si="11"/>
        <v>0</v>
      </c>
      <c r="V179" s="197"/>
      <c r="W179" s="195">
        <f t="shared" ref="W179:X179" si="168">C179/100</f>
        <v>0</v>
      </c>
      <c r="X179" s="195">
        <f t="shared" si="168"/>
        <v>0</v>
      </c>
      <c r="Y179" s="195">
        <f t="shared" si="14"/>
        <v>0</v>
      </c>
      <c r="Z179" s="198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153.0</v>
      </c>
      <c r="B180" s="190"/>
      <c r="C180" s="190"/>
      <c r="D180" s="190"/>
      <c r="E180" s="190"/>
      <c r="F180" s="190">
        <f t="shared" si="5"/>
        <v>0</v>
      </c>
      <c r="G180" s="190">
        <f t="shared" si="6"/>
        <v>0</v>
      </c>
      <c r="H180" s="191">
        <f t="shared" si="7"/>
        <v>0</v>
      </c>
      <c r="I180" s="190"/>
      <c r="J180" s="192">
        <f t="shared" si="8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9"/>
        <v>0</v>
      </c>
      <c r="T180" s="196" t="str">
        <f t="shared" si="10"/>
        <v/>
      </c>
      <c r="U180" s="196">
        <f t="shared" si="11"/>
        <v>0</v>
      </c>
      <c r="V180" s="197"/>
      <c r="W180" s="195">
        <f t="shared" ref="W180:X180" si="169">C180/100</f>
        <v>0</v>
      </c>
      <c r="X180" s="195">
        <f t="shared" si="169"/>
        <v>0</v>
      </c>
      <c r="Y180" s="195">
        <f t="shared" si="14"/>
        <v>0</v>
      </c>
      <c r="Z180" s="198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154.0</v>
      </c>
      <c r="B181" s="190"/>
      <c r="C181" s="190"/>
      <c r="D181" s="190"/>
      <c r="E181" s="190"/>
      <c r="F181" s="190">
        <f t="shared" si="5"/>
        <v>0</v>
      </c>
      <c r="G181" s="190">
        <f t="shared" si="6"/>
        <v>0</v>
      </c>
      <c r="H181" s="191">
        <f t="shared" si="7"/>
        <v>0</v>
      </c>
      <c r="I181" s="190"/>
      <c r="J181" s="192">
        <f t="shared" si="8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9"/>
        <v>0</v>
      </c>
      <c r="T181" s="196" t="str">
        <f t="shared" si="10"/>
        <v/>
      </c>
      <c r="U181" s="196">
        <f t="shared" si="11"/>
        <v>0</v>
      </c>
      <c r="V181" s="197"/>
      <c r="W181" s="195">
        <f t="shared" ref="W181:X181" si="170">C181/100</f>
        <v>0</v>
      </c>
      <c r="X181" s="195">
        <f t="shared" si="170"/>
        <v>0</v>
      </c>
      <c r="Y181" s="195">
        <f t="shared" si="14"/>
        <v>0</v>
      </c>
      <c r="Z181" s="198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155.0</v>
      </c>
      <c r="B182" s="190"/>
      <c r="C182" s="190"/>
      <c r="D182" s="190"/>
      <c r="E182" s="190"/>
      <c r="F182" s="190">
        <f t="shared" si="5"/>
        <v>0</v>
      </c>
      <c r="G182" s="190">
        <f t="shared" si="6"/>
        <v>0</v>
      </c>
      <c r="H182" s="191">
        <f t="shared" si="7"/>
        <v>0</v>
      </c>
      <c r="I182" s="190"/>
      <c r="J182" s="192">
        <f t="shared" si="8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9"/>
        <v>0</v>
      </c>
      <c r="T182" s="196" t="str">
        <f t="shared" si="10"/>
        <v/>
      </c>
      <c r="U182" s="196">
        <f t="shared" si="11"/>
        <v>0</v>
      </c>
      <c r="V182" s="197"/>
      <c r="W182" s="195">
        <f t="shared" ref="W182:X182" si="171">C182/100</f>
        <v>0</v>
      </c>
      <c r="X182" s="195">
        <f t="shared" si="171"/>
        <v>0</v>
      </c>
      <c r="Y182" s="195">
        <f t="shared" si="14"/>
        <v>0</v>
      </c>
      <c r="Z182" s="198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156.0</v>
      </c>
      <c r="B183" s="190"/>
      <c r="C183" s="190"/>
      <c r="D183" s="190"/>
      <c r="E183" s="190"/>
      <c r="F183" s="190">
        <f t="shared" si="5"/>
        <v>0</v>
      </c>
      <c r="G183" s="190">
        <f t="shared" si="6"/>
        <v>0</v>
      </c>
      <c r="H183" s="191">
        <f t="shared" si="7"/>
        <v>0</v>
      </c>
      <c r="I183" s="190"/>
      <c r="J183" s="192">
        <f t="shared" si="8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9"/>
        <v>0</v>
      </c>
      <c r="T183" s="196" t="str">
        <f t="shared" si="10"/>
        <v/>
      </c>
      <c r="U183" s="196">
        <f t="shared" si="11"/>
        <v>0</v>
      </c>
      <c r="V183" s="197"/>
      <c r="W183" s="195">
        <f t="shared" ref="W183:X183" si="172">C183/100</f>
        <v>0</v>
      </c>
      <c r="X183" s="195">
        <f t="shared" si="172"/>
        <v>0</v>
      </c>
      <c r="Y183" s="195">
        <f t="shared" si="14"/>
        <v>0</v>
      </c>
      <c r="Z183" s="198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157.0</v>
      </c>
      <c r="B184" s="190"/>
      <c r="C184" s="190"/>
      <c r="D184" s="190"/>
      <c r="E184" s="190"/>
      <c r="F184" s="190">
        <f t="shared" si="5"/>
        <v>0</v>
      </c>
      <c r="G184" s="190">
        <f t="shared" si="6"/>
        <v>0</v>
      </c>
      <c r="H184" s="191">
        <f t="shared" si="7"/>
        <v>0</v>
      </c>
      <c r="I184" s="190"/>
      <c r="J184" s="192">
        <f t="shared" si="8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9"/>
        <v>0</v>
      </c>
      <c r="T184" s="196" t="str">
        <f t="shared" si="10"/>
        <v/>
      </c>
      <c r="U184" s="196">
        <f t="shared" si="11"/>
        <v>0</v>
      </c>
      <c r="V184" s="197"/>
      <c r="W184" s="195">
        <f t="shared" ref="W184:X184" si="173">C184/100</f>
        <v>0</v>
      </c>
      <c r="X184" s="195">
        <f t="shared" si="173"/>
        <v>0</v>
      </c>
      <c r="Y184" s="195">
        <f t="shared" si="14"/>
        <v>0</v>
      </c>
      <c r="Z184" s="198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158.0</v>
      </c>
      <c r="B185" s="190"/>
      <c r="C185" s="190"/>
      <c r="D185" s="190"/>
      <c r="E185" s="190"/>
      <c r="F185" s="190">
        <f t="shared" si="5"/>
        <v>0</v>
      </c>
      <c r="G185" s="190">
        <f t="shared" si="6"/>
        <v>0</v>
      </c>
      <c r="H185" s="191">
        <f t="shared" si="7"/>
        <v>0</v>
      </c>
      <c r="I185" s="190"/>
      <c r="J185" s="192">
        <f t="shared" si="8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9"/>
        <v>0</v>
      </c>
      <c r="T185" s="196" t="str">
        <f t="shared" si="10"/>
        <v/>
      </c>
      <c r="U185" s="196">
        <f t="shared" si="11"/>
        <v>0</v>
      </c>
      <c r="V185" s="197"/>
      <c r="W185" s="195">
        <f t="shared" ref="W185:X185" si="174">C185/100</f>
        <v>0</v>
      </c>
      <c r="X185" s="195">
        <f t="shared" si="174"/>
        <v>0</v>
      </c>
      <c r="Y185" s="195">
        <f t="shared" si="14"/>
        <v>0</v>
      </c>
      <c r="Z185" s="198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159.0</v>
      </c>
      <c r="B186" s="190"/>
      <c r="C186" s="190"/>
      <c r="D186" s="190"/>
      <c r="E186" s="190"/>
      <c r="F186" s="190">
        <f t="shared" si="5"/>
        <v>0</v>
      </c>
      <c r="G186" s="190">
        <f t="shared" si="6"/>
        <v>0</v>
      </c>
      <c r="H186" s="191">
        <f t="shared" si="7"/>
        <v>0</v>
      </c>
      <c r="I186" s="190"/>
      <c r="J186" s="192">
        <f t="shared" si="8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9"/>
        <v>0</v>
      </c>
      <c r="T186" s="196" t="str">
        <f t="shared" si="10"/>
        <v/>
      </c>
      <c r="U186" s="196">
        <f t="shared" si="11"/>
        <v>0</v>
      </c>
      <c r="V186" s="197"/>
      <c r="W186" s="195">
        <f t="shared" ref="W186:X186" si="175">C186/100</f>
        <v>0</v>
      </c>
      <c r="X186" s="195">
        <f t="shared" si="175"/>
        <v>0</v>
      </c>
      <c r="Y186" s="195">
        <f t="shared" si="14"/>
        <v>0</v>
      </c>
      <c r="Z186" s="198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160.0</v>
      </c>
      <c r="B187" s="190"/>
      <c r="C187" s="190"/>
      <c r="D187" s="190"/>
      <c r="E187" s="190"/>
      <c r="F187" s="190">
        <f t="shared" si="5"/>
        <v>0</v>
      </c>
      <c r="G187" s="190">
        <f t="shared" si="6"/>
        <v>0</v>
      </c>
      <c r="H187" s="191">
        <f t="shared" si="7"/>
        <v>0</v>
      </c>
      <c r="I187" s="190"/>
      <c r="J187" s="192">
        <f t="shared" si="8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9"/>
        <v>0</v>
      </c>
      <c r="T187" s="196" t="str">
        <f t="shared" si="10"/>
        <v/>
      </c>
      <c r="U187" s="196">
        <f t="shared" si="11"/>
        <v>0</v>
      </c>
      <c r="V187" s="197"/>
      <c r="W187" s="195">
        <f t="shared" ref="W187:X187" si="176">C187/100</f>
        <v>0</v>
      </c>
      <c r="X187" s="195">
        <f t="shared" si="176"/>
        <v>0</v>
      </c>
      <c r="Y187" s="195">
        <f t="shared" si="14"/>
        <v>0</v>
      </c>
      <c r="Z187" s="198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161.0</v>
      </c>
      <c r="B188" s="190"/>
      <c r="C188" s="190"/>
      <c r="D188" s="190"/>
      <c r="E188" s="190"/>
      <c r="F188" s="190">
        <f t="shared" si="5"/>
        <v>0</v>
      </c>
      <c r="G188" s="190">
        <f t="shared" si="6"/>
        <v>0</v>
      </c>
      <c r="H188" s="191">
        <f t="shared" si="7"/>
        <v>0</v>
      </c>
      <c r="I188" s="190"/>
      <c r="J188" s="192">
        <f t="shared" si="8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9"/>
        <v>0</v>
      </c>
      <c r="T188" s="196" t="str">
        <f t="shared" si="10"/>
        <v/>
      </c>
      <c r="U188" s="196">
        <f t="shared" si="11"/>
        <v>0</v>
      </c>
      <c r="V188" s="197"/>
      <c r="W188" s="195">
        <f t="shared" ref="W188:X188" si="177">C188/100</f>
        <v>0</v>
      </c>
      <c r="X188" s="195">
        <f t="shared" si="177"/>
        <v>0</v>
      </c>
      <c r="Y188" s="195">
        <f t="shared" si="14"/>
        <v>0</v>
      </c>
      <c r="Z188" s="198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162.0</v>
      </c>
      <c r="B189" s="190"/>
      <c r="C189" s="190"/>
      <c r="D189" s="190"/>
      <c r="E189" s="190"/>
      <c r="F189" s="190">
        <f t="shared" si="5"/>
        <v>0</v>
      </c>
      <c r="G189" s="190">
        <f t="shared" si="6"/>
        <v>0</v>
      </c>
      <c r="H189" s="191">
        <f t="shared" si="7"/>
        <v>0</v>
      </c>
      <c r="I189" s="190"/>
      <c r="J189" s="192">
        <f t="shared" si="8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9"/>
        <v>0</v>
      </c>
      <c r="T189" s="196" t="str">
        <f t="shared" si="10"/>
        <v/>
      </c>
      <c r="U189" s="196">
        <f t="shared" si="11"/>
        <v>0</v>
      </c>
      <c r="V189" s="197"/>
      <c r="W189" s="195">
        <f t="shared" ref="W189:X189" si="178">C189/100</f>
        <v>0</v>
      </c>
      <c r="X189" s="195">
        <f t="shared" si="178"/>
        <v>0</v>
      </c>
      <c r="Y189" s="195">
        <f t="shared" si="14"/>
        <v>0</v>
      </c>
      <c r="Z189" s="198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163.0</v>
      </c>
      <c r="B190" s="190"/>
      <c r="C190" s="190"/>
      <c r="D190" s="190"/>
      <c r="E190" s="190"/>
      <c r="F190" s="190">
        <f t="shared" si="5"/>
        <v>0</v>
      </c>
      <c r="G190" s="190">
        <f t="shared" si="6"/>
        <v>0</v>
      </c>
      <c r="H190" s="191">
        <f t="shared" si="7"/>
        <v>0</v>
      </c>
      <c r="I190" s="190"/>
      <c r="J190" s="192">
        <f t="shared" si="8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9"/>
        <v>0</v>
      </c>
      <c r="T190" s="196" t="str">
        <f t="shared" si="10"/>
        <v/>
      </c>
      <c r="U190" s="196">
        <f t="shared" si="11"/>
        <v>0</v>
      </c>
      <c r="V190" s="197"/>
      <c r="W190" s="195">
        <f t="shared" ref="W190:X190" si="179">C190/100</f>
        <v>0</v>
      </c>
      <c r="X190" s="195">
        <f t="shared" si="179"/>
        <v>0</v>
      </c>
      <c r="Y190" s="195">
        <f t="shared" si="14"/>
        <v>0</v>
      </c>
      <c r="Z190" s="198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164.0</v>
      </c>
      <c r="B191" s="190"/>
      <c r="C191" s="190"/>
      <c r="D191" s="190"/>
      <c r="E191" s="190"/>
      <c r="F191" s="190">
        <f t="shared" si="5"/>
        <v>0</v>
      </c>
      <c r="G191" s="190">
        <f t="shared" si="6"/>
        <v>0</v>
      </c>
      <c r="H191" s="191">
        <f t="shared" si="7"/>
        <v>0</v>
      </c>
      <c r="I191" s="190"/>
      <c r="J191" s="192">
        <f t="shared" si="8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9"/>
        <v>0</v>
      </c>
      <c r="T191" s="196" t="str">
        <f t="shared" si="10"/>
        <v/>
      </c>
      <c r="U191" s="196">
        <f t="shared" si="11"/>
        <v>0</v>
      </c>
      <c r="V191" s="197"/>
      <c r="W191" s="195">
        <f t="shared" ref="W191:X191" si="180">C191/100</f>
        <v>0</v>
      </c>
      <c r="X191" s="195">
        <f t="shared" si="180"/>
        <v>0</v>
      </c>
      <c r="Y191" s="195">
        <f t="shared" si="14"/>
        <v>0</v>
      </c>
      <c r="Z191" s="198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165.0</v>
      </c>
      <c r="B192" s="190"/>
      <c r="C192" s="190"/>
      <c r="D192" s="190"/>
      <c r="E192" s="190"/>
      <c r="F192" s="190">
        <f t="shared" si="5"/>
        <v>0</v>
      </c>
      <c r="G192" s="190">
        <f t="shared" si="6"/>
        <v>0</v>
      </c>
      <c r="H192" s="191">
        <f t="shared" si="7"/>
        <v>0</v>
      </c>
      <c r="I192" s="190"/>
      <c r="J192" s="192">
        <f t="shared" si="8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9"/>
        <v>0</v>
      </c>
      <c r="T192" s="196" t="str">
        <f t="shared" si="10"/>
        <v/>
      </c>
      <c r="U192" s="196">
        <f t="shared" si="11"/>
        <v>0</v>
      </c>
      <c r="V192" s="197"/>
      <c r="W192" s="195">
        <f t="shared" ref="W192:X192" si="181">C192/100</f>
        <v>0</v>
      </c>
      <c r="X192" s="195">
        <f t="shared" si="181"/>
        <v>0</v>
      </c>
      <c r="Y192" s="195">
        <f t="shared" si="14"/>
        <v>0</v>
      </c>
      <c r="Z192" s="198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166.0</v>
      </c>
      <c r="B193" s="190"/>
      <c r="C193" s="190"/>
      <c r="D193" s="190"/>
      <c r="E193" s="190"/>
      <c r="F193" s="190">
        <f t="shared" si="5"/>
        <v>0</v>
      </c>
      <c r="G193" s="190">
        <f t="shared" si="6"/>
        <v>0</v>
      </c>
      <c r="H193" s="191">
        <f t="shared" si="7"/>
        <v>0</v>
      </c>
      <c r="I193" s="190"/>
      <c r="J193" s="192">
        <f t="shared" si="8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9"/>
        <v>0</v>
      </c>
      <c r="T193" s="196" t="str">
        <f t="shared" si="10"/>
        <v/>
      </c>
      <c r="U193" s="196">
        <f t="shared" si="11"/>
        <v>0</v>
      </c>
      <c r="V193" s="197"/>
      <c r="W193" s="195">
        <f t="shared" ref="W193:X193" si="182">C193/100</f>
        <v>0</v>
      </c>
      <c r="X193" s="195">
        <f t="shared" si="182"/>
        <v>0</v>
      </c>
      <c r="Y193" s="195">
        <f t="shared" si="14"/>
        <v>0</v>
      </c>
      <c r="Z193" s="198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167.0</v>
      </c>
      <c r="B194" s="190"/>
      <c r="C194" s="190"/>
      <c r="D194" s="190"/>
      <c r="E194" s="190"/>
      <c r="F194" s="190">
        <f t="shared" si="5"/>
        <v>0</v>
      </c>
      <c r="G194" s="190">
        <f t="shared" si="6"/>
        <v>0</v>
      </c>
      <c r="H194" s="191">
        <f t="shared" si="7"/>
        <v>0</v>
      </c>
      <c r="I194" s="190"/>
      <c r="J194" s="192">
        <f t="shared" si="8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9"/>
        <v>0</v>
      </c>
      <c r="T194" s="196" t="str">
        <f t="shared" si="10"/>
        <v/>
      </c>
      <c r="U194" s="196">
        <f t="shared" si="11"/>
        <v>0</v>
      </c>
      <c r="V194" s="197"/>
      <c r="W194" s="195">
        <f t="shared" ref="W194:X194" si="183">C194/100</f>
        <v>0</v>
      </c>
      <c r="X194" s="195">
        <f t="shared" si="183"/>
        <v>0</v>
      </c>
      <c r="Y194" s="195">
        <f t="shared" si="14"/>
        <v>0</v>
      </c>
      <c r="Z194" s="198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168.0</v>
      </c>
      <c r="B195" s="190"/>
      <c r="C195" s="190"/>
      <c r="D195" s="190"/>
      <c r="E195" s="190"/>
      <c r="F195" s="190">
        <f t="shared" si="5"/>
        <v>0</v>
      </c>
      <c r="G195" s="190">
        <f t="shared" si="6"/>
        <v>0</v>
      </c>
      <c r="H195" s="191">
        <f t="shared" si="7"/>
        <v>0</v>
      </c>
      <c r="I195" s="190"/>
      <c r="J195" s="192">
        <f t="shared" si="8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9"/>
        <v>0</v>
      </c>
      <c r="T195" s="196" t="str">
        <f t="shared" si="10"/>
        <v/>
      </c>
      <c r="U195" s="196">
        <f t="shared" si="11"/>
        <v>0</v>
      </c>
      <c r="V195" s="197"/>
      <c r="W195" s="195">
        <f t="shared" ref="W195:X195" si="184">C195/100</f>
        <v>0</v>
      </c>
      <c r="X195" s="195">
        <f t="shared" si="184"/>
        <v>0</v>
      </c>
      <c r="Y195" s="195">
        <f t="shared" si="14"/>
        <v>0</v>
      </c>
      <c r="Z195" s="198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169.0</v>
      </c>
      <c r="B196" s="190"/>
      <c r="C196" s="190"/>
      <c r="D196" s="190"/>
      <c r="E196" s="190"/>
      <c r="F196" s="190">
        <f t="shared" si="5"/>
        <v>0</v>
      </c>
      <c r="G196" s="190">
        <f t="shared" si="6"/>
        <v>0</v>
      </c>
      <c r="H196" s="191">
        <f t="shared" si="7"/>
        <v>0</v>
      </c>
      <c r="I196" s="190"/>
      <c r="J196" s="192">
        <f t="shared" si="8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9"/>
        <v>0</v>
      </c>
      <c r="T196" s="196" t="str">
        <f t="shared" si="10"/>
        <v/>
      </c>
      <c r="U196" s="196">
        <f t="shared" si="11"/>
        <v>0</v>
      </c>
      <c r="V196" s="197"/>
      <c r="W196" s="195">
        <f t="shared" ref="W196:X196" si="185">C196/100</f>
        <v>0</v>
      </c>
      <c r="X196" s="195">
        <f t="shared" si="185"/>
        <v>0</v>
      </c>
      <c r="Y196" s="195">
        <f t="shared" si="14"/>
        <v>0</v>
      </c>
      <c r="Z196" s="198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170.0</v>
      </c>
      <c r="B197" s="190"/>
      <c r="C197" s="190"/>
      <c r="D197" s="190"/>
      <c r="E197" s="190"/>
      <c r="F197" s="190">
        <f t="shared" si="5"/>
        <v>0</v>
      </c>
      <c r="G197" s="190">
        <f t="shared" si="6"/>
        <v>0</v>
      </c>
      <c r="H197" s="191">
        <f t="shared" si="7"/>
        <v>0</v>
      </c>
      <c r="I197" s="190"/>
      <c r="J197" s="192">
        <f t="shared" si="8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9"/>
        <v>0</v>
      </c>
      <c r="T197" s="196" t="str">
        <f t="shared" si="10"/>
        <v/>
      </c>
      <c r="U197" s="196">
        <f t="shared" si="11"/>
        <v>0</v>
      </c>
      <c r="V197" s="197"/>
      <c r="W197" s="195">
        <f t="shared" ref="W197:X197" si="186">C197/100</f>
        <v>0</v>
      </c>
      <c r="X197" s="195">
        <f t="shared" si="186"/>
        <v>0</v>
      </c>
      <c r="Y197" s="195">
        <f t="shared" si="14"/>
        <v>0</v>
      </c>
      <c r="Z197" s="198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171.0</v>
      </c>
      <c r="B198" s="190"/>
      <c r="C198" s="190"/>
      <c r="D198" s="190"/>
      <c r="E198" s="190"/>
      <c r="F198" s="190">
        <f t="shared" si="5"/>
        <v>0</v>
      </c>
      <c r="G198" s="190">
        <f t="shared" si="6"/>
        <v>0</v>
      </c>
      <c r="H198" s="191">
        <f t="shared" si="7"/>
        <v>0</v>
      </c>
      <c r="I198" s="190"/>
      <c r="J198" s="192">
        <f t="shared" si="8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9"/>
        <v>0</v>
      </c>
      <c r="T198" s="196" t="str">
        <f t="shared" si="10"/>
        <v/>
      </c>
      <c r="U198" s="196">
        <f t="shared" si="11"/>
        <v>0</v>
      </c>
      <c r="V198" s="197"/>
      <c r="W198" s="195">
        <f t="shared" ref="W198:X198" si="187">C198/100</f>
        <v>0</v>
      </c>
      <c r="X198" s="195">
        <f t="shared" si="187"/>
        <v>0</v>
      </c>
      <c r="Y198" s="195">
        <f t="shared" si="14"/>
        <v>0</v>
      </c>
      <c r="Z198" s="198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172.0</v>
      </c>
      <c r="B199" s="190"/>
      <c r="C199" s="190"/>
      <c r="D199" s="190"/>
      <c r="E199" s="190"/>
      <c r="F199" s="190">
        <f t="shared" si="5"/>
        <v>0</v>
      </c>
      <c r="G199" s="190">
        <f t="shared" si="6"/>
        <v>0</v>
      </c>
      <c r="H199" s="191">
        <f t="shared" si="7"/>
        <v>0</v>
      </c>
      <c r="I199" s="190"/>
      <c r="J199" s="192">
        <f t="shared" si="8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9"/>
        <v>0</v>
      </c>
      <c r="T199" s="196" t="str">
        <f t="shared" si="10"/>
        <v/>
      </c>
      <c r="U199" s="196">
        <f t="shared" si="11"/>
        <v>0</v>
      </c>
      <c r="V199" s="197"/>
      <c r="W199" s="195">
        <f t="shared" ref="W199:X199" si="188">C199/100</f>
        <v>0</v>
      </c>
      <c r="X199" s="195">
        <f t="shared" si="188"/>
        <v>0</v>
      </c>
      <c r="Y199" s="195">
        <f t="shared" si="14"/>
        <v>0</v>
      </c>
      <c r="Z199" s="198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173.0</v>
      </c>
      <c r="B200" s="190"/>
      <c r="C200" s="190"/>
      <c r="D200" s="190"/>
      <c r="E200" s="190"/>
      <c r="F200" s="190">
        <f t="shared" si="5"/>
        <v>0</v>
      </c>
      <c r="G200" s="190">
        <f t="shared" si="6"/>
        <v>0</v>
      </c>
      <c r="H200" s="191">
        <f t="shared" si="7"/>
        <v>0</v>
      </c>
      <c r="I200" s="190"/>
      <c r="J200" s="192">
        <f t="shared" si="8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9"/>
        <v>0</v>
      </c>
      <c r="T200" s="196" t="str">
        <f t="shared" si="10"/>
        <v/>
      </c>
      <c r="U200" s="196">
        <f t="shared" si="11"/>
        <v>0</v>
      </c>
      <c r="V200" s="197"/>
      <c r="W200" s="195">
        <f t="shared" ref="W200:X200" si="189">C200/100</f>
        <v>0</v>
      </c>
      <c r="X200" s="195">
        <f t="shared" si="189"/>
        <v>0</v>
      </c>
      <c r="Y200" s="195">
        <f t="shared" si="14"/>
        <v>0</v>
      </c>
      <c r="Z200" s="198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174.0</v>
      </c>
      <c r="B201" s="190"/>
      <c r="C201" s="190"/>
      <c r="D201" s="190"/>
      <c r="E201" s="190"/>
      <c r="F201" s="190">
        <f t="shared" si="5"/>
        <v>0</v>
      </c>
      <c r="G201" s="190">
        <f t="shared" si="6"/>
        <v>0</v>
      </c>
      <c r="H201" s="191">
        <f t="shared" si="7"/>
        <v>0</v>
      </c>
      <c r="I201" s="190"/>
      <c r="J201" s="192">
        <f t="shared" si="8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9"/>
        <v>0</v>
      </c>
      <c r="T201" s="196" t="str">
        <f t="shared" si="10"/>
        <v/>
      </c>
      <c r="U201" s="196">
        <f t="shared" si="11"/>
        <v>0</v>
      </c>
      <c r="V201" s="197"/>
      <c r="W201" s="195">
        <f t="shared" ref="W201:X201" si="190">C201/100</f>
        <v>0</v>
      </c>
      <c r="X201" s="195">
        <f t="shared" si="190"/>
        <v>0</v>
      </c>
      <c r="Y201" s="195">
        <f t="shared" si="14"/>
        <v>0</v>
      </c>
      <c r="Z201" s="198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175.0</v>
      </c>
      <c r="B202" s="190"/>
      <c r="C202" s="190"/>
      <c r="D202" s="190"/>
      <c r="E202" s="190"/>
      <c r="F202" s="190">
        <f t="shared" si="5"/>
        <v>0</v>
      </c>
      <c r="G202" s="190">
        <f t="shared" si="6"/>
        <v>0</v>
      </c>
      <c r="H202" s="191">
        <f t="shared" si="7"/>
        <v>0</v>
      </c>
      <c r="I202" s="190"/>
      <c r="J202" s="192">
        <f t="shared" si="8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9"/>
        <v>0</v>
      </c>
      <c r="T202" s="196" t="str">
        <f t="shared" si="10"/>
        <v/>
      </c>
      <c r="U202" s="196">
        <f t="shared" si="11"/>
        <v>0</v>
      </c>
      <c r="V202" s="197"/>
      <c r="W202" s="195">
        <f t="shared" ref="W202:X202" si="191">C202/100</f>
        <v>0</v>
      </c>
      <c r="X202" s="195">
        <f t="shared" si="191"/>
        <v>0</v>
      </c>
      <c r="Y202" s="195">
        <f t="shared" si="14"/>
        <v>0</v>
      </c>
      <c r="Z202" s="198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176.0</v>
      </c>
      <c r="B203" s="190"/>
      <c r="C203" s="190"/>
      <c r="D203" s="190"/>
      <c r="E203" s="190"/>
      <c r="F203" s="190">
        <f t="shared" si="5"/>
        <v>0</v>
      </c>
      <c r="G203" s="190">
        <f t="shared" si="6"/>
        <v>0</v>
      </c>
      <c r="H203" s="191">
        <f t="shared" si="7"/>
        <v>0</v>
      </c>
      <c r="I203" s="190"/>
      <c r="J203" s="192">
        <f t="shared" si="8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9"/>
        <v>0</v>
      </c>
      <c r="T203" s="196" t="str">
        <f t="shared" si="10"/>
        <v/>
      </c>
      <c r="U203" s="196">
        <f t="shared" si="11"/>
        <v>0</v>
      </c>
      <c r="V203" s="197"/>
      <c r="W203" s="195">
        <f t="shared" ref="W203:X203" si="192">C203/100</f>
        <v>0</v>
      </c>
      <c r="X203" s="195">
        <f t="shared" si="192"/>
        <v>0</v>
      </c>
      <c r="Y203" s="195">
        <f t="shared" si="14"/>
        <v>0</v>
      </c>
      <c r="Z203" s="198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177.0</v>
      </c>
      <c r="B204" s="190"/>
      <c r="C204" s="190"/>
      <c r="D204" s="190"/>
      <c r="E204" s="190"/>
      <c r="F204" s="190">
        <f t="shared" si="5"/>
        <v>0</v>
      </c>
      <c r="G204" s="190">
        <f t="shared" si="6"/>
        <v>0</v>
      </c>
      <c r="H204" s="191">
        <f t="shared" si="7"/>
        <v>0</v>
      </c>
      <c r="I204" s="190"/>
      <c r="J204" s="192">
        <f t="shared" si="8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9"/>
        <v>0</v>
      </c>
      <c r="T204" s="196" t="str">
        <f t="shared" si="10"/>
        <v/>
      </c>
      <c r="U204" s="196">
        <f t="shared" si="11"/>
        <v>0</v>
      </c>
      <c r="V204" s="197"/>
      <c r="W204" s="195">
        <f t="shared" ref="W204:X204" si="193">C204/100</f>
        <v>0</v>
      </c>
      <c r="X204" s="195">
        <f t="shared" si="193"/>
        <v>0</v>
      </c>
      <c r="Y204" s="195">
        <f t="shared" si="14"/>
        <v>0</v>
      </c>
      <c r="Z204" s="198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178.0</v>
      </c>
      <c r="B205" s="190"/>
      <c r="C205" s="190"/>
      <c r="D205" s="190"/>
      <c r="E205" s="190"/>
      <c r="F205" s="190">
        <f t="shared" si="5"/>
        <v>0</v>
      </c>
      <c r="G205" s="190">
        <f t="shared" si="6"/>
        <v>0</v>
      </c>
      <c r="H205" s="191">
        <f t="shared" si="7"/>
        <v>0</v>
      </c>
      <c r="I205" s="190"/>
      <c r="J205" s="192">
        <f t="shared" si="8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9"/>
        <v>0</v>
      </c>
      <c r="T205" s="196" t="str">
        <f t="shared" si="10"/>
        <v/>
      </c>
      <c r="U205" s="196">
        <f t="shared" si="11"/>
        <v>0</v>
      </c>
      <c r="V205" s="197"/>
      <c r="W205" s="195">
        <f t="shared" ref="W205:X205" si="194">C205/100</f>
        <v>0</v>
      </c>
      <c r="X205" s="195">
        <f t="shared" si="194"/>
        <v>0</v>
      </c>
      <c r="Y205" s="195">
        <f t="shared" si="14"/>
        <v>0</v>
      </c>
      <c r="Z205" s="198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179.0</v>
      </c>
      <c r="B206" s="190"/>
      <c r="C206" s="190"/>
      <c r="D206" s="190"/>
      <c r="E206" s="190"/>
      <c r="F206" s="190">
        <f t="shared" si="5"/>
        <v>0</v>
      </c>
      <c r="G206" s="190">
        <f t="shared" si="6"/>
        <v>0</v>
      </c>
      <c r="H206" s="191">
        <f t="shared" si="7"/>
        <v>0</v>
      </c>
      <c r="I206" s="190"/>
      <c r="J206" s="192">
        <f t="shared" si="8"/>
        <v>0</v>
      </c>
      <c r="K206" s="139"/>
      <c r="L206" s="216"/>
      <c r="M206" s="258"/>
      <c r="N206" s="258"/>
      <c r="O206" s="139"/>
      <c r="P206" s="139"/>
      <c r="Q206" s="192"/>
      <c r="R206" s="141"/>
      <c r="S206" s="195">
        <f t="shared" si="9"/>
        <v>0</v>
      </c>
      <c r="T206" s="196" t="str">
        <f t="shared" si="10"/>
        <v/>
      </c>
      <c r="U206" s="196">
        <f t="shared" si="11"/>
        <v>0</v>
      </c>
      <c r="V206" s="197"/>
      <c r="W206" s="195">
        <f t="shared" ref="W206:X206" si="195">C206/100</f>
        <v>0</v>
      </c>
      <c r="X206" s="195">
        <f t="shared" si="195"/>
        <v>0</v>
      </c>
      <c r="Y206" s="195">
        <f t="shared" si="14"/>
        <v>0</v>
      </c>
      <c r="Z206" s="198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180.0</v>
      </c>
      <c r="B207" s="190"/>
      <c r="C207" s="190"/>
      <c r="D207" s="190"/>
      <c r="E207" s="190"/>
      <c r="F207" s="190">
        <f t="shared" si="5"/>
        <v>0</v>
      </c>
      <c r="G207" s="190">
        <f t="shared" si="6"/>
        <v>0</v>
      </c>
      <c r="H207" s="191">
        <f t="shared" si="7"/>
        <v>0</v>
      </c>
      <c r="I207" s="190"/>
      <c r="J207" s="192">
        <f t="shared" si="8"/>
        <v>0</v>
      </c>
      <c r="K207" s="139"/>
      <c r="L207" s="216"/>
      <c r="M207" s="258"/>
      <c r="N207" s="258"/>
      <c r="O207" s="139"/>
      <c r="P207" s="139"/>
      <c r="Q207" s="192"/>
      <c r="R207" s="141"/>
      <c r="S207" s="195">
        <f t="shared" si="9"/>
        <v>0</v>
      </c>
      <c r="T207" s="196" t="str">
        <f t="shared" si="10"/>
        <v/>
      </c>
      <c r="U207" s="196">
        <f t="shared" si="11"/>
        <v>0</v>
      </c>
      <c r="V207" s="197"/>
      <c r="W207" s="195">
        <f t="shared" ref="W207:X207" si="196">C207/100</f>
        <v>0</v>
      </c>
      <c r="X207" s="195">
        <f t="shared" si="196"/>
        <v>0</v>
      </c>
      <c r="Y207" s="195">
        <f t="shared" si="14"/>
        <v>0</v>
      </c>
      <c r="Z207" s="198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181.0</v>
      </c>
      <c r="B208" s="190"/>
      <c r="C208" s="190"/>
      <c r="D208" s="190"/>
      <c r="E208" s="190"/>
      <c r="F208" s="190">
        <f t="shared" si="5"/>
        <v>0</v>
      </c>
      <c r="G208" s="190">
        <f t="shared" si="6"/>
        <v>0</v>
      </c>
      <c r="H208" s="191">
        <f t="shared" si="7"/>
        <v>0</v>
      </c>
      <c r="I208" s="190"/>
      <c r="J208" s="192">
        <f t="shared" si="8"/>
        <v>0</v>
      </c>
      <c r="K208" s="139"/>
      <c r="L208" s="216"/>
      <c r="M208" s="258"/>
      <c r="N208" s="258"/>
      <c r="O208" s="139"/>
      <c r="P208" s="139"/>
      <c r="Q208" s="192"/>
      <c r="R208" s="141"/>
      <c r="S208" s="195">
        <f t="shared" si="9"/>
        <v>0</v>
      </c>
      <c r="T208" s="196" t="str">
        <f t="shared" si="10"/>
        <v/>
      </c>
      <c r="U208" s="196">
        <f t="shared" si="11"/>
        <v>0</v>
      </c>
      <c r="V208" s="197"/>
      <c r="W208" s="195">
        <f t="shared" ref="W208:X208" si="197">C208/100</f>
        <v>0</v>
      </c>
      <c r="X208" s="195">
        <f t="shared" si="197"/>
        <v>0</v>
      </c>
      <c r="Y208" s="195">
        <f t="shared" si="14"/>
        <v>0</v>
      </c>
      <c r="Z208" s="198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182.0</v>
      </c>
      <c r="B209" s="190"/>
      <c r="C209" s="190"/>
      <c r="D209" s="190"/>
      <c r="E209" s="190"/>
      <c r="F209" s="190">
        <f t="shared" si="5"/>
        <v>0</v>
      </c>
      <c r="G209" s="190">
        <f t="shared" si="6"/>
        <v>0</v>
      </c>
      <c r="H209" s="191">
        <f t="shared" si="7"/>
        <v>0</v>
      </c>
      <c r="I209" s="190"/>
      <c r="J209" s="192">
        <f t="shared" si="8"/>
        <v>0</v>
      </c>
      <c r="K209" s="139"/>
      <c r="L209" s="216"/>
      <c r="M209" s="258"/>
      <c r="N209" s="258"/>
      <c r="O209" s="139"/>
      <c r="P209" s="139"/>
      <c r="Q209" s="192"/>
      <c r="R209" s="141"/>
      <c r="S209" s="195">
        <f t="shared" si="9"/>
        <v>0</v>
      </c>
      <c r="T209" s="196" t="str">
        <f t="shared" si="10"/>
        <v/>
      </c>
      <c r="U209" s="196">
        <f t="shared" si="11"/>
        <v>0</v>
      </c>
      <c r="V209" s="197"/>
      <c r="W209" s="195">
        <f t="shared" ref="W209:X209" si="198">C209/100</f>
        <v>0</v>
      </c>
      <c r="X209" s="195">
        <f t="shared" si="198"/>
        <v>0</v>
      </c>
      <c r="Y209" s="195">
        <f t="shared" si="14"/>
        <v>0</v>
      </c>
      <c r="Z209" s="198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183.0</v>
      </c>
      <c r="B210" s="190"/>
      <c r="C210" s="190"/>
      <c r="D210" s="190"/>
      <c r="E210" s="190"/>
      <c r="F210" s="190">
        <f t="shared" si="5"/>
        <v>0</v>
      </c>
      <c r="G210" s="190">
        <f t="shared" si="6"/>
        <v>0</v>
      </c>
      <c r="H210" s="191">
        <f t="shared" si="7"/>
        <v>0</v>
      </c>
      <c r="I210" s="190"/>
      <c r="J210" s="192">
        <f t="shared" si="8"/>
        <v>0</v>
      </c>
      <c r="K210" s="139"/>
      <c r="L210" s="216"/>
      <c r="M210" s="258"/>
      <c r="N210" s="258"/>
      <c r="O210" s="139"/>
      <c r="P210" s="139"/>
      <c r="Q210" s="192"/>
      <c r="R210" s="141"/>
      <c r="S210" s="195">
        <f t="shared" si="9"/>
        <v>0</v>
      </c>
      <c r="T210" s="196" t="str">
        <f t="shared" si="10"/>
        <v/>
      </c>
      <c r="U210" s="196">
        <f t="shared" si="11"/>
        <v>0</v>
      </c>
      <c r="V210" s="197"/>
      <c r="W210" s="195">
        <f t="shared" ref="W210:X210" si="199">C210/100</f>
        <v>0</v>
      </c>
      <c r="X210" s="195">
        <f t="shared" si="199"/>
        <v>0</v>
      </c>
      <c r="Y210" s="195">
        <f t="shared" si="14"/>
        <v>0</v>
      </c>
      <c r="Z210" s="198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184.0</v>
      </c>
      <c r="B211" s="190"/>
      <c r="C211" s="190"/>
      <c r="D211" s="190"/>
      <c r="E211" s="190"/>
      <c r="F211" s="190">
        <f t="shared" si="5"/>
        <v>0</v>
      </c>
      <c r="G211" s="190">
        <f t="shared" si="6"/>
        <v>0</v>
      </c>
      <c r="H211" s="191">
        <f t="shared" si="7"/>
        <v>0</v>
      </c>
      <c r="I211" s="190"/>
      <c r="J211" s="192">
        <f t="shared" si="8"/>
        <v>0</v>
      </c>
      <c r="K211" s="139"/>
      <c r="L211" s="216"/>
      <c r="M211" s="258"/>
      <c r="N211" s="258"/>
      <c r="O211" s="139"/>
      <c r="P211" s="139"/>
      <c r="Q211" s="192"/>
      <c r="R211" s="141"/>
      <c r="S211" s="195">
        <f t="shared" si="9"/>
        <v>0</v>
      </c>
      <c r="T211" s="196" t="str">
        <f t="shared" si="10"/>
        <v/>
      </c>
      <c r="U211" s="196">
        <f t="shared" si="11"/>
        <v>0</v>
      </c>
      <c r="V211" s="197"/>
      <c r="W211" s="195">
        <f t="shared" ref="W211:X211" si="200">C211/100</f>
        <v>0</v>
      </c>
      <c r="X211" s="195">
        <f t="shared" si="200"/>
        <v>0</v>
      </c>
      <c r="Y211" s="195">
        <f t="shared" si="14"/>
        <v>0</v>
      </c>
      <c r="Z211" s="198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185.0</v>
      </c>
      <c r="B212" s="190"/>
      <c r="C212" s="190"/>
      <c r="D212" s="190"/>
      <c r="E212" s="190"/>
      <c r="F212" s="190">
        <f t="shared" si="5"/>
        <v>0</v>
      </c>
      <c r="G212" s="190">
        <f t="shared" si="6"/>
        <v>0</v>
      </c>
      <c r="H212" s="191">
        <f t="shared" si="7"/>
        <v>0</v>
      </c>
      <c r="I212" s="190"/>
      <c r="J212" s="192">
        <f t="shared" si="8"/>
        <v>0</v>
      </c>
      <c r="K212" s="139"/>
      <c r="L212" s="216"/>
      <c r="M212" s="258"/>
      <c r="N212" s="258"/>
      <c r="O212" s="139"/>
      <c r="P212" s="139"/>
      <c r="Q212" s="192"/>
      <c r="R212" s="141"/>
      <c r="S212" s="195">
        <f t="shared" si="9"/>
        <v>0</v>
      </c>
      <c r="T212" s="196" t="str">
        <f t="shared" si="10"/>
        <v/>
      </c>
      <c r="U212" s="196">
        <f t="shared" si="11"/>
        <v>0</v>
      </c>
      <c r="V212" s="197"/>
      <c r="W212" s="195">
        <f t="shared" ref="W212:X212" si="201">C212/100</f>
        <v>0</v>
      </c>
      <c r="X212" s="195">
        <f t="shared" si="201"/>
        <v>0</v>
      </c>
      <c r="Y212" s="195">
        <f t="shared" si="14"/>
        <v>0</v>
      </c>
      <c r="Z212" s="198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186.0</v>
      </c>
      <c r="B213" s="190"/>
      <c r="C213" s="190"/>
      <c r="D213" s="190"/>
      <c r="E213" s="190"/>
      <c r="F213" s="190">
        <f t="shared" si="5"/>
        <v>0</v>
      </c>
      <c r="G213" s="190">
        <f t="shared" si="6"/>
        <v>0</v>
      </c>
      <c r="H213" s="191">
        <f t="shared" si="7"/>
        <v>0</v>
      </c>
      <c r="I213" s="190"/>
      <c r="J213" s="192">
        <f t="shared" si="8"/>
        <v>0</v>
      </c>
      <c r="K213" s="139"/>
      <c r="L213" s="216"/>
      <c r="M213" s="258"/>
      <c r="N213" s="258"/>
      <c r="O213" s="139"/>
      <c r="P213" s="139"/>
      <c r="Q213" s="192"/>
      <c r="R213" s="141"/>
      <c r="S213" s="195">
        <f t="shared" si="9"/>
        <v>0</v>
      </c>
      <c r="T213" s="196" t="str">
        <f t="shared" si="10"/>
        <v/>
      </c>
      <c r="U213" s="196">
        <f t="shared" si="11"/>
        <v>0</v>
      </c>
      <c r="V213" s="197"/>
      <c r="W213" s="195">
        <f t="shared" ref="W213:X213" si="202">C213/100</f>
        <v>0</v>
      </c>
      <c r="X213" s="195">
        <f t="shared" si="202"/>
        <v>0</v>
      </c>
      <c r="Y213" s="195">
        <f t="shared" si="14"/>
        <v>0</v>
      </c>
      <c r="Z213" s="198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187.0</v>
      </c>
      <c r="B214" s="190"/>
      <c r="C214" s="190"/>
      <c r="D214" s="190"/>
      <c r="E214" s="190"/>
      <c r="F214" s="190">
        <f t="shared" si="5"/>
        <v>0</v>
      </c>
      <c r="G214" s="190">
        <f t="shared" si="6"/>
        <v>0</v>
      </c>
      <c r="H214" s="191">
        <f t="shared" si="7"/>
        <v>0</v>
      </c>
      <c r="I214" s="190"/>
      <c r="J214" s="192">
        <f t="shared" si="8"/>
        <v>0</v>
      </c>
      <c r="K214" s="139"/>
      <c r="L214" s="216"/>
      <c r="M214" s="258"/>
      <c r="N214" s="258"/>
      <c r="O214" s="139"/>
      <c r="P214" s="139"/>
      <c r="Q214" s="192"/>
      <c r="R214" s="141"/>
      <c r="S214" s="195">
        <f t="shared" si="9"/>
        <v>0</v>
      </c>
      <c r="T214" s="196" t="str">
        <f t="shared" si="10"/>
        <v/>
      </c>
      <c r="U214" s="196">
        <f t="shared" si="11"/>
        <v>0</v>
      </c>
      <c r="V214" s="197"/>
      <c r="W214" s="195">
        <f t="shared" ref="W214:X214" si="203">C214/100</f>
        <v>0</v>
      </c>
      <c r="X214" s="195">
        <f t="shared" si="203"/>
        <v>0</v>
      </c>
      <c r="Y214" s="195">
        <f t="shared" si="14"/>
        <v>0</v>
      </c>
      <c r="Z214" s="198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188.0</v>
      </c>
      <c r="B215" s="190"/>
      <c r="C215" s="190"/>
      <c r="D215" s="190"/>
      <c r="E215" s="190"/>
      <c r="F215" s="190">
        <f t="shared" si="5"/>
        <v>0</v>
      </c>
      <c r="G215" s="190">
        <f t="shared" si="6"/>
        <v>0</v>
      </c>
      <c r="H215" s="191">
        <f t="shared" si="7"/>
        <v>0</v>
      </c>
      <c r="I215" s="190"/>
      <c r="J215" s="192">
        <f t="shared" si="8"/>
        <v>0</v>
      </c>
      <c r="K215" s="139"/>
      <c r="L215" s="216"/>
      <c r="M215" s="258"/>
      <c r="N215" s="258"/>
      <c r="O215" s="139"/>
      <c r="P215" s="139"/>
      <c r="Q215" s="192"/>
      <c r="R215" s="141"/>
      <c r="S215" s="195">
        <f t="shared" si="9"/>
        <v>0</v>
      </c>
      <c r="T215" s="196" t="str">
        <f t="shared" si="10"/>
        <v/>
      </c>
      <c r="U215" s="196">
        <f t="shared" si="11"/>
        <v>0</v>
      </c>
      <c r="V215" s="197"/>
      <c r="W215" s="195">
        <f t="shared" ref="W215:X215" si="204">C215/100</f>
        <v>0</v>
      </c>
      <c r="X215" s="195">
        <f t="shared" si="204"/>
        <v>0</v>
      </c>
      <c r="Y215" s="195">
        <f t="shared" si="14"/>
        <v>0</v>
      </c>
      <c r="Z215" s="198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189.0</v>
      </c>
      <c r="B216" s="190"/>
      <c r="C216" s="190"/>
      <c r="D216" s="190"/>
      <c r="E216" s="190"/>
      <c r="F216" s="190">
        <f t="shared" si="5"/>
        <v>0</v>
      </c>
      <c r="G216" s="190">
        <f t="shared" si="6"/>
        <v>0</v>
      </c>
      <c r="H216" s="191">
        <f t="shared" si="7"/>
        <v>0</v>
      </c>
      <c r="I216" s="190"/>
      <c r="J216" s="192">
        <f t="shared" si="8"/>
        <v>0</v>
      </c>
      <c r="K216" s="139"/>
      <c r="L216" s="216"/>
      <c r="M216" s="258"/>
      <c r="N216" s="258"/>
      <c r="O216" s="139"/>
      <c r="P216" s="139"/>
      <c r="Q216" s="192"/>
      <c r="R216" s="141"/>
      <c r="S216" s="195">
        <f t="shared" si="9"/>
        <v>0</v>
      </c>
      <c r="T216" s="196" t="str">
        <f t="shared" si="10"/>
        <v/>
      </c>
      <c r="U216" s="196">
        <f t="shared" si="11"/>
        <v>0</v>
      </c>
      <c r="V216" s="197"/>
      <c r="W216" s="195">
        <f t="shared" ref="W216:X216" si="205">C216/100</f>
        <v>0</v>
      </c>
      <c r="X216" s="195">
        <f t="shared" si="205"/>
        <v>0</v>
      </c>
      <c r="Y216" s="195">
        <f t="shared" si="14"/>
        <v>0</v>
      </c>
      <c r="Z216" s="198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190.0</v>
      </c>
      <c r="B217" s="190"/>
      <c r="C217" s="190"/>
      <c r="D217" s="190"/>
      <c r="E217" s="190"/>
      <c r="F217" s="190">
        <f t="shared" si="5"/>
        <v>0</v>
      </c>
      <c r="G217" s="190">
        <f t="shared" si="6"/>
        <v>0</v>
      </c>
      <c r="H217" s="191">
        <f t="shared" si="7"/>
        <v>0</v>
      </c>
      <c r="I217" s="190"/>
      <c r="J217" s="192">
        <f t="shared" si="8"/>
        <v>0</v>
      </c>
      <c r="K217" s="139"/>
      <c r="L217" s="216"/>
      <c r="M217" s="258"/>
      <c r="N217" s="258"/>
      <c r="O217" s="139"/>
      <c r="P217" s="139"/>
      <c r="Q217" s="192"/>
      <c r="R217" s="141"/>
      <c r="S217" s="195">
        <f t="shared" si="9"/>
        <v>0</v>
      </c>
      <c r="T217" s="196" t="str">
        <f t="shared" si="10"/>
        <v/>
      </c>
      <c r="U217" s="196">
        <f t="shared" si="11"/>
        <v>0</v>
      </c>
      <c r="V217" s="197"/>
      <c r="W217" s="195">
        <f t="shared" ref="W217:X217" si="206">C217/100</f>
        <v>0</v>
      </c>
      <c r="X217" s="195">
        <f t="shared" si="206"/>
        <v>0</v>
      </c>
      <c r="Y217" s="195">
        <f t="shared" si="14"/>
        <v>0</v>
      </c>
      <c r="Z217" s="198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191.0</v>
      </c>
      <c r="B218" s="190"/>
      <c r="C218" s="190"/>
      <c r="D218" s="190"/>
      <c r="E218" s="190"/>
      <c r="F218" s="190">
        <f t="shared" si="5"/>
        <v>0</v>
      </c>
      <c r="G218" s="190">
        <f t="shared" si="6"/>
        <v>0</v>
      </c>
      <c r="H218" s="191">
        <f t="shared" si="7"/>
        <v>0</v>
      </c>
      <c r="I218" s="190"/>
      <c r="J218" s="192">
        <f t="shared" si="8"/>
        <v>0</v>
      </c>
      <c r="K218" s="139"/>
      <c r="L218" s="216"/>
      <c r="M218" s="258"/>
      <c r="N218" s="258"/>
      <c r="O218" s="139"/>
      <c r="P218" s="139"/>
      <c r="Q218" s="192"/>
      <c r="R218" s="141"/>
      <c r="S218" s="195">
        <f t="shared" si="9"/>
        <v>0</v>
      </c>
      <c r="T218" s="196" t="str">
        <f t="shared" si="10"/>
        <v/>
      </c>
      <c r="U218" s="196">
        <f t="shared" si="11"/>
        <v>0</v>
      </c>
      <c r="V218" s="197"/>
      <c r="W218" s="195">
        <f t="shared" ref="W218:X218" si="207">C218/100</f>
        <v>0</v>
      </c>
      <c r="X218" s="195">
        <f t="shared" si="207"/>
        <v>0</v>
      </c>
      <c r="Y218" s="195">
        <f t="shared" si="14"/>
        <v>0</v>
      </c>
      <c r="Z218" s="198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192.0</v>
      </c>
      <c r="B219" s="190"/>
      <c r="C219" s="190"/>
      <c r="D219" s="190"/>
      <c r="E219" s="190"/>
      <c r="F219" s="190">
        <f t="shared" si="5"/>
        <v>0</v>
      </c>
      <c r="G219" s="190">
        <f t="shared" si="6"/>
        <v>0</v>
      </c>
      <c r="H219" s="191">
        <f t="shared" si="7"/>
        <v>0</v>
      </c>
      <c r="I219" s="190"/>
      <c r="J219" s="192">
        <f t="shared" si="8"/>
        <v>0</v>
      </c>
      <c r="K219" s="139"/>
      <c r="L219" s="216"/>
      <c r="M219" s="258"/>
      <c r="N219" s="258"/>
      <c r="O219" s="139"/>
      <c r="P219" s="139"/>
      <c r="Q219" s="192"/>
      <c r="R219" s="141"/>
      <c r="S219" s="195">
        <f t="shared" si="9"/>
        <v>0</v>
      </c>
      <c r="T219" s="196" t="str">
        <f t="shared" si="10"/>
        <v/>
      </c>
      <c r="U219" s="196">
        <f t="shared" si="11"/>
        <v>0</v>
      </c>
      <c r="V219" s="197"/>
      <c r="W219" s="195">
        <f t="shared" ref="W219:X219" si="208">C219/100</f>
        <v>0</v>
      </c>
      <c r="X219" s="195">
        <f t="shared" si="208"/>
        <v>0</v>
      </c>
      <c r="Y219" s="195">
        <f t="shared" si="14"/>
        <v>0</v>
      </c>
      <c r="Z219" s="198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193.0</v>
      </c>
      <c r="B220" s="190"/>
      <c r="C220" s="190"/>
      <c r="D220" s="190"/>
      <c r="E220" s="190"/>
      <c r="F220" s="190">
        <f t="shared" si="5"/>
        <v>0</v>
      </c>
      <c r="G220" s="190">
        <f t="shared" si="6"/>
        <v>0</v>
      </c>
      <c r="H220" s="191">
        <f t="shared" si="7"/>
        <v>0</v>
      </c>
      <c r="I220" s="190"/>
      <c r="J220" s="192">
        <f t="shared" si="8"/>
        <v>0</v>
      </c>
      <c r="K220" s="139"/>
      <c r="L220" s="216"/>
      <c r="M220" s="258"/>
      <c r="N220" s="258"/>
      <c r="O220" s="139"/>
      <c r="P220" s="139"/>
      <c r="Q220" s="192"/>
      <c r="R220" s="141"/>
      <c r="S220" s="195">
        <f t="shared" si="9"/>
        <v>0</v>
      </c>
      <c r="T220" s="196" t="str">
        <f t="shared" si="10"/>
        <v/>
      </c>
      <c r="U220" s="196">
        <f t="shared" si="11"/>
        <v>0</v>
      </c>
      <c r="V220" s="197"/>
      <c r="W220" s="195">
        <f t="shared" ref="W220:X220" si="209">C220/100</f>
        <v>0</v>
      </c>
      <c r="X220" s="195">
        <f t="shared" si="209"/>
        <v>0</v>
      </c>
      <c r="Y220" s="195">
        <f t="shared" si="14"/>
        <v>0</v>
      </c>
      <c r="Z220" s="198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0">
        <v>194.0</v>
      </c>
      <c r="B221" s="190"/>
      <c r="C221" s="190"/>
      <c r="D221" s="190"/>
      <c r="E221" s="190"/>
      <c r="F221" s="190">
        <f t="shared" si="5"/>
        <v>0</v>
      </c>
      <c r="G221" s="190">
        <f t="shared" si="6"/>
        <v>0</v>
      </c>
      <c r="H221" s="191">
        <f t="shared" si="7"/>
        <v>0</v>
      </c>
      <c r="I221" s="190"/>
      <c r="J221" s="192">
        <f t="shared" si="8"/>
        <v>0</v>
      </c>
      <c r="K221" s="139"/>
      <c r="L221" s="216"/>
      <c r="M221" s="258"/>
      <c r="N221" s="258"/>
      <c r="O221" s="139"/>
      <c r="P221" s="139"/>
      <c r="Q221" s="192"/>
      <c r="R221" s="141"/>
      <c r="S221" s="195">
        <f t="shared" si="9"/>
        <v>0</v>
      </c>
      <c r="T221" s="196" t="str">
        <f t="shared" si="10"/>
        <v/>
      </c>
      <c r="U221" s="196">
        <f t="shared" si="11"/>
        <v>0</v>
      </c>
      <c r="V221" s="197"/>
      <c r="W221" s="195">
        <f t="shared" ref="W221:X221" si="210">C221/100</f>
        <v>0</v>
      </c>
      <c r="X221" s="195">
        <f t="shared" si="210"/>
        <v>0</v>
      </c>
      <c r="Y221" s="195">
        <f t="shared" si="14"/>
        <v>0</v>
      </c>
      <c r="Z221" s="198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0">
        <v>195.0</v>
      </c>
      <c r="B222" s="190"/>
      <c r="C222" s="190"/>
      <c r="D222" s="190"/>
      <c r="E222" s="190"/>
      <c r="F222" s="190">
        <f t="shared" si="5"/>
        <v>0</v>
      </c>
      <c r="G222" s="190">
        <f t="shared" si="6"/>
        <v>0</v>
      </c>
      <c r="H222" s="191">
        <f t="shared" si="7"/>
        <v>0</v>
      </c>
      <c r="I222" s="190"/>
      <c r="J222" s="192">
        <f t="shared" si="8"/>
        <v>0</v>
      </c>
      <c r="K222" s="139"/>
      <c r="L222" s="216"/>
      <c r="M222" s="258"/>
      <c r="N222" s="258"/>
      <c r="O222" s="139"/>
      <c r="P222" s="139"/>
      <c r="Q222" s="192"/>
      <c r="R222" s="141"/>
      <c r="S222" s="195">
        <f t="shared" si="9"/>
        <v>0</v>
      </c>
      <c r="T222" s="196" t="str">
        <f t="shared" si="10"/>
        <v/>
      </c>
      <c r="U222" s="196">
        <f t="shared" si="11"/>
        <v>0</v>
      </c>
      <c r="V222" s="197"/>
      <c r="W222" s="195">
        <f t="shared" ref="W222:X222" si="211">C222/100</f>
        <v>0</v>
      </c>
      <c r="X222" s="195">
        <f t="shared" si="211"/>
        <v>0</v>
      </c>
      <c r="Y222" s="195">
        <f t="shared" si="14"/>
        <v>0</v>
      </c>
      <c r="Z222" s="198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hidden="1" customHeight="1">
      <c r="A223" s="160">
        <v>196.0</v>
      </c>
      <c r="B223" s="190"/>
      <c r="C223" s="190"/>
      <c r="D223" s="190"/>
      <c r="E223" s="190"/>
      <c r="F223" s="190">
        <f t="shared" si="5"/>
        <v>0</v>
      </c>
      <c r="G223" s="190">
        <f t="shared" si="6"/>
        <v>0</v>
      </c>
      <c r="H223" s="191">
        <f t="shared" si="7"/>
        <v>0</v>
      </c>
      <c r="I223" s="190"/>
      <c r="J223" s="192">
        <f t="shared" si="8"/>
        <v>0</v>
      </c>
      <c r="K223" s="139"/>
      <c r="L223" s="216"/>
      <c r="M223" s="258"/>
      <c r="N223" s="258"/>
      <c r="O223" s="139"/>
      <c r="P223" s="139"/>
      <c r="Q223" s="192"/>
      <c r="R223" s="141"/>
      <c r="S223" s="195">
        <f t="shared" si="9"/>
        <v>0</v>
      </c>
      <c r="T223" s="196" t="str">
        <f t="shared" si="10"/>
        <v/>
      </c>
      <c r="U223" s="196">
        <f t="shared" si="11"/>
        <v>0</v>
      </c>
      <c r="V223" s="197"/>
      <c r="W223" s="195">
        <f t="shared" ref="W223:X223" si="212">C223/100</f>
        <v>0</v>
      </c>
      <c r="X223" s="195">
        <f t="shared" si="212"/>
        <v>0</v>
      </c>
      <c r="Y223" s="195">
        <f t="shared" si="14"/>
        <v>0</v>
      </c>
      <c r="Z223" s="198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hidden="1" customHeight="1">
      <c r="A224" s="160">
        <v>197.0</v>
      </c>
      <c r="B224" s="190"/>
      <c r="C224" s="190"/>
      <c r="D224" s="190"/>
      <c r="E224" s="190"/>
      <c r="F224" s="190">
        <f t="shared" si="5"/>
        <v>0</v>
      </c>
      <c r="G224" s="190">
        <f t="shared" si="6"/>
        <v>0</v>
      </c>
      <c r="H224" s="191">
        <f t="shared" si="7"/>
        <v>0</v>
      </c>
      <c r="I224" s="190"/>
      <c r="J224" s="192">
        <f t="shared" si="8"/>
        <v>0</v>
      </c>
      <c r="K224" s="139"/>
      <c r="L224" s="216"/>
      <c r="M224" s="258"/>
      <c r="N224" s="258"/>
      <c r="O224" s="139"/>
      <c r="P224" s="139"/>
      <c r="Q224" s="192"/>
      <c r="R224" s="141"/>
      <c r="S224" s="195">
        <f t="shared" si="9"/>
        <v>0</v>
      </c>
      <c r="T224" s="196" t="str">
        <f t="shared" si="10"/>
        <v/>
      </c>
      <c r="U224" s="196">
        <f t="shared" si="11"/>
        <v>0</v>
      </c>
      <c r="V224" s="197"/>
      <c r="W224" s="195">
        <f t="shared" ref="W224:X224" si="213">C224/100</f>
        <v>0</v>
      </c>
      <c r="X224" s="195">
        <f t="shared" si="213"/>
        <v>0</v>
      </c>
      <c r="Y224" s="195">
        <f t="shared" si="14"/>
        <v>0</v>
      </c>
      <c r="Z224" s="198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hidden="1" customHeight="1">
      <c r="A225" s="160">
        <v>198.0</v>
      </c>
      <c r="B225" s="190"/>
      <c r="C225" s="190"/>
      <c r="D225" s="190"/>
      <c r="E225" s="190"/>
      <c r="F225" s="190">
        <f t="shared" si="5"/>
        <v>0</v>
      </c>
      <c r="G225" s="190">
        <f t="shared" si="6"/>
        <v>0</v>
      </c>
      <c r="H225" s="191">
        <f t="shared" si="7"/>
        <v>0</v>
      </c>
      <c r="I225" s="190"/>
      <c r="J225" s="192">
        <f t="shared" si="8"/>
        <v>0</v>
      </c>
      <c r="K225" s="139"/>
      <c r="L225" s="216"/>
      <c r="M225" s="258"/>
      <c r="N225" s="258"/>
      <c r="O225" s="139"/>
      <c r="P225" s="139"/>
      <c r="Q225" s="192"/>
      <c r="R225" s="141"/>
      <c r="S225" s="195">
        <f t="shared" si="9"/>
        <v>0</v>
      </c>
      <c r="T225" s="196" t="str">
        <f t="shared" si="10"/>
        <v/>
      </c>
      <c r="U225" s="196">
        <f t="shared" si="11"/>
        <v>0</v>
      </c>
      <c r="V225" s="197"/>
      <c r="W225" s="195">
        <f t="shared" ref="W225:X225" si="214">C225/100</f>
        <v>0</v>
      </c>
      <c r="X225" s="195">
        <f t="shared" si="214"/>
        <v>0</v>
      </c>
      <c r="Y225" s="195">
        <f t="shared" si="14"/>
        <v>0</v>
      </c>
      <c r="Z225" s="198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hidden="1" customHeight="1">
      <c r="A226" s="160">
        <v>199.0</v>
      </c>
      <c r="B226" s="190"/>
      <c r="C226" s="190"/>
      <c r="D226" s="190"/>
      <c r="E226" s="190"/>
      <c r="F226" s="190">
        <f t="shared" si="5"/>
        <v>0</v>
      </c>
      <c r="G226" s="190">
        <f t="shared" si="6"/>
        <v>0</v>
      </c>
      <c r="H226" s="191">
        <f t="shared" si="7"/>
        <v>0</v>
      </c>
      <c r="I226" s="190"/>
      <c r="J226" s="192">
        <f t="shared" si="8"/>
        <v>0</v>
      </c>
      <c r="K226" s="139"/>
      <c r="L226" s="216"/>
      <c r="M226" s="258"/>
      <c r="N226" s="258"/>
      <c r="O226" s="139"/>
      <c r="P226" s="139"/>
      <c r="Q226" s="192"/>
      <c r="R226" s="141"/>
      <c r="S226" s="195">
        <f t="shared" si="9"/>
        <v>0</v>
      </c>
      <c r="T226" s="196" t="str">
        <f t="shared" si="10"/>
        <v/>
      </c>
      <c r="U226" s="196">
        <f t="shared" si="11"/>
        <v>0</v>
      </c>
      <c r="V226" s="197"/>
      <c r="W226" s="195">
        <f t="shared" ref="W226:X226" si="215">C226/100</f>
        <v>0</v>
      </c>
      <c r="X226" s="195">
        <f t="shared" si="215"/>
        <v>0</v>
      </c>
      <c r="Y226" s="195">
        <f t="shared" si="14"/>
        <v>0</v>
      </c>
      <c r="Z226" s="198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60">
        <v>200.0</v>
      </c>
      <c r="B227" s="190"/>
      <c r="C227" s="190"/>
      <c r="D227" s="190"/>
      <c r="E227" s="190"/>
      <c r="F227" s="190">
        <f t="shared" si="5"/>
        <v>0</v>
      </c>
      <c r="G227" s="190">
        <f t="shared" si="6"/>
        <v>0</v>
      </c>
      <c r="H227" s="191">
        <f t="shared" si="7"/>
        <v>0</v>
      </c>
      <c r="I227" s="190"/>
      <c r="J227" s="192">
        <f t="shared" si="8"/>
        <v>0</v>
      </c>
      <c r="K227" s="139"/>
      <c r="L227" s="216"/>
      <c r="M227" s="258"/>
      <c r="N227" s="258"/>
      <c r="O227" s="139"/>
      <c r="P227" s="139"/>
      <c r="Q227" s="192"/>
      <c r="R227" s="141"/>
      <c r="S227" s="195">
        <f t="shared" si="9"/>
        <v>0</v>
      </c>
      <c r="T227" s="196" t="str">
        <f t="shared" si="10"/>
        <v/>
      </c>
      <c r="U227" s="196">
        <f t="shared" si="11"/>
        <v>0</v>
      </c>
      <c r="V227" s="197"/>
      <c r="W227" s="195">
        <f t="shared" ref="W227:X227" si="216">C227/100</f>
        <v>0</v>
      </c>
      <c r="X227" s="195">
        <f t="shared" si="216"/>
        <v>0</v>
      </c>
      <c r="Y227" s="195">
        <f t="shared" si="14"/>
        <v>0</v>
      </c>
      <c r="Z227" s="198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60">
        <v>201.0</v>
      </c>
      <c r="B228" s="190"/>
      <c r="C228" s="190"/>
      <c r="D228" s="190"/>
      <c r="E228" s="190"/>
      <c r="F228" s="190">
        <f t="shared" si="5"/>
        <v>0</v>
      </c>
      <c r="G228" s="190">
        <f t="shared" si="6"/>
        <v>0</v>
      </c>
      <c r="H228" s="191">
        <f t="shared" si="7"/>
        <v>0</v>
      </c>
      <c r="I228" s="190"/>
      <c r="J228" s="192">
        <f t="shared" si="8"/>
        <v>0</v>
      </c>
      <c r="K228" s="139"/>
      <c r="L228" s="216"/>
      <c r="M228" s="258"/>
      <c r="N228" s="258"/>
      <c r="O228" s="139"/>
      <c r="P228" s="139"/>
      <c r="Q228" s="192"/>
      <c r="R228" s="141"/>
      <c r="S228" s="195">
        <f t="shared" si="9"/>
        <v>0</v>
      </c>
      <c r="T228" s="196" t="str">
        <f t="shared" si="10"/>
        <v/>
      </c>
      <c r="U228" s="196">
        <f t="shared" si="11"/>
        <v>0</v>
      </c>
      <c r="V228" s="197"/>
      <c r="W228" s="195">
        <f t="shared" ref="W228:X228" si="217">C228/100</f>
        <v>0</v>
      </c>
      <c r="X228" s="195">
        <f t="shared" si="217"/>
        <v>0</v>
      </c>
      <c r="Y228" s="195">
        <f t="shared" si="14"/>
        <v>0</v>
      </c>
      <c r="Z228" s="198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60">
        <v>202.0</v>
      </c>
      <c r="B229" s="190"/>
      <c r="C229" s="190"/>
      <c r="D229" s="190"/>
      <c r="E229" s="190"/>
      <c r="F229" s="190">
        <f t="shared" si="5"/>
        <v>0</v>
      </c>
      <c r="G229" s="190">
        <f t="shared" si="6"/>
        <v>0</v>
      </c>
      <c r="H229" s="191">
        <f t="shared" si="7"/>
        <v>0</v>
      </c>
      <c r="I229" s="190"/>
      <c r="J229" s="192">
        <f t="shared" si="8"/>
        <v>0</v>
      </c>
      <c r="K229" s="139"/>
      <c r="L229" s="216"/>
      <c r="M229" s="258"/>
      <c r="N229" s="258"/>
      <c r="O229" s="139"/>
      <c r="P229" s="139"/>
      <c r="Q229" s="192"/>
      <c r="R229" s="141"/>
      <c r="S229" s="195">
        <f t="shared" si="9"/>
        <v>0</v>
      </c>
      <c r="T229" s="196" t="str">
        <f t="shared" si="10"/>
        <v/>
      </c>
      <c r="U229" s="196">
        <f t="shared" si="11"/>
        <v>0</v>
      </c>
      <c r="V229" s="197"/>
      <c r="W229" s="195">
        <f t="shared" ref="W229:X229" si="218">C229/100</f>
        <v>0</v>
      </c>
      <c r="X229" s="195">
        <f t="shared" si="218"/>
        <v>0</v>
      </c>
      <c r="Y229" s="195">
        <f t="shared" si="14"/>
        <v>0</v>
      </c>
      <c r="Z229" s="198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60">
        <v>203.0</v>
      </c>
      <c r="B230" s="190"/>
      <c r="C230" s="190"/>
      <c r="D230" s="190"/>
      <c r="E230" s="190"/>
      <c r="F230" s="190">
        <f t="shared" si="5"/>
        <v>0</v>
      </c>
      <c r="G230" s="190">
        <f t="shared" si="6"/>
        <v>0</v>
      </c>
      <c r="H230" s="191">
        <f t="shared" si="7"/>
        <v>0</v>
      </c>
      <c r="I230" s="190"/>
      <c r="J230" s="192">
        <f t="shared" si="8"/>
        <v>0</v>
      </c>
      <c r="K230" s="139"/>
      <c r="L230" s="216"/>
      <c r="M230" s="258"/>
      <c r="N230" s="258"/>
      <c r="O230" s="139"/>
      <c r="P230" s="139"/>
      <c r="Q230" s="192"/>
      <c r="R230" s="141"/>
      <c r="S230" s="195">
        <f t="shared" si="9"/>
        <v>0</v>
      </c>
      <c r="T230" s="196" t="str">
        <f t="shared" si="10"/>
        <v/>
      </c>
      <c r="U230" s="196">
        <f t="shared" si="11"/>
        <v>0</v>
      </c>
      <c r="V230" s="197"/>
      <c r="W230" s="195">
        <f t="shared" ref="W230:X230" si="219">C230/100</f>
        <v>0</v>
      </c>
      <c r="X230" s="195">
        <f t="shared" si="219"/>
        <v>0</v>
      </c>
      <c r="Y230" s="195">
        <f t="shared" si="14"/>
        <v>0</v>
      </c>
      <c r="Z230" s="198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60">
        <v>204.0</v>
      </c>
      <c r="B231" s="190"/>
      <c r="C231" s="190"/>
      <c r="D231" s="190"/>
      <c r="E231" s="190"/>
      <c r="F231" s="190">
        <f t="shared" si="5"/>
        <v>0</v>
      </c>
      <c r="G231" s="190">
        <f t="shared" si="6"/>
        <v>0</v>
      </c>
      <c r="H231" s="191">
        <f t="shared" si="7"/>
        <v>0</v>
      </c>
      <c r="I231" s="190"/>
      <c r="J231" s="192">
        <f t="shared" si="8"/>
        <v>0</v>
      </c>
      <c r="K231" s="139"/>
      <c r="L231" s="216"/>
      <c r="M231" s="258"/>
      <c r="N231" s="258"/>
      <c r="O231" s="139"/>
      <c r="P231" s="139"/>
      <c r="Q231" s="192"/>
      <c r="R231" s="141"/>
      <c r="S231" s="195">
        <f t="shared" si="9"/>
        <v>0</v>
      </c>
      <c r="T231" s="196" t="str">
        <f t="shared" si="10"/>
        <v/>
      </c>
      <c r="U231" s="196">
        <f t="shared" si="11"/>
        <v>0</v>
      </c>
      <c r="V231" s="197"/>
      <c r="W231" s="195">
        <f t="shared" ref="W231:X231" si="220">C231/100</f>
        <v>0</v>
      </c>
      <c r="X231" s="195">
        <f t="shared" si="220"/>
        <v>0</v>
      </c>
      <c r="Y231" s="195">
        <f t="shared" si="14"/>
        <v>0</v>
      </c>
      <c r="Z231" s="198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60">
        <v>205.0</v>
      </c>
      <c r="B232" s="190"/>
      <c r="C232" s="190"/>
      <c r="D232" s="190"/>
      <c r="E232" s="190"/>
      <c r="F232" s="190">
        <f t="shared" si="5"/>
        <v>0</v>
      </c>
      <c r="G232" s="190">
        <f t="shared" si="6"/>
        <v>0</v>
      </c>
      <c r="H232" s="191">
        <f t="shared" si="7"/>
        <v>0</v>
      </c>
      <c r="I232" s="190"/>
      <c r="J232" s="192">
        <f t="shared" si="8"/>
        <v>0</v>
      </c>
      <c r="K232" s="139"/>
      <c r="L232" s="216"/>
      <c r="M232" s="258"/>
      <c r="N232" s="258"/>
      <c r="O232" s="139"/>
      <c r="P232" s="139"/>
      <c r="Q232" s="192"/>
      <c r="R232" s="141"/>
      <c r="S232" s="195">
        <f t="shared" si="9"/>
        <v>0</v>
      </c>
      <c r="T232" s="196" t="str">
        <f t="shared" si="10"/>
        <v/>
      </c>
      <c r="U232" s="196">
        <f t="shared" si="11"/>
        <v>0</v>
      </c>
      <c r="V232" s="197"/>
      <c r="W232" s="195">
        <f t="shared" ref="W232:X232" si="221">C232/100</f>
        <v>0</v>
      </c>
      <c r="X232" s="195">
        <f t="shared" si="221"/>
        <v>0</v>
      </c>
      <c r="Y232" s="195">
        <f t="shared" si="14"/>
        <v>0</v>
      </c>
      <c r="Z232" s="198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60">
        <v>206.0</v>
      </c>
      <c r="B233" s="190"/>
      <c r="C233" s="190"/>
      <c r="D233" s="190"/>
      <c r="E233" s="190"/>
      <c r="F233" s="190">
        <f t="shared" si="5"/>
        <v>0</v>
      </c>
      <c r="G233" s="190">
        <f t="shared" si="6"/>
        <v>0</v>
      </c>
      <c r="H233" s="191">
        <f t="shared" si="7"/>
        <v>0</v>
      </c>
      <c r="I233" s="190"/>
      <c r="J233" s="192">
        <f t="shared" si="8"/>
        <v>0</v>
      </c>
      <c r="K233" s="139"/>
      <c r="L233" s="216"/>
      <c r="M233" s="258"/>
      <c r="N233" s="258"/>
      <c r="O233" s="139"/>
      <c r="P233" s="139"/>
      <c r="Q233" s="192"/>
      <c r="R233" s="141"/>
      <c r="S233" s="195">
        <f t="shared" si="9"/>
        <v>0</v>
      </c>
      <c r="T233" s="196" t="str">
        <f t="shared" si="10"/>
        <v/>
      </c>
      <c r="U233" s="196">
        <f t="shared" si="11"/>
        <v>0</v>
      </c>
      <c r="V233" s="197"/>
      <c r="W233" s="195">
        <f t="shared" ref="W233:X233" si="222">C233/100</f>
        <v>0</v>
      </c>
      <c r="X233" s="195">
        <f t="shared" si="222"/>
        <v>0</v>
      </c>
      <c r="Y233" s="195">
        <f t="shared" si="14"/>
        <v>0</v>
      </c>
      <c r="Z233" s="198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60">
        <v>207.0</v>
      </c>
      <c r="B234" s="190"/>
      <c r="C234" s="190"/>
      <c r="D234" s="190"/>
      <c r="E234" s="190"/>
      <c r="F234" s="190">
        <f t="shared" si="5"/>
        <v>0</v>
      </c>
      <c r="G234" s="190">
        <f t="shared" si="6"/>
        <v>0</v>
      </c>
      <c r="H234" s="191">
        <f t="shared" si="7"/>
        <v>0</v>
      </c>
      <c r="I234" s="190"/>
      <c r="J234" s="192">
        <f t="shared" si="8"/>
        <v>0</v>
      </c>
      <c r="K234" s="139"/>
      <c r="L234" s="216"/>
      <c r="M234" s="258"/>
      <c r="N234" s="258"/>
      <c r="O234" s="139"/>
      <c r="P234" s="139"/>
      <c r="Q234" s="192"/>
      <c r="R234" s="141"/>
      <c r="S234" s="195">
        <f t="shared" si="9"/>
        <v>0</v>
      </c>
      <c r="T234" s="196" t="str">
        <f t="shared" si="10"/>
        <v/>
      </c>
      <c r="U234" s="196">
        <f t="shared" si="11"/>
        <v>0</v>
      </c>
      <c r="V234" s="197"/>
      <c r="W234" s="195">
        <f t="shared" ref="W234:X234" si="223">C234/100</f>
        <v>0</v>
      </c>
      <c r="X234" s="195">
        <f t="shared" si="223"/>
        <v>0</v>
      </c>
      <c r="Y234" s="195">
        <f t="shared" si="14"/>
        <v>0</v>
      </c>
      <c r="Z234" s="198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60">
        <v>208.0</v>
      </c>
      <c r="B235" s="190"/>
      <c r="C235" s="190"/>
      <c r="D235" s="190"/>
      <c r="E235" s="190"/>
      <c r="F235" s="190">
        <f t="shared" si="5"/>
        <v>0</v>
      </c>
      <c r="G235" s="190">
        <f t="shared" si="6"/>
        <v>0</v>
      </c>
      <c r="H235" s="191">
        <f t="shared" si="7"/>
        <v>0</v>
      </c>
      <c r="I235" s="190"/>
      <c r="J235" s="192">
        <f t="shared" si="8"/>
        <v>0</v>
      </c>
      <c r="K235" s="139"/>
      <c r="L235" s="216"/>
      <c r="M235" s="258"/>
      <c r="N235" s="258"/>
      <c r="O235" s="139"/>
      <c r="P235" s="139"/>
      <c r="Q235" s="192"/>
      <c r="R235" s="141"/>
      <c r="S235" s="195">
        <f t="shared" si="9"/>
        <v>0</v>
      </c>
      <c r="T235" s="196" t="str">
        <f t="shared" si="10"/>
        <v/>
      </c>
      <c r="U235" s="196">
        <f t="shared" si="11"/>
        <v>0</v>
      </c>
      <c r="V235" s="197"/>
      <c r="W235" s="195">
        <f t="shared" ref="W235:X235" si="224">C235/100</f>
        <v>0</v>
      </c>
      <c r="X235" s="195">
        <f t="shared" si="224"/>
        <v>0</v>
      </c>
      <c r="Y235" s="195">
        <f t="shared" si="14"/>
        <v>0</v>
      </c>
      <c r="Z235" s="198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60">
        <v>209.0</v>
      </c>
      <c r="B236" s="190"/>
      <c r="C236" s="190"/>
      <c r="D236" s="190"/>
      <c r="E236" s="190"/>
      <c r="F236" s="190">
        <f t="shared" si="5"/>
        <v>0</v>
      </c>
      <c r="G236" s="190">
        <f t="shared" si="6"/>
        <v>0</v>
      </c>
      <c r="H236" s="191">
        <f t="shared" si="7"/>
        <v>0</v>
      </c>
      <c r="I236" s="190"/>
      <c r="J236" s="192">
        <f t="shared" si="8"/>
        <v>0</v>
      </c>
      <c r="K236" s="139"/>
      <c r="L236" s="216"/>
      <c r="M236" s="258"/>
      <c r="N236" s="258"/>
      <c r="O236" s="139"/>
      <c r="P236" s="139"/>
      <c r="Q236" s="192"/>
      <c r="R236" s="141"/>
      <c r="S236" s="195">
        <f t="shared" si="9"/>
        <v>0</v>
      </c>
      <c r="T236" s="196" t="str">
        <f t="shared" si="10"/>
        <v/>
      </c>
      <c r="U236" s="196">
        <f t="shared" si="11"/>
        <v>0</v>
      </c>
      <c r="V236" s="197"/>
      <c r="W236" s="195">
        <f t="shared" ref="W236:X236" si="225">C236/100</f>
        <v>0</v>
      </c>
      <c r="X236" s="195">
        <f t="shared" si="225"/>
        <v>0</v>
      </c>
      <c r="Y236" s="195">
        <f t="shared" si="14"/>
        <v>0</v>
      </c>
      <c r="Z236" s="198">
        <f t="shared" si="15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60">
        <v>210.0</v>
      </c>
      <c r="B237" s="190"/>
      <c r="C237" s="190"/>
      <c r="D237" s="190"/>
      <c r="E237" s="190"/>
      <c r="F237" s="190">
        <f t="shared" si="5"/>
        <v>0</v>
      </c>
      <c r="G237" s="190">
        <f t="shared" si="6"/>
        <v>0</v>
      </c>
      <c r="H237" s="191">
        <f t="shared" si="7"/>
        <v>0</v>
      </c>
      <c r="I237" s="190"/>
      <c r="J237" s="192">
        <f t="shared" si="8"/>
        <v>0</v>
      </c>
      <c r="K237" s="139"/>
      <c r="L237" s="216"/>
      <c r="M237" s="258"/>
      <c r="N237" s="258"/>
      <c r="O237" s="139"/>
      <c r="P237" s="139"/>
      <c r="Q237" s="192"/>
      <c r="R237" s="141"/>
      <c r="S237" s="195">
        <f t="shared" si="9"/>
        <v>0</v>
      </c>
      <c r="T237" s="196" t="str">
        <f t="shared" si="10"/>
        <v/>
      </c>
      <c r="U237" s="196">
        <f t="shared" si="11"/>
        <v>0</v>
      </c>
      <c r="V237" s="197"/>
      <c r="W237" s="195">
        <f t="shared" ref="W237:X237" si="226">C237/100</f>
        <v>0</v>
      </c>
      <c r="X237" s="195">
        <f t="shared" si="226"/>
        <v>0</v>
      </c>
      <c r="Y237" s="195">
        <f t="shared" si="14"/>
        <v>0</v>
      </c>
      <c r="Z237" s="198">
        <f t="shared" si="15"/>
        <v>0</v>
      </c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60">
        <v>211.0</v>
      </c>
      <c r="B238" s="190"/>
      <c r="C238" s="190"/>
      <c r="D238" s="190"/>
      <c r="E238" s="190"/>
      <c r="F238" s="190">
        <f t="shared" si="5"/>
        <v>0</v>
      </c>
      <c r="G238" s="190">
        <f t="shared" si="6"/>
        <v>0</v>
      </c>
      <c r="H238" s="191">
        <f t="shared" si="7"/>
        <v>0</v>
      </c>
      <c r="I238" s="190"/>
      <c r="J238" s="192">
        <f t="shared" si="8"/>
        <v>0</v>
      </c>
      <c r="K238" s="139"/>
      <c r="L238" s="216"/>
      <c r="M238" s="258"/>
      <c r="N238" s="258"/>
      <c r="O238" s="139"/>
      <c r="P238" s="139"/>
      <c r="Q238" s="192"/>
      <c r="R238" s="141"/>
      <c r="S238" s="195">
        <f t="shared" si="9"/>
        <v>0</v>
      </c>
      <c r="T238" s="196" t="str">
        <f t="shared" si="10"/>
        <v/>
      </c>
      <c r="U238" s="196">
        <f t="shared" si="11"/>
        <v>0</v>
      </c>
      <c r="V238" s="197"/>
      <c r="W238" s="195">
        <f t="shared" ref="W238:X238" si="227">C238/100</f>
        <v>0</v>
      </c>
      <c r="X238" s="195">
        <f t="shared" si="227"/>
        <v>0</v>
      </c>
      <c r="Y238" s="195">
        <f t="shared" si="14"/>
        <v>0</v>
      </c>
      <c r="Z238" s="198">
        <f t="shared" si="15"/>
        <v>0</v>
      </c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60">
        <v>212.0</v>
      </c>
      <c r="B239" s="190"/>
      <c r="C239" s="190"/>
      <c r="D239" s="190"/>
      <c r="E239" s="190"/>
      <c r="F239" s="190">
        <f t="shared" si="5"/>
        <v>0</v>
      </c>
      <c r="G239" s="190">
        <f t="shared" si="6"/>
        <v>0</v>
      </c>
      <c r="H239" s="191">
        <f t="shared" si="7"/>
        <v>0</v>
      </c>
      <c r="I239" s="190"/>
      <c r="J239" s="192">
        <f t="shared" si="8"/>
        <v>0</v>
      </c>
      <c r="K239" s="139"/>
      <c r="L239" s="216"/>
      <c r="M239" s="258"/>
      <c r="N239" s="258"/>
      <c r="O239" s="139"/>
      <c r="P239" s="139"/>
      <c r="Q239" s="192"/>
      <c r="R239" s="141"/>
      <c r="S239" s="195">
        <f t="shared" si="9"/>
        <v>0</v>
      </c>
      <c r="T239" s="196" t="str">
        <f t="shared" si="10"/>
        <v/>
      </c>
      <c r="U239" s="196">
        <f t="shared" si="11"/>
        <v>0</v>
      </c>
      <c r="V239" s="197"/>
      <c r="W239" s="195">
        <f t="shared" ref="W239:X239" si="228">C239/100</f>
        <v>0</v>
      </c>
      <c r="X239" s="195">
        <f t="shared" si="228"/>
        <v>0</v>
      </c>
      <c r="Y239" s="195">
        <f t="shared" si="14"/>
        <v>0</v>
      </c>
      <c r="Z239" s="198">
        <f t="shared" si="15"/>
        <v>0</v>
      </c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60">
        <v>213.0</v>
      </c>
      <c r="B240" s="190"/>
      <c r="C240" s="190"/>
      <c r="D240" s="190"/>
      <c r="E240" s="190"/>
      <c r="F240" s="190">
        <f t="shared" si="5"/>
        <v>0</v>
      </c>
      <c r="G240" s="190">
        <f t="shared" si="6"/>
        <v>0</v>
      </c>
      <c r="H240" s="191">
        <f t="shared" si="7"/>
        <v>0</v>
      </c>
      <c r="I240" s="190"/>
      <c r="J240" s="192">
        <f t="shared" si="8"/>
        <v>0</v>
      </c>
      <c r="K240" s="139"/>
      <c r="L240" s="216"/>
      <c r="M240" s="258"/>
      <c r="N240" s="258"/>
      <c r="O240" s="139"/>
      <c r="P240" s="139"/>
      <c r="Q240" s="192"/>
      <c r="R240" s="141"/>
      <c r="S240" s="195">
        <f t="shared" si="9"/>
        <v>0</v>
      </c>
      <c r="T240" s="196" t="str">
        <f t="shared" si="10"/>
        <v/>
      </c>
      <c r="U240" s="196">
        <f t="shared" si="11"/>
        <v>0</v>
      </c>
      <c r="V240" s="197"/>
      <c r="W240" s="195">
        <f t="shared" ref="W240:X240" si="229">C240/100</f>
        <v>0</v>
      </c>
      <c r="X240" s="195">
        <f t="shared" si="229"/>
        <v>0</v>
      </c>
      <c r="Y240" s="195">
        <f t="shared" si="14"/>
        <v>0</v>
      </c>
      <c r="Z240" s="198">
        <f t="shared" si="15"/>
        <v>0</v>
      </c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60">
        <v>214.0</v>
      </c>
      <c r="B241" s="190"/>
      <c r="C241" s="190"/>
      <c r="D241" s="190"/>
      <c r="E241" s="190"/>
      <c r="F241" s="190">
        <f t="shared" si="5"/>
        <v>0</v>
      </c>
      <c r="G241" s="190">
        <f t="shared" si="6"/>
        <v>0</v>
      </c>
      <c r="H241" s="191">
        <f t="shared" si="7"/>
        <v>0</v>
      </c>
      <c r="I241" s="190"/>
      <c r="J241" s="192">
        <f t="shared" si="8"/>
        <v>0</v>
      </c>
      <c r="K241" s="139"/>
      <c r="L241" s="216"/>
      <c r="M241" s="258"/>
      <c r="N241" s="258"/>
      <c r="O241" s="139"/>
      <c r="P241" s="139"/>
      <c r="Q241" s="192"/>
      <c r="R241" s="141"/>
      <c r="S241" s="195">
        <f t="shared" si="9"/>
        <v>0</v>
      </c>
      <c r="T241" s="196" t="str">
        <f t="shared" si="10"/>
        <v/>
      </c>
      <c r="U241" s="196">
        <f t="shared" si="11"/>
        <v>0</v>
      </c>
      <c r="V241" s="197"/>
      <c r="W241" s="195">
        <f t="shared" ref="W241:X241" si="230">C241/100</f>
        <v>0</v>
      </c>
      <c r="X241" s="195">
        <f t="shared" si="230"/>
        <v>0</v>
      </c>
      <c r="Y241" s="195">
        <f t="shared" si="14"/>
        <v>0</v>
      </c>
      <c r="Z241" s="198">
        <f t="shared" si="15"/>
        <v>0</v>
      </c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7.0" hidden="1" customHeight="1">
      <c r="A242" s="160">
        <v>215.0</v>
      </c>
      <c r="B242" s="190"/>
      <c r="C242" s="190"/>
      <c r="D242" s="190"/>
      <c r="E242" s="190"/>
      <c r="F242" s="190">
        <f t="shared" si="5"/>
        <v>0</v>
      </c>
      <c r="G242" s="190">
        <f t="shared" si="6"/>
        <v>0</v>
      </c>
      <c r="H242" s="191">
        <f t="shared" si="7"/>
        <v>0</v>
      </c>
      <c r="I242" s="190"/>
      <c r="J242" s="192">
        <f t="shared" si="8"/>
        <v>0</v>
      </c>
      <c r="K242" s="139"/>
      <c r="L242" s="216"/>
      <c r="M242" s="258"/>
      <c r="N242" s="258"/>
      <c r="O242" s="139"/>
      <c r="P242" s="139"/>
      <c r="Q242" s="192"/>
      <c r="R242" s="141"/>
      <c r="S242" s="195">
        <f t="shared" si="9"/>
        <v>0</v>
      </c>
      <c r="T242" s="196" t="str">
        <f t="shared" si="10"/>
        <v/>
      </c>
      <c r="U242" s="196">
        <f t="shared" si="11"/>
        <v>0</v>
      </c>
      <c r="V242" s="197"/>
      <c r="W242" s="195">
        <f t="shared" ref="W242:X242" si="231">C242/100</f>
        <v>0</v>
      </c>
      <c r="X242" s="195">
        <f t="shared" si="231"/>
        <v>0</v>
      </c>
      <c r="Y242" s="195">
        <f t="shared" si="14"/>
        <v>0</v>
      </c>
      <c r="Z242" s="198">
        <f t="shared" si="15"/>
        <v>0</v>
      </c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7.0" hidden="1" customHeight="1">
      <c r="A243" s="160">
        <v>216.0</v>
      </c>
      <c r="B243" s="190"/>
      <c r="C243" s="190"/>
      <c r="D243" s="190"/>
      <c r="E243" s="190"/>
      <c r="F243" s="190">
        <f t="shared" si="5"/>
        <v>0</v>
      </c>
      <c r="G243" s="190">
        <f t="shared" si="6"/>
        <v>0</v>
      </c>
      <c r="H243" s="191">
        <f t="shared" si="7"/>
        <v>0</v>
      </c>
      <c r="I243" s="190"/>
      <c r="J243" s="192">
        <f t="shared" si="8"/>
        <v>0</v>
      </c>
      <c r="K243" s="139"/>
      <c r="L243" s="216"/>
      <c r="M243" s="258"/>
      <c r="N243" s="258"/>
      <c r="O243" s="139"/>
      <c r="P243" s="139"/>
      <c r="Q243" s="192"/>
      <c r="R243" s="141"/>
      <c r="S243" s="195">
        <f t="shared" si="9"/>
        <v>0</v>
      </c>
      <c r="T243" s="196" t="str">
        <f t="shared" si="10"/>
        <v/>
      </c>
      <c r="U243" s="196">
        <f t="shared" si="11"/>
        <v>0</v>
      </c>
      <c r="V243" s="197"/>
      <c r="W243" s="195">
        <f t="shared" ref="W243:X243" si="232">C243/100</f>
        <v>0</v>
      </c>
      <c r="X243" s="195">
        <f t="shared" si="232"/>
        <v>0</v>
      </c>
      <c r="Y243" s="195">
        <f t="shared" si="14"/>
        <v>0</v>
      </c>
      <c r="Z243" s="198">
        <f t="shared" si="15"/>
        <v>0</v>
      </c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7.0" hidden="1" customHeight="1">
      <c r="A244" s="160">
        <v>217.0</v>
      </c>
      <c r="B244" s="190"/>
      <c r="C244" s="190"/>
      <c r="D244" s="190"/>
      <c r="E244" s="190"/>
      <c r="F244" s="190">
        <f t="shared" si="5"/>
        <v>0</v>
      </c>
      <c r="G244" s="190">
        <f t="shared" si="6"/>
        <v>0</v>
      </c>
      <c r="H244" s="191">
        <f t="shared" si="7"/>
        <v>0</v>
      </c>
      <c r="I244" s="190"/>
      <c r="J244" s="192">
        <f t="shared" si="8"/>
        <v>0</v>
      </c>
      <c r="K244" s="139"/>
      <c r="L244" s="216"/>
      <c r="M244" s="258"/>
      <c r="N244" s="258"/>
      <c r="O244" s="139"/>
      <c r="P244" s="139"/>
      <c r="Q244" s="192"/>
      <c r="R244" s="141"/>
      <c r="S244" s="195">
        <f t="shared" si="9"/>
        <v>0</v>
      </c>
      <c r="T244" s="196" t="str">
        <f t="shared" si="10"/>
        <v/>
      </c>
      <c r="U244" s="196">
        <f t="shared" si="11"/>
        <v>0</v>
      </c>
      <c r="V244" s="197"/>
      <c r="W244" s="195">
        <f t="shared" ref="W244:X244" si="233">C244/100</f>
        <v>0</v>
      </c>
      <c r="X244" s="195">
        <f t="shared" si="233"/>
        <v>0</v>
      </c>
      <c r="Y244" s="195">
        <f t="shared" si="14"/>
        <v>0</v>
      </c>
      <c r="Z244" s="198">
        <f t="shared" si="15"/>
        <v>0</v>
      </c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7.0" customHeight="1">
      <c r="A245" s="160"/>
      <c r="B245" s="175"/>
      <c r="C245" s="175"/>
      <c r="D245" s="175"/>
      <c r="E245" s="175"/>
      <c r="F245" s="175"/>
      <c r="G245" s="175"/>
      <c r="H245" s="178"/>
      <c r="I245" s="160"/>
      <c r="J245" s="193">
        <f>+Q306</f>
        <v>85.6</v>
      </c>
      <c r="K245" s="139"/>
      <c r="L245" s="139"/>
      <c r="M245" s="139"/>
      <c r="N245" s="139"/>
      <c r="O245" s="139"/>
      <c r="P245" s="139"/>
      <c r="Q245" s="139"/>
      <c r="R245" s="194"/>
      <c r="S245" s="195">
        <f t="shared" si="9"/>
        <v>0</v>
      </c>
      <c r="T245" s="196" t="str">
        <f t="shared" si="10"/>
        <v/>
      </c>
      <c r="U245" s="196">
        <f t="shared" si="11"/>
        <v>0</v>
      </c>
      <c r="V245" s="197"/>
      <c r="W245" s="195">
        <f t="shared" ref="W245:X245" si="234">C245/100</f>
        <v>0</v>
      </c>
      <c r="X245" s="195">
        <f t="shared" si="234"/>
        <v>0</v>
      </c>
      <c r="Y245" s="195">
        <f t="shared" si="14"/>
        <v>0</v>
      </c>
      <c r="Z245" s="198">
        <f t="shared" si="15"/>
        <v>0</v>
      </c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7.0" customHeight="1">
      <c r="A246" s="160"/>
      <c r="B246" s="199"/>
      <c r="C246" s="199"/>
      <c r="D246" s="199"/>
      <c r="E246" s="199"/>
      <c r="F246" s="199"/>
      <c r="G246" s="199"/>
      <c r="H246" s="200"/>
      <c r="I246" s="201">
        <f>SUM(I31:I244)</f>
        <v>47</v>
      </c>
      <c r="J246" s="202">
        <f>SUM(J31:J245)</f>
        <v>36516.45621</v>
      </c>
      <c r="K246" s="203"/>
      <c r="L246" s="203"/>
      <c r="M246" s="203"/>
      <c r="N246" s="203"/>
      <c r="O246" s="203"/>
      <c r="P246" s="203"/>
      <c r="Q246" s="203"/>
      <c r="R246" s="141"/>
      <c r="S246" s="203">
        <f>SUMIFS($T$31:$T$244,$S$31:$S$244,"&gt;=3")</f>
        <v>25</v>
      </c>
      <c r="T246" s="203">
        <f t="shared" ref="T246:U246" si="235">SUM(T31:T244)</f>
        <v>47</v>
      </c>
      <c r="U246" s="203">
        <f t="shared" si="235"/>
        <v>742.36</v>
      </c>
      <c r="V246" s="203"/>
      <c r="W246" s="203"/>
      <c r="X246" s="203"/>
      <c r="Y246" s="203"/>
      <c r="Z246" s="204">
        <f>SUM(Z31:Z245)</f>
        <v>1548.151393</v>
      </c>
      <c r="AA246" s="203"/>
      <c r="AB246" s="203"/>
      <c r="AC246" s="203"/>
      <c r="AD246" s="203"/>
      <c r="AE246" s="203"/>
      <c r="AF246" s="203"/>
      <c r="AG246" s="203"/>
      <c r="AH246" s="203"/>
      <c r="AI246" s="203"/>
      <c r="AJ246" s="203"/>
      <c r="AK246" s="203"/>
      <c r="AL246" s="203"/>
      <c r="AM246" s="203"/>
      <c r="AN246" s="203"/>
      <c r="AO246" s="203"/>
      <c r="AP246" s="203"/>
      <c r="AQ246" s="203"/>
      <c r="AR246" s="203"/>
      <c r="AS246" s="203"/>
      <c r="AT246" s="203"/>
    </row>
    <row r="247" ht="29.2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41"/>
      <c r="S247" s="197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9.25" customHeight="1">
      <c r="A248" s="139"/>
      <c r="B248" s="139"/>
      <c r="C248" s="139"/>
      <c r="D248" s="139"/>
      <c r="E248" s="139"/>
      <c r="F248" s="139"/>
      <c r="G248" s="139"/>
      <c r="H248" s="140"/>
      <c r="I248" s="139"/>
      <c r="J248" s="269"/>
      <c r="K248" s="139"/>
      <c r="L248" s="139"/>
      <c r="M248" s="139"/>
      <c r="N248" s="139"/>
      <c r="O248" s="139"/>
      <c r="P248" s="139"/>
      <c r="Q248" s="139"/>
      <c r="R248" s="194"/>
      <c r="S248" s="139"/>
      <c r="T248" s="139" t="s">
        <v>48</v>
      </c>
      <c r="U248" s="139" t="s">
        <v>60</v>
      </c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9.25" customHeight="1">
      <c r="A249" s="139"/>
      <c r="B249" s="139"/>
      <c r="C249" s="139"/>
      <c r="D249" s="139"/>
      <c r="E249" s="139"/>
      <c r="F249" s="139"/>
      <c r="G249" s="139"/>
      <c r="H249" s="140"/>
      <c r="I249" s="139"/>
      <c r="J249" s="139"/>
      <c r="K249" s="139"/>
      <c r="L249" s="139"/>
      <c r="M249" s="139"/>
      <c r="N249" s="139"/>
      <c r="O249" s="139"/>
      <c r="P249" s="139"/>
      <c r="Q249" s="139"/>
      <c r="R249" s="141"/>
      <c r="S249" s="139" t="s">
        <v>31</v>
      </c>
      <c r="T249" s="205">
        <f>SUMIFS($J$31:$J$244,$S$31:$S$244,"&gt;=3")</f>
        <v>34538.36362</v>
      </c>
      <c r="U249" s="206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9.25" customHeight="1">
      <c r="A250" s="139" t="s">
        <v>32</v>
      </c>
      <c r="B250" s="139"/>
      <c r="C250" s="139"/>
      <c r="D250" s="139" t="s">
        <v>33</v>
      </c>
      <c r="E250" s="139"/>
      <c r="F250" s="139"/>
      <c r="G250" s="139"/>
      <c r="H250" s="140"/>
      <c r="I250" s="139"/>
      <c r="J250" s="139"/>
      <c r="K250" s="139"/>
      <c r="L250" s="139"/>
      <c r="M250" s="139"/>
      <c r="N250" s="139"/>
      <c r="O250" s="139"/>
      <c r="P250" s="139"/>
      <c r="Q250" s="139"/>
      <c r="R250" s="141"/>
      <c r="S250" s="139" t="s">
        <v>34</v>
      </c>
      <c r="T250" s="207">
        <f>J246-T249</f>
        <v>1978.092597</v>
      </c>
      <c r="U250" s="206">
        <f>+SUMIFS($U$31:$U$244,$S$31:$S$244,"&gt;=3")</f>
        <v>702.71</v>
      </c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9.25" customHeight="1">
      <c r="A251" s="139"/>
      <c r="B251" s="139"/>
      <c r="C251" s="139"/>
      <c r="D251" s="139"/>
      <c r="E251" s="139"/>
      <c r="F251" s="139"/>
      <c r="G251" s="139"/>
      <c r="H251" s="140"/>
      <c r="I251" s="139"/>
      <c r="J251" s="139"/>
      <c r="K251" s="139"/>
      <c r="L251" s="139"/>
      <c r="M251" s="139"/>
      <c r="N251" s="139"/>
      <c r="O251" s="139"/>
      <c r="P251" s="139"/>
      <c r="Q251" s="139"/>
      <c r="R251" s="194"/>
      <c r="S251" s="139"/>
      <c r="T251" s="208">
        <f>+I246</f>
        <v>47</v>
      </c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39.0" customHeight="1">
      <c r="A252" s="175"/>
      <c r="B252" s="160" t="s">
        <v>12</v>
      </c>
      <c r="C252" s="176" t="s">
        <v>61</v>
      </c>
      <c r="D252" s="52"/>
      <c r="E252" s="53"/>
      <c r="F252" s="177"/>
      <c r="G252" s="177"/>
      <c r="H252" s="178" t="s">
        <v>14</v>
      </c>
      <c r="I252" s="160" t="s">
        <v>15</v>
      </c>
      <c r="J252" s="160" t="s">
        <v>16</v>
      </c>
      <c r="K252" s="139"/>
      <c r="L252" s="139"/>
      <c r="M252" s="139"/>
      <c r="N252" s="139"/>
      <c r="O252" s="139"/>
      <c r="P252" s="139"/>
      <c r="Q252" s="139"/>
      <c r="R252" s="141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7.0" customHeight="1">
      <c r="A253" s="154">
        <v>1.0</v>
      </c>
      <c r="B253" s="209"/>
      <c r="C253" s="209"/>
      <c r="D253" s="209"/>
      <c r="E253" s="209"/>
      <c r="F253" s="209">
        <f t="shared" ref="F253:F266" si="236">1-VALUE(IF(RIGHT(B253, 1)="%", RIGHT(B253, 3), 0))</f>
        <v>1</v>
      </c>
      <c r="G253" s="209">
        <f t="shared" ref="G253:G266" si="237">+Q253*C253/100*D253/100*E253/100</f>
        <v>0</v>
      </c>
      <c r="H253" s="210">
        <f t="shared" ref="H253:H266" si="238">IF(F253=0, G253, F253*G253)</f>
        <v>0</v>
      </c>
      <c r="I253" s="209"/>
      <c r="J253" s="211"/>
      <c r="K253" s="139"/>
      <c r="L253" s="175">
        <f t="shared" ref="L253:L261" si="239">D253*25.4/1000</f>
        <v>0</v>
      </c>
      <c r="M253" s="160" t="str">
        <f t="shared" ref="M253:M257" si="240">+I253</f>
        <v/>
      </c>
      <c r="N253" s="160">
        <f t="shared" ref="N253:N257" si="241">M253*L253</f>
        <v>0</v>
      </c>
      <c r="O253" s="139"/>
      <c r="P253" s="139"/>
      <c r="Q253" s="139"/>
      <c r="R253" s="141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7.0" customHeight="1">
      <c r="A254" s="154">
        <v>2.0</v>
      </c>
      <c r="B254" s="209"/>
      <c r="C254" s="209"/>
      <c r="D254" s="209"/>
      <c r="E254" s="209"/>
      <c r="F254" s="209">
        <f t="shared" si="236"/>
        <v>1</v>
      </c>
      <c r="G254" s="209">
        <f t="shared" si="237"/>
        <v>0</v>
      </c>
      <c r="H254" s="210">
        <f t="shared" si="238"/>
        <v>0</v>
      </c>
      <c r="I254" s="209"/>
      <c r="J254" s="211">
        <f t="shared" ref="J254:J266" si="242">+I254*H254</f>
        <v>0</v>
      </c>
      <c r="K254" s="139"/>
      <c r="L254" s="175">
        <f t="shared" si="239"/>
        <v>0</v>
      </c>
      <c r="M254" s="160" t="str">
        <f t="shared" si="240"/>
        <v/>
      </c>
      <c r="N254" s="160">
        <f t="shared" si="241"/>
        <v>0</v>
      </c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7.0" customHeight="1">
      <c r="A255" s="154">
        <v>3.0</v>
      </c>
      <c r="B255" s="212"/>
      <c r="C255" s="212"/>
      <c r="D255" s="212"/>
      <c r="E255" s="212"/>
      <c r="F255" s="212">
        <f t="shared" si="236"/>
        <v>1</v>
      </c>
      <c r="G255" s="212">
        <f t="shared" si="237"/>
        <v>0</v>
      </c>
      <c r="H255" s="213">
        <f t="shared" si="238"/>
        <v>0</v>
      </c>
      <c r="I255" s="212"/>
      <c r="J255" s="192">
        <f t="shared" si="242"/>
        <v>0</v>
      </c>
      <c r="K255" s="139"/>
      <c r="L255" s="175">
        <f t="shared" si="239"/>
        <v>0</v>
      </c>
      <c r="M255" s="160" t="str">
        <f t="shared" si="240"/>
        <v/>
      </c>
      <c r="N255" s="160">
        <f t="shared" si="241"/>
        <v>0</v>
      </c>
      <c r="O255" s="139"/>
      <c r="P255" s="139"/>
      <c r="Q255" s="139"/>
      <c r="R255" s="139"/>
      <c r="S255" s="214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7.0" customHeight="1">
      <c r="A256" s="154">
        <v>4.0</v>
      </c>
      <c r="B256" s="212"/>
      <c r="C256" s="212"/>
      <c r="D256" s="212"/>
      <c r="E256" s="212"/>
      <c r="F256" s="212">
        <f t="shared" si="236"/>
        <v>1</v>
      </c>
      <c r="G256" s="212">
        <f t="shared" si="237"/>
        <v>0</v>
      </c>
      <c r="H256" s="213">
        <f t="shared" si="238"/>
        <v>0</v>
      </c>
      <c r="I256" s="212"/>
      <c r="J256" s="192">
        <f t="shared" si="242"/>
        <v>0</v>
      </c>
      <c r="K256" s="139"/>
      <c r="L256" s="175">
        <f t="shared" si="239"/>
        <v>0</v>
      </c>
      <c r="M256" s="160" t="str">
        <f t="shared" si="240"/>
        <v/>
      </c>
      <c r="N256" s="160">
        <f t="shared" si="241"/>
        <v>0</v>
      </c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7.0" customHeight="1">
      <c r="A257" s="154">
        <v>5.0</v>
      </c>
      <c r="B257" s="212"/>
      <c r="C257" s="212"/>
      <c r="D257" s="212"/>
      <c r="E257" s="212"/>
      <c r="F257" s="212">
        <f t="shared" si="236"/>
        <v>1</v>
      </c>
      <c r="G257" s="212">
        <f t="shared" si="237"/>
        <v>0</v>
      </c>
      <c r="H257" s="213">
        <f t="shared" si="238"/>
        <v>0</v>
      </c>
      <c r="I257" s="212"/>
      <c r="J257" s="192">
        <f t="shared" si="242"/>
        <v>0</v>
      </c>
      <c r="K257" s="139"/>
      <c r="L257" s="175">
        <f t="shared" si="239"/>
        <v>0</v>
      </c>
      <c r="M257" s="160" t="str">
        <f t="shared" si="240"/>
        <v/>
      </c>
      <c r="N257" s="160">
        <f t="shared" si="241"/>
        <v>0</v>
      </c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7.0" hidden="1" customHeight="1">
      <c r="A258" s="154">
        <v>6.0</v>
      </c>
      <c r="B258" s="212"/>
      <c r="C258" s="212"/>
      <c r="D258" s="212"/>
      <c r="E258" s="212"/>
      <c r="F258" s="212">
        <f t="shared" si="236"/>
        <v>1</v>
      </c>
      <c r="G258" s="212">
        <f t="shared" si="237"/>
        <v>0</v>
      </c>
      <c r="H258" s="213">
        <f t="shared" si="238"/>
        <v>0</v>
      </c>
      <c r="I258" s="212"/>
      <c r="J258" s="192">
        <f t="shared" si="242"/>
        <v>0</v>
      </c>
      <c r="K258" s="139"/>
      <c r="L258" s="139">
        <f t="shared" si="239"/>
        <v>0</v>
      </c>
      <c r="M258" s="215"/>
      <c r="N258" s="215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7.0" hidden="1" customHeight="1">
      <c r="A259" s="154">
        <v>7.0</v>
      </c>
      <c r="B259" s="212"/>
      <c r="C259" s="212"/>
      <c r="D259" s="212"/>
      <c r="E259" s="212"/>
      <c r="F259" s="212">
        <f t="shared" si="236"/>
        <v>1</v>
      </c>
      <c r="G259" s="212">
        <f t="shared" si="237"/>
        <v>0</v>
      </c>
      <c r="H259" s="213">
        <f t="shared" si="238"/>
        <v>0</v>
      </c>
      <c r="I259" s="212"/>
      <c r="J259" s="192">
        <f t="shared" si="242"/>
        <v>0</v>
      </c>
      <c r="K259" s="139"/>
      <c r="L259" s="139">
        <f t="shared" si="239"/>
        <v>0</v>
      </c>
      <c r="M259" s="215"/>
      <c r="N259" s="215"/>
      <c r="O259" s="139"/>
      <c r="P259" s="139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7.0" hidden="1" customHeight="1">
      <c r="A260" s="154">
        <v>8.0</v>
      </c>
      <c r="B260" s="212"/>
      <c r="C260" s="212"/>
      <c r="D260" s="212"/>
      <c r="E260" s="212"/>
      <c r="F260" s="212">
        <f t="shared" si="236"/>
        <v>1</v>
      </c>
      <c r="G260" s="212">
        <f t="shared" si="237"/>
        <v>0</v>
      </c>
      <c r="H260" s="213">
        <f t="shared" si="238"/>
        <v>0</v>
      </c>
      <c r="I260" s="212"/>
      <c r="J260" s="192">
        <f t="shared" si="242"/>
        <v>0</v>
      </c>
      <c r="K260" s="139"/>
      <c r="L260" s="139">
        <f t="shared" si="239"/>
        <v>0</v>
      </c>
      <c r="M260" s="215"/>
      <c r="N260" s="215"/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7.0" hidden="1" customHeight="1">
      <c r="A261" s="154">
        <v>9.0</v>
      </c>
      <c r="B261" s="212"/>
      <c r="C261" s="212"/>
      <c r="D261" s="212"/>
      <c r="E261" s="212"/>
      <c r="F261" s="212">
        <f t="shared" si="236"/>
        <v>1</v>
      </c>
      <c r="G261" s="212">
        <f t="shared" si="237"/>
        <v>0</v>
      </c>
      <c r="H261" s="213">
        <f t="shared" si="238"/>
        <v>0</v>
      </c>
      <c r="I261" s="212"/>
      <c r="J261" s="192">
        <f t="shared" si="242"/>
        <v>0</v>
      </c>
      <c r="K261" s="139"/>
      <c r="L261" s="139">
        <f t="shared" si="239"/>
        <v>0</v>
      </c>
      <c r="M261" s="215"/>
      <c r="N261" s="215"/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7.0" hidden="1" customHeight="1">
      <c r="A262" s="154">
        <v>10.0</v>
      </c>
      <c r="B262" s="190"/>
      <c r="C262" s="190"/>
      <c r="D262" s="190"/>
      <c r="E262" s="190"/>
      <c r="F262" s="190">
        <f t="shared" si="236"/>
        <v>1</v>
      </c>
      <c r="G262" s="190">
        <f t="shared" si="237"/>
        <v>0</v>
      </c>
      <c r="H262" s="191">
        <f t="shared" si="238"/>
        <v>0</v>
      </c>
      <c r="I262" s="190"/>
      <c r="J262" s="192">
        <f t="shared" si="242"/>
        <v>0</v>
      </c>
      <c r="K262" s="139"/>
      <c r="L262" s="139"/>
      <c r="M262" s="215"/>
      <c r="N262" s="215"/>
      <c r="O262" s="139"/>
      <c r="P262" s="139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7.0" hidden="1" customHeight="1">
      <c r="A263" s="154">
        <v>11.0</v>
      </c>
      <c r="B263" s="190"/>
      <c r="C263" s="190"/>
      <c r="D263" s="190"/>
      <c r="E263" s="190"/>
      <c r="F263" s="190">
        <f t="shared" si="236"/>
        <v>1</v>
      </c>
      <c r="G263" s="190">
        <f t="shared" si="237"/>
        <v>0</v>
      </c>
      <c r="H263" s="191">
        <f t="shared" si="238"/>
        <v>0</v>
      </c>
      <c r="I263" s="190"/>
      <c r="J263" s="192">
        <f t="shared" si="242"/>
        <v>0</v>
      </c>
      <c r="K263" s="139"/>
      <c r="L263" s="139"/>
      <c r="M263" s="215"/>
      <c r="N263" s="215"/>
      <c r="O263" s="139"/>
      <c r="P263" s="139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7.0" hidden="1" customHeight="1">
      <c r="A264" s="154">
        <v>12.0</v>
      </c>
      <c r="B264" s="190"/>
      <c r="C264" s="190"/>
      <c r="D264" s="190"/>
      <c r="E264" s="190"/>
      <c r="F264" s="190">
        <f t="shared" si="236"/>
        <v>1</v>
      </c>
      <c r="G264" s="190">
        <f t="shared" si="237"/>
        <v>0</v>
      </c>
      <c r="H264" s="191">
        <f t="shared" si="238"/>
        <v>0</v>
      </c>
      <c r="I264" s="190"/>
      <c r="J264" s="192">
        <f t="shared" si="242"/>
        <v>0</v>
      </c>
      <c r="K264" s="139"/>
      <c r="L264" s="139"/>
      <c r="M264" s="215"/>
      <c r="N264" s="215"/>
      <c r="O264" s="139"/>
      <c r="P264" s="139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7.0" hidden="1" customHeight="1">
      <c r="A265" s="154">
        <v>13.0</v>
      </c>
      <c r="B265" s="190"/>
      <c r="C265" s="190"/>
      <c r="D265" s="190"/>
      <c r="E265" s="190"/>
      <c r="F265" s="190">
        <f t="shared" si="236"/>
        <v>1</v>
      </c>
      <c r="G265" s="190">
        <f t="shared" si="237"/>
        <v>0</v>
      </c>
      <c r="H265" s="191">
        <f t="shared" si="238"/>
        <v>0</v>
      </c>
      <c r="I265" s="190"/>
      <c r="J265" s="192">
        <f t="shared" si="242"/>
        <v>0</v>
      </c>
      <c r="K265" s="139"/>
      <c r="L265" s="139"/>
      <c r="M265" s="215"/>
      <c r="N265" s="215"/>
      <c r="O265" s="139"/>
      <c r="P265" s="139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7.0" hidden="1" customHeight="1">
      <c r="A266" s="154">
        <v>14.0</v>
      </c>
      <c r="B266" s="190"/>
      <c r="C266" s="190"/>
      <c r="D266" s="190"/>
      <c r="E266" s="190"/>
      <c r="F266" s="190">
        <f t="shared" si="236"/>
        <v>1</v>
      </c>
      <c r="G266" s="190">
        <f t="shared" si="237"/>
        <v>0</v>
      </c>
      <c r="H266" s="191">
        <f t="shared" si="238"/>
        <v>0</v>
      </c>
      <c r="I266" s="190"/>
      <c r="J266" s="192">
        <f t="shared" si="242"/>
        <v>0</v>
      </c>
      <c r="K266" s="139"/>
      <c r="L266" s="139"/>
      <c r="M266" s="215"/>
      <c r="N266" s="215"/>
      <c r="O266" s="139"/>
      <c r="P266" s="139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customHeight="1">
      <c r="A267" s="160"/>
      <c r="B267" s="216"/>
      <c r="C267" s="216"/>
      <c r="D267" s="216"/>
      <c r="E267" s="216"/>
      <c r="F267" s="216"/>
      <c r="G267" s="216"/>
      <c r="H267" s="217" t="s">
        <v>38</v>
      </c>
      <c r="I267" s="216"/>
      <c r="J267" s="218">
        <f>SUM(J253:J266)</f>
        <v>0</v>
      </c>
      <c r="K267" s="139"/>
      <c r="L267" s="139"/>
      <c r="M267" s="139"/>
      <c r="N267" s="139"/>
      <c r="O267" s="139"/>
      <c r="P267" s="139"/>
      <c r="Q267" s="139"/>
      <c r="R267" s="141"/>
      <c r="S267" s="21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18.75" customHeight="1">
      <c r="A268" s="173"/>
      <c r="B268" s="144"/>
      <c r="C268" s="144"/>
      <c r="D268" s="144"/>
      <c r="E268" s="144"/>
      <c r="F268" s="144"/>
      <c r="G268" s="144"/>
      <c r="H268" s="145"/>
      <c r="I268" s="144"/>
      <c r="J268" s="174"/>
      <c r="K268" s="139"/>
      <c r="L268" s="139"/>
      <c r="M268" s="139"/>
      <c r="N268" s="139"/>
      <c r="O268" s="139"/>
      <c r="P268" s="139"/>
      <c r="Q268" s="139"/>
      <c r="R268" s="141"/>
      <c r="S268" s="21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18.75" customHeight="1">
      <c r="A269" s="139"/>
      <c r="B269" s="139"/>
      <c r="C269" s="139"/>
      <c r="D269" s="139"/>
      <c r="E269" s="139"/>
      <c r="F269" s="139"/>
      <c r="G269" s="139"/>
      <c r="H269" s="140"/>
      <c r="I269" s="139"/>
      <c r="J269" s="139"/>
      <c r="K269" s="139"/>
      <c r="L269" s="139"/>
      <c r="M269" s="139"/>
      <c r="N269" s="139"/>
      <c r="O269" s="139"/>
      <c r="P269" s="139"/>
      <c r="Q269" s="139"/>
      <c r="R269" s="141"/>
      <c r="S269" s="21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18.75" customHeight="1">
      <c r="A270" s="139"/>
      <c r="B270" s="139"/>
      <c r="C270" s="139"/>
      <c r="D270" s="139"/>
      <c r="E270" s="139"/>
      <c r="F270" s="139"/>
      <c r="G270" s="139"/>
      <c r="H270" s="140"/>
      <c r="I270" s="139"/>
      <c r="J270" s="139"/>
      <c r="K270" s="139"/>
      <c r="L270" s="139"/>
      <c r="M270" s="139"/>
      <c r="N270" s="139"/>
      <c r="O270" s="139"/>
      <c r="P270" s="139"/>
      <c r="Q270" s="139"/>
      <c r="R270" s="219"/>
      <c r="S270" s="21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18.75" customHeight="1">
      <c r="A271" s="139" t="s">
        <v>39</v>
      </c>
      <c r="B271" s="139"/>
      <c r="C271" s="139"/>
      <c r="D271" s="139"/>
      <c r="E271" s="139"/>
      <c r="F271" s="139"/>
      <c r="G271" s="139"/>
      <c r="H271" s="140"/>
      <c r="I271" s="139"/>
      <c r="J271" s="139"/>
      <c r="K271" s="139"/>
      <c r="L271" s="139"/>
      <c r="M271" s="139"/>
      <c r="N271" s="139"/>
      <c r="O271" s="139"/>
      <c r="P271" s="139"/>
      <c r="Q271" s="139"/>
      <c r="R271" s="219"/>
      <c r="S271" s="21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18.75" customHeight="1">
      <c r="A272" s="139"/>
      <c r="B272" s="139"/>
      <c r="C272" s="139"/>
      <c r="D272" s="139"/>
      <c r="E272" s="139"/>
      <c r="F272" s="139"/>
      <c r="G272" s="139"/>
      <c r="H272" s="140"/>
      <c r="I272" s="139"/>
      <c r="J272" s="139"/>
      <c r="K272" s="139"/>
      <c r="L272" s="139"/>
      <c r="M272" s="139"/>
      <c r="N272" s="139"/>
      <c r="O272" s="139"/>
      <c r="P272" s="139"/>
      <c r="Q272" s="139"/>
      <c r="R272" s="219"/>
      <c r="S272" s="21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42.0" customHeight="1">
      <c r="A273" s="175"/>
      <c r="B273" s="160" t="s">
        <v>12</v>
      </c>
      <c r="C273" s="176" t="s">
        <v>62</v>
      </c>
      <c r="D273" s="52"/>
      <c r="E273" s="53"/>
      <c r="F273" s="220"/>
      <c r="G273" s="220"/>
      <c r="H273" s="178" t="s">
        <v>14</v>
      </c>
      <c r="I273" s="221" t="s">
        <v>15</v>
      </c>
      <c r="J273" s="160" t="s">
        <v>16</v>
      </c>
      <c r="K273" s="139"/>
      <c r="L273" s="139"/>
      <c r="M273" s="139"/>
      <c r="N273" s="139"/>
      <c r="O273" s="139"/>
      <c r="P273" s="139"/>
      <c r="Q273" s="139"/>
      <c r="R273" s="219"/>
      <c r="S273" s="21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customHeight="1">
      <c r="A274" s="160">
        <v>1.0</v>
      </c>
      <c r="B274" s="180" t="s">
        <v>64</v>
      </c>
      <c r="C274" s="196"/>
      <c r="D274" s="196"/>
      <c r="E274" s="196"/>
      <c r="F274" s="196"/>
      <c r="G274" s="196"/>
      <c r="H274" s="222">
        <v>46.5</v>
      </c>
      <c r="I274" s="196">
        <v>1.0</v>
      </c>
      <c r="J274" s="192">
        <f t="shared" ref="J274:J304" si="243">+I274*H274</f>
        <v>46.5</v>
      </c>
      <c r="K274" s="175"/>
      <c r="L274" s="175"/>
      <c r="M274" s="175"/>
      <c r="N274" s="175"/>
      <c r="O274" s="175"/>
      <c r="P274" s="175"/>
      <c r="Q274" s="223"/>
      <c r="R274" s="219"/>
      <c r="S274" s="21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customHeight="1">
      <c r="A275" s="160">
        <v>2.0</v>
      </c>
      <c r="B275" s="190" t="s">
        <v>64</v>
      </c>
      <c r="C275" s="196"/>
      <c r="D275" s="196"/>
      <c r="E275" s="196"/>
      <c r="F275" s="196"/>
      <c r="G275" s="196"/>
      <c r="H275" s="222">
        <v>31.0</v>
      </c>
      <c r="I275" s="196">
        <v>1.0</v>
      </c>
      <c r="J275" s="192">
        <f t="shared" si="243"/>
        <v>31</v>
      </c>
      <c r="K275" s="175"/>
      <c r="L275" s="175"/>
      <c r="M275" s="175"/>
      <c r="N275" s="175"/>
      <c r="O275" s="175"/>
      <c r="P275" s="175"/>
      <c r="Q275" s="223"/>
      <c r="R275" s="21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customHeight="1">
      <c r="A276" s="160">
        <v>3.0</v>
      </c>
      <c r="B276" s="180" t="s">
        <v>72</v>
      </c>
      <c r="C276" s="196"/>
      <c r="D276" s="196"/>
      <c r="E276" s="196"/>
      <c r="F276" s="196"/>
      <c r="G276" s="196"/>
      <c r="H276" s="222">
        <v>38.5</v>
      </c>
      <c r="I276" s="196">
        <v>1.0</v>
      </c>
      <c r="J276" s="192">
        <f t="shared" si="243"/>
        <v>38.5</v>
      </c>
      <c r="K276" s="175"/>
      <c r="L276" s="175"/>
      <c r="M276" s="175"/>
      <c r="N276" s="175"/>
      <c r="O276" s="175"/>
      <c r="P276" s="175"/>
      <c r="Q276" s="223"/>
      <c r="R276" s="21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customHeight="1">
      <c r="A277" s="160">
        <v>4.0</v>
      </c>
      <c r="B277" s="190" t="s">
        <v>72</v>
      </c>
      <c r="C277" s="196"/>
      <c r="D277" s="196"/>
      <c r="E277" s="196"/>
      <c r="F277" s="196"/>
      <c r="G277" s="196"/>
      <c r="H277" s="222">
        <v>23.0</v>
      </c>
      <c r="I277" s="196">
        <v>1.0</v>
      </c>
      <c r="J277" s="192">
        <f t="shared" si="243"/>
        <v>23</v>
      </c>
      <c r="K277" s="175"/>
      <c r="L277" s="175"/>
      <c r="M277" s="175"/>
      <c r="N277" s="175"/>
      <c r="O277" s="175"/>
      <c r="P277" s="175"/>
      <c r="Q277" s="223"/>
      <c r="R277" s="21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customHeight="1">
      <c r="A278" s="160">
        <v>5.0</v>
      </c>
      <c r="B278" s="180" t="s">
        <v>64</v>
      </c>
      <c r="C278" s="196"/>
      <c r="D278" s="196"/>
      <c r="E278" s="196"/>
      <c r="F278" s="196"/>
      <c r="G278" s="196"/>
      <c r="H278" s="222">
        <v>54.0</v>
      </c>
      <c r="I278" s="196">
        <v>1.0</v>
      </c>
      <c r="J278" s="192">
        <f t="shared" si="243"/>
        <v>54</v>
      </c>
      <c r="K278" s="175"/>
      <c r="L278" s="175"/>
      <c r="M278" s="175"/>
      <c r="N278" s="175"/>
      <c r="O278" s="175"/>
      <c r="P278" s="175"/>
      <c r="Q278" s="223"/>
      <c r="R278" s="21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customHeight="1">
      <c r="A279" s="160">
        <v>6.0</v>
      </c>
      <c r="B279" s="190" t="s">
        <v>64</v>
      </c>
      <c r="C279" s="196"/>
      <c r="D279" s="196"/>
      <c r="E279" s="196"/>
      <c r="F279" s="196"/>
      <c r="G279" s="196"/>
      <c r="H279" s="222">
        <v>21.0</v>
      </c>
      <c r="I279" s="196">
        <v>1.0</v>
      </c>
      <c r="J279" s="192">
        <f t="shared" si="243"/>
        <v>21</v>
      </c>
      <c r="K279" s="175"/>
      <c r="L279" s="175"/>
      <c r="M279" s="175"/>
      <c r="N279" s="175"/>
      <c r="O279" s="175"/>
      <c r="P279" s="175"/>
      <c r="Q279" s="223"/>
      <c r="R279" s="21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hidden="1" customHeight="1">
      <c r="A280" s="160">
        <v>11.0</v>
      </c>
      <c r="B280" s="261"/>
      <c r="C280" s="196"/>
      <c r="D280" s="196"/>
      <c r="E280" s="196"/>
      <c r="F280" s="196"/>
      <c r="G280" s="196"/>
      <c r="H280" s="222"/>
      <c r="I280" s="196"/>
      <c r="J280" s="192">
        <f t="shared" si="243"/>
        <v>0</v>
      </c>
      <c r="K280" s="175"/>
      <c r="L280" s="175"/>
      <c r="M280" s="175"/>
      <c r="N280" s="175"/>
      <c r="O280" s="175"/>
      <c r="P280" s="175"/>
      <c r="Q280" s="223"/>
      <c r="R280" s="21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24.75" hidden="1" customHeight="1">
      <c r="A281" s="160">
        <v>12.0</v>
      </c>
      <c r="B281" s="261"/>
      <c r="C281" s="196"/>
      <c r="D281" s="196"/>
      <c r="E281" s="196"/>
      <c r="F281" s="196"/>
      <c r="G281" s="196"/>
      <c r="H281" s="222"/>
      <c r="I281" s="196"/>
      <c r="J281" s="192">
        <f t="shared" si="243"/>
        <v>0</v>
      </c>
      <c r="K281" s="175"/>
      <c r="L281" s="175"/>
      <c r="M281" s="175"/>
      <c r="N281" s="175"/>
      <c r="O281" s="175"/>
      <c r="P281" s="175"/>
      <c r="Q281" s="223"/>
      <c r="R281" s="21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24.75" hidden="1" customHeight="1">
      <c r="A282" s="160">
        <v>13.0</v>
      </c>
      <c r="B282" s="261"/>
      <c r="C282" s="196"/>
      <c r="D282" s="196"/>
      <c r="E282" s="196"/>
      <c r="F282" s="196"/>
      <c r="G282" s="196"/>
      <c r="H282" s="222"/>
      <c r="I282" s="196"/>
      <c r="J282" s="192">
        <f t="shared" si="243"/>
        <v>0</v>
      </c>
      <c r="K282" s="175"/>
      <c r="L282" s="175"/>
      <c r="M282" s="175"/>
      <c r="N282" s="175"/>
      <c r="O282" s="175"/>
      <c r="P282" s="175"/>
      <c r="Q282" s="223"/>
      <c r="R282" s="21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24.75" hidden="1" customHeight="1">
      <c r="A283" s="160">
        <v>14.0</v>
      </c>
      <c r="B283" s="261"/>
      <c r="C283" s="196"/>
      <c r="D283" s="196"/>
      <c r="E283" s="196"/>
      <c r="F283" s="196"/>
      <c r="G283" s="196"/>
      <c r="H283" s="222"/>
      <c r="I283" s="196"/>
      <c r="J283" s="192">
        <f t="shared" si="243"/>
        <v>0</v>
      </c>
      <c r="K283" s="175"/>
      <c r="L283" s="175"/>
      <c r="M283" s="175"/>
      <c r="N283" s="175"/>
      <c r="O283" s="175"/>
      <c r="P283" s="175"/>
      <c r="Q283" s="223"/>
      <c r="R283" s="21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24.75" hidden="1" customHeight="1">
      <c r="A284" s="160">
        <v>15.0</v>
      </c>
      <c r="B284" s="261"/>
      <c r="C284" s="196"/>
      <c r="D284" s="196"/>
      <c r="E284" s="196"/>
      <c r="F284" s="196"/>
      <c r="G284" s="196"/>
      <c r="H284" s="222"/>
      <c r="I284" s="196"/>
      <c r="J284" s="192">
        <f t="shared" si="243"/>
        <v>0</v>
      </c>
      <c r="K284" s="175"/>
      <c r="L284" s="175"/>
      <c r="M284" s="175"/>
      <c r="N284" s="175"/>
      <c r="O284" s="175"/>
      <c r="P284" s="175"/>
      <c r="Q284" s="223"/>
      <c r="R284" s="21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24.75" hidden="1" customHeight="1">
      <c r="A285" s="160">
        <v>16.0</v>
      </c>
      <c r="B285" s="261"/>
      <c r="C285" s="196"/>
      <c r="D285" s="196"/>
      <c r="E285" s="196"/>
      <c r="F285" s="196"/>
      <c r="G285" s="196"/>
      <c r="H285" s="222"/>
      <c r="I285" s="196"/>
      <c r="J285" s="192">
        <f t="shared" si="243"/>
        <v>0</v>
      </c>
      <c r="K285" s="175"/>
      <c r="L285" s="175"/>
      <c r="M285" s="175"/>
      <c r="N285" s="175"/>
      <c r="O285" s="175"/>
      <c r="P285" s="175"/>
      <c r="Q285" s="223"/>
      <c r="R285" s="21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24.75" hidden="1" customHeight="1">
      <c r="A286" s="160">
        <v>17.0</v>
      </c>
      <c r="B286" s="261"/>
      <c r="C286" s="196"/>
      <c r="D286" s="196"/>
      <c r="E286" s="196"/>
      <c r="F286" s="196"/>
      <c r="G286" s="196"/>
      <c r="H286" s="222"/>
      <c r="I286" s="196"/>
      <c r="J286" s="192">
        <f t="shared" si="243"/>
        <v>0</v>
      </c>
      <c r="K286" s="175"/>
      <c r="L286" s="175"/>
      <c r="M286" s="175"/>
      <c r="N286" s="175"/>
      <c r="O286" s="175"/>
      <c r="P286" s="175"/>
      <c r="Q286" s="223"/>
      <c r="R286" s="21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24.75" hidden="1" customHeight="1">
      <c r="A287" s="160">
        <v>18.0</v>
      </c>
      <c r="B287" s="261"/>
      <c r="C287" s="196"/>
      <c r="D287" s="196"/>
      <c r="E287" s="196"/>
      <c r="F287" s="196"/>
      <c r="G287" s="196"/>
      <c r="H287" s="222"/>
      <c r="I287" s="196"/>
      <c r="J287" s="192">
        <f t="shared" si="243"/>
        <v>0</v>
      </c>
      <c r="K287" s="175"/>
      <c r="L287" s="175"/>
      <c r="M287" s="175"/>
      <c r="N287" s="175"/>
      <c r="O287" s="175"/>
      <c r="P287" s="175"/>
      <c r="Q287" s="223"/>
      <c r="R287" s="21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24.75" hidden="1" customHeight="1">
      <c r="A288" s="160">
        <v>19.0</v>
      </c>
      <c r="B288" s="261"/>
      <c r="C288" s="196"/>
      <c r="D288" s="196"/>
      <c r="E288" s="196"/>
      <c r="F288" s="196"/>
      <c r="G288" s="196"/>
      <c r="H288" s="222"/>
      <c r="I288" s="196"/>
      <c r="J288" s="192">
        <f t="shared" si="243"/>
        <v>0</v>
      </c>
      <c r="K288" s="175"/>
      <c r="L288" s="175"/>
      <c r="M288" s="175"/>
      <c r="N288" s="175"/>
      <c r="O288" s="175"/>
      <c r="P288" s="175"/>
      <c r="Q288" s="223"/>
      <c r="R288" s="140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24.75" hidden="1" customHeight="1">
      <c r="A289" s="160">
        <v>20.0</v>
      </c>
      <c r="B289" s="261"/>
      <c r="C289" s="196"/>
      <c r="D289" s="196"/>
      <c r="E289" s="196"/>
      <c r="F289" s="196"/>
      <c r="G289" s="196"/>
      <c r="H289" s="222"/>
      <c r="I289" s="196"/>
      <c r="J289" s="192">
        <f t="shared" si="243"/>
        <v>0</v>
      </c>
      <c r="K289" s="175"/>
      <c r="L289" s="175"/>
      <c r="M289" s="175"/>
      <c r="N289" s="175"/>
      <c r="O289" s="175"/>
      <c r="P289" s="175"/>
      <c r="Q289" s="223"/>
      <c r="R289" s="21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24.75" hidden="1" customHeight="1">
      <c r="A290" s="160">
        <v>21.0</v>
      </c>
      <c r="B290" s="261"/>
      <c r="C290" s="196"/>
      <c r="D290" s="196"/>
      <c r="E290" s="196"/>
      <c r="F290" s="196"/>
      <c r="G290" s="196"/>
      <c r="H290" s="222"/>
      <c r="I290" s="196"/>
      <c r="J290" s="192">
        <f t="shared" si="243"/>
        <v>0</v>
      </c>
      <c r="K290" s="175"/>
      <c r="L290" s="175"/>
      <c r="M290" s="175"/>
      <c r="N290" s="175"/>
      <c r="O290" s="175"/>
      <c r="P290" s="175"/>
      <c r="Q290" s="223"/>
      <c r="R290" s="21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24.75" hidden="1" customHeight="1">
      <c r="A291" s="160">
        <v>22.0</v>
      </c>
      <c r="B291" s="261"/>
      <c r="C291" s="196"/>
      <c r="D291" s="196"/>
      <c r="E291" s="196"/>
      <c r="F291" s="196"/>
      <c r="G291" s="196"/>
      <c r="H291" s="222"/>
      <c r="I291" s="196"/>
      <c r="J291" s="192">
        <f t="shared" si="243"/>
        <v>0</v>
      </c>
      <c r="K291" s="175"/>
      <c r="L291" s="175"/>
      <c r="M291" s="175"/>
      <c r="N291" s="175"/>
      <c r="O291" s="175"/>
      <c r="P291" s="175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24.75" hidden="1" customHeight="1">
      <c r="A292" s="160">
        <v>23.0</v>
      </c>
      <c r="B292" s="261"/>
      <c r="C292" s="196"/>
      <c r="D292" s="196"/>
      <c r="E292" s="196"/>
      <c r="F292" s="196"/>
      <c r="G292" s="196"/>
      <c r="H292" s="222"/>
      <c r="I292" s="196"/>
      <c r="J292" s="192">
        <f t="shared" si="243"/>
        <v>0</v>
      </c>
      <c r="K292" s="175"/>
      <c r="L292" s="175"/>
      <c r="M292" s="175"/>
      <c r="N292" s="175"/>
      <c r="O292" s="175"/>
      <c r="P292" s="175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24.75" hidden="1" customHeight="1">
      <c r="A293" s="160">
        <v>24.0</v>
      </c>
      <c r="B293" s="261"/>
      <c r="C293" s="196"/>
      <c r="D293" s="196"/>
      <c r="E293" s="196"/>
      <c r="F293" s="196"/>
      <c r="G293" s="196"/>
      <c r="H293" s="222"/>
      <c r="I293" s="196"/>
      <c r="J293" s="192">
        <f t="shared" si="243"/>
        <v>0</v>
      </c>
      <c r="K293" s="175"/>
      <c r="L293" s="175"/>
      <c r="M293" s="175"/>
      <c r="N293" s="175"/>
      <c r="O293" s="175"/>
      <c r="P293" s="175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24.75" hidden="1" customHeight="1">
      <c r="A294" s="160">
        <v>25.0</v>
      </c>
      <c r="B294" s="261"/>
      <c r="C294" s="196"/>
      <c r="D294" s="196"/>
      <c r="E294" s="196"/>
      <c r="F294" s="196"/>
      <c r="G294" s="196"/>
      <c r="H294" s="222"/>
      <c r="I294" s="196"/>
      <c r="J294" s="192">
        <f t="shared" si="243"/>
        <v>0</v>
      </c>
      <c r="K294" s="175"/>
      <c r="L294" s="175"/>
      <c r="M294" s="175"/>
      <c r="N294" s="175"/>
      <c r="O294" s="175"/>
      <c r="P294" s="175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24.75" hidden="1" customHeight="1">
      <c r="A295" s="160">
        <v>26.0</v>
      </c>
      <c r="B295" s="261"/>
      <c r="C295" s="196"/>
      <c r="D295" s="196"/>
      <c r="E295" s="196"/>
      <c r="F295" s="196"/>
      <c r="G295" s="196"/>
      <c r="H295" s="222"/>
      <c r="I295" s="196"/>
      <c r="J295" s="192">
        <f t="shared" si="243"/>
        <v>0</v>
      </c>
      <c r="K295" s="175"/>
      <c r="L295" s="175"/>
      <c r="M295" s="175"/>
      <c r="N295" s="175"/>
      <c r="O295" s="175"/>
      <c r="P295" s="175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24.75" hidden="1" customHeight="1">
      <c r="A296" s="160">
        <v>27.0</v>
      </c>
      <c r="B296" s="261"/>
      <c r="C296" s="196"/>
      <c r="D296" s="196"/>
      <c r="E296" s="196"/>
      <c r="F296" s="196"/>
      <c r="G296" s="196"/>
      <c r="H296" s="196"/>
      <c r="I296" s="196"/>
      <c r="J296" s="192">
        <f t="shared" si="243"/>
        <v>0</v>
      </c>
      <c r="K296" s="175"/>
      <c r="L296" s="175"/>
      <c r="M296" s="175"/>
      <c r="N296" s="175"/>
      <c r="O296" s="175"/>
      <c r="P296" s="175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24.75" hidden="1" customHeight="1">
      <c r="A297" s="160">
        <v>28.0</v>
      </c>
      <c r="B297" s="261"/>
      <c r="C297" s="196"/>
      <c r="D297" s="196"/>
      <c r="E297" s="196"/>
      <c r="F297" s="196"/>
      <c r="G297" s="196"/>
      <c r="H297" s="196"/>
      <c r="I297" s="196"/>
      <c r="J297" s="192">
        <f t="shared" si="243"/>
        <v>0</v>
      </c>
      <c r="K297" s="175"/>
      <c r="L297" s="175"/>
      <c r="M297" s="175"/>
      <c r="N297" s="175"/>
      <c r="O297" s="175"/>
      <c r="P297" s="175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24.75" hidden="1" customHeight="1">
      <c r="A298" s="160">
        <v>29.0</v>
      </c>
      <c r="B298" s="262"/>
      <c r="C298" s="196"/>
      <c r="D298" s="196"/>
      <c r="E298" s="196"/>
      <c r="F298" s="196"/>
      <c r="G298" s="196"/>
      <c r="H298" s="196"/>
      <c r="I298" s="196"/>
      <c r="J298" s="192">
        <f t="shared" si="243"/>
        <v>0</v>
      </c>
      <c r="K298" s="175"/>
      <c r="L298" s="175"/>
      <c r="M298" s="175"/>
      <c r="N298" s="175"/>
      <c r="O298" s="175"/>
      <c r="P298" s="175"/>
      <c r="Q298" s="139"/>
      <c r="R298" s="139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</row>
    <row r="299" ht="24.75" hidden="1" customHeight="1">
      <c r="A299" s="160">
        <v>30.0</v>
      </c>
      <c r="B299" s="262"/>
      <c r="C299" s="196"/>
      <c r="D299" s="196"/>
      <c r="E299" s="196"/>
      <c r="F299" s="196"/>
      <c r="G299" s="196"/>
      <c r="H299" s="222"/>
      <c r="I299" s="196"/>
      <c r="J299" s="192">
        <f t="shared" si="243"/>
        <v>0</v>
      </c>
      <c r="K299" s="175"/>
      <c r="L299" s="175"/>
      <c r="M299" s="175"/>
      <c r="N299" s="175"/>
      <c r="O299" s="175"/>
      <c r="P299" s="175"/>
      <c r="Q299" s="139"/>
      <c r="R299" s="139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139"/>
      <c r="AS299" s="139"/>
      <c r="AT299" s="139"/>
    </row>
    <row r="300" ht="24.75" hidden="1" customHeight="1">
      <c r="A300" s="160">
        <v>31.0</v>
      </c>
      <c r="B300" s="212"/>
      <c r="C300" s="196"/>
      <c r="D300" s="196"/>
      <c r="E300" s="196"/>
      <c r="F300" s="196"/>
      <c r="G300" s="196"/>
      <c r="H300" s="222"/>
      <c r="I300" s="196"/>
      <c r="J300" s="192">
        <f t="shared" si="243"/>
        <v>0</v>
      </c>
      <c r="K300" s="175"/>
      <c r="L300" s="175"/>
      <c r="M300" s="175"/>
      <c r="N300" s="175"/>
      <c r="O300" s="175"/>
      <c r="P300" s="175"/>
      <c r="Q300" s="139"/>
      <c r="R300" s="139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  <c r="AP300" s="139"/>
      <c r="AQ300" s="139"/>
      <c r="AR300" s="139"/>
      <c r="AS300" s="139"/>
      <c r="AT300" s="139"/>
    </row>
    <row r="301" ht="24.75" hidden="1" customHeight="1">
      <c r="A301" s="160">
        <v>32.0</v>
      </c>
      <c r="B301" s="212"/>
      <c r="C301" s="160"/>
      <c r="D301" s="160"/>
      <c r="E301" s="160"/>
      <c r="F301" s="160"/>
      <c r="G301" s="160"/>
      <c r="H301" s="160"/>
      <c r="I301" s="160"/>
      <c r="J301" s="192">
        <f t="shared" si="243"/>
        <v>0</v>
      </c>
      <c r="K301" s="175"/>
      <c r="L301" s="175"/>
      <c r="M301" s="175"/>
      <c r="N301" s="175"/>
      <c r="O301" s="175"/>
      <c r="P301" s="175"/>
      <c r="Q301" s="139"/>
      <c r="R301" s="139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  <c r="AL301" s="139"/>
      <c r="AM301" s="139"/>
      <c r="AN301" s="139"/>
      <c r="AO301" s="139"/>
      <c r="AP301" s="139"/>
      <c r="AQ301" s="139"/>
      <c r="AR301" s="139"/>
      <c r="AS301" s="139"/>
      <c r="AT301" s="139"/>
    </row>
    <row r="302" ht="24.75" hidden="1" customHeight="1">
      <c r="A302" s="160">
        <v>33.0</v>
      </c>
      <c r="B302" s="262"/>
      <c r="C302" s="160"/>
      <c r="D302" s="160"/>
      <c r="E302" s="160"/>
      <c r="F302" s="160"/>
      <c r="G302" s="160"/>
      <c r="H302" s="160"/>
      <c r="I302" s="160"/>
      <c r="J302" s="192">
        <f t="shared" si="243"/>
        <v>0</v>
      </c>
      <c r="K302" s="175"/>
      <c r="L302" s="175"/>
      <c r="M302" s="175"/>
      <c r="N302" s="175"/>
      <c r="O302" s="175"/>
      <c r="P302" s="175"/>
      <c r="Q302" s="139"/>
      <c r="R302" s="139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  <c r="AL302" s="139"/>
      <c r="AM302" s="139"/>
      <c r="AN302" s="139"/>
      <c r="AO302" s="139"/>
      <c r="AP302" s="139"/>
      <c r="AQ302" s="139"/>
      <c r="AR302" s="139"/>
      <c r="AS302" s="139"/>
      <c r="AT302" s="139"/>
    </row>
    <row r="303" ht="24.75" hidden="1" customHeight="1">
      <c r="A303" s="160">
        <v>34.0</v>
      </c>
      <c r="B303" s="263"/>
      <c r="C303" s="160"/>
      <c r="D303" s="160"/>
      <c r="E303" s="160"/>
      <c r="F303" s="160"/>
      <c r="G303" s="160"/>
      <c r="H303" s="160"/>
      <c r="I303" s="160"/>
      <c r="J303" s="192">
        <f t="shared" si="243"/>
        <v>0</v>
      </c>
      <c r="K303" s="175"/>
      <c r="L303" s="175"/>
      <c r="M303" s="175"/>
      <c r="N303" s="175"/>
      <c r="O303" s="175"/>
      <c r="P303" s="175"/>
      <c r="Q303" s="139"/>
      <c r="R303" s="139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  <c r="AL303" s="139"/>
      <c r="AM303" s="139"/>
      <c r="AN303" s="139"/>
      <c r="AO303" s="139"/>
      <c r="AP303" s="139"/>
      <c r="AQ303" s="139"/>
      <c r="AR303" s="139"/>
      <c r="AS303" s="139"/>
      <c r="AT303" s="139"/>
    </row>
    <row r="304" ht="24.75" hidden="1" customHeight="1">
      <c r="A304" s="160">
        <v>35.0</v>
      </c>
      <c r="B304" s="264"/>
      <c r="C304" s="160"/>
      <c r="D304" s="160"/>
      <c r="E304" s="160"/>
      <c r="F304" s="160"/>
      <c r="G304" s="160"/>
      <c r="H304" s="160"/>
      <c r="I304" s="160"/>
      <c r="J304" s="192">
        <f t="shared" si="243"/>
        <v>0</v>
      </c>
      <c r="K304" s="175"/>
      <c r="L304" s="175"/>
      <c r="M304" s="175"/>
      <c r="N304" s="175"/>
      <c r="O304" s="175"/>
      <c r="P304" s="175"/>
      <c r="Q304" s="139"/>
      <c r="R304" s="139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  <c r="AL304" s="139"/>
      <c r="AM304" s="139"/>
      <c r="AN304" s="139"/>
      <c r="AO304" s="139"/>
      <c r="AP304" s="139"/>
      <c r="AQ304" s="139"/>
      <c r="AR304" s="139"/>
      <c r="AS304" s="139"/>
      <c r="AT304" s="139"/>
    </row>
    <row r="305" ht="18.75" customHeight="1">
      <c r="A305" s="139"/>
      <c r="B305" s="139"/>
      <c r="C305" s="139"/>
      <c r="D305" s="139"/>
      <c r="E305" s="139"/>
      <c r="F305" s="139"/>
      <c r="G305" s="139"/>
      <c r="H305" s="140" t="s">
        <v>38</v>
      </c>
      <c r="I305" s="139"/>
      <c r="J305" s="224">
        <f>SUM(J274:J304)</f>
        <v>214</v>
      </c>
      <c r="K305" s="225"/>
      <c r="L305" s="225"/>
      <c r="M305" s="225"/>
      <c r="N305" s="225"/>
      <c r="O305" s="225"/>
      <c r="P305" s="225"/>
      <c r="Q305" s="225"/>
      <c r="R305" s="139"/>
      <c r="S305" s="21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  <c r="AL305" s="139"/>
      <c r="AM305" s="139"/>
      <c r="AN305" s="139"/>
      <c r="AO305" s="139"/>
      <c r="AP305" s="139"/>
      <c r="AQ305" s="139"/>
      <c r="AR305" s="139"/>
      <c r="AS305" s="139"/>
      <c r="AT305" s="139"/>
    </row>
    <row r="306" ht="18.75" customHeight="1">
      <c r="A306" s="144"/>
      <c r="B306" s="144"/>
      <c r="C306" s="144"/>
      <c r="D306" s="144"/>
      <c r="E306" s="144"/>
      <c r="F306" s="144"/>
      <c r="G306" s="144"/>
      <c r="H306" s="145"/>
      <c r="I306" s="172"/>
      <c r="J306" s="199">
        <f>+J305*60%</f>
        <v>128.4</v>
      </c>
      <c r="K306" s="199"/>
      <c r="L306" s="199"/>
      <c r="M306" s="199"/>
      <c r="N306" s="199"/>
      <c r="O306" s="199"/>
      <c r="P306" s="199"/>
      <c r="Q306" s="199">
        <f>+J305*40%</f>
        <v>85.6</v>
      </c>
      <c r="R306" s="139"/>
      <c r="S306" s="21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  <c r="AL306" s="139"/>
      <c r="AM306" s="139"/>
      <c r="AN306" s="139"/>
      <c r="AO306" s="139"/>
      <c r="AP306" s="139"/>
      <c r="AQ306" s="139"/>
      <c r="AR306" s="139"/>
      <c r="AS306" s="139"/>
      <c r="AT306" s="139"/>
    </row>
    <row r="307" ht="18.75" customHeight="1">
      <c r="A307" s="139"/>
      <c r="B307" s="139"/>
      <c r="C307" s="139"/>
      <c r="D307" s="139"/>
      <c r="E307" s="139"/>
      <c r="F307" s="139"/>
      <c r="G307" s="139"/>
      <c r="H307" s="140"/>
      <c r="I307" s="139"/>
      <c r="J307" s="139"/>
      <c r="K307" s="139"/>
      <c r="L307" s="139"/>
      <c r="M307" s="139"/>
      <c r="N307" s="139"/>
      <c r="O307" s="139"/>
      <c r="P307" s="139"/>
      <c r="Q307" s="139"/>
      <c r="R307" s="139"/>
      <c r="S307" s="21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  <c r="AL307" s="139"/>
      <c r="AM307" s="139"/>
      <c r="AN307" s="139"/>
      <c r="AO307" s="139"/>
      <c r="AP307" s="139"/>
      <c r="AQ307" s="139"/>
      <c r="AR307" s="139"/>
      <c r="AS307" s="139"/>
      <c r="AT307" s="139"/>
    </row>
    <row r="308" ht="18.75" customHeight="1">
      <c r="A308" s="139"/>
      <c r="B308" s="139"/>
      <c r="C308" s="139"/>
      <c r="D308" s="139"/>
      <c r="E308" s="139"/>
      <c r="F308" s="139"/>
      <c r="G308" s="139"/>
      <c r="H308" s="140"/>
      <c r="I308" s="139"/>
      <c r="J308" s="139"/>
      <c r="K308" s="139"/>
      <c r="L308" s="139"/>
      <c r="M308" s="139"/>
      <c r="N308" s="139"/>
      <c r="O308" s="139"/>
      <c r="P308" s="139"/>
      <c r="Q308" s="139"/>
      <c r="R308" s="139"/>
      <c r="S308" s="21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  <c r="AL308" s="139"/>
      <c r="AM308" s="139"/>
      <c r="AN308" s="139"/>
      <c r="AO308" s="139"/>
      <c r="AP308" s="139"/>
      <c r="AQ308" s="139"/>
      <c r="AR308" s="139"/>
      <c r="AS308" s="139"/>
      <c r="AT308" s="139"/>
    </row>
    <row r="309" ht="19.5" customHeight="1">
      <c r="A309" s="226" t="s">
        <v>41</v>
      </c>
      <c r="B309" s="139"/>
      <c r="C309" s="139"/>
      <c r="D309" s="139"/>
      <c r="E309" s="139"/>
      <c r="F309" s="139"/>
      <c r="G309" s="139"/>
      <c r="H309" s="140"/>
      <c r="I309" s="139"/>
      <c r="J309" s="139"/>
      <c r="K309" s="139"/>
      <c r="L309" s="139"/>
      <c r="M309" s="139"/>
      <c r="N309" s="139"/>
      <c r="O309" s="139"/>
      <c r="P309" s="139"/>
      <c r="Q309" s="139"/>
      <c r="R309" s="139"/>
      <c r="S309" s="219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  <c r="AL309" s="139"/>
      <c r="AM309" s="139"/>
      <c r="AN309" s="139"/>
      <c r="AO309" s="139"/>
      <c r="AP309" s="139"/>
      <c r="AQ309" s="139"/>
      <c r="AR309" s="139"/>
      <c r="AS309" s="139"/>
      <c r="AT309" s="139"/>
    </row>
    <row r="310" ht="57.0" customHeight="1">
      <c r="A310" s="227"/>
      <c r="B310" s="228" t="s">
        <v>42</v>
      </c>
      <c r="C310" s="228" t="s">
        <v>43</v>
      </c>
      <c r="D310" s="228" t="s">
        <v>44</v>
      </c>
      <c r="E310" s="228" t="s">
        <v>45</v>
      </c>
      <c r="F310" s="228"/>
      <c r="G310" s="228"/>
      <c r="H310" s="229" t="s">
        <v>46</v>
      </c>
      <c r="I310" s="230" t="s">
        <v>47</v>
      </c>
      <c r="J310" s="139"/>
      <c r="K310" s="139"/>
      <c r="L310" s="139"/>
      <c r="M310" s="139"/>
      <c r="N310" s="139"/>
      <c r="O310" s="139"/>
      <c r="P310" s="139"/>
      <c r="Q310" s="139"/>
      <c r="R310" s="141"/>
      <c r="S310" s="21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  <c r="AL310" s="139"/>
      <c r="AM310" s="139"/>
      <c r="AN310" s="139"/>
      <c r="AO310" s="139"/>
      <c r="AP310" s="139"/>
      <c r="AQ310" s="139"/>
      <c r="AR310" s="139"/>
      <c r="AS310" s="139"/>
      <c r="AT310" s="139"/>
    </row>
    <row r="311" ht="18.75" customHeight="1">
      <c r="A311" s="231" t="s">
        <v>48</v>
      </c>
      <c r="B311" s="232">
        <f>+E24</f>
        <v>40756.926</v>
      </c>
      <c r="C311" s="233">
        <f>+J246</f>
        <v>36516.45621</v>
      </c>
      <c r="D311" s="233">
        <f>+J267</f>
        <v>0</v>
      </c>
      <c r="E311" s="234">
        <f>J306</f>
        <v>128.4</v>
      </c>
      <c r="F311" s="234"/>
      <c r="G311" s="234"/>
      <c r="H311" s="235">
        <f>+I24</f>
        <v>3194.138141</v>
      </c>
      <c r="I311" s="236">
        <f>+B311-C311-D311-E311-H311</f>
        <v>917.931645</v>
      </c>
      <c r="J311" s="139"/>
      <c r="K311" s="139"/>
      <c r="L311" s="139"/>
      <c r="M311" s="139"/>
      <c r="N311" s="139"/>
      <c r="O311" s="139"/>
      <c r="P311" s="139"/>
      <c r="Q311" s="139"/>
      <c r="R311" s="141"/>
      <c r="S311" s="21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39"/>
      <c r="AL311" s="139"/>
      <c r="AM311" s="139"/>
      <c r="AN311" s="139"/>
      <c r="AO311" s="139"/>
      <c r="AP311" s="139"/>
      <c r="AQ311" s="139"/>
      <c r="AR311" s="139"/>
      <c r="AS311" s="139"/>
      <c r="AT311" s="139"/>
    </row>
    <row r="312" ht="19.5" customHeight="1">
      <c r="A312" s="237" t="s">
        <v>49</v>
      </c>
      <c r="B312" s="238"/>
      <c r="C312" s="239">
        <f>+C311/B311</f>
        <v>0.8959570752</v>
      </c>
      <c r="D312" s="239">
        <f>+D311/B311</f>
        <v>0</v>
      </c>
      <c r="E312" s="239">
        <f>+E311/B311</f>
        <v>0.003150384796</v>
      </c>
      <c r="F312" s="239"/>
      <c r="G312" s="239"/>
      <c r="H312" s="240">
        <f>+H311/B311</f>
        <v>0.07837043798</v>
      </c>
      <c r="I312" s="241">
        <f>+I311/B311</f>
        <v>0.02252210201</v>
      </c>
      <c r="J312" s="139"/>
      <c r="K312" s="139"/>
      <c r="L312" s="139"/>
      <c r="M312" s="139"/>
      <c r="N312" s="139"/>
      <c r="O312" s="139"/>
      <c r="P312" s="139"/>
      <c r="Q312" s="139"/>
      <c r="R312" s="141"/>
      <c r="S312" s="21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  <c r="AL312" s="139"/>
      <c r="AM312" s="139"/>
      <c r="AN312" s="139"/>
      <c r="AO312" s="139"/>
      <c r="AP312" s="139"/>
      <c r="AQ312" s="139"/>
      <c r="AR312" s="139"/>
      <c r="AS312" s="139"/>
      <c r="AT312" s="139"/>
    </row>
    <row r="313" ht="19.5" customHeight="1">
      <c r="A313" s="162"/>
      <c r="B313" s="215"/>
      <c r="C313" s="242"/>
      <c r="D313" s="242"/>
      <c r="E313" s="242"/>
      <c r="F313" s="242"/>
      <c r="G313" s="242"/>
      <c r="H313" s="243"/>
      <c r="I313" s="244"/>
      <c r="J313" s="139"/>
      <c r="K313" s="139"/>
      <c r="L313" s="139"/>
      <c r="M313" s="139"/>
      <c r="N313" s="139"/>
      <c r="O313" s="139"/>
      <c r="P313" s="139"/>
      <c r="Q313" s="139"/>
      <c r="R313" s="141"/>
      <c r="S313" s="21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  <c r="AL313" s="139"/>
      <c r="AM313" s="139"/>
      <c r="AN313" s="139"/>
      <c r="AO313" s="139"/>
      <c r="AP313" s="139"/>
      <c r="AQ313" s="139"/>
      <c r="AR313" s="139"/>
      <c r="AS313" s="139"/>
      <c r="AT313" s="139"/>
    </row>
    <row r="314" ht="18.75" customHeight="1">
      <c r="A314" s="245"/>
      <c r="B314" s="246"/>
      <c r="C314" s="246"/>
      <c r="D314" s="246" t="s">
        <v>50</v>
      </c>
      <c r="E314" s="246" t="s">
        <v>48</v>
      </c>
      <c r="F314" s="246"/>
      <c r="G314" s="246"/>
      <c r="H314" s="247">
        <f>+D311+E311+H311+I311</f>
        <v>4240.469786</v>
      </c>
      <c r="I314" s="248"/>
      <c r="J314" s="139"/>
      <c r="K314" s="139"/>
      <c r="L314" s="139"/>
      <c r="M314" s="139"/>
      <c r="N314" s="139"/>
      <c r="O314" s="139"/>
      <c r="P314" s="139"/>
      <c r="Q314" s="139"/>
      <c r="R314" s="141"/>
      <c r="S314" s="140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  <c r="AJ314" s="139"/>
      <c r="AK314" s="139"/>
      <c r="AL314" s="139"/>
      <c r="AM314" s="139"/>
      <c r="AN314" s="139"/>
      <c r="AO314" s="139"/>
      <c r="AP314" s="139"/>
      <c r="AQ314" s="139"/>
      <c r="AR314" s="139"/>
      <c r="AS314" s="139"/>
      <c r="AT314" s="139"/>
    </row>
    <row r="315" ht="18.75" customHeight="1">
      <c r="A315" s="249"/>
      <c r="B315" s="139"/>
      <c r="C315" s="139"/>
      <c r="D315" s="139"/>
      <c r="E315" s="139" t="s">
        <v>49</v>
      </c>
      <c r="F315" s="139"/>
      <c r="G315" s="139"/>
      <c r="H315" s="243">
        <f>+H314/B311</f>
        <v>0.1040429248</v>
      </c>
      <c r="I315" s="250"/>
      <c r="J315" s="139"/>
      <c r="K315" s="139"/>
      <c r="L315" s="139"/>
      <c r="M315" s="139"/>
      <c r="N315" s="139"/>
      <c r="O315" s="139"/>
      <c r="P315" s="139"/>
      <c r="Q315" s="139"/>
      <c r="R315" s="141"/>
      <c r="S315" s="140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  <c r="AJ315" s="139"/>
      <c r="AK315" s="139"/>
      <c r="AL315" s="139"/>
      <c r="AM315" s="139"/>
      <c r="AN315" s="139"/>
      <c r="AO315" s="139"/>
      <c r="AP315" s="139"/>
      <c r="AQ315" s="139"/>
      <c r="AR315" s="139"/>
      <c r="AS315" s="139"/>
      <c r="AT315" s="139"/>
    </row>
    <row r="316" ht="18.75" customHeight="1">
      <c r="A316" s="249"/>
      <c r="B316" s="139"/>
      <c r="C316" s="139" t="s">
        <v>51</v>
      </c>
      <c r="D316" s="139"/>
      <c r="E316" s="139"/>
      <c r="F316" s="139"/>
      <c r="G316" s="139"/>
      <c r="H316" s="140"/>
      <c r="I316" s="250"/>
      <c r="J316" s="139"/>
      <c r="K316" s="139"/>
      <c r="L316" s="139"/>
      <c r="M316" s="139"/>
      <c r="N316" s="139"/>
      <c r="O316" s="139"/>
      <c r="P316" s="139"/>
      <c r="Q316" s="139"/>
      <c r="R316" s="141"/>
      <c r="S316" s="140"/>
      <c r="T316" s="139"/>
      <c r="U316" s="139"/>
      <c r="V316" s="139"/>
      <c r="W316" s="139"/>
      <c r="X316" s="139"/>
      <c r="Y316" s="139"/>
      <c r="Z316" s="139"/>
      <c r="AA316" s="139"/>
      <c r="AB316" s="139"/>
      <c r="AC316" s="139"/>
      <c r="AD316" s="139"/>
      <c r="AE316" s="139"/>
      <c r="AF316" s="139"/>
      <c r="AG316" s="139"/>
      <c r="AH316" s="139"/>
      <c r="AI316" s="139"/>
      <c r="AJ316" s="139"/>
      <c r="AK316" s="139"/>
      <c r="AL316" s="139"/>
      <c r="AM316" s="139"/>
      <c r="AN316" s="139"/>
      <c r="AO316" s="139"/>
      <c r="AP316" s="139"/>
      <c r="AQ316" s="139"/>
      <c r="AR316" s="139"/>
      <c r="AS316" s="139"/>
      <c r="AT316" s="139"/>
    </row>
    <row r="317" ht="18.75" customHeight="1">
      <c r="A317" s="249"/>
      <c r="B317" s="139"/>
      <c r="C317" s="139"/>
      <c r="D317" s="139" t="s">
        <v>52</v>
      </c>
      <c r="E317" s="139"/>
      <c r="F317" s="139"/>
      <c r="G317" s="139"/>
      <c r="H317" s="140">
        <f>+H316*(H314-H311)</f>
        <v>0</v>
      </c>
      <c r="I317" s="250"/>
      <c r="J317" s="139"/>
      <c r="K317" s="139"/>
      <c r="L317" s="139"/>
      <c r="M317" s="139"/>
      <c r="N317" s="139"/>
      <c r="O317" s="139"/>
      <c r="P317" s="139"/>
      <c r="Q317" s="139"/>
      <c r="R317" s="141"/>
      <c r="S317" s="139"/>
      <c r="T317" s="139"/>
      <c r="U317" s="139"/>
      <c r="V317" s="139"/>
      <c r="W317" s="139"/>
      <c r="X317" s="139"/>
      <c r="Y317" s="139"/>
      <c r="Z317" s="139"/>
      <c r="AA317" s="139"/>
      <c r="AB317" s="139"/>
      <c r="AC317" s="139"/>
      <c r="AD317" s="139"/>
      <c r="AE317" s="139"/>
      <c r="AF317" s="139"/>
      <c r="AG317" s="139"/>
      <c r="AH317" s="139"/>
      <c r="AI317" s="139"/>
      <c r="AJ317" s="139"/>
      <c r="AK317" s="139"/>
      <c r="AL317" s="139"/>
      <c r="AM317" s="139"/>
      <c r="AN317" s="139"/>
      <c r="AO317" s="139"/>
      <c r="AP317" s="139"/>
      <c r="AQ317" s="139"/>
      <c r="AR317" s="139"/>
      <c r="AS317" s="139"/>
      <c r="AT317" s="139"/>
    </row>
    <row r="318" ht="19.5" customHeight="1">
      <c r="A318" s="251"/>
      <c r="B318" s="252"/>
      <c r="C318" s="252"/>
      <c r="D318" s="252"/>
      <c r="E318" s="252"/>
      <c r="F318" s="252"/>
      <c r="G318" s="252"/>
      <c r="H318" s="253"/>
      <c r="I318" s="254"/>
      <c r="J318" s="139"/>
      <c r="K318" s="139"/>
      <c r="L318" s="139"/>
      <c r="M318" s="139"/>
      <c r="N318" s="139"/>
      <c r="O318" s="139"/>
      <c r="P318" s="139"/>
      <c r="Q318" s="139"/>
      <c r="R318" s="141"/>
      <c r="S318" s="139"/>
      <c r="T318" s="139"/>
      <c r="U318" s="139"/>
      <c r="V318" s="139"/>
      <c r="W318" s="139"/>
      <c r="X318" s="139"/>
      <c r="Y318" s="139"/>
      <c r="Z318" s="139"/>
      <c r="AA318" s="139"/>
      <c r="AB318" s="139"/>
      <c r="AC318" s="139"/>
      <c r="AD318" s="139"/>
      <c r="AE318" s="139"/>
      <c r="AF318" s="139"/>
      <c r="AG318" s="139"/>
      <c r="AH318" s="139"/>
      <c r="AI318" s="139"/>
      <c r="AJ318" s="139"/>
      <c r="AK318" s="139"/>
      <c r="AL318" s="139"/>
      <c r="AM318" s="139"/>
      <c r="AN318" s="139"/>
      <c r="AO318" s="139"/>
      <c r="AP318" s="139"/>
      <c r="AQ318" s="139"/>
      <c r="AR318" s="139"/>
      <c r="AS318" s="139"/>
      <c r="AT318" s="139"/>
    </row>
    <row r="319" ht="18.75" customHeight="1">
      <c r="A319" s="139"/>
      <c r="B319" s="139"/>
      <c r="C319" s="139"/>
      <c r="D319" s="139"/>
      <c r="E319" s="139"/>
      <c r="F319" s="139"/>
      <c r="G319" s="139"/>
      <c r="H319" s="140"/>
      <c r="I319" s="139"/>
      <c r="J319" s="139"/>
      <c r="K319" s="139"/>
      <c r="L319" s="139"/>
      <c r="M319" s="139"/>
      <c r="N319" s="139"/>
      <c r="O319" s="139"/>
      <c r="P319" s="139"/>
      <c r="Q319" s="139"/>
      <c r="R319" s="141"/>
      <c r="S319" s="139"/>
      <c r="T319" s="139"/>
      <c r="U319" s="139"/>
      <c r="V319" s="139"/>
      <c r="W319" s="139"/>
      <c r="X319" s="139"/>
      <c r="Y319" s="139"/>
      <c r="Z319" s="139"/>
      <c r="AA319" s="139"/>
      <c r="AB319" s="139"/>
      <c r="AC319" s="139"/>
      <c r="AD319" s="139"/>
      <c r="AE319" s="139"/>
      <c r="AF319" s="139"/>
      <c r="AG319" s="139"/>
      <c r="AH319" s="139"/>
      <c r="AI319" s="139"/>
      <c r="AJ319" s="139"/>
      <c r="AK319" s="139"/>
      <c r="AL319" s="139"/>
      <c r="AM319" s="139"/>
      <c r="AN319" s="139"/>
      <c r="AO319" s="139"/>
      <c r="AP319" s="139"/>
      <c r="AQ319" s="139"/>
      <c r="AR319" s="139"/>
      <c r="AS319" s="139"/>
      <c r="AT319" s="139"/>
    </row>
    <row r="320" ht="18.75" customHeight="1">
      <c r="A320" s="139"/>
      <c r="B320" s="139"/>
      <c r="C320" s="139"/>
      <c r="D320" s="139"/>
      <c r="E320" s="139"/>
      <c r="F320" s="139"/>
      <c r="G320" s="139"/>
      <c r="H320" s="140"/>
      <c r="I320" s="139"/>
      <c r="J320" s="139"/>
      <c r="K320" s="139"/>
      <c r="L320" s="139"/>
      <c r="M320" s="139"/>
      <c r="N320" s="139"/>
      <c r="O320" s="139"/>
      <c r="P320" s="139"/>
      <c r="Q320" s="139"/>
      <c r="R320" s="141"/>
      <c r="S320" s="139"/>
      <c r="T320" s="139"/>
      <c r="U320" s="139"/>
      <c r="V320" s="139"/>
      <c r="W320" s="139"/>
      <c r="X320" s="139"/>
      <c r="Y320" s="139"/>
      <c r="Z320" s="139"/>
      <c r="AA320" s="139"/>
      <c r="AB320" s="139"/>
      <c r="AC320" s="139"/>
      <c r="AD320" s="139"/>
      <c r="AE320" s="139"/>
      <c r="AF320" s="139"/>
      <c r="AG320" s="139"/>
      <c r="AH320" s="139"/>
      <c r="AI320" s="139"/>
      <c r="AJ320" s="139"/>
      <c r="AK320" s="139"/>
      <c r="AL320" s="139"/>
      <c r="AM320" s="139"/>
      <c r="AN320" s="139"/>
      <c r="AO320" s="139"/>
      <c r="AP320" s="139"/>
      <c r="AQ320" s="139"/>
      <c r="AR320" s="139"/>
      <c r="AS320" s="139"/>
      <c r="AT320" s="139"/>
    </row>
    <row r="321" ht="18.75" customHeight="1">
      <c r="A321" s="139"/>
      <c r="B321" s="139"/>
      <c r="C321" s="139"/>
      <c r="D321" s="139"/>
      <c r="E321" s="139"/>
      <c r="F321" s="139"/>
      <c r="G321" s="139"/>
      <c r="H321" s="140"/>
      <c r="I321" s="139"/>
      <c r="J321" s="139"/>
      <c r="K321" s="139"/>
      <c r="L321" s="139"/>
      <c r="M321" s="139"/>
      <c r="N321" s="139"/>
      <c r="O321" s="139"/>
      <c r="P321" s="139"/>
      <c r="Q321" s="139"/>
      <c r="R321" s="141"/>
      <c r="S321" s="139"/>
      <c r="T321" s="139"/>
      <c r="U321" s="139"/>
      <c r="V321" s="139"/>
      <c r="W321" s="139"/>
      <c r="X321" s="139"/>
      <c r="Y321" s="139"/>
      <c r="Z321" s="139"/>
      <c r="AA321" s="139"/>
      <c r="AB321" s="139"/>
      <c r="AC321" s="139"/>
      <c r="AD321" s="139"/>
      <c r="AE321" s="139"/>
      <c r="AF321" s="139"/>
      <c r="AG321" s="139"/>
      <c r="AH321" s="139"/>
      <c r="AI321" s="139"/>
      <c r="AJ321" s="139"/>
      <c r="AK321" s="139"/>
      <c r="AL321" s="139"/>
      <c r="AM321" s="139"/>
      <c r="AN321" s="139"/>
      <c r="AO321" s="139"/>
      <c r="AP321" s="139"/>
      <c r="AQ321" s="139"/>
      <c r="AR321" s="139"/>
      <c r="AS321" s="139"/>
      <c r="AT321" s="139"/>
    </row>
    <row r="322" ht="18.0" customHeight="1">
      <c r="A322" s="7"/>
      <c r="B322" s="7"/>
      <c r="C322" s="7"/>
      <c r="D322" s="7"/>
      <c r="E322" s="7"/>
      <c r="F322" s="7"/>
      <c r="G322" s="7"/>
      <c r="H322" s="255"/>
      <c r="I322" s="7"/>
      <c r="J322" s="7"/>
      <c r="K322" s="7"/>
      <c r="L322" s="7"/>
      <c r="M322" s="7"/>
      <c r="N322" s="7"/>
      <c r="O322" s="7"/>
      <c r="P322" s="7"/>
      <c r="Q322" s="7"/>
      <c r="R322" s="25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55"/>
      <c r="I323" s="7"/>
      <c r="J323" s="7"/>
      <c r="K323" s="7"/>
      <c r="L323" s="7"/>
      <c r="M323" s="7"/>
      <c r="N323" s="7"/>
      <c r="O323" s="7"/>
      <c r="P323" s="7"/>
      <c r="Q323" s="7"/>
      <c r="R323" s="25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55"/>
      <c r="I324" s="7"/>
      <c r="J324" s="7"/>
      <c r="K324" s="7"/>
      <c r="L324" s="7"/>
      <c r="M324" s="7"/>
      <c r="N324" s="7"/>
      <c r="O324" s="7"/>
      <c r="P324" s="7"/>
      <c r="Q324" s="7"/>
      <c r="R324" s="25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55"/>
      <c r="I325" s="7"/>
      <c r="J325" s="7"/>
      <c r="K325" s="7"/>
      <c r="L325" s="7"/>
      <c r="M325" s="7"/>
      <c r="N325" s="7"/>
      <c r="O325" s="7"/>
      <c r="P325" s="7"/>
      <c r="Q325" s="7"/>
      <c r="R325" s="25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55"/>
      <c r="I326" s="7"/>
      <c r="J326" s="7"/>
      <c r="K326" s="7"/>
      <c r="L326" s="7"/>
      <c r="M326" s="7"/>
      <c r="N326" s="7"/>
      <c r="O326" s="7"/>
      <c r="P326" s="7"/>
      <c r="Q326" s="7"/>
      <c r="R326" s="25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55"/>
      <c r="I327" s="7"/>
      <c r="J327" s="7"/>
      <c r="K327" s="7"/>
      <c r="L327" s="7"/>
      <c r="M327" s="7"/>
      <c r="N327" s="7"/>
      <c r="O327" s="7"/>
      <c r="P327" s="7"/>
      <c r="Q327" s="7"/>
      <c r="R327" s="25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55"/>
      <c r="I328" s="7"/>
      <c r="J328" s="7"/>
      <c r="K328" s="7"/>
      <c r="L328" s="7"/>
      <c r="M328" s="7"/>
      <c r="N328" s="7"/>
      <c r="O328" s="7"/>
      <c r="P328" s="7"/>
      <c r="Q328" s="7"/>
      <c r="R328" s="25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55"/>
      <c r="I329" s="7"/>
      <c r="J329" s="7"/>
      <c r="K329" s="7"/>
      <c r="L329" s="7"/>
      <c r="M329" s="7"/>
      <c r="N329" s="7"/>
      <c r="O329" s="7"/>
      <c r="P329" s="7"/>
      <c r="Q329" s="7"/>
      <c r="R329" s="25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55"/>
      <c r="I477" s="7"/>
      <c r="J477" s="7"/>
      <c r="K477" s="7"/>
      <c r="L477" s="7"/>
      <c r="M477" s="7"/>
      <c r="N477" s="7"/>
      <c r="O477" s="7"/>
      <c r="P477" s="7"/>
      <c r="Q477" s="7"/>
      <c r="R477" s="25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55"/>
      <c r="I478" s="7"/>
      <c r="J478" s="7"/>
      <c r="K478" s="7"/>
      <c r="L478" s="7"/>
      <c r="M478" s="7"/>
      <c r="N478" s="7"/>
      <c r="O478" s="7"/>
      <c r="P478" s="7"/>
      <c r="Q478" s="7"/>
      <c r="R478" s="25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55"/>
      <c r="I479" s="7"/>
      <c r="J479" s="7"/>
      <c r="K479" s="7"/>
      <c r="L479" s="7"/>
      <c r="M479" s="7"/>
      <c r="N479" s="7"/>
      <c r="O479" s="7"/>
      <c r="P479" s="7"/>
      <c r="Q479" s="7"/>
      <c r="R479" s="25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55"/>
      <c r="I480" s="7"/>
      <c r="J480" s="7"/>
      <c r="K480" s="7"/>
      <c r="L480" s="7"/>
      <c r="M480" s="7"/>
      <c r="N480" s="7"/>
      <c r="O480" s="7"/>
      <c r="P480" s="7"/>
      <c r="Q480" s="7"/>
      <c r="R480" s="25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55"/>
      <c r="I481" s="7"/>
      <c r="J481" s="7"/>
      <c r="K481" s="7"/>
      <c r="L481" s="7"/>
      <c r="M481" s="7"/>
      <c r="N481" s="7"/>
      <c r="O481" s="7"/>
      <c r="P481" s="7"/>
      <c r="Q481" s="7"/>
      <c r="R481" s="25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55"/>
      <c r="I482" s="7"/>
      <c r="J482" s="7"/>
      <c r="K482" s="7"/>
      <c r="L482" s="7"/>
      <c r="M482" s="7"/>
      <c r="N482" s="7"/>
      <c r="O482" s="7"/>
      <c r="P482" s="7"/>
      <c r="Q482" s="7"/>
      <c r="R482" s="25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55"/>
      <c r="I483" s="7"/>
      <c r="J483" s="7"/>
      <c r="K483" s="7"/>
      <c r="L483" s="7"/>
      <c r="M483" s="7"/>
      <c r="N483" s="7"/>
      <c r="O483" s="7"/>
      <c r="P483" s="7"/>
      <c r="Q483" s="7"/>
      <c r="R483" s="25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55"/>
      <c r="I484" s="7"/>
      <c r="J484" s="7"/>
      <c r="K484" s="7"/>
      <c r="L484" s="7"/>
      <c r="M484" s="7"/>
      <c r="N484" s="7"/>
      <c r="O484" s="7"/>
      <c r="P484" s="7"/>
      <c r="Q484" s="7"/>
      <c r="R484" s="25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55"/>
      <c r="I485" s="7"/>
      <c r="J485" s="7"/>
      <c r="K485" s="7"/>
      <c r="L485" s="7"/>
      <c r="M485" s="7"/>
      <c r="N485" s="7"/>
      <c r="O485" s="7"/>
      <c r="P485" s="7"/>
      <c r="Q485" s="7"/>
      <c r="R485" s="25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55"/>
      <c r="I486" s="7"/>
      <c r="J486" s="7"/>
      <c r="K486" s="7"/>
      <c r="L486" s="7"/>
      <c r="M486" s="7"/>
      <c r="N486" s="7"/>
      <c r="O486" s="7"/>
      <c r="P486" s="7"/>
      <c r="Q486" s="7"/>
      <c r="R486" s="25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55"/>
      <c r="I487" s="7"/>
      <c r="J487" s="7"/>
      <c r="K487" s="7"/>
      <c r="L487" s="7"/>
      <c r="M487" s="7"/>
      <c r="N487" s="7"/>
      <c r="O487" s="7"/>
      <c r="P487" s="7"/>
      <c r="Q487" s="7"/>
      <c r="R487" s="25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55"/>
      <c r="I488" s="7"/>
      <c r="J488" s="7"/>
      <c r="K488" s="7"/>
      <c r="L488" s="7"/>
      <c r="M488" s="7"/>
      <c r="N488" s="7"/>
      <c r="O488" s="7"/>
      <c r="P488" s="7"/>
      <c r="Q488" s="7"/>
      <c r="R488" s="25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55"/>
      <c r="I489" s="7"/>
      <c r="J489" s="7"/>
      <c r="K489" s="7"/>
      <c r="L489" s="7"/>
      <c r="M489" s="7"/>
      <c r="N489" s="7"/>
      <c r="O489" s="7"/>
      <c r="P489" s="7"/>
      <c r="Q489" s="7"/>
      <c r="R489" s="25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55"/>
      <c r="I490" s="7"/>
      <c r="J490" s="7"/>
      <c r="K490" s="7"/>
      <c r="L490" s="7"/>
      <c r="M490" s="7"/>
      <c r="N490" s="7"/>
      <c r="O490" s="7"/>
      <c r="P490" s="7"/>
      <c r="Q490" s="7"/>
      <c r="R490" s="25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55"/>
      <c r="I491" s="7"/>
      <c r="J491" s="7"/>
      <c r="K491" s="7"/>
      <c r="L491" s="7"/>
      <c r="M491" s="7"/>
      <c r="N491" s="7"/>
      <c r="O491" s="7"/>
      <c r="P491" s="7"/>
      <c r="Q491" s="7"/>
      <c r="R491" s="25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55"/>
      <c r="I492" s="7"/>
      <c r="J492" s="7"/>
      <c r="K492" s="7"/>
      <c r="L492" s="7"/>
      <c r="M492" s="7"/>
      <c r="N492" s="7"/>
      <c r="O492" s="7"/>
      <c r="P492" s="7"/>
      <c r="Q492" s="7"/>
      <c r="R492" s="25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55"/>
      <c r="I493" s="7"/>
      <c r="J493" s="7"/>
      <c r="K493" s="7"/>
      <c r="L493" s="7"/>
      <c r="M493" s="7"/>
      <c r="N493" s="7"/>
      <c r="O493" s="7"/>
      <c r="P493" s="7"/>
      <c r="Q493" s="7"/>
      <c r="R493" s="25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55"/>
      <c r="I494" s="7"/>
      <c r="J494" s="7"/>
      <c r="K494" s="7"/>
      <c r="L494" s="7"/>
      <c r="M494" s="7"/>
      <c r="N494" s="7"/>
      <c r="O494" s="7"/>
      <c r="P494" s="7"/>
      <c r="Q494" s="7"/>
      <c r="R494" s="25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55"/>
      <c r="I495" s="7"/>
      <c r="J495" s="7"/>
      <c r="K495" s="7"/>
      <c r="L495" s="7"/>
      <c r="M495" s="7"/>
      <c r="N495" s="7"/>
      <c r="O495" s="7"/>
      <c r="P495" s="7"/>
      <c r="Q495" s="7"/>
      <c r="R495" s="256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55"/>
      <c r="I496" s="7"/>
      <c r="J496" s="7"/>
      <c r="K496" s="7"/>
      <c r="L496" s="7"/>
      <c r="M496" s="7"/>
      <c r="N496" s="7"/>
      <c r="O496" s="7"/>
      <c r="P496" s="7"/>
      <c r="Q496" s="7"/>
      <c r="R496" s="256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8.0" customHeight="1">
      <c r="A497" s="7"/>
      <c r="B497" s="7"/>
      <c r="C497" s="7"/>
      <c r="D497" s="7"/>
      <c r="E497" s="7"/>
      <c r="F497" s="7"/>
      <c r="G497" s="7"/>
      <c r="H497" s="255"/>
      <c r="I497" s="7"/>
      <c r="J497" s="7"/>
      <c r="K497" s="7"/>
      <c r="L497" s="7"/>
      <c r="M497" s="7"/>
      <c r="N497" s="7"/>
      <c r="O497" s="7"/>
      <c r="P497" s="7"/>
      <c r="Q497" s="7"/>
      <c r="R497" s="256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ht="18.0" customHeight="1">
      <c r="A498" s="7"/>
      <c r="B498" s="7"/>
      <c r="C498" s="7"/>
      <c r="D498" s="7"/>
      <c r="E498" s="7"/>
      <c r="F498" s="7"/>
      <c r="G498" s="7"/>
      <c r="H498" s="255"/>
      <c r="I498" s="7"/>
      <c r="J498" s="7"/>
      <c r="K498" s="7"/>
      <c r="L498" s="7"/>
      <c r="M498" s="7"/>
      <c r="N498" s="7"/>
      <c r="O498" s="7"/>
      <c r="P498" s="7"/>
      <c r="Q498" s="7"/>
      <c r="R498" s="256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</row>
    <row r="499" ht="18.0" customHeight="1">
      <c r="A499" s="7"/>
      <c r="B499" s="7"/>
      <c r="C499" s="7"/>
      <c r="D499" s="7"/>
      <c r="E499" s="7"/>
      <c r="F499" s="7"/>
      <c r="G499" s="7"/>
      <c r="H499" s="255"/>
      <c r="I499" s="7"/>
      <c r="J499" s="7"/>
      <c r="K499" s="7"/>
      <c r="L499" s="7"/>
      <c r="M499" s="7"/>
      <c r="N499" s="7"/>
      <c r="O499" s="7"/>
      <c r="P499" s="7"/>
      <c r="Q499" s="7"/>
      <c r="R499" s="256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</row>
    <row r="500" ht="18.0" customHeight="1">
      <c r="A500" s="7"/>
      <c r="B500" s="7"/>
      <c r="C500" s="7"/>
      <c r="D500" s="7"/>
      <c r="E500" s="7"/>
      <c r="F500" s="7"/>
      <c r="G500" s="7"/>
      <c r="H500" s="255"/>
      <c r="I500" s="7"/>
      <c r="J500" s="7"/>
      <c r="K500" s="7"/>
      <c r="L500" s="7"/>
      <c r="M500" s="7"/>
      <c r="N500" s="7"/>
      <c r="O500" s="7"/>
      <c r="P500" s="7"/>
      <c r="Q500" s="7"/>
      <c r="R500" s="256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</row>
    <row r="501" ht="18.0" customHeight="1">
      <c r="A501" s="7"/>
      <c r="B501" s="7"/>
      <c r="C501" s="7"/>
      <c r="D501" s="7"/>
      <c r="E501" s="7"/>
      <c r="F501" s="7"/>
      <c r="G501" s="7"/>
      <c r="H501" s="255"/>
      <c r="I501" s="7"/>
      <c r="J501" s="7"/>
      <c r="K501" s="7"/>
      <c r="L501" s="7"/>
      <c r="M501" s="7"/>
      <c r="N501" s="7"/>
      <c r="O501" s="7"/>
      <c r="P501" s="7"/>
      <c r="Q501" s="7"/>
      <c r="R501" s="256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</row>
    <row r="502" ht="18.0" customHeight="1">
      <c r="A502" s="7"/>
      <c r="B502" s="7"/>
      <c r="C502" s="7"/>
      <c r="D502" s="7"/>
      <c r="E502" s="7"/>
      <c r="F502" s="7"/>
      <c r="G502" s="7"/>
      <c r="H502" s="255"/>
      <c r="I502" s="7"/>
      <c r="J502" s="7"/>
      <c r="K502" s="7"/>
      <c r="L502" s="7"/>
      <c r="M502" s="7"/>
      <c r="N502" s="7"/>
      <c r="O502" s="7"/>
      <c r="P502" s="7"/>
      <c r="Q502" s="7"/>
      <c r="R502" s="256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</row>
    <row r="503" ht="18.0" customHeight="1">
      <c r="A503" s="7"/>
      <c r="B503" s="7"/>
      <c r="C503" s="7"/>
      <c r="D503" s="7"/>
      <c r="E503" s="7"/>
      <c r="F503" s="7"/>
      <c r="G503" s="7"/>
      <c r="H503" s="255"/>
      <c r="I503" s="7"/>
      <c r="J503" s="7"/>
      <c r="K503" s="7"/>
      <c r="L503" s="7"/>
      <c r="M503" s="7"/>
      <c r="N503" s="7"/>
      <c r="O503" s="7"/>
      <c r="P503" s="7"/>
      <c r="Q503" s="7"/>
      <c r="R503" s="256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</row>
    <row r="504" ht="18.0" customHeight="1">
      <c r="A504" s="7"/>
      <c r="B504" s="7"/>
      <c r="C504" s="7"/>
      <c r="D504" s="7"/>
      <c r="E504" s="7"/>
      <c r="F504" s="7"/>
      <c r="G504" s="7"/>
      <c r="H504" s="255"/>
      <c r="I504" s="7"/>
      <c r="J504" s="7"/>
      <c r="K504" s="7"/>
      <c r="L504" s="7"/>
      <c r="M504" s="7"/>
      <c r="N504" s="7"/>
      <c r="O504" s="7"/>
      <c r="P504" s="7"/>
      <c r="Q504" s="7"/>
      <c r="R504" s="256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</row>
    <row r="505" ht="18.0" customHeight="1">
      <c r="A505" s="7"/>
      <c r="B505" s="7"/>
      <c r="C505" s="7"/>
      <c r="D505" s="7"/>
      <c r="E505" s="7"/>
      <c r="F505" s="7"/>
      <c r="G505" s="7"/>
      <c r="H505" s="255"/>
      <c r="I505" s="7"/>
      <c r="J505" s="7"/>
      <c r="K505" s="7"/>
      <c r="L505" s="7"/>
      <c r="M505" s="7"/>
      <c r="N505" s="7"/>
      <c r="O505" s="7"/>
      <c r="P505" s="7"/>
      <c r="Q505" s="7"/>
      <c r="R505" s="256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</row>
    <row r="506" ht="18.0" customHeight="1">
      <c r="A506" s="7"/>
      <c r="B506" s="7"/>
      <c r="C506" s="7"/>
      <c r="D506" s="7"/>
      <c r="E506" s="7"/>
      <c r="F506" s="7"/>
      <c r="G506" s="7"/>
      <c r="H506" s="255"/>
      <c r="I506" s="7"/>
      <c r="J506" s="7"/>
      <c r="K506" s="7"/>
      <c r="L506" s="7"/>
      <c r="M506" s="7"/>
      <c r="N506" s="7"/>
      <c r="O506" s="7"/>
      <c r="P506" s="7"/>
      <c r="Q506" s="7"/>
      <c r="R506" s="256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</row>
    <row r="507" ht="18.0" customHeight="1">
      <c r="A507" s="7"/>
      <c r="B507" s="7"/>
      <c r="C507" s="7"/>
      <c r="D507" s="7"/>
      <c r="E507" s="7"/>
      <c r="F507" s="7"/>
      <c r="G507" s="7"/>
      <c r="H507" s="255"/>
      <c r="I507" s="7"/>
      <c r="J507" s="7"/>
      <c r="K507" s="7"/>
      <c r="L507" s="7"/>
      <c r="M507" s="7"/>
      <c r="N507" s="7"/>
      <c r="O507" s="7"/>
      <c r="P507" s="7"/>
      <c r="Q507" s="7"/>
      <c r="R507" s="256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</row>
    <row r="508" ht="18.0" customHeight="1">
      <c r="A508" s="7"/>
      <c r="B508" s="7"/>
      <c r="C508" s="7"/>
      <c r="D508" s="7"/>
      <c r="E508" s="7"/>
      <c r="F508" s="7"/>
      <c r="G508" s="7"/>
      <c r="H508" s="255"/>
      <c r="I508" s="7"/>
      <c r="J508" s="7"/>
      <c r="K508" s="7"/>
      <c r="L508" s="7"/>
      <c r="M508" s="7"/>
      <c r="N508" s="7"/>
      <c r="O508" s="7"/>
      <c r="P508" s="7"/>
      <c r="Q508" s="7"/>
      <c r="R508" s="256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</row>
    <row r="509" ht="18.0" customHeight="1">
      <c r="A509" s="7"/>
      <c r="B509" s="7"/>
      <c r="C509" s="7"/>
      <c r="D509" s="7"/>
      <c r="E509" s="7"/>
      <c r="F509" s="7"/>
      <c r="G509" s="7"/>
      <c r="H509" s="255"/>
      <c r="I509" s="7"/>
      <c r="J509" s="7"/>
      <c r="K509" s="7"/>
      <c r="L509" s="7"/>
      <c r="M509" s="7"/>
      <c r="N509" s="7"/>
      <c r="O509" s="7"/>
      <c r="P509" s="7"/>
      <c r="Q509" s="7"/>
      <c r="R509" s="256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</row>
    <row r="510" ht="18.0" customHeight="1">
      <c r="A510" s="7"/>
      <c r="B510" s="7"/>
      <c r="C510" s="7"/>
      <c r="D510" s="7"/>
      <c r="E510" s="7"/>
      <c r="F510" s="7"/>
      <c r="G510" s="7"/>
      <c r="H510" s="255"/>
      <c r="I510" s="7"/>
      <c r="J510" s="7"/>
      <c r="K510" s="7"/>
      <c r="L510" s="7"/>
      <c r="M510" s="7"/>
      <c r="N510" s="7"/>
      <c r="O510" s="7"/>
      <c r="P510" s="7"/>
      <c r="Q510" s="7"/>
      <c r="R510" s="256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</row>
    <row r="511" ht="18.0" customHeight="1">
      <c r="A511" s="7"/>
      <c r="B511" s="7"/>
      <c r="C511" s="7"/>
      <c r="D511" s="7"/>
      <c r="E511" s="7"/>
      <c r="F511" s="7"/>
      <c r="G511" s="7"/>
      <c r="H511" s="255"/>
      <c r="I511" s="7"/>
      <c r="J511" s="7"/>
      <c r="K511" s="7"/>
      <c r="L511" s="7"/>
      <c r="M511" s="7"/>
      <c r="N511" s="7"/>
      <c r="O511" s="7"/>
      <c r="P511" s="7"/>
      <c r="Q511" s="7"/>
      <c r="R511" s="256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</row>
    <row r="512" ht="18.0" customHeight="1">
      <c r="A512" s="7"/>
      <c r="B512" s="7"/>
      <c r="C512" s="7"/>
      <c r="D512" s="7"/>
      <c r="E512" s="7"/>
      <c r="F512" s="7"/>
      <c r="G512" s="7"/>
      <c r="H512" s="255"/>
      <c r="I512" s="7"/>
      <c r="J512" s="7"/>
      <c r="K512" s="7"/>
      <c r="L512" s="7"/>
      <c r="M512" s="7"/>
      <c r="N512" s="7"/>
      <c r="O512" s="7"/>
      <c r="P512" s="7"/>
      <c r="Q512" s="7"/>
      <c r="R512" s="256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</row>
    <row r="513" ht="18.0" customHeight="1">
      <c r="A513" s="7"/>
      <c r="B513" s="7"/>
      <c r="C513" s="7"/>
      <c r="D513" s="7"/>
      <c r="E513" s="7"/>
      <c r="F513" s="7"/>
      <c r="G513" s="7"/>
      <c r="H513" s="255"/>
      <c r="I513" s="7"/>
      <c r="J513" s="7"/>
      <c r="K513" s="7"/>
      <c r="L513" s="7"/>
      <c r="M513" s="7"/>
      <c r="N513" s="7"/>
      <c r="O513" s="7"/>
      <c r="P513" s="7"/>
      <c r="Q513" s="7"/>
      <c r="R513" s="256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</row>
    <row r="514" ht="18.0" customHeight="1">
      <c r="A514" s="7"/>
      <c r="B514" s="7"/>
      <c r="C514" s="7"/>
      <c r="D514" s="7"/>
      <c r="E514" s="7"/>
      <c r="F514" s="7"/>
      <c r="G514" s="7"/>
      <c r="H514" s="255"/>
      <c r="I514" s="7"/>
      <c r="J514" s="7"/>
      <c r="K514" s="7"/>
      <c r="L514" s="7"/>
      <c r="M514" s="7"/>
      <c r="N514" s="7"/>
      <c r="O514" s="7"/>
      <c r="P514" s="7"/>
      <c r="Q514" s="7"/>
      <c r="R514" s="256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</row>
    <row r="515" ht="18.0" customHeight="1">
      <c r="A515" s="7"/>
      <c r="B515" s="7"/>
      <c r="C515" s="7"/>
      <c r="D515" s="7"/>
      <c r="E515" s="7"/>
      <c r="F515" s="7"/>
      <c r="G515" s="7"/>
      <c r="H515" s="255"/>
      <c r="I515" s="7"/>
      <c r="J515" s="7"/>
      <c r="K515" s="7"/>
      <c r="L515" s="7"/>
      <c r="M515" s="7"/>
      <c r="N515" s="7"/>
      <c r="O515" s="7"/>
      <c r="P515" s="7"/>
      <c r="Q515" s="7"/>
      <c r="R515" s="256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</row>
    <row r="516" ht="18.0" customHeight="1">
      <c r="A516" s="7"/>
      <c r="B516" s="7"/>
      <c r="C516" s="7"/>
      <c r="D516" s="7"/>
      <c r="E516" s="7"/>
      <c r="F516" s="7"/>
      <c r="G516" s="7"/>
      <c r="H516" s="255"/>
      <c r="I516" s="7"/>
      <c r="J516" s="7"/>
      <c r="K516" s="7"/>
      <c r="L516" s="7"/>
      <c r="M516" s="7"/>
      <c r="N516" s="7"/>
      <c r="O516" s="7"/>
      <c r="P516" s="7"/>
      <c r="Q516" s="7"/>
      <c r="R516" s="256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</row>
    <row r="517" ht="18.0" customHeight="1">
      <c r="A517" s="7"/>
      <c r="B517" s="7"/>
      <c r="C517" s="7"/>
      <c r="D517" s="7"/>
      <c r="E517" s="7"/>
      <c r="F517" s="7"/>
      <c r="G517" s="7"/>
      <c r="H517" s="255"/>
      <c r="I517" s="7"/>
      <c r="J517" s="7"/>
      <c r="K517" s="7"/>
      <c r="L517" s="7"/>
      <c r="M517" s="7"/>
      <c r="N517" s="7"/>
      <c r="O517" s="7"/>
      <c r="P517" s="7"/>
      <c r="Q517" s="7"/>
      <c r="R517" s="256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</row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4:D24"/>
    <mergeCell ref="E25:H25"/>
    <mergeCell ref="C30:E30"/>
    <mergeCell ref="C252:E252"/>
    <mergeCell ref="C273:E273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4.43" defaultRowHeight="15.0"/>
  <cols>
    <col customWidth="1" min="1" max="1" width="19.71"/>
    <col customWidth="1" min="2" max="3" width="22.29"/>
    <col customWidth="1" min="4" max="4" width="18.43"/>
    <col customWidth="1" min="5" max="5" width="21.43"/>
    <col customWidth="1" min="6" max="6" width="19.57"/>
    <col customWidth="1" min="7" max="7" width="20.57"/>
    <col customWidth="1" min="8" max="8" width="154.86"/>
    <col customWidth="1" min="9" max="9" width="17.57"/>
    <col customWidth="1" min="10" max="10" width="24.0"/>
    <col customWidth="1" min="11" max="11" width="18.14"/>
    <col customWidth="1" min="12" max="12" width="19.0"/>
    <col customWidth="1" min="13" max="13" width="9.86"/>
    <col customWidth="1" min="14" max="14" width="9.43"/>
    <col customWidth="1" min="15" max="15" width="9.14"/>
    <col customWidth="1" min="16" max="16" width="15.29"/>
    <col customWidth="1" min="17" max="17" width="9.14"/>
    <col customWidth="1" min="18" max="18" width="10.14"/>
    <col customWidth="1" min="19" max="30" width="9.14"/>
  </cols>
  <sheetData>
    <row r="1" ht="20.25" customHeight="1">
      <c r="A1" s="270" t="s">
        <v>53</v>
      </c>
      <c r="B1" s="271"/>
      <c r="C1" s="271"/>
      <c r="D1" s="271"/>
      <c r="E1" s="271"/>
      <c r="F1" s="271"/>
      <c r="G1" s="271"/>
      <c r="H1" s="272"/>
      <c r="I1" s="271"/>
      <c r="J1" s="273"/>
      <c r="K1" s="271"/>
      <c r="L1" s="271"/>
      <c r="M1" s="271"/>
      <c r="N1" s="271"/>
      <c r="O1" s="271"/>
      <c r="P1" s="271"/>
      <c r="Q1" s="271"/>
      <c r="R1" s="271"/>
      <c r="S1" s="271"/>
      <c r="T1" s="271"/>
      <c r="U1" s="271"/>
      <c r="V1" s="271"/>
      <c r="W1" s="271"/>
      <c r="X1" s="271"/>
      <c r="Y1" s="271"/>
      <c r="Z1" s="271"/>
      <c r="AA1" s="271"/>
      <c r="AB1" s="271"/>
      <c r="AC1" s="271"/>
      <c r="AD1" s="271"/>
    </row>
    <row r="2" ht="20.25" customHeight="1">
      <c r="A2" s="274"/>
      <c r="B2" s="271"/>
      <c r="C2" s="271"/>
      <c r="D2" s="271"/>
      <c r="E2" s="271"/>
      <c r="F2" s="271"/>
      <c r="G2" s="271"/>
      <c r="H2" s="272"/>
      <c r="I2" s="271"/>
      <c r="J2" s="273"/>
      <c r="K2" s="271"/>
      <c r="L2" s="271"/>
      <c r="M2" s="271"/>
      <c r="N2" s="271"/>
      <c r="O2" s="271"/>
      <c r="P2" s="271"/>
      <c r="Q2" s="271"/>
      <c r="R2" s="271"/>
      <c r="S2" s="271"/>
      <c r="T2" s="271"/>
      <c r="U2" s="271"/>
      <c r="V2" s="271"/>
      <c r="W2" s="271"/>
      <c r="X2" s="271"/>
      <c r="Y2" s="271"/>
      <c r="Z2" s="271"/>
      <c r="AA2" s="271"/>
      <c r="AB2" s="271"/>
      <c r="AC2" s="271"/>
      <c r="AD2" s="271"/>
    </row>
    <row r="3" ht="20.25" customHeight="1">
      <c r="A3" s="270" t="s">
        <v>122</v>
      </c>
      <c r="B3" s="271"/>
      <c r="C3" s="271"/>
      <c r="D3" s="271"/>
      <c r="E3" s="271"/>
      <c r="F3" s="271"/>
      <c r="G3" s="271"/>
      <c r="H3" s="272"/>
      <c r="I3" s="271"/>
      <c r="J3" s="273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271"/>
      <c r="AA3" s="271"/>
      <c r="AB3" s="271"/>
      <c r="AC3" s="271"/>
      <c r="AD3" s="271"/>
    </row>
    <row r="4" ht="22.5" customHeight="1">
      <c r="A4" s="274" t="s">
        <v>123</v>
      </c>
      <c r="B4" s="275" t="s">
        <v>124</v>
      </c>
      <c r="C4" s="271"/>
      <c r="D4" s="271"/>
      <c r="E4" s="271"/>
      <c r="F4" s="271"/>
      <c r="G4" s="271"/>
      <c r="H4" s="272"/>
      <c r="I4" s="271"/>
      <c r="J4" s="273"/>
      <c r="K4" s="271"/>
      <c r="L4" s="271"/>
      <c r="M4" s="271"/>
      <c r="N4" s="271"/>
      <c r="O4" s="271"/>
      <c r="P4" s="271"/>
      <c r="Q4" s="271"/>
      <c r="R4" s="271"/>
      <c r="S4" s="271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</row>
    <row r="5" ht="21.0" customHeight="1">
      <c r="A5" s="274"/>
      <c r="B5" s="271"/>
      <c r="C5" s="271"/>
      <c r="D5" s="271"/>
      <c r="E5" s="271"/>
      <c r="F5" s="271"/>
      <c r="G5" s="271"/>
      <c r="H5" s="272"/>
      <c r="I5" s="271"/>
      <c r="J5" s="273"/>
      <c r="K5" s="271"/>
      <c r="L5" s="271"/>
      <c r="M5" s="271"/>
      <c r="N5" s="271"/>
      <c r="O5" s="271"/>
      <c r="P5" s="271"/>
      <c r="Q5" s="271"/>
      <c r="R5" s="271"/>
      <c r="S5" s="271"/>
      <c r="T5" s="271"/>
      <c r="U5" s="271"/>
      <c r="V5" s="271"/>
      <c r="W5" s="271"/>
      <c r="X5" s="271"/>
      <c r="Y5" s="271"/>
      <c r="Z5" s="271"/>
      <c r="AA5" s="271"/>
      <c r="AB5" s="271"/>
      <c r="AC5" s="271"/>
      <c r="AD5" s="271"/>
    </row>
    <row r="6" ht="61.5" customHeight="1">
      <c r="A6" s="276" t="s">
        <v>125</v>
      </c>
      <c r="B6" s="277" t="s">
        <v>126</v>
      </c>
      <c r="C6" s="278" t="s">
        <v>127</v>
      </c>
      <c r="D6" s="278" t="s">
        <v>128</v>
      </c>
      <c r="E6" s="278" t="s">
        <v>129</v>
      </c>
      <c r="F6" s="278" t="s">
        <v>130</v>
      </c>
      <c r="G6" s="279" t="s">
        <v>131</v>
      </c>
      <c r="H6" s="280" t="s">
        <v>12</v>
      </c>
      <c r="I6" s="281"/>
      <c r="J6" s="273" t="s">
        <v>132</v>
      </c>
      <c r="K6" s="271" t="s">
        <v>133</v>
      </c>
      <c r="L6" s="271"/>
      <c r="M6" s="271"/>
      <c r="N6" s="271"/>
      <c r="O6" s="271"/>
      <c r="P6" s="271"/>
      <c r="Q6" s="271"/>
      <c r="R6" s="271"/>
      <c r="S6" s="271"/>
      <c r="T6" s="271"/>
      <c r="U6" s="271"/>
      <c r="V6" s="271"/>
      <c r="W6" s="271"/>
      <c r="X6" s="271"/>
      <c r="Y6" s="271"/>
      <c r="Z6" s="271"/>
      <c r="AA6" s="271"/>
      <c r="AB6" s="271"/>
      <c r="AC6" s="271"/>
      <c r="AD6" s="271"/>
    </row>
    <row r="7" ht="26.25" customHeight="1">
      <c r="A7" s="282">
        <f>+'02-08'!I4</f>
        <v>44410</v>
      </c>
      <c r="B7" s="283">
        <f>+'02-08'!B74</f>
        <v>7491.3601</v>
      </c>
      <c r="C7" s="283">
        <f>+'02-08'!C74</f>
        <v>6977.110995</v>
      </c>
      <c r="D7" s="283">
        <f>+'02-08'!D74</f>
        <v>0</v>
      </c>
      <c r="E7" s="283">
        <f>+'02-08'!E74</f>
        <v>92.4</v>
      </c>
      <c r="F7" s="283">
        <f>+'02-08'!H74</f>
        <v>555.8952323</v>
      </c>
      <c r="G7" s="283">
        <f>+'02-08'!I74</f>
        <v>-134.0461268</v>
      </c>
      <c r="H7" s="160"/>
      <c r="I7" s="284"/>
      <c r="J7" s="273">
        <v>7151.287200000031</v>
      </c>
      <c r="K7" s="273">
        <f t="shared" ref="K7:K24" si="1">+C7+E7</f>
        <v>7069.510995</v>
      </c>
      <c r="L7" s="285">
        <f t="shared" ref="L7:L24" si="2">+K7/J7</f>
        <v>0.9885648271</v>
      </c>
      <c r="M7" s="286"/>
      <c r="N7" s="285">
        <v>0.98</v>
      </c>
      <c r="O7" s="271"/>
      <c r="P7" s="285">
        <f t="shared" ref="P7:P24" si="3">+L7-$N$7</f>
        <v>0.008564827113</v>
      </c>
      <c r="Q7" s="271"/>
      <c r="R7" s="271"/>
      <c r="S7" s="271"/>
      <c r="T7" s="271"/>
      <c r="U7" s="271"/>
      <c r="V7" s="271"/>
      <c r="W7" s="271"/>
      <c r="X7" s="271"/>
      <c r="Y7" s="271"/>
      <c r="Z7" s="271"/>
      <c r="AA7" s="271"/>
      <c r="AB7" s="271"/>
      <c r="AC7" s="271"/>
      <c r="AD7" s="271"/>
    </row>
    <row r="8" ht="26.25" customHeight="1">
      <c r="A8" s="282">
        <f>+'05-08'!I4</f>
        <v>44413</v>
      </c>
      <c r="B8" s="283">
        <f>+'05-08'!B93</f>
        <v>32341.1755</v>
      </c>
      <c r="C8" s="283">
        <f>+'05-08'!C93</f>
        <v>29012.42308</v>
      </c>
      <c r="D8" s="283">
        <f>+'05-08'!D93</f>
        <v>0</v>
      </c>
      <c r="E8" s="283">
        <f>+'05-08'!E93</f>
        <v>96.6</v>
      </c>
      <c r="F8" s="283">
        <f>+'05-08'!H93</f>
        <v>2464.669219</v>
      </c>
      <c r="G8" s="283">
        <f>+'05-08'!I93</f>
        <v>767.4831977</v>
      </c>
      <c r="H8" s="287"/>
      <c r="I8" s="284"/>
      <c r="J8" s="273">
        <v>30276.430000000062</v>
      </c>
      <c r="K8" s="273">
        <f t="shared" si="1"/>
        <v>29109.02308</v>
      </c>
      <c r="L8" s="285">
        <f t="shared" si="2"/>
        <v>0.9614417249</v>
      </c>
      <c r="M8" s="271"/>
      <c r="N8" s="271"/>
      <c r="O8" s="271"/>
      <c r="P8" s="285">
        <f t="shared" si="3"/>
        <v>-0.01855827508</v>
      </c>
      <c r="Q8" s="271"/>
      <c r="R8" s="271"/>
      <c r="S8" s="271"/>
      <c r="T8" s="271"/>
      <c r="U8" s="271"/>
      <c r="V8" s="271"/>
      <c r="W8" s="271"/>
      <c r="X8" s="271"/>
      <c r="Y8" s="271"/>
      <c r="Z8" s="271"/>
      <c r="AA8" s="271"/>
      <c r="AB8" s="271"/>
      <c r="AC8" s="271"/>
      <c r="AD8" s="271"/>
    </row>
    <row r="9" ht="26.25" customHeight="1">
      <c r="A9" s="282">
        <f>+'06-08'!I4</f>
        <v>44414</v>
      </c>
      <c r="B9" s="283">
        <f>+'06-08'!B94</f>
        <v>33224.142</v>
      </c>
      <c r="C9" s="283">
        <f>+'06-08'!C94</f>
        <v>30365.50038</v>
      </c>
      <c r="D9" s="283">
        <f>+'06-08'!D94</f>
        <v>0</v>
      </c>
      <c r="E9" s="283">
        <f>+'06-08'!E94</f>
        <v>30.3</v>
      </c>
      <c r="F9" s="283">
        <f>+'06-08'!H94</f>
        <v>2674.543431</v>
      </c>
      <c r="G9" s="283">
        <f>+'06-08'!I94</f>
        <v>153.7981886</v>
      </c>
      <c r="H9" s="234"/>
      <c r="I9" s="284"/>
      <c r="J9" s="273">
        <v>31200.019400000034</v>
      </c>
      <c r="K9" s="273">
        <f t="shared" si="1"/>
        <v>30395.80038</v>
      </c>
      <c r="L9" s="285">
        <f t="shared" si="2"/>
        <v>0.9742237654</v>
      </c>
      <c r="M9" s="271"/>
      <c r="N9" s="271"/>
      <c r="O9" s="271"/>
      <c r="P9" s="285">
        <f t="shared" si="3"/>
        <v>-0.005776234602</v>
      </c>
      <c r="Q9" s="271"/>
      <c r="R9" s="285"/>
      <c r="S9" s="271"/>
      <c r="T9" s="271"/>
      <c r="U9" s="271"/>
      <c r="V9" s="271"/>
      <c r="W9" s="271"/>
      <c r="X9" s="271"/>
      <c r="Y9" s="271"/>
      <c r="Z9" s="271"/>
      <c r="AA9" s="271"/>
      <c r="AB9" s="271"/>
      <c r="AC9" s="271"/>
      <c r="AD9" s="271"/>
    </row>
    <row r="10" ht="26.25" customHeight="1">
      <c r="A10" s="282">
        <f>+'07-08'!I4</f>
        <v>44415</v>
      </c>
      <c r="B10" s="283">
        <f>+'07-08'!B104</f>
        <v>22833.22076</v>
      </c>
      <c r="C10" s="283">
        <f>+'07-08'!C104</f>
        <v>20869.74152</v>
      </c>
      <c r="D10" s="283">
        <f>+'07-08'!D104</f>
        <v>0</v>
      </c>
      <c r="E10" s="283">
        <f>+'07-08'!E104</f>
        <v>279.9</v>
      </c>
      <c r="F10" s="283">
        <f>+'07-08'!H104</f>
        <v>1371.888884</v>
      </c>
      <c r="G10" s="283">
        <f>+'07-08'!I104</f>
        <v>311.6903543</v>
      </c>
      <c r="H10" s="154"/>
      <c r="I10" s="284"/>
      <c r="J10" s="273">
        <v>21501.62086533334</v>
      </c>
      <c r="K10" s="273">
        <f t="shared" si="1"/>
        <v>21149.64152</v>
      </c>
      <c r="L10" s="285">
        <f t="shared" si="2"/>
        <v>0.9836301018</v>
      </c>
      <c r="M10" s="271"/>
      <c r="N10" s="271"/>
      <c r="O10" s="271"/>
      <c r="P10" s="285">
        <f t="shared" si="3"/>
        <v>0.003630101838</v>
      </c>
      <c r="Q10" s="271"/>
      <c r="R10" s="271"/>
      <c r="S10" s="271"/>
      <c r="T10" s="271"/>
      <c r="U10" s="271"/>
      <c r="V10" s="271"/>
      <c r="W10" s="271"/>
      <c r="X10" s="271"/>
      <c r="Y10" s="271"/>
      <c r="Z10" s="271"/>
      <c r="AA10" s="271"/>
      <c r="AB10" s="271"/>
      <c r="AC10" s="271"/>
      <c r="AD10" s="271"/>
    </row>
    <row r="11" ht="26.25" customHeight="1">
      <c r="A11" s="282">
        <f>+'09-08'!I4</f>
        <v>44417</v>
      </c>
      <c r="B11" s="283">
        <f>+'09-08'!B281</f>
        <v>12670.4912</v>
      </c>
      <c r="C11" s="283">
        <f>+'09-08'!C281</f>
        <v>8592.216532</v>
      </c>
      <c r="D11" s="283">
        <f>+'09-08'!D281</f>
        <v>0</v>
      </c>
      <c r="E11" s="283">
        <f>+'09-08'!E281</f>
        <v>115.5</v>
      </c>
      <c r="F11" s="283">
        <f>+'09-08'!H281</f>
        <v>956.3968162</v>
      </c>
      <c r="G11" s="283">
        <f>+'09-08'!I281</f>
        <v>3006.377852</v>
      </c>
      <c r="H11" s="190"/>
      <c r="I11" s="284"/>
      <c r="J11" s="273">
        <v>9285.983300000009</v>
      </c>
      <c r="K11" s="273">
        <f t="shared" si="1"/>
        <v>8707.716532</v>
      </c>
      <c r="L11" s="285">
        <f t="shared" si="2"/>
        <v>0.9377269214</v>
      </c>
      <c r="M11" s="271"/>
      <c r="N11" s="271"/>
      <c r="O11" s="271"/>
      <c r="P11" s="285">
        <f t="shared" si="3"/>
        <v>-0.04227307861</v>
      </c>
      <c r="Q11" s="271"/>
      <c r="R11" s="271"/>
      <c r="S11" s="271"/>
      <c r="T11" s="271"/>
      <c r="U11" s="271"/>
      <c r="V11" s="271"/>
      <c r="W11" s="271"/>
      <c r="X11" s="271"/>
      <c r="Y11" s="271"/>
      <c r="Z11" s="271"/>
      <c r="AA11" s="271"/>
      <c r="AB11" s="271"/>
      <c r="AC11" s="271"/>
      <c r="AD11" s="271"/>
    </row>
    <row r="12" ht="26.25" customHeight="1">
      <c r="A12" s="282">
        <f>+'10-08'!I4</f>
        <v>44418</v>
      </c>
      <c r="B12" s="283">
        <f>+'10-08'!B270</f>
        <v>8064.7032</v>
      </c>
      <c r="C12" s="283">
        <f>+'10-08'!C270</f>
        <v>6624.168532</v>
      </c>
      <c r="D12" s="283">
        <f>+'10-08'!D270</f>
        <v>0</v>
      </c>
      <c r="E12" s="283">
        <f>+'10-08'!E270</f>
        <v>96.3</v>
      </c>
      <c r="F12" s="283">
        <f>+'10-08'!H270</f>
        <v>527.0542708</v>
      </c>
      <c r="G12" s="283">
        <f>+'10-08'!I270</f>
        <v>817.1803972</v>
      </c>
      <c r="H12" s="190"/>
      <c r="I12" s="284"/>
      <c r="J12" s="273">
        <v>7757.996400000017</v>
      </c>
      <c r="K12" s="273">
        <f t="shared" si="1"/>
        <v>6720.468532</v>
      </c>
      <c r="L12" s="285">
        <f t="shared" si="2"/>
        <v>0.8662634249</v>
      </c>
      <c r="M12" s="271"/>
      <c r="N12" s="271"/>
      <c r="O12" s="271"/>
      <c r="P12" s="285">
        <f t="shared" si="3"/>
        <v>-0.1137365751</v>
      </c>
      <c r="Q12" s="271"/>
      <c r="R12" s="271"/>
      <c r="S12" s="271"/>
      <c r="T12" s="271"/>
      <c r="U12" s="271"/>
      <c r="V12" s="271"/>
      <c r="W12" s="271"/>
      <c r="X12" s="271"/>
      <c r="Y12" s="271"/>
      <c r="Z12" s="271"/>
      <c r="AA12" s="271"/>
      <c r="AB12" s="271"/>
      <c r="AC12" s="271"/>
      <c r="AD12" s="271"/>
    </row>
    <row r="13" ht="26.25" customHeight="1">
      <c r="A13" s="282">
        <f>+'11-08'!I4</f>
        <v>44419</v>
      </c>
      <c r="B13" s="283">
        <f>+'11-08'!B283</f>
        <v>9335.2903</v>
      </c>
      <c r="C13" s="283">
        <f>+'11-08'!C283</f>
        <v>8159.711978</v>
      </c>
      <c r="D13" s="283">
        <f>+'11-08'!D283</f>
        <v>0</v>
      </c>
      <c r="E13" s="283">
        <f>+'11-08'!E283</f>
        <v>158.7</v>
      </c>
      <c r="F13" s="283">
        <f>+'11-08'!H283</f>
        <v>780.2200819</v>
      </c>
      <c r="G13" s="283">
        <f>+'11-08'!I283</f>
        <v>236.6582406</v>
      </c>
      <c r="H13" s="283" t="str">
        <f t="shared" ref="H13:I13" si="4">+#REF!</f>
        <v>#REF!</v>
      </c>
      <c r="I13" s="283" t="str">
        <f t="shared" si="4"/>
        <v>#REF!</v>
      </c>
      <c r="J13" s="273">
        <v>8892.093299999997</v>
      </c>
      <c r="K13" s="273">
        <f t="shared" si="1"/>
        <v>8318.411978</v>
      </c>
      <c r="L13" s="285">
        <f t="shared" si="2"/>
        <v>0.935484109</v>
      </c>
      <c r="M13" s="271"/>
      <c r="N13" s="271"/>
      <c r="O13" s="271"/>
      <c r="P13" s="285">
        <f t="shared" si="3"/>
        <v>-0.04451589104</v>
      </c>
      <c r="Q13" s="271"/>
      <c r="R13" s="271"/>
      <c r="S13" s="271"/>
      <c r="T13" s="271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</row>
    <row r="14" ht="26.25" customHeight="1">
      <c r="A14" s="282">
        <f>+'13-08'!I4</f>
        <v>44421</v>
      </c>
      <c r="B14" s="283">
        <f>+'13-08'!B288</f>
        <v>11169.2278</v>
      </c>
      <c r="C14" s="283">
        <f>+'13-08'!C288</f>
        <v>9577.878857</v>
      </c>
      <c r="D14" s="283">
        <f>+'13-08'!D288</f>
        <v>0</v>
      </c>
      <c r="E14" s="283">
        <f>+'13-08'!E288</f>
        <v>136.8</v>
      </c>
      <c r="F14" s="283">
        <f>+'13-08'!H288</f>
        <v>706.9877102</v>
      </c>
      <c r="G14" s="283">
        <f>+'13-08'!I288</f>
        <v>747.5612333</v>
      </c>
      <c r="H14" s="288"/>
      <c r="I14" s="284"/>
      <c r="J14" s="273">
        <v>10683.26529999996</v>
      </c>
      <c r="K14" s="273">
        <f t="shared" si="1"/>
        <v>9714.678857</v>
      </c>
      <c r="L14" s="285">
        <f t="shared" si="2"/>
        <v>0.909336105</v>
      </c>
      <c r="M14" s="271"/>
      <c r="N14" s="286"/>
      <c r="O14" s="271"/>
      <c r="P14" s="285">
        <f t="shared" si="3"/>
        <v>-0.07066389501</v>
      </c>
      <c r="Q14" s="271"/>
      <c r="R14" s="271"/>
      <c r="S14" s="271"/>
      <c r="T14" s="271"/>
      <c r="U14" s="271"/>
      <c r="V14" s="271"/>
      <c r="W14" s="271"/>
      <c r="X14" s="271"/>
      <c r="Y14" s="271"/>
      <c r="Z14" s="271"/>
      <c r="AA14" s="271"/>
      <c r="AB14" s="271"/>
      <c r="AC14" s="271"/>
      <c r="AD14" s="271"/>
    </row>
    <row r="15" ht="26.25" customHeight="1">
      <c r="A15" s="282">
        <f>+'14-08'!I4</f>
        <v>44422</v>
      </c>
      <c r="B15" s="283">
        <f>+'14-08'!B282</f>
        <v>31149.8997</v>
      </c>
      <c r="C15" s="283">
        <f>+'14-08'!C282</f>
        <v>28526.2494</v>
      </c>
      <c r="D15" s="283">
        <f>+'14-08'!D282</f>
        <v>0</v>
      </c>
      <c r="E15" s="283">
        <f>+'14-08'!E282</f>
        <v>187.2</v>
      </c>
      <c r="F15" s="283">
        <f>+'14-08'!H282</f>
        <v>1997.280155</v>
      </c>
      <c r="G15" s="283">
        <f>+'14-08'!I282</f>
        <v>439.1701421</v>
      </c>
      <c r="H15" s="288"/>
      <c r="I15" s="284"/>
      <c r="J15" s="273">
        <v>30960.519700000023</v>
      </c>
      <c r="K15" s="273">
        <f t="shared" si="1"/>
        <v>28713.4494</v>
      </c>
      <c r="L15" s="285">
        <f t="shared" si="2"/>
        <v>0.9274214284</v>
      </c>
      <c r="M15" s="271"/>
      <c r="N15" s="271"/>
      <c r="O15" s="271"/>
      <c r="P15" s="285">
        <f t="shared" si="3"/>
        <v>-0.05257857164</v>
      </c>
      <c r="Q15" s="271"/>
      <c r="R15" s="271"/>
      <c r="S15" s="271"/>
      <c r="T15" s="271"/>
      <c r="U15" s="271"/>
      <c r="V15" s="271"/>
      <c r="W15" s="271"/>
      <c r="X15" s="271"/>
      <c r="Y15" s="271"/>
      <c r="Z15" s="271"/>
      <c r="AA15" s="271"/>
      <c r="AB15" s="271"/>
      <c r="AC15" s="271"/>
      <c r="AD15" s="271"/>
    </row>
    <row r="16" ht="26.25" customHeight="1">
      <c r="A16" s="282">
        <f>+'15-08'!I4</f>
        <v>44423</v>
      </c>
      <c r="B16" s="283">
        <f>+'15-08'!B289</f>
        <v>39117.5756</v>
      </c>
      <c r="C16" s="283">
        <f>+'15-08'!C289</f>
        <v>34845.6281</v>
      </c>
      <c r="D16" s="283">
        <f>+'15-08'!D289</f>
        <v>0</v>
      </c>
      <c r="E16" s="283">
        <f>+'15-08'!E289</f>
        <v>72.6</v>
      </c>
      <c r="F16" s="283">
        <f>+'15-08'!H289</f>
        <v>2572.630026</v>
      </c>
      <c r="G16" s="283">
        <f>+'15-08'!I289</f>
        <v>1626.717474</v>
      </c>
      <c r="H16" s="288"/>
      <c r="I16" s="284"/>
      <c r="J16" s="273">
        <v>37639.11178666667</v>
      </c>
      <c r="K16" s="273">
        <f t="shared" si="1"/>
        <v>34918.2281</v>
      </c>
      <c r="L16" s="285">
        <f t="shared" si="2"/>
        <v>0.9277112674</v>
      </c>
      <c r="M16" s="271"/>
      <c r="N16" s="271"/>
      <c r="O16" s="271"/>
      <c r="P16" s="285">
        <f t="shared" si="3"/>
        <v>-0.05228873258</v>
      </c>
      <c r="Q16" s="271"/>
      <c r="R16" s="271"/>
      <c r="S16" s="271"/>
      <c r="T16" s="271"/>
      <c r="U16" s="271"/>
      <c r="V16" s="271"/>
      <c r="W16" s="271"/>
      <c r="X16" s="271"/>
      <c r="Y16" s="271"/>
      <c r="Z16" s="271"/>
      <c r="AA16" s="271"/>
      <c r="AB16" s="271"/>
      <c r="AC16" s="271"/>
      <c r="AD16" s="271"/>
    </row>
    <row r="17" ht="26.25" customHeight="1">
      <c r="A17" s="282">
        <f>+'16-08'!I4</f>
        <v>44424</v>
      </c>
      <c r="B17" s="283">
        <f>+'16-08'!B277</f>
        <v>25446.9434</v>
      </c>
      <c r="C17" s="283">
        <f>+'16-08'!C277</f>
        <v>21694.13918</v>
      </c>
      <c r="D17" s="283">
        <f>+'16-08'!D277</f>
        <v>0</v>
      </c>
      <c r="E17" s="283">
        <f>+'16-08'!E277</f>
        <v>208.2</v>
      </c>
      <c r="F17" s="283">
        <f>+'16-08'!H277</f>
        <v>2131.62537</v>
      </c>
      <c r="G17" s="283">
        <f>+'16-08'!I277</f>
        <v>1412.978854</v>
      </c>
      <c r="H17" s="288"/>
      <c r="I17" s="284"/>
      <c r="J17" s="273">
        <v>24429.323879999996</v>
      </c>
      <c r="K17" s="273">
        <f t="shared" si="1"/>
        <v>21902.33918</v>
      </c>
      <c r="L17" s="285">
        <f t="shared" si="2"/>
        <v>0.8965593679</v>
      </c>
      <c r="M17" s="271"/>
      <c r="N17" s="271"/>
      <c r="O17" s="271"/>
      <c r="P17" s="285">
        <f t="shared" si="3"/>
        <v>-0.08344063209</v>
      </c>
      <c r="Q17" s="271"/>
      <c r="R17" s="271"/>
      <c r="S17" s="271"/>
      <c r="T17" s="271"/>
      <c r="U17" s="271"/>
      <c r="V17" s="271"/>
      <c r="W17" s="271"/>
      <c r="X17" s="271"/>
      <c r="Y17" s="271"/>
      <c r="Z17" s="271"/>
      <c r="AA17" s="271"/>
      <c r="AB17" s="271"/>
      <c r="AC17" s="271"/>
      <c r="AD17" s="271"/>
    </row>
    <row r="18" ht="26.25" customHeight="1">
      <c r="A18" s="282">
        <f>+'17-08'!I4</f>
        <v>44425</v>
      </c>
      <c r="B18" s="283">
        <f>+'17-08'!B285</f>
        <v>21050.9725</v>
      </c>
      <c r="C18" s="283">
        <f>+'17-08'!C285</f>
        <v>413.560392</v>
      </c>
      <c r="D18" s="283">
        <f>+'17-08'!D285</f>
        <v>0</v>
      </c>
      <c r="E18" s="283">
        <f>+'17-08'!E285</f>
        <v>194.4</v>
      </c>
      <c r="F18" s="283">
        <f>+'17-08'!H285</f>
        <v>1298.920244</v>
      </c>
      <c r="G18" s="283">
        <f>+'17-08'!I285</f>
        <v>19144.09186</v>
      </c>
      <c r="H18" s="288"/>
      <c r="I18" s="284"/>
      <c r="J18" s="273">
        <v>20390.733120000004</v>
      </c>
      <c r="K18" s="273">
        <f t="shared" si="1"/>
        <v>607.960392</v>
      </c>
      <c r="L18" s="285">
        <f t="shared" si="2"/>
        <v>0.02981552396</v>
      </c>
      <c r="M18" s="271"/>
      <c r="N18" s="271"/>
      <c r="O18" s="271"/>
      <c r="P18" s="285">
        <f t="shared" si="3"/>
        <v>-0.950184476</v>
      </c>
      <c r="Q18" s="271"/>
      <c r="R18" s="271"/>
      <c r="S18" s="271"/>
      <c r="T18" s="271"/>
      <c r="U18" s="271"/>
      <c r="V18" s="271"/>
      <c r="W18" s="271"/>
      <c r="X18" s="271"/>
      <c r="Y18" s="271"/>
      <c r="Z18" s="271"/>
      <c r="AA18" s="271"/>
      <c r="AB18" s="271"/>
      <c r="AC18" s="271"/>
      <c r="AD18" s="271"/>
    </row>
    <row r="19" ht="26.25" customHeight="1">
      <c r="A19" s="282">
        <f>+'23-08'!I4</f>
        <v>44431</v>
      </c>
      <c r="B19" s="283">
        <f>+'23-08'!B298</f>
        <v>47791.0689</v>
      </c>
      <c r="C19" s="283">
        <f>+'23-08'!C298</f>
        <v>42659.83423</v>
      </c>
      <c r="D19" s="283">
        <f>+'23-08'!D298</f>
        <v>0</v>
      </c>
      <c r="E19" s="283">
        <f>+'23-08'!E298</f>
        <v>239.4</v>
      </c>
      <c r="F19" s="283">
        <f>+'23-08'!H298</f>
        <v>2636.58911</v>
      </c>
      <c r="G19" s="283">
        <f>+'23-08'!I298</f>
        <v>2255.245558</v>
      </c>
      <c r="H19" s="190"/>
      <c r="I19" s="284"/>
      <c r="J19" s="273">
        <v>46258.711993333316</v>
      </c>
      <c r="K19" s="273">
        <f t="shared" si="1"/>
        <v>42899.23423</v>
      </c>
      <c r="L19" s="285">
        <f t="shared" si="2"/>
        <v>0.9273763229</v>
      </c>
      <c r="M19" s="271"/>
      <c r="N19" s="271"/>
      <c r="O19" s="271"/>
      <c r="P19" s="285">
        <f t="shared" si="3"/>
        <v>-0.05262367707</v>
      </c>
      <c r="Q19" s="271"/>
      <c r="R19" s="271"/>
      <c r="S19" s="271"/>
      <c r="T19" s="271"/>
      <c r="U19" s="271"/>
      <c r="V19" s="271"/>
      <c r="W19" s="271"/>
      <c r="X19" s="271"/>
      <c r="Y19" s="271"/>
      <c r="Z19" s="271"/>
      <c r="AA19" s="271"/>
      <c r="AB19" s="271"/>
      <c r="AC19" s="271"/>
      <c r="AD19" s="271"/>
    </row>
    <row r="20" ht="26.25" customHeight="1">
      <c r="A20" s="282">
        <f>+'24-08'!I4</f>
        <v>44432</v>
      </c>
      <c r="B20" s="283">
        <f>+'24-08'!B286</f>
        <v>38771.9313</v>
      </c>
      <c r="C20" s="283">
        <f>+'24-08'!C286</f>
        <v>34711.48065</v>
      </c>
      <c r="D20" s="283">
        <f>+'24-08'!D286</f>
        <v>0</v>
      </c>
      <c r="E20" s="283">
        <f>+'24-08'!E286</f>
        <v>238.2</v>
      </c>
      <c r="F20" s="283">
        <f>+'24-08'!H286</f>
        <v>2531.266241</v>
      </c>
      <c r="G20" s="283">
        <f>+'24-08'!I286</f>
        <v>1290.984412</v>
      </c>
      <c r="H20" s="190"/>
      <c r="I20" s="284"/>
      <c r="J20" s="273">
        <v>37845.8839</v>
      </c>
      <c r="K20" s="273">
        <f t="shared" si="1"/>
        <v>34949.68065</v>
      </c>
      <c r="L20" s="285">
        <f t="shared" si="2"/>
        <v>0.9234737584</v>
      </c>
      <c r="M20" s="271"/>
      <c r="N20" s="271"/>
      <c r="O20" s="271"/>
      <c r="P20" s="285">
        <f t="shared" si="3"/>
        <v>-0.05652624157</v>
      </c>
      <c r="Q20" s="271"/>
      <c r="R20" s="271"/>
      <c r="S20" s="271"/>
      <c r="T20" s="271"/>
      <c r="U20" s="271"/>
      <c r="V20" s="271"/>
      <c r="W20" s="271"/>
      <c r="X20" s="271"/>
      <c r="Y20" s="271"/>
      <c r="Z20" s="271"/>
      <c r="AA20" s="271"/>
      <c r="AB20" s="271"/>
      <c r="AC20" s="271"/>
      <c r="AD20" s="271"/>
    </row>
    <row r="21" ht="26.25" customHeight="1">
      <c r="A21" s="282">
        <f>+'25-08'!I4</f>
        <v>44433</v>
      </c>
      <c r="B21" s="289">
        <f>+'25-08'!B297</f>
        <v>35994.577</v>
      </c>
      <c r="C21" s="289">
        <f>+'25-08'!C297</f>
        <v>32313.42326</v>
      </c>
      <c r="D21" s="289">
        <f>+'25-08'!D297</f>
        <v>0</v>
      </c>
      <c r="E21" s="289">
        <f>+'25-08'!E297</f>
        <v>114</v>
      </c>
      <c r="F21" s="289">
        <f>+'25-08'!H297</f>
        <v>2971.129472</v>
      </c>
      <c r="G21" s="289">
        <f>+'25-08'!I297</f>
        <v>596.0242682</v>
      </c>
      <c r="H21" s="290"/>
      <c r="I21" s="284"/>
      <c r="J21" s="273">
        <v>34473.10080000001</v>
      </c>
      <c r="K21" s="273">
        <f t="shared" si="1"/>
        <v>32427.42326</v>
      </c>
      <c r="L21" s="285">
        <f t="shared" si="2"/>
        <v>0.9406587312</v>
      </c>
      <c r="M21" s="271"/>
      <c r="N21" s="271"/>
      <c r="O21" s="271"/>
      <c r="P21" s="285">
        <f t="shared" si="3"/>
        <v>-0.03934126877</v>
      </c>
      <c r="Q21" s="271"/>
      <c r="R21" s="271"/>
      <c r="S21" s="271"/>
      <c r="T21" s="271"/>
      <c r="U21" s="271"/>
      <c r="V21" s="271"/>
      <c r="W21" s="271"/>
      <c r="X21" s="271"/>
      <c r="Y21" s="271"/>
      <c r="Z21" s="271"/>
      <c r="AA21" s="271"/>
      <c r="AB21" s="271"/>
      <c r="AC21" s="271"/>
      <c r="AD21" s="271"/>
    </row>
    <row r="22" ht="26.25" customHeight="1">
      <c r="A22" s="282">
        <f>+'26-08'!I4</f>
        <v>44434</v>
      </c>
      <c r="B22" s="289">
        <f>+'26-08'!B293</f>
        <v>34399.7344</v>
      </c>
      <c r="C22" s="289">
        <f>+'26-08'!C293</f>
        <v>29016.66383</v>
      </c>
      <c r="D22" s="289">
        <f>+'26-08'!D293</f>
        <v>0</v>
      </c>
      <c r="E22" s="289">
        <f>+'26-08'!E293</f>
        <v>93.6</v>
      </c>
      <c r="F22" s="289">
        <f>+'26-08'!H293</f>
        <v>2649.55105</v>
      </c>
      <c r="G22" s="289">
        <f>+'26-08'!I293</f>
        <v>2639.919519</v>
      </c>
      <c r="H22" s="290"/>
      <c r="I22" s="284"/>
      <c r="J22" s="273">
        <v>32881.86710000007</v>
      </c>
      <c r="K22" s="273">
        <f t="shared" si="1"/>
        <v>29110.26383</v>
      </c>
      <c r="L22" s="285">
        <f t="shared" si="2"/>
        <v>0.8852983847</v>
      </c>
      <c r="M22" s="271"/>
      <c r="N22" s="271"/>
      <c r="O22" s="271"/>
      <c r="P22" s="285">
        <f t="shared" si="3"/>
        <v>-0.09470161526</v>
      </c>
      <c r="Q22" s="271"/>
      <c r="R22" s="271"/>
      <c r="S22" s="271"/>
      <c r="T22" s="271"/>
      <c r="U22" s="271"/>
      <c r="V22" s="271"/>
      <c r="W22" s="271"/>
      <c r="X22" s="271"/>
      <c r="Y22" s="271"/>
      <c r="Z22" s="271"/>
      <c r="AA22" s="271"/>
      <c r="AB22" s="271"/>
      <c r="AC22" s="271"/>
      <c r="AD22" s="271"/>
    </row>
    <row r="23" ht="26.25" customHeight="1">
      <c r="A23" s="282">
        <f>+'28-08'!I4</f>
        <v>44436</v>
      </c>
      <c r="B23" s="289">
        <f>+'28-08'!B288</f>
        <v>33740.5876</v>
      </c>
      <c r="C23" s="289">
        <f>+'28-08'!C288</f>
        <v>29862.86077</v>
      </c>
      <c r="D23" s="289">
        <f>+'28-08'!D288</f>
        <v>0</v>
      </c>
      <c r="E23" s="289">
        <f>+'28-08'!E288</f>
        <v>78.6</v>
      </c>
      <c r="F23" s="289">
        <f>+'28-08'!H288</f>
        <v>2667.521632</v>
      </c>
      <c r="G23" s="289">
        <f>+'28-08'!I288</f>
        <v>1131.605201</v>
      </c>
      <c r="H23" s="190"/>
      <c r="I23" s="284"/>
      <c r="J23" s="273">
        <v>32389.617839999963</v>
      </c>
      <c r="K23" s="273">
        <f t="shared" si="1"/>
        <v>29941.46077</v>
      </c>
      <c r="L23" s="285">
        <f t="shared" si="2"/>
        <v>0.9244153764</v>
      </c>
      <c r="M23" s="271"/>
      <c r="N23" s="271"/>
      <c r="O23" s="271"/>
      <c r="P23" s="285">
        <f t="shared" si="3"/>
        <v>-0.05558462359</v>
      </c>
      <c r="Q23" s="271"/>
      <c r="R23" s="271"/>
      <c r="S23" s="271"/>
      <c r="T23" s="271"/>
      <c r="U23" s="271"/>
      <c r="V23" s="271"/>
      <c r="W23" s="271"/>
      <c r="X23" s="271"/>
      <c r="Y23" s="271"/>
      <c r="Z23" s="271"/>
      <c r="AA23" s="271"/>
      <c r="AB23" s="271"/>
      <c r="AC23" s="271"/>
      <c r="AD23" s="271"/>
    </row>
    <row r="24" ht="26.25" customHeight="1">
      <c r="A24" s="282">
        <f>+'30-08'!I4</f>
        <v>44438</v>
      </c>
      <c r="B24" s="289">
        <f>+'30-08'!B311</f>
        <v>40756.926</v>
      </c>
      <c r="C24" s="289">
        <f>+'30-08'!C311</f>
        <v>36516.45621</v>
      </c>
      <c r="D24" s="289">
        <f>+'30-08'!D311</f>
        <v>0</v>
      </c>
      <c r="E24" s="289">
        <f>+'30-08'!E311</f>
        <v>128.4</v>
      </c>
      <c r="F24" s="289">
        <f>+'30-08'!H311</f>
        <v>3194.138141</v>
      </c>
      <c r="G24" s="289">
        <f>+'30-08'!I311</f>
        <v>917.931645</v>
      </c>
      <c r="H24" s="190"/>
      <c r="I24" s="284"/>
      <c r="J24" s="273">
        <v>40164.65965</v>
      </c>
      <c r="K24" s="273">
        <f t="shared" si="1"/>
        <v>36644.85621</v>
      </c>
      <c r="L24" s="285">
        <f t="shared" si="2"/>
        <v>0.9123656601</v>
      </c>
      <c r="M24" s="271"/>
      <c r="N24" s="271"/>
      <c r="O24" s="271"/>
      <c r="P24" s="285">
        <f t="shared" si="3"/>
        <v>-0.06763433992</v>
      </c>
      <c r="Q24" s="271"/>
      <c r="R24" s="271"/>
      <c r="S24" s="271"/>
      <c r="T24" s="271"/>
      <c r="U24" s="271"/>
      <c r="V24" s="271"/>
      <c r="W24" s="271"/>
      <c r="X24" s="271"/>
      <c r="Y24" s="271"/>
      <c r="Z24" s="271"/>
      <c r="AA24" s="271"/>
      <c r="AB24" s="271"/>
      <c r="AC24" s="271"/>
      <c r="AD24" s="271"/>
    </row>
    <row r="25" ht="29.25" customHeight="1">
      <c r="A25" s="291" t="s">
        <v>134</v>
      </c>
      <c r="B25" s="292">
        <f t="shared" ref="B25:G25" si="5">SUM(B7:B24)</f>
        <v>485349.8273</v>
      </c>
      <c r="C25" s="292">
        <f t="shared" si="5"/>
        <v>410739.0479</v>
      </c>
      <c r="D25" s="292">
        <f t="shared" si="5"/>
        <v>0</v>
      </c>
      <c r="E25" s="292">
        <f t="shared" si="5"/>
        <v>2561.1</v>
      </c>
      <c r="F25" s="292">
        <f t="shared" si="5"/>
        <v>34688.30709</v>
      </c>
      <c r="G25" s="292">
        <f t="shared" si="5"/>
        <v>37361.37227</v>
      </c>
      <c r="H25" s="293"/>
      <c r="I25" s="294"/>
      <c r="J25" s="273">
        <f>SUM(J7:J24)</f>
        <v>464182.2255</v>
      </c>
      <c r="K25" s="295">
        <f>+SUM(K7:K24)</f>
        <v>413300.1479</v>
      </c>
      <c r="L25" s="271"/>
      <c r="M25" s="271"/>
      <c r="N25" s="271"/>
      <c r="O25" s="271"/>
      <c r="P25" s="271"/>
      <c r="Q25" s="271"/>
      <c r="R25" s="271"/>
      <c r="S25" s="271"/>
      <c r="T25" s="271"/>
      <c r="U25" s="271"/>
      <c r="V25" s="271"/>
      <c r="W25" s="271"/>
      <c r="X25" s="271"/>
      <c r="Y25" s="271"/>
      <c r="Z25" s="271"/>
      <c r="AA25" s="271"/>
      <c r="AB25" s="271"/>
      <c r="AC25" s="271"/>
      <c r="AD25" s="271"/>
    </row>
    <row r="26" ht="24.75" customHeight="1">
      <c r="A26" s="296" t="s">
        <v>49</v>
      </c>
      <c r="B26" s="297"/>
      <c r="C26" s="298">
        <f>+C25/B25</f>
        <v>0.8462742229</v>
      </c>
      <c r="D26" s="299">
        <f>+D25/B25</f>
        <v>0</v>
      </c>
      <c r="E26" s="299">
        <f>+E25/B25</f>
        <v>0.005276812427</v>
      </c>
      <c r="F26" s="298">
        <f>+F25/B25</f>
        <v>0.07147073129</v>
      </c>
      <c r="G26" s="299">
        <f>+G25/B25</f>
        <v>0.07697823338</v>
      </c>
      <c r="H26" s="293"/>
      <c r="I26" s="271"/>
      <c r="J26" s="273"/>
      <c r="K26" s="271"/>
      <c r="L26" s="271"/>
      <c r="M26" s="271"/>
      <c r="N26" s="271"/>
      <c r="O26" s="271"/>
      <c r="P26" s="271"/>
      <c r="Q26" s="271"/>
      <c r="R26" s="271"/>
      <c r="S26" s="271"/>
      <c r="T26" s="271"/>
      <c r="U26" s="271"/>
      <c r="V26" s="271"/>
      <c r="W26" s="271"/>
      <c r="X26" s="271"/>
      <c r="Y26" s="271"/>
      <c r="Z26" s="271"/>
      <c r="AA26" s="271"/>
      <c r="AB26" s="271"/>
      <c r="AC26" s="271"/>
      <c r="AD26" s="271"/>
    </row>
    <row r="27" ht="24.0" customHeight="1">
      <c r="A27" s="300" t="s">
        <v>135</v>
      </c>
      <c r="B27" s="301"/>
      <c r="C27" s="302"/>
      <c r="D27" s="303">
        <v>0.0053</v>
      </c>
      <c r="E27" s="303">
        <v>0.0084</v>
      </c>
      <c r="F27" s="302"/>
      <c r="G27" s="304">
        <v>0.0061</v>
      </c>
      <c r="H27" s="293"/>
      <c r="I27" s="271"/>
      <c r="J27" s="273"/>
      <c r="K27" s="271"/>
      <c r="L27" s="271"/>
      <c r="M27" s="271"/>
      <c r="N27" s="271"/>
      <c r="O27" s="271"/>
      <c r="P27" s="271"/>
      <c r="Q27" s="271"/>
      <c r="R27" s="271"/>
      <c r="S27" s="271"/>
      <c r="T27" s="271"/>
      <c r="U27" s="271"/>
      <c r="V27" s="271"/>
      <c r="W27" s="271"/>
      <c r="X27" s="271"/>
      <c r="Y27" s="271"/>
      <c r="Z27" s="271"/>
      <c r="AA27" s="271"/>
      <c r="AB27" s="271"/>
      <c r="AC27" s="271"/>
      <c r="AD27" s="271"/>
    </row>
    <row r="28" ht="24.0" customHeight="1">
      <c r="A28" s="305"/>
      <c r="B28" s="306"/>
      <c r="C28" s="271"/>
      <c r="D28" s="271"/>
      <c r="E28" s="271"/>
      <c r="F28" s="271"/>
      <c r="G28" s="306"/>
      <c r="H28" s="307"/>
      <c r="I28" s="271"/>
      <c r="J28" s="273"/>
      <c r="K28" s="271"/>
      <c r="L28" s="271"/>
      <c r="M28" s="271"/>
      <c r="N28" s="271"/>
      <c r="O28" s="271"/>
      <c r="P28" s="271"/>
      <c r="Q28" s="271"/>
      <c r="R28" s="271"/>
      <c r="S28" s="271"/>
      <c r="T28" s="271"/>
      <c r="U28" s="271"/>
      <c r="V28" s="271"/>
      <c r="W28" s="271"/>
      <c r="X28" s="271"/>
      <c r="Y28" s="271"/>
      <c r="Z28" s="271"/>
      <c r="AA28" s="271"/>
      <c r="AB28" s="271"/>
      <c r="AC28" s="271"/>
      <c r="AD28" s="271"/>
    </row>
    <row r="29" ht="23.25" customHeight="1">
      <c r="A29" s="308"/>
      <c r="B29" s="271"/>
      <c r="C29" s="271"/>
      <c r="D29" s="271" t="s">
        <v>136</v>
      </c>
      <c r="E29" s="271"/>
      <c r="F29" s="309">
        <f>+D25+E25+F25+G25</f>
        <v>74610.77936</v>
      </c>
      <c r="G29" s="271"/>
      <c r="H29" s="310"/>
      <c r="I29" s="271"/>
      <c r="J29" s="273"/>
      <c r="K29" s="273"/>
      <c r="L29" s="271"/>
      <c r="M29" s="271"/>
      <c r="N29" s="271"/>
      <c r="O29" s="271"/>
      <c r="P29" s="271"/>
      <c r="Q29" s="271"/>
      <c r="R29" s="271"/>
      <c r="S29" s="271"/>
      <c r="T29" s="271"/>
      <c r="U29" s="271"/>
      <c r="V29" s="271"/>
      <c r="W29" s="271"/>
      <c r="X29" s="271"/>
      <c r="Y29" s="271"/>
      <c r="Z29" s="271"/>
      <c r="AA29" s="271"/>
      <c r="AB29" s="271"/>
      <c r="AC29" s="271"/>
      <c r="AD29" s="271"/>
    </row>
    <row r="30" ht="20.25" customHeight="1">
      <c r="A30" s="308"/>
      <c r="B30" s="271"/>
      <c r="C30" s="271"/>
      <c r="D30" s="271" t="s">
        <v>137</v>
      </c>
      <c r="E30" s="271"/>
      <c r="F30" s="311">
        <f>+F29/B25</f>
        <v>0.1537257771</v>
      </c>
      <c r="G30" s="271"/>
      <c r="H30" s="284"/>
      <c r="I30" s="271"/>
      <c r="J30" s="273"/>
      <c r="K30" s="271"/>
      <c r="L30" s="271"/>
      <c r="M30" s="271"/>
      <c r="N30" s="271"/>
      <c r="O30" s="271"/>
      <c r="P30" s="271"/>
      <c r="Q30" s="271"/>
      <c r="R30" s="271"/>
      <c r="S30" s="271"/>
      <c r="T30" s="271"/>
      <c r="U30" s="271"/>
      <c r="V30" s="271"/>
      <c r="W30" s="271"/>
      <c r="X30" s="271"/>
      <c r="Y30" s="271"/>
      <c r="Z30" s="271"/>
      <c r="AA30" s="271"/>
      <c r="AB30" s="271"/>
      <c r="AC30" s="271"/>
      <c r="AD30" s="271"/>
    </row>
    <row r="31" ht="20.25" customHeight="1">
      <c r="A31" s="308"/>
      <c r="B31" s="271"/>
      <c r="C31" s="271"/>
      <c r="D31" s="271" t="s">
        <v>138</v>
      </c>
      <c r="E31" s="271"/>
      <c r="F31" s="311">
        <f t="shared" ref="F31:F32" si="6">+D26+E26+G26</f>
        <v>0.08225504581</v>
      </c>
      <c r="G31" s="271"/>
      <c r="H31" s="284"/>
      <c r="I31" s="271"/>
      <c r="J31" s="273"/>
      <c r="K31" s="271"/>
      <c r="L31" s="271"/>
      <c r="M31" s="271"/>
      <c r="N31" s="271"/>
      <c r="O31" s="271"/>
      <c r="P31" s="271"/>
      <c r="Q31" s="271"/>
      <c r="R31" s="271"/>
      <c r="S31" s="271"/>
      <c r="T31" s="271"/>
      <c r="U31" s="271"/>
      <c r="V31" s="271"/>
      <c r="W31" s="271"/>
      <c r="X31" s="271"/>
      <c r="Y31" s="271"/>
      <c r="Z31" s="271"/>
      <c r="AA31" s="271"/>
      <c r="AB31" s="271"/>
      <c r="AC31" s="271"/>
      <c r="AD31" s="271"/>
    </row>
    <row r="32" ht="20.25" customHeight="1">
      <c r="A32" s="308"/>
      <c r="B32" s="271"/>
      <c r="C32" s="301" t="s">
        <v>139</v>
      </c>
      <c r="D32" s="301"/>
      <c r="E32" s="301"/>
      <c r="F32" s="304">
        <f t="shared" si="6"/>
        <v>0.0198</v>
      </c>
      <c r="G32" s="271"/>
      <c r="H32" s="312"/>
      <c r="I32" s="271"/>
      <c r="J32" s="273"/>
      <c r="K32" s="271"/>
      <c r="L32" s="271"/>
      <c r="M32" s="271"/>
      <c r="N32" s="271"/>
      <c r="O32" s="271"/>
      <c r="P32" s="271"/>
      <c r="Q32" s="271"/>
      <c r="R32" s="271"/>
      <c r="S32" s="271"/>
      <c r="T32" s="271"/>
      <c r="U32" s="271"/>
      <c r="V32" s="271"/>
      <c r="W32" s="271"/>
      <c r="X32" s="271"/>
      <c r="Y32" s="271"/>
      <c r="Z32" s="271"/>
      <c r="AA32" s="271"/>
      <c r="AB32" s="271"/>
      <c r="AC32" s="271"/>
      <c r="AD32" s="271"/>
    </row>
    <row r="33" ht="20.25" customHeight="1">
      <c r="A33" s="308" t="s">
        <v>140</v>
      </c>
      <c r="B33" s="271"/>
      <c r="C33" s="271"/>
      <c r="D33" s="313">
        <v>9.0</v>
      </c>
      <c r="E33" s="271"/>
      <c r="F33" s="271"/>
      <c r="G33" s="271"/>
      <c r="H33" s="312"/>
      <c r="I33" s="271"/>
      <c r="J33" s="273"/>
      <c r="K33" s="271"/>
      <c r="L33" s="271"/>
      <c r="M33" s="271"/>
      <c r="N33" s="271"/>
      <c r="O33" s="271"/>
      <c r="P33" s="271"/>
      <c r="Q33" s="271"/>
      <c r="R33" s="271"/>
      <c r="S33" s="271"/>
      <c r="T33" s="271"/>
      <c r="U33" s="271"/>
      <c r="V33" s="271"/>
      <c r="W33" s="271"/>
      <c r="X33" s="271"/>
      <c r="Y33" s="271"/>
      <c r="Z33" s="271"/>
      <c r="AA33" s="271"/>
      <c r="AB33" s="271"/>
      <c r="AC33" s="271"/>
      <c r="AD33" s="271"/>
    </row>
    <row r="34" ht="20.25" customHeight="1">
      <c r="A34" s="308"/>
      <c r="B34" s="271"/>
      <c r="C34" s="271" t="s">
        <v>141</v>
      </c>
      <c r="D34" s="314">
        <f t="shared" ref="D34:E34" si="7">+$D$33*D25</f>
        <v>0</v>
      </c>
      <c r="E34" s="314">
        <f t="shared" si="7"/>
        <v>23049.9</v>
      </c>
      <c r="F34" s="314"/>
      <c r="G34" s="314">
        <f>+$D$33*G25</f>
        <v>336252.3505</v>
      </c>
      <c r="H34" s="312"/>
      <c r="I34" s="271"/>
      <c r="J34" s="273"/>
      <c r="K34" s="271"/>
      <c r="L34" s="271"/>
      <c r="M34" s="271"/>
      <c r="N34" s="271"/>
      <c r="O34" s="271"/>
      <c r="P34" s="271"/>
      <c r="Q34" s="271"/>
      <c r="R34" s="271"/>
      <c r="S34" s="271"/>
      <c r="T34" s="271"/>
      <c r="U34" s="271"/>
      <c r="V34" s="271"/>
      <c r="W34" s="271"/>
      <c r="X34" s="271"/>
      <c r="Y34" s="271"/>
      <c r="Z34" s="271"/>
      <c r="AA34" s="271"/>
      <c r="AB34" s="271"/>
      <c r="AC34" s="271"/>
      <c r="AD34" s="271"/>
    </row>
    <row r="35" ht="21.0" customHeight="1">
      <c r="A35" s="315"/>
      <c r="B35" s="316"/>
      <c r="C35" s="316"/>
      <c r="D35" s="316"/>
      <c r="E35" s="316"/>
      <c r="F35" s="316"/>
      <c r="G35" s="316"/>
      <c r="H35" s="317"/>
      <c r="I35" s="271"/>
      <c r="J35" s="273"/>
      <c r="K35" s="271"/>
      <c r="L35" s="271"/>
      <c r="M35" s="271"/>
      <c r="N35" s="271"/>
      <c r="O35" s="271"/>
      <c r="P35" s="271"/>
      <c r="Q35" s="271"/>
      <c r="R35" s="271"/>
      <c r="S35" s="271"/>
      <c r="T35" s="271"/>
      <c r="U35" s="271"/>
      <c r="V35" s="271"/>
      <c r="W35" s="271"/>
      <c r="X35" s="271"/>
      <c r="Y35" s="271"/>
      <c r="Z35" s="271"/>
      <c r="AA35" s="271"/>
      <c r="AB35" s="271"/>
      <c r="AC35" s="271"/>
      <c r="AD35" s="271"/>
    </row>
    <row r="36" ht="20.25" customHeight="1">
      <c r="A36" s="274"/>
      <c r="B36" s="271"/>
      <c r="C36" s="271"/>
      <c r="D36" s="271"/>
      <c r="E36" s="271"/>
      <c r="F36" s="271"/>
      <c r="G36" s="271"/>
      <c r="H36" s="272"/>
      <c r="I36" s="271"/>
      <c r="J36" s="273"/>
      <c r="K36" s="271"/>
      <c r="L36" s="271"/>
      <c r="M36" s="271"/>
      <c r="N36" s="271"/>
      <c r="O36" s="271"/>
      <c r="P36" s="271"/>
      <c r="Q36" s="271"/>
      <c r="R36" s="271"/>
      <c r="S36" s="271"/>
      <c r="T36" s="271"/>
      <c r="U36" s="271"/>
      <c r="V36" s="271"/>
      <c r="W36" s="271"/>
      <c r="X36" s="271"/>
      <c r="Y36" s="271"/>
      <c r="Z36" s="271"/>
      <c r="AA36" s="271"/>
      <c r="AB36" s="271"/>
      <c r="AC36" s="271"/>
      <c r="AD36" s="271"/>
    </row>
    <row r="37" ht="20.25" customHeight="1">
      <c r="A37" s="274"/>
      <c r="B37" s="271"/>
      <c r="C37" s="271"/>
      <c r="D37" s="271"/>
      <c r="E37" s="271"/>
      <c r="F37" s="286"/>
      <c r="G37" s="271"/>
      <c r="H37" s="272"/>
      <c r="I37" s="271"/>
      <c r="J37" s="273"/>
      <c r="K37" s="271"/>
      <c r="L37" s="271"/>
      <c r="M37" s="271"/>
      <c r="N37" s="271"/>
      <c r="O37" s="271"/>
      <c r="P37" s="271"/>
      <c r="Q37" s="271"/>
      <c r="R37" s="271"/>
      <c r="S37" s="271"/>
      <c r="T37" s="271"/>
      <c r="U37" s="271"/>
      <c r="V37" s="271"/>
      <c r="W37" s="271"/>
      <c r="X37" s="271"/>
      <c r="Y37" s="271"/>
      <c r="Z37" s="271"/>
      <c r="AA37" s="271"/>
      <c r="AB37" s="271"/>
      <c r="AC37" s="271"/>
      <c r="AD37" s="271"/>
    </row>
    <row r="38" ht="20.25" customHeight="1">
      <c r="A38" s="274"/>
      <c r="B38" s="271"/>
      <c r="C38" s="271"/>
      <c r="D38" s="271"/>
      <c r="E38" s="286"/>
      <c r="F38" s="271"/>
      <c r="G38" s="271"/>
      <c r="H38" s="272"/>
      <c r="I38" s="271"/>
      <c r="J38" s="273"/>
      <c r="K38" s="271"/>
      <c r="L38" s="271"/>
      <c r="M38" s="271"/>
      <c r="N38" s="271"/>
      <c r="O38" s="271"/>
      <c r="P38" s="271"/>
      <c r="Q38" s="271"/>
      <c r="R38" s="271"/>
      <c r="S38" s="271"/>
      <c r="T38" s="271"/>
      <c r="U38" s="271"/>
      <c r="V38" s="271"/>
      <c r="W38" s="271"/>
      <c r="X38" s="271"/>
      <c r="Y38" s="271"/>
      <c r="Z38" s="271"/>
      <c r="AA38" s="271"/>
      <c r="AB38" s="271"/>
      <c r="AC38" s="271"/>
      <c r="AD38" s="271"/>
    </row>
    <row r="39" ht="21.75" customHeight="1">
      <c r="A39" s="274"/>
      <c r="B39" s="271"/>
      <c r="C39" s="271"/>
      <c r="D39" s="318" t="s">
        <v>31</v>
      </c>
      <c r="E39" s="319" t="str">
        <f t="shared" ref="E39:E40" si="8">+#REF!+#REF!+#REF!+#REF!+#REF!+#REF!+#REF!+#REF!+#REF!+#REF!+#REF!+#REF!+#REF!+#REF!+#REF!+#REF!+#REF!+#REF!+#REF!+#REF!+#REF!+#REF!+#REF!+#REF!+#REF!+#REF!+#REF!+#REF!</f>
        <v>#REF!</v>
      </c>
      <c r="F39" s="271"/>
      <c r="G39" s="271"/>
      <c r="H39" s="272"/>
      <c r="I39" s="271"/>
      <c r="J39" s="273"/>
      <c r="K39" s="271"/>
      <c r="L39" s="271"/>
      <c r="M39" s="271"/>
      <c r="N39" s="271"/>
      <c r="O39" s="271"/>
      <c r="P39" s="271"/>
      <c r="Q39" s="271"/>
      <c r="R39" s="271"/>
      <c r="S39" s="271"/>
      <c r="T39" s="271"/>
      <c r="U39" s="271"/>
      <c r="V39" s="271"/>
      <c r="W39" s="271"/>
      <c r="X39" s="271"/>
      <c r="Y39" s="271"/>
      <c r="Z39" s="271"/>
      <c r="AA39" s="271"/>
      <c r="AB39" s="271"/>
      <c r="AC39" s="271"/>
      <c r="AD39" s="271"/>
    </row>
    <row r="40" ht="21.75" customHeight="1">
      <c r="A40" s="274"/>
      <c r="B40" s="271"/>
      <c r="C40" s="271"/>
      <c r="D40" s="318" t="s">
        <v>34</v>
      </c>
      <c r="E40" s="319" t="str">
        <f t="shared" si="8"/>
        <v>#REF!</v>
      </c>
      <c r="F40" s="271"/>
      <c r="G40" s="271"/>
      <c r="H40" s="272"/>
      <c r="I40" s="271"/>
      <c r="J40" s="273"/>
      <c r="K40" s="271"/>
      <c r="L40" s="271"/>
      <c r="M40" s="271"/>
      <c r="N40" s="271"/>
      <c r="O40" s="271"/>
      <c r="P40" s="271"/>
      <c r="Q40" s="271"/>
      <c r="R40" s="271"/>
      <c r="S40" s="271"/>
      <c r="T40" s="271"/>
      <c r="U40" s="271"/>
      <c r="V40" s="271"/>
      <c r="W40" s="271"/>
      <c r="X40" s="271"/>
      <c r="Y40" s="271"/>
      <c r="Z40" s="271"/>
      <c r="AA40" s="271"/>
      <c r="AB40" s="271"/>
      <c r="AC40" s="271"/>
      <c r="AD40" s="271"/>
    </row>
    <row r="41" ht="20.25" customHeight="1">
      <c r="A41" s="274"/>
      <c r="B41" s="271"/>
      <c r="C41" s="271"/>
      <c r="D41" s="271"/>
      <c r="E41" s="320" t="str">
        <f>SUM(E39:E40)</f>
        <v>#REF!</v>
      </c>
      <c r="F41" s="271"/>
      <c r="G41" s="271"/>
      <c r="H41" s="272"/>
      <c r="I41" s="271"/>
      <c r="J41" s="273"/>
      <c r="K41" s="271"/>
      <c r="L41" s="271"/>
      <c r="M41" s="271"/>
      <c r="N41" s="271"/>
      <c r="O41" s="271"/>
      <c r="P41" s="271"/>
      <c r="Q41" s="271"/>
      <c r="R41" s="271"/>
      <c r="S41" s="271"/>
      <c r="T41" s="271"/>
      <c r="U41" s="271"/>
      <c r="V41" s="271"/>
      <c r="W41" s="271"/>
      <c r="X41" s="271"/>
      <c r="Y41" s="271"/>
      <c r="Z41" s="271"/>
      <c r="AA41" s="271"/>
      <c r="AB41" s="271"/>
      <c r="AC41" s="271"/>
      <c r="AD41" s="271"/>
    </row>
    <row r="42" ht="20.25" customHeight="1">
      <c r="A42" s="274"/>
      <c r="B42" s="271"/>
      <c r="C42" s="271"/>
      <c r="D42" s="271"/>
      <c r="E42" s="271"/>
      <c r="F42" s="271"/>
      <c r="G42" s="271"/>
      <c r="H42" s="272"/>
      <c r="I42" s="271"/>
      <c r="J42" s="273"/>
      <c r="K42" s="271"/>
      <c r="L42" s="271"/>
      <c r="M42" s="271"/>
      <c r="N42" s="271"/>
      <c r="O42" s="271"/>
      <c r="P42" s="271"/>
      <c r="Q42" s="271"/>
      <c r="R42" s="271"/>
      <c r="S42" s="271"/>
      <c r="T42" s="271"/>
      <c r="U42" s="271"/>
      <c r="V42" s="271"/>
      <c r="W42" s="271"/>
      <c r="X42" s="271"/>
      <c r="Y42" s="271"/>
      <c r="Z42" s="271"/>
      <c r="AA42" s="271"/>
      <c r="AB42" s="271"/>
      <c r="AC42" s="271"/>
      <c r="AD42" s="271"/>
    </row>
    <row r="43" ht="20.25" customHeight="1">
      <c r="A43" s="274"/>
      <c r="B43" s="271"/>
      <c r="C43" s="271"/>
      <c r="D43" s="271"/>
      <c r="E43" s="271"/>
      <c r="F43" s="271"/>
      <c r="G43" s="271"/>
      <c r="H43" s="272"/>
      <c r="I43" s="271"/>
      <c r="J43" s="273"/>
      <c r="K43" s="271"/>
      <c r="L43" s="271"/>
      <c r="M43" s="271"/>
      <c r="N43" s="271"/>
      <c r="O43" s="271"/>
      <c r="P43" s="271"/>
      <c r="Q43" s="271"/>
      <c r="R43" s="271"/>
      <c r="S43" s="271"/>
      <c r="T43" s="271"/>
      <c r="U43" s="271"/>
      <c r="V43" s="271"/>
      <c r="W43" s="271"/>
      <c r="X43" s="271"/>
      <c r="Y43" s="271"/>
      <c r="Z43" s="271"/>
      <c r="AA43" s="271"/>
      <c r="AB43" s="271"/>
      <c r="AC43" s="271"/>
      <c r="AD43" s="271"/>
    </row>
    <row r="44" ht="20.25" customHeight="1">
      <c r="A44" s="274"/>
      <c r="B44" s="271"/>
      <c r="C44" s="271"/>
      <c r="D44" s="271"/>
      <c r="E44" s="271"/>
      <c r="F44" s="271"/>
      <c r="G44" s="271"/>
      <c r="H44" s="272"/>
      <c r="I44" s="271"/>
      <c r="J44" s="273"/>
      <c r="K44" s="271"/>
      <c r="L44" s="271"/>
      <c r="M44" s="271"/>
      <c r="N44" s="271"/>
      <c r="O44" s="271"/>
      <c r="P44" s="271"/>
      <c r="Q44" s="271"/>
      <c r="R44" s="271"/>
      <c r="S44" s="271"/>
      <c r="T44" s="271"/>
      <c r="U44" s="271"/>
      <c r="V44" s="271"/>
      <c r="W44" s="271"/>
      <c r="X44" s="271"/>
      <c r="Y44" s="271"/>
      <c r="Z44" s="271"/>
      <c r="AA44" s="271"/>
      <c r="AB44" s="271"/>
      <c r="AC44" s="271"/>
      <c r="AD44" s="271"/>
    </row>
    <row r="45" ht="20.25" customHeight="1">
      <c r="A45" s="271"/>
      <c r="B45" s="271"/>
      <c r="C45" s="271"/>
      <c r="D45" s="271"/>
      <c r="E45" s="271"/>
      <c r="F45" s="271"/>
      <c r="G45" s="271"/>
      <c r="H45" s="271"/>
      <c r="I45" s="271"/>
      <c r="J45" s="271"/>
      <c r="K45" s="271"/>
      <c r="L45" s="271"/>
      <c r="M45" s="271"/>
      <c r="N45" s="271"/>
      <c r="O45" s="271"/>
      <c r="P45" s="271"/>
      <c r="Q45" s="271"/>
      <c r="R45" s="271"/>
      <c r="S45" s="271"/>
      <c r="T45" s="271"/>
      <c r="U45" s="271"/>
      <c r="V45" s="271"/>
      <c r="W45" s="271"/>
      <c r="X45" s="271"/>
      <c r="Y45" s="271"/>
      <c r="Z45" s="271"/>
      <c r="AA45" s="271"/>
      <c r="AB45" s="271"/>
      <c r="AC45" s="271"/>
      <c r="AD45" s="271"/>
    </row>
    <row r="46" ht="20.25" customHeight="1">
      <c r="A46" s="271"/>
      <c r="B46" s="271"/>
      <c r="C46" s="271"/>
      <c r="D46" s="271"/>
      <c r="E46" s="271"/>
      <c r="F46" s="271"/>
      <c r="G46" s="271"/>
      <c r="H46" s="271"/>
      <c r="I46" s="271"/>
      <c r="J46" s="273"/>
      <c r="K46" s="271"/>
      <c r="L46" s="271"/>
      <c r="M46" s="271"/>
      <c r="N46" s="271"/>
      <c r="O46" s="271"/>
      <c r="P46" s="271"/>
      <c r="Q46" s="271"/>
      <c r="R46" s="271"/>
      <c r="S46" s="271"/>
      <c r="T46" s="271"/>
      <c r="U46" s="271"/>
      <c r="V46" s="271"/>
      <c r="W46" s="271"/>
      <c r="X46" s="271"/>
      <c r="Y46" s="271"/>
      <c r="Z46" s="271"/>
      <c r="AA46" s="271"/>
      <c r="AB46" s="271"/>
      <c r="AC46" s="271"/>
      <c r="AD46" s="271"/>
    </row>
    <row r="47" ht="20.25" customHeight="1">
      <c r="A47" s="271"/>
      <c r="B47" s="271"/>
      <c r="C47" s="271"/>
      <c r="D47" s="271"/>
      <c r="E47" s="271"/>
      <c r="F47" s="271"/>
      <c r="G47" s="271"/>
      <c r="H47" s="271"/>
      <c r="I47" s="271"/>
      <c r="J47" s="273"/>
      <c r="K47" s="271"/>
      <c r="L47" s="271"/>
      <c r="M47" s="271"/>
      <c r="N47" s="271"/>
      <c r="O47" s="271"/>
      <c r="P47" s="271"/>
      <c r="Q47" s="271"/>
      <c r="R47" s="271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</row>
    <row r="48" ht="20.25" customHeight="1">
      <c r="A48" s="271"/>
      <c r="B48" s="271"/>
      <c r="C48" s="271"/>
      <c r="D48" s="271"/>
      <c r="E48" s="271"/>
      <c r="F48" s="271"/>
      <c r="G48" s="271"/>
      <c r="H48" s="272"/>
      <c r="I48" s="271"/>
      <c r="J48" s="273"/>
      <c r="K48" s="271"/>
      <c r="L48" s="271"/>
      <c r="M48" s="271"/>
      <c r="N48" s="271"/>
      <c r="O48" s="271"/>
      <c r="P48" s="271"/>
      <c r="Q48" s="271"/>
      <c r="R48" s="271"/>
      <c r="S48" s="271"/>
      <c r="T48" s="271"/>
      <c r="U48" s="271"/>
      <c r="V48" s="271"/>
      <c r="W48" s="271"/>
      <c r="X48" s="271"/>
      <c r="Y48" s="271"/>
      <c r="Z48" s="271"/>
      <c r="AA48" s="271"/>
      <c r="AB48" s="271"/>
      <c r="AC48" s="271"/>
      <c r="AD48" s="271"/>
    </row>
    <row r="49" ht="20.25" customHeight="1">
      <c r="A49" s="271"/>
      <c r="B49" s="271"/>
      <c r="C49" s="271"/>
      <c r="D49" s="271"/>
      <c r="E49" s="271"/>
      <c r="F49" s="271"/>
      <c r="G49" s="271"/>
      <c r="H49" s="271"/>
      <c r="I49" s="271"/>
      <c r="J49" s="273"/>
      <c r="K49" s="271"/>
      <c r="L49" s="271"/>
      <c r="M49" s="271"/>
      <c r="N49" s="271"/>
      <c r="O49" s="271"/>
      <c r="P49" s="271"/>
      <c r="Q49" s="271"/>
      <c r="R49" s="271"/>
      <c r="S49" s="271"/>
      <c r="T49" s="271"/>
      <c r="U49" s="271"/>
      <c r="V49" s="271"/>
      <c r="W49" s="271"/>
      <c r="X49" s="271"/>
      <c r="Y49" s="271"/>
      <c r="Z49" s="271"/>
      <c r="AA49" s="271"/>
      <c r="AB49" s="271"/>
      <c r="AC49" s="271"/>
      <c r="AD49" s="271"/>
    </row>
    <row r="50" ht="20.25" customHeight="1">
      <c r="A50" s="271"/>
      <c r="B50" s="271"/>
      <c r="C50" s="271"/>
      <c r="D50" s="271"/>
      <c r="E50" s="271"/>
      <c r="F50" s="271"/>
      <c r="G50" s="271"/>
      <c r="H50" s="272"/>
      <c r="I50" s="271"/>
      <c r="J50" s="273"/>
      <c r="K50" s="271"/>
      <c r="L50" s="271"/>
      <c r="M50" s="271"/>
      <c r="N50" s="271"/>
      <c r="O50" s="271"/>
      <c r="P50" s="271"/>
      <c r="Q50" s="271"/>
      <c r="R50" s="271"/>
      <c r="S50" s="271"/>
      <c r="T50" s="271"/>
      <c r="U50" s="271"/>
      <c r="V50" s="271"/>
      <c r="W50" s="271"/>
      <c r="X50" s="271"/>
      <c r="Y50" s="271"/>
      <c r="Z50" s="271"/>
      <c r="AA50" s="271"/>
      <c r="AB50" s="271"/>
      <c r="AC50" s="271"/>
      <c r="AD50" s="271"/>
    </row>
    <row r="51" ht="20.25" customHeight="1">
      <c r="A51" s="271"/>
      <c r="B51" s="271"/>
      <c r="C51" s="271"/>
      <c r="D51" s="271"/>
      <c r="E51" s="271"/>
      <c r="F51" s="271"/>
      <c r="G51" s="271"/>
      <c r="H51" s="272"/>
      <c r="I51" s="271"/>
      <c r="J51" s="273"/>
      <c r="K51" s="271"/>
      <c r="L51" s="271"/>
      <c r="M51" s="271"/>
      <c r="N51" s="271"/>
      <c r="O51" s="271"/>
      <c r="P51" s="271"/>
      <c r="Q51" s="271"/>
      <c r="R51" s="271"/>
      <c r="S51" s="271"/>
      <c r="T51" s="271"/>
      <c r="U51" s="271"/>
      <c r="V51" s="271"/>
      <c r="W51" s="271"/>
      <c r="X51" s="271"/>
      <c r="Y51" s="271"/>
      <c r="Z51" s="271"/>
      <c r="AA51" s="271"/>
      <c r="AB51" s="271"/>
      <c r="AC51" s="271"/>
      <c r="AD51" s="271"/>
    </row>
    <row r="52" ht="20.25" customHeight="1">
      <c r="A52" s="274"/>
      <c r="B52" s="271"/>
      <c r="C52" s="271"/>
      <c r="D52" s="271"/>
      <c r="E52" s="271"/>
      <c r="F52" s="271"/>
      <c r="G52" s="271"/>
      <c r="H52" s="272"/>
      <c r="I52" s="271"/>
      <c r="J52" s="273"/>
      <c r="K52" s="271"/>
      <c r="L52" s="271"/>
      <c r="M52" s="271"/>
      <c r="N52" s="271"/>
      <c r="O52" s="271"/>
      <c r="P52" s="271"/>
      <c r="Q52" s="271"/>
      <c r="R52" s="271"/>
      <c r="S52" s="271"/>
      <c r="T52" s="271"/>
      <c r="U52" s="271"/>
      <c r="V52" s="271"/>
      <c r="W52" s="271"/>
      <c r="X52" s="271"/>
      <c r="Y52" s="271"/>
      <c r="Z52" s="271"/>
      <c r="AA52" s="271"/>
      <c r="AB52" s="271"/>
      <c r="AC52" s="271"/>
      <c r="AD52" s="271"/>
    </row>
    <row r="53" ht="20.25" customHeight="1">
      <c r="A53" s="274"/>
      <c r="B53" s="271"/>
      <c r="C53" s="271"/>
      <c r="D53" s="271"/>
      <c r="E53" s="271"/>
      <c r="F53" s="271"/>
      <c r="G53" s="271"/>
      <c r="H53" s="272"/>
      <c r="I53" s="271"/>
      <c r="J53" s="273"/>
      <c r="K53" s="271"/>
      <c r="L53" s="271"/>
      <c r="M53" s="271"/>
      <c r="N53" s="271"/>
      <c r="O53" s="271"/>
      <c r="P53" s="271"/>
      <c r="Q53" s="271"/>
      <c r="R53" s="271"/>
      <c r="S53" s="271"/>
      <c r="T53" s="271"/>
      <c r="U53" s="271"/>
      <c r="V53" s="271"/>
      <c r="W53" s="271"/>
      <c r="X53" s="271"/>
      <c r="Y53" s="271"/>
      <c r="Z53" s="271"/>
      <c r="AA53" s="271"/>
      <c r="AB53" s="271"/>
      <c r="AC53" s="271"/>
      <c r="AD53" s="271"/>
    </row>
    <row r="54" ht="20.25" customHeight="1">
      <c r="A54" s="274"/>
      <c r="B54" s="271"/>
      <c r="C54" s="271"/>
      <c r="D54" s="271"/>
      <c r="E54" s="271"/>
      <c r="F54" s="271"/>
      <c r="G54" s="271"/>
      <c r="H54" s="272"/>
      <c r="I54" s="271"/>
      <c r="J54" s="273"/>
      <c r="K54" s="271"/>
      <c r="L54" s="271"/>
      <c r="M54" s="271"/>
      <c r="N54" s="271"/>
      <c r="O54" s="271"/>
      <c r="P54" s="271"/>
      <c r="Q54" s="271"/>
      <c r="R54" s="271"/>
      <c r="S54" s="271"/>
      <c r="T54" s="271"/>
      <c r="U54" s="271"/>
      <c r="V54" s="271"/>
      <c r="W54" s="271"/>
      <c r="X54" s="271"/>
      <c r="Y54" s="271"/>
      <c r="Z54" s="271"/>
      <c r="AA54" s="271"/>
      <c r="AB54" s="271"/>
      <c r="AC54" s="271"/>
      <c r="AD54" s="271"/>
    </row>
    <row r="55" ht="20.25" customHeight="1">
      <c r="A55" s="274"/>
      <c r="B55" s="271"/>
      <c r="C55" s="271"/>
      <c r="D55" s="271"/>
      <c r="E55" s="271"/>
      <c r="F55" s="271"/>
      <c r="G55" s="271"/>
      <c r="H55" s="272"/>
      <c r="I55" s="271"/>
      <c r="J55" s="273"/>
      <c r="K55" s="271"/>
      <c r="L55" s="271"/>
      <c r="M55" s="271"/>
      <c r="N55" s="271"/>
      <c r="O55" s="271"/>
      <c r="P55" s="271"/>
      <c r="Q55" s="271"/>
      <c r="R55" s="271"/>
      <c r="S55" s="271"/>
      <c r="T55" s="271"/>
      <c r="U55" s="271"/>
      <c r="V55" s="271"/>
      <c r="W55" s="271"/>
      <c r="X55" s="271"/>
      <c r="Y55" s="271"/>
      <c r="Z55" s="271"/>
      <c r="AA55" s="271"/>
      <c r="AB55" s="271"/>
      <c r="AC55" s="271"/>
      <c r="AD55" s="271"/>
    </row>
    <row r="56" ht="20.25" customHeight="1">
      <c r="A56" s="274"/>
      <c r="B56" s="271"/>
      <c r="C56" s="271"/>
      <c r="D56" s="271"/>
      <c r="E56" s="271"/>
      <c r="F56" s="271"/>
      <c r="G56" s="271"/>
      <c r="H56" s="272"/>
      <c r="I56" s="271"/>
      <c r="J56" s="273"/>
      <c r="K56" s="271"/>
      <c r="L56" s="271"/>
      <c r="M56" s="271"/>
      <c r="N56" s="271"/>
      <c r="O56" s="271"/>
      <c r="P56" s="271"/>
      <c r="Q56" s="271"/>
      <c r="R56" s="271"/>
      <c r="S56" s="271"/>
      <c r="T56" s="271"/>
      <c r="U56" s="271"/>
      <c r="V56" s="271"/>
      <c r="W56" s="271"/>
      <c r="X56" s="271"/>
      <c r="Y56" s="271"/>
      <c r="Z56" s="271"/>
      <c r="AA56" s="271"/>
      <c r="AB56" s="271"/>
      <c r="AC56" s="271"/>
      <c r="AD56" s="271"/>
    </row>
    <row r="57" ht="20.25" customHeight="1">
      <c r="A57" s="274"/>
      <c r="B57" s="271"/>
      <c r="C57" s="271"/>
      <c r="D57" s="271"/>
      <c r="E57" s="271"/>
      <c r="F57" s="271"/>
      <c r="G57" s="271"/>
      <c r="H57" s="272"/>
      <c r="I57" s="271"/>
      <c r="J57" s="273"/>
      <c r="K57" s="271"/>
      <c r="L57" s="271"/>
      <c r="M57" s="271"/>
      <c r="N57" s="271"/>
      <c r="O57" s="271"/>
      <c r="P57" s="271"/>
      <c r="Q57" s="271"/>
      <c r="R57" s="271"/>
      <c r="S57" s="271"/>
      <c r="T57" s="271"/>
      <c r="U57" s="271"/>
      <c r="V57" s="271"/>
      <c r="W57" s="271"/>
      <c r="X57" s="271"/>
      <c r="Y57" s="271"/>
      <c r="Z57" s="271"/>
      <c r="AA57" s="271"/>
      <c r="AB57" s="271"/>
      <c r="AC57" s="271"/>
      <c r="AD57" s="271"/>
    </row>
    <row r="58" ht="20.25" customHeight="1">
      <c r="A58" s="274"/>
      <c r="B58" s="271"/>
      <c r="C58" s="271"/>
      <c r="D58" s="271"/>
      <c r="E58" s="271"/>
      <c r="F58" s="271"/>
      <c r="G58" s="271"/>
      <c r="H58" s="272"/>
      <c r="I58" s="271"/>
      <c r="J58" s="273"/>
      <c r="K58" s="271"/>
      <c r="L58" s="271"/>
      <c r="M58" s="271"/>
      <c r="N58" s="271"/>
      <c r="O58" s="271"/>
      <c r="P58" s="271"/>
      <c r="Q58" s="271"/>
      <c r="R58" s="271"/>
      <c r="S58" s="271"/>
      <c r="T58" s="271"/>
      <c r="U58" s="271"/>
      <c r="V58" s="271"/>
      <c r="W58" s="271"/>
      <c r="X58" s="271"/>
      <c r="Y58" s="271"/>
      <c r="Z58" s="271"/>
      <c r="AA58" s="271"/>
      <c r="AB58" s="271"/>
      <c r="AC58" s="271"/>
      <c r="AD58" s="271"/>
    </row>
    <row r="59" ht="20.25" customHeight="1">
      <c r="A59" s="274"/>
      <c r="B59" s="271"/>
      <c r="C59" s="271"/>
      <c r="D59" s="271"/>
      <c r="E59" s="271"/>
      <c r="F59" s="271"/>
      <c r="G59" s="271"/>
      <c r="H59" s="272"/>
      <c r="I59" s="271"/>
      <c r="J59" s="273"/>
      <c r="K59" s="271"/>
      <c r="L59" s="271"/>
      <c r="M59" s="271"/>
      <c r="N59" s="271"/>
      <c r="O59" s="271"/>
      <c r="P59" s="271"/>
      <c r="Q59" s="271"/>
      <c r="R59" s="271"/>
      <c r="S59" s="271"/>
      <c r="T59" s="271"/>
      <c r="U59" s="271"/>
      <c r="V59" s="271"/>
      <c r="W59" s="271"/>
      <c r="X59" s="271"/>
      <c r="Y59" s="271"/>
      <c r="Z59" s="271"/>
      <c r="AA59" s="271"/>
      <c r="AB59" s="271"/>
      <c r="AC59" s="271"/>
      <c r="AD59" s="271"/>
    </row>
    <row r="60" ht="20.25" customHeight="1">
      <c r="A60" s="274"/>
      <c r="B60" s="271"/>
      <c r="C60" s="271"/>
      <c r="D60" s="271"/>
      <c r="E60" s="271"/>
      <c r="F60" s="271"/>
      <c r="G60" s="271"/>
      <c r="H60" s="272"/>
      <c r="I60" s="271"/>
      <c r="J60" s="273"/>
      <c r="K60" s="271"/>
      <c r="L60" s="271"/>
      <c r="M60" s="271"/>
      <c r="N60" s="271"/>
      <c r="O60" s="271"/>
      <c r="P60" s="271"/>
      <c r="Q60" s="271"/>
      <c r="R60" s="271"/>
      <c r="S60" s="271"/>
      <c r="T60" s="271"/>
      <c r="U60" s="271"/>
      <c r="V60" s="271"/>
      <c r="W60" s="271"/>
      <c r="X60" s="271"/>
      <c r="Y60" s="271"/>
      <c r="Z60" s="271"/>
      <c r="AA60" s="271"/>
      <c r="AB60" s="271"/>
      <c r="AC60" s="271"/>
      <c r="AD60" s="271"/>
    </row>
    <row r="61" ht="20.25" customHeight="1">
      <c r="A61" s="274"/>
      <c r="B61" s="271"/>
      <c r="C61" s="271"/>
      <c r="D61" s="271"/>
      <c r="E61" s="271"/>
      <c r="F61" s="271"/>
      <c r="G61" s="271"/>
      <c r="H61" s="272"/>
      <c r="I61" s="271"/>
      <c r="J61" s="273"/>
      <c r="K61" s="271"/>
      <c r="L61" s="271"/>
      <c r="M61" s="271"/>
      <c r="N61" s="271"/>
      <c r="O61" s="271"/>
      <c r="P61" s="271"/>
      <c r="Q61" s="271"/>
      <c r="R61" s="271"/>
      <c r="S61" s="271"/>
      <c r="T61" s="271"/>
      <c r="U61" s="271"/>
      <c r="V61" s="271"/>
      <c r="W61" s="271"/>
      <c r="X61" s="271"/>
      <c r="Y61" s="271"/>
      <c r="Z61" s="271"/>
      <c r="AA61" s="271"/>
      <c r="AB61" s="271"/>
      <c r="AC61" s="271"/>
      <c r="AD61" s="271"/>
    </row>
    <row r="62" ht="20.25" customHeight="1">
      <c r="A62" s="274"/>
      <c r="B62" s="271"/>
      <c r="C62" s="271"/>
      <c r="D62" s="271"/>
      <c r="E62" s="271"/>
      <c r="F62" s="271"/>
      <c r="G62" s="271"/>
      <c r="H62" s="272"/>
      <c r="I62" s="271"/>
      <c r="J62" s="273"/>
      <c r="K62" s="271"/>
      <c r="L62" s="271"/>
      <c r="M62" s="271"/>
      <c r="N62" s="271"/>
      <c r="O62" s="271"/>
      <c r="P62" s="271"/>
      <c r="Q62" s="271"/>
      <c r="R62" s="271"/>
      <c r="S62" s="271"/>
      <c r="T62" s="271"/>
      <c r="U62" s="271"/>
      <c r="V62" s="271"/>
      <c r="W62" s="271"/>
      <c r="X62" s="271"/>
      <c r="Y62" s="271"/>
      <c r="Z62" s="271"/>
      <c r="AA62" s="271"/>
      <c r="AB62" s="271"/>
      <c r="AC62" s="271"/>
      <c r="AD62" s="271"/>
    </row>
    <row r="63" ht="20.25" customHeight="1">
      <c r="A63" s="274"/>
      <c r="B63" s="271"/>
      <c r="C63" s="271"/>
      <c r="D63" s="271"/>
      <c r="E63" s="271"/>
      <c r="F63" s="271"/>
      <c r="G63" s="271"/>
      <c r="H63" s="272"/>
      <c r="I63" s="271"/>
      <c r="J63" s="273"/>
      <c r="K63" s="271"/>
      <c r="L63" s="271"/>
      <c r="M63" s="271"/>
      <c r="N63" s="271"/>
      <c r="O63" s="271"/>
      <c r="P63" s="271"/>
      <c r="Q63" s="271"/>
      <c r="R63" s="271"/>
      <c r="S63" s="271"/>
      <c r="T63" s="271"/>
      <c r="U63" s="271"/>
      <c r="V63" s="271"/>
      <c r="W63" s="271"/>
      <c r="X63" s="271"/>
      <c r="Y63" s="271"/>
      <c r="Z63" s="271"/>
      <c r="AA63" s="271"/>
      <c r="AB63" s="271"/>
      <c r="AC63" s="271"/>
      <c r="AD63" s="271"/>
    </row>
    <row r="64" ht="20.25" customHeight="1">
      <c r="A64" s="274"/>
      <c r="B64" s="271"/>
      <c r="C64" s="271"/>
      <c r="D64" s="271"/>
      <c r="E64" s="271"/>
      <c r="F64" s="271"/>
      <c r="G64" s="271"/>
      <c r="H64" s="272"/>
      <c r="I64" s="271"/>
      <c r="J64" s="273"/>
      <c r="K64" s="271"/>
      <c r="L64" s="271"/>
      <c r="M64" s="271"/>
      <c r="N64" s="271"/>
      <c r="O64" s="271"/>
      <c r="P64" s="271"/>
      <c r="Q64" s="271"/>
      <c r="R64" s="271"/>
      <c r="S64" s="271"/>
      <c r="T64" s="271"/>
      <c r="U64" s="271"/>
      <c r="V64" s="271"/>
      <c r="W64" s="271"/>
      <c r="X64" s="271"/>
      <c r="Y64" s="271"/>
      <c r="Z64" s="271"/>
      <c r="AA64" s="271"/>
      <c r="AB64" s="271"/>
      <c r="AC64" s="271"/>
      <c r="AD64" s="271"/>
    </row>
    <row r="65" ht="20.25" customHeight="1">
      <c r="A65" s="274"/>
      <c r="B65" s="271"/>
      <c r="C65" s="271"/>
      <c r="D65" s="271"/>
      <c r="E65" s="271"/>
      <c r="F65" s="271"/>
      <c r="G65" s="271"/>
      <c r="H65" s="272"/>
      <c r="I65" s="271"/>
      <c r="J65" s="273"/>
      <c r="K65" s="271"/>
      <c r="L65" s="271"/>
      <c r="M65" s="271"/>
      <c r="N65" s="271"/>
      <c r="O65" s="271"/>
      <c r="P65" s="271"/>
      <c r="Q65" s="271"/>
      <c r="R65" s="271"/>
      <c r="S65" s="271"/>
      <c r="T65" s="271"/>
      <c r="U65" s="271"/>
      <c r="V65" s="271"/>
      <c r="W65" s="271"/>
      <c r="X65" s="271"/>
      <c r="Y65" s="271"/>
      <c r="Z65" s="271"/>
      <c r="AA65" s="271"/>
      <c r="AB65" s="271"/>
      <c r="AC65" s="271"/>
      <c r="AD65" s="271"/>
    </row>
    <row r="66" ht="20.25" customHeight="1">
      <c r="A66" s="274"/>
      <c r="B66" s="271"/>
      <c r="C66" s="271"/>
      <c r="D66" s="271"/>
      <c r="E66" s="271"/>
      <c r="F66" s="271"/>
      <c r="G66" s="271"/>
      <c r="H66" s="272"/>
      <c r="I66" s="271"/>
      <c r="J66" s="273"/>
      <c r="K66" s="271"/>
      <c r="L66" s="271"/>
      <c r="M66" s="271"/>
      <c r="N66" s="271"/>
      <c r="O66" s="271"/>
      <c r="P66" s="271"/>
      <c r="Q66" s="271"/>
      <c r="R66" s="271"/>
      <c r="S66" s="271"/>
      <c r="T66" s="271"/>
      <c r="U66" s="271"/>
      <c r="V66" s="271"/>
      <c r="W66" s="271"/>
      <c r="X66" s="271"/>
      <c r="Y66" s="271"/>
      <c r="Z66" s="271"/>
      <c r="AA66" s="271"/>
      <c r="AB66" s="271"/>
      <c r="AC66" s="271"/>
      <c r="AD66" s="271"/>
    </row>
    <row r="67" ht="20.25" customHeight="1">
      <c r="A67" s="274"/>
      <c r="B67" s="271"/>
      <c r="C67" s="271"/>
      <c r="D67" s="271"/>
      <c r="E67" s="271"/>
      <c r="F67" s="271"/>
      <c r="G67" s="271"/>
      <c r="H67" s="272"/>
      <c r="I67" s="271"/>
      <c r="J67" s="273"/>
      <c r="K67" s="271"/>
      <c r="L67" s="271"/>
      <c r="M67" s="271"/>
      <c r="N67" s="271"/>
      <c r="O67" s="271"/>
      <c r="P67" s="271"/>
      <c r="Q67" s="271"/>
      <c r="R67" s="271"/>
      <c r="S67" s="271"/>
      <c r="T67" s="271"/>
      <c r="U67" s="271"/>
      <c r="V67" s="271"/>
      <c r="W67" s="271"/>
      <c r="X67" s="271"/>
      <c r="Y67" s="271"/>
      <c r="Z67" s="271"/>
      <c r="AA67" s="271"/>
      <c r="AB67" s="271"/>
      <c r="AC67" s="271"/>
      <c r="AD67" s="271"/>
    </row>
    <row r="68" ht="20.25" customHeight="1">
      <c r="A68" s="274"/>
      <c r="B68" s="271"/>
      <c r="C68" s="271"/>
      <c r="D68" s="271"/>
      <c r="E68" s="271"/>
      <c r="F68" s="271"/>
      <c r="G68" s="271"/>
      <c r="H68" s="272"/>
      <c r="I68" s="271"/>
      <c r="J68" s="273"/>
      <c r="K68" s="271"/>
      <c r="L68" s="271"/>
      <c r="M68" s="271"/>
      <c r="N68" s="271"/>
      <c r="O68" s="271"/>
      <c r="P68" s="271"/>
      <c r="Q68" s="271"/>
      <c r="R68" s="271"/>
      <c r="S68" s="271"/>
      <c r="T68" s="271"/>
      <c r="U68" s="271"/>
      <c r="V68" s="271"/>
      <c r="W68" s="271"/>
      <c r="X68" s="271"/>
      <c r="Y68" s="271"/>
      <c r="Z68" s="271"/>
      <c r="AA68" s="271"/>
      <c r="AB68" s="271"/>
      <c r="AC68" s="271"/>
      <c r="AD68" s="271"/>
    </row>
    <row r="69" ht="20.25" customHeight="1">
      <c r="A69" s="274"/>
      <c r="B69" s="271"/>
      <c r="C69" s="271"/>
      <c r="D69" s="271"/>
      <c r="E69" s="271"/>
      <c r="F69" s="271"/>
      <c r="G69" s="271"/>
      <c r="H69" s="272"/>
      <c r="I69" s="271"/>
      <c r="J69" s="273"/>
      <c r="K69" s="271"/>
      <c r="L69" s="271"/>
      <c r="M69" s="271"/>
      <c r="N69" s="271"/>
      <c r="O69" s="271"/>
      <c r="P69" s="271"/>
      <c r="Q69" s="271"/>
      <c r="R69" s="271"/>
      <c r="S69" s="271"/>
      <c r="T69" s="271"/>
      <c r="U69" s="271"/>
      <c r="V69" s="271"/>
      <c r="W69" s="271"/>
      <c r="X69" s="271"/>
      <c r="Y69" s="271"/>
      <c r="Z69" s="271"/>
      <c r="AA69" s="271"/>
      <c r="AB69" s="271"/>
      <c r="AC69" s="271"/>
      <c r="AD69" s="271"/>
    </row>
    <row r="70" ht="20.25" customHeight="1">
      <c r="A70" s="274"/>
      <c r="B70" s="271"/>
      <c r="C70" s="271"/>
      <c r="D70" s="271"/>
      <c r="E70" s="271"/>
      <c r="F70" s="271"/>
      <c r="G70" s="271"/>
      <c r="H70" s="272"/>
      <c r="I70" s="271"/>
      <c r="J70" s="273"/>
      <c r="K70" s="271"/>
      <c r="L70" s="271"/>
      <c r="M70" s="271"/>
      <c r="N70" s="271"/>
      <c r="O70" s="271"/>
      <c r="P70" s="271"/>
      <c r="Q70" s="271"/>
      <c r="R70" s="271"/>
      <c r="S70" s="271"/>
      <c r="T70" s="271"/>
      <c r="U70" s="271"/>
      <c r="V70" s="271"/>
      <c r="W70" s="271"/>
      <c r="X70" s="271"/>
      <c r="Y70" s="271"/>
      <c r="Z70" s="271"/>
      <c r="AA70" s="271"/>
      <c r="AB70" s="271"/>
      <c r="AC70" s="271"/>
      <c r="AD70" s="271"/>
    </row>
    <row r="71" ht="20.25" customHeight="1">
      <c r="A71" s="274"/>
      <c r="B71" s="271"/>
      <c r="C71" s="271"/>
      <c r="D71" s="271"/>
      <c r="E71" s="271"/>
      <c r="F71" s="271"/>
      <c r="G71" s="271"/>
      <c r="H71" s="272"/>
      <c r="I71" s="271"/>
      <c r="J71" s="273"/>
      <c r="K71" s="271"/>
      <c r="L71" s="271"/>
      <c r="M71" s="271"/>
      <c r="N71" s="271"/>
      <c r="O71" s="271"/>
      <c r="P71" s="271"/>
      <c r="Q71" s="271"/>
      <c r="R71" s="271"/>
      <c r="S71" s="271"/>
      <c r="T71" s="271"/>
      <c r="U71" s="271"/>
      <c r="V71" s="271"/>
      <c r="W71" s="271"/>
      <c r="X71" s="271"/>
      <c r="Y71" s="271"/>
      <c r="Z71" s="271"/>
      <c r="AA71" s="271"/>
      <c r="AB71" s="271"/>
      <c r="AC71" s="271"/>
      <c r="AD71" s="271"/>
    </row>
    <row r="72" ht="20.25" customHeight="1">
      <c r="A72" s="274"/>
      <c r="B72" s="271"/>
      <c r="C72" s="271"/>
      <c r="D72" s="271"/>
      <c r="E72" s="271"/>
      <c r="F72" s="271"/>
      <c r="G72" s="271"/>
      <c r="H72" s="272"/>
      <c r="I72" s="271"/>
      <c r="J72" s="273"/>
      <c r="K72" s="271"/>
      <c r="L72" s="271"/>
      <c r="M72" s="271"/>
      <c r="N72" s="271"/>
      <c r="O72" s="271"/>
      <c r="P72" s="271"/>
      <c r="Q72" s="271"/>
      <c r="R72" s="271"/>
      <c r="S72" s="271"/>
      <c r="T72" s="271"/>
      <c r="U72" s="271"/>
      <c r="V72" s="271"/>
      <c r="W72" s="271"/>
      <c r="X72" s="271"/>
      <c r="Y72" s="271"/>
      <c r="Z72" s="271"/>
      <c r="AA72" s="271"/>
      <c r="AB72" s="271"/>
      <c r="AC72" s="271"/>
      <c r="AD72" s="271"/>
    </row>
    <row r="73" ht="20.25" customHeight="1">
      <c r="A73" s="274"/>
      <c r="B73" s="271"/>
      <c r="C73" s="271"/>
      <c r="D73" s="271"/>
      <c r="E73" s="271"/>
      <c r="F73" s="271"/>
      <c r="G73" s="271"/>
      <c r="H73" s="272"/>
      <c r="I73" s="271"/>
      <c r="J73" s="273"/>
      <c r="K73" s="271"/>
      <c r="L73" s="271"/>
      <c r="M73" s="271"/>
      <c r="N73" s="271"/>
      <c r="O73" s="271"/>
      <c r="P73" s="271"/>
      <c r="Q73" s="271"/>
      <c r="R73" s="271"/>
      <c r="S73" s="271"/>
      <c r="T73" s="271"/>
      <c r="U73" s="271"/>
      <c r="V73" s="271"/>
      <c r="W73" s="271"/>
      <c r="X73" s="271"/>
      <c r="Y73" s="271"/>
      <c r="Z73" s="271"/>
      <c r="AA73" s="271"/>
      <c r="AB73" s="271"/>
      <c r="AC73" s="271"/>
      <c r="AD73" s="271"/>
    </row>
    <row r="74" ht="20.25" customHeight="1">
      <c r="A74" s="274"/>
      <c r="B74" s="271"/>
      <c r="C74" s="271"/>
      <c r="D74" s="271"/>
      <c r="E74" s="271"/>
      <c r="F74" s="271"/>
      <c r="G74" s="271"/>
      <c r="H74" s="272"/>
      <c r="I74" s="271"/>
      <c r="J74" s="273"/>
      <c r="K74" s="271"/>
      <c r="L74" s="271"/>
      <c r="M74" s="271"/>
      <c r="N74" s="271"/>
      <c r="O74" s="271"/>
      <c r="P74" s="271"/>
      <c r="Q74" s="271"/>
      <c r="R74" s="271"/>
      <c r="S74" s="271"/>
      <c r="T74" s="271"/>
      <c r="U74" s="271"/>
      <c r="V74" s="271"/>
      <c r="W74" s="271"/>
      <c r="X74" s="271"/>
      <c r="Y74" s="271"/>
      <c r="Z74" s="271"/>
      <c r="AA74" s="271"/>
      <c r="AB74" s="271"/>
      <c r="AC74" s="271"/>
      <c r="AD74" s="271"/>
    </row>
    <row r="75" ht="20.25" customHeight="1">
      <c r="A75" s="274"/>
      <c r="B75" s="271"/>
      <c r="C75" s="271"/>
      <c r="D75" s="271"/>
      <c r="E75" s="271"/>
      <c r="F75" s="271"/>
      <c r="G75" s="271"/>
      <c r="H75" s="272"/>
      <c r="I75" s="271"/>
      <c r="J75" s="273"/>
      <c r="K75" s="271"/>
      <c r="L75" s="271"/>
      <c r="M75" s="271"/>
      <c r="N75" s="271"/>
      <c r="O75" s="271"/>
      <c r="P75" s="271"/>
      <c r="Q75" s="271"/>
      <c r="R75" s="271"/>
      <c r="S75" s="271"/>
      <c r="T75" s="271"/>
      <c r="U75" s="271"/>
      <c r="V75" s="271"/>
      <c r="W75" s="271"/>
      <c r="X75" s="271"/>
      <c r="Y75" s="271"/>
      <c r="Z75" s="271"/>
      <c r="AA75" s="271"/>
      <c r="AB75" s="271"/>
      <c r="AC75" s="271"/>
      <c r="AD75" s="271"/>
    </row>
    <row r="76" ht="20.25" customHeight="1">
      <c r="A76" s="274"/>
      <c r="B76" s="271"/>
      <c r="C76" s="271"/>
      <c r="D76" s="271"/>
      <c r="E76" s="271"/>
      <c r="F76" s="271"/>
      <c r="G76" s="271"/>
      <c r="H76" s="272"/>
      <c r="I76" s="271"/>
      <c r="J76" s="273"/>
      <c r="K76" s="271"/>
      <c r="L76" s="271"/>
      <c r="M76" s="271"/>
      <c r="N76" s="271"/>
      <c r="O76" s="271"/>
      <c r="P76" s="271"/>
      <c r="Q76" s="271"/>
      <c r="R76" s="271"/>
      <c r="S76" s="271"/>
      <c r="T76" s="271"/>
      <c r="U76" s="271"/>
      <c r="V76" s="271"/>
      <c r="W76" s="271"/>
      <c r="X76" s="271"/>
      <c r="Y76" s="271"/>
      <c r="Z76" s="271"/>
      <c r="AA76" s="271"/>
      <c r="AB76" s="271"/>
      <c r="AC76" s="271"/>
      <c r="AD76" s="271"/>
    </row>
    <row r="77" ht="20.25" customHeight="1">
      <c r="A77" s="274"/>
      <c r="B77" s="271"/>
      <c r="C77" s="271"/>
      <c r="D77" s="271"/>
      <c r="E77" s="271"/>
      <c r="F77" s="271"/>
      <c r="G77" s="271"/>
      <c r="H77" s="272"/>
      <c r="I77" s="271"/>
      <c r="J77" s="273"/>
      <c r="K77" s="271"/>
      <c r="L77" s="271"/>
      <c r="M77" s="271"/>
      <c r="N77" s="271"/>
      <c r="O77" s="271"/>
      <c r="P77" s="271"/>
      <c r="Q77" s="271"/>
      <c r="R77" s="271"/>
      <c r="S77" s="271"/>
      <c r="T77" s="271"/>
      <c r="U77" s="271"/>
      <c r="V77" s="271"/>
      <c r="W77" s="271"/>
      <c r="X77" s="271"/>
      <c r="Y77" s="271"/>
      <c r="Z77" s="271"/>
      <c r="AA77" s="271"/>
      <c r="AB77" s="271"/>
      <c r="AC77" s="271"/>
      <c r="AD77" s="271"/>
    </row>
    <row r="78" ht="20.25" customHeight="1">
      <c r="A78" s="274"/>
      <c r="B78" s="271"/>
      <c r="C78" s="271"/>
      <c r="D78" s="271"/>
      <c r="E78" s="271"/>
      <c r="F78" s="271"/>
      <c r="G78" s="271"/>
      <c r="H78" s="272"/>
      <c r="I78" s="271"/>
      <c r="J78" s="273"/>
      <c r="K78" s="271"/>
      <c r="L78" s="271"/>
      <c r="M78" s="271"/>
      <c r="N78" s="271"/>
      <c r="O78" s="271"/>
      <c r="P78" s="271"/>
      <c r="Q78" s="271"/>
      <c r="R78" s="271"/>
      <c r="S78" s="271"/>
      <c r="T78" s="271"/>
      <c r="U78" s="271"/>
      <c r="V78" s="271"/>
      <c r="W78" s="271"/>
      <c r="X78" s="271"/>
      <c r="Y78" s="271"/>
      <c r="Z78" s="271"/>
      <c r="AA78" s="271"/>
      <c r="AB78" s="271"/>
      <c r="AC78" s="271"/>
      <c r="AD78" s="271"/>
    </row>
    <row r="79" ht="20.25" customHeight="1">
      <c r="A79" s="274"/>
      <c r="B79" s="271"/>
      <c r="C79" s="271"/>
      <c r="D79" s="271"/>
      <c r="E79" s="271"/>
      <c r="F79" s="271"/>
      <c r="G79" s="271"/>
      <c r="H79" s="272"/>
      <c r="I79" s="271"/>
      <c r="J79" s="273"/>
      <c r="K79" s="271"/>
      <c r="L79" s="271"/>
      <c r="M79" s="271"/>
      <c r="N79" s="271"/>
      <c r="O79" s="271"/>
      <c r="P79" s="271"/>
      <c r="Q79" s="271"/>
      <c r="R79" s="271"/>
      <c r="S79" s="271"/>
      <c r="T79" s="271"/>
      <c r="U79" s="271"/>
      <c r="V79" s="271"/>
      <c r="W79" s="271"/>
      <c r="X79" s="271"/>
      <c r="Y79" s="271"/>
      <c r="Z79" s="271"/>
      <c r="AA79" s="271"/>
      <c r="AB79" s="271"/>
      <c r="AC79" s="271"/>
      <c r="AD79" s="271"/>
    </row>
    <row r="80" ht="20.25" customHeight="1">
      <c r="A80" s="274"/>
      <c r="B80" s="271"/>
      <c r="C80" s="271"/>
      <c r="D80" s="271"/>
      <c r="E80" s="271"/>
      <c r="F80" s="271"/>
      <c r="G80" s="271"/>
      <c r="H80" s="272"/>
      <c r="I80" s="271"/>
      <c r="J80" s="273"/>
      <c r="K80" s="271"/>
      <c r="L80" s="271"/>
      <c r="M80" s="271"/>
      <c r="N80" s="271"/>
      <c r="O80" s="271"/>
      <c r="P80" s="271"/>
      <c r="Q80" s="271"/>
      <c r="R80" s="271"/>
      <c r="S80" s="271"/>
      <c r="T80" s="271"/>
      <c r="U80" s="271"/>
      <c r="V80" s="271"/>
      <c r="W80" s="271"/>
      <c r="X80" s="271"/>
      <c r="Y80" s="271"/>
      <c r="Z80" s="271"/>
      <c r="AA80" s="271"/>
      <c r="AB80" s="271"/>
      <c r="AC80" s="271"/>
      <c r="AD80" s="271"/>
    </row>
    <row r="81" ht="20.25" customHeight="1">
      <c r="A81" s="274"/>
      <c r="B81" s="271"/>
      <c r="C81" s="271"/>
      <c r="D81" s="271"/>
      <c r="E81" s="271"/>
      <c r="F81" s="271"/>
      <c r="G81" s="271"/>
      <c r="H81" s="272"/>
      <c r="I81" s="271"/>
      <c r="J81" s="273"/>
      <c r="K81" s="271"/>
      <c r="L81" s="271"/>
      <c r="M81" s="271"/>
      <c r="N81" s="271"/>
      <c r="O81" s="271"/>
      <c r="P81" s="271"/>
      <c r="Q81" s="271"/>
      <c r="R81" s="271"/>
      <c r="S81" s="271"/>
      <c r="T81" s="271"/>
      <c r="U81" s="271"/>
      <c r="V81" s="271"/>
      <c r="W81" s="271"/>
      <c r="X81" s="271"/>
      <c r="Y81" s="271"/>
      <c r="Z81" s="271"/>
      <c r="AA81" s="271"/>
      <c r="AB81" s="271"/>
      <c r="AC81" s="271"/>
      <c r="AD81" s="271"/>
    </row>
    <row r="82" ht="20.25" customHeight="1">
      <c r="A82" s="274"/>
      <c r="B82" s="271"/>
      <c r="C82" s="271"/>
      <c r="D82" s="271"/>
      <c r="E82" s="271"/>
      <c r="F82" s="271"/>
      <c r="G82" s="271"/>
      <c r="H82" s="272"/>
      <c r="I82" s="271"/>
      <c r="J82" s="273"/>
      <c r="K82" s="271"/>
      <c r="L82" s="271"/>
      <c r="M82" s="271"/>
      <c r="N82" s="271"/>
      <c r="O82" s="271"/>
      <c r="P82" s="271"/>
      <c r="Q82" s="271"/>
      <c r="R82" s="271"/>
      <c r="S82" s="271"/>
      <c r="T82" s="271"/>
      <c r="U82" s="271"/>
      <c r="V82" s="271"/>
      <c r="W82" s="271"/>
      <c r="X82" s="271"/>
      <c r="Y82" s="271"/>
      <c r="Z82" s="271"/>
      <c r="AA82" s="271"/>
      <c r="AB82" s="271"/>
      <c r="AC82" s="271"/>
      <c r="AD82" s="271"/>
    </row>
    <row r="83" ht="20.25" customHeight="1">
      <c r="A83" s="274"/>
      <c r="B83" s="271"/>
      <c r="C83" s="271"/>
      <c r="D83" s="271"/>
      <c r="E83" s="271"/>
      <c r="F83" s="271"/>
      <c r="G83" s="271"/>
      <c r="H83" s="272"/>
      <c r="I83" s="271"/>
      <c r="J83" s="273"/>
      <c r="K83" s="271"/>
      <c r="L83" s="271"/>
      <c r="M83" s="271"/>
      <c r="N83" s="271"/>
      <c r="O83" s="271"/>
      <c r="P83" s="271"/>
      <c r="Q83" s="271"/>
      <c r="R83" s="271"/>
      <c r="S83" s="271"/>
      <c r="T83" s="271"/>
      <c r="U83" s="271"/>
      <c r="V83" s="271"/>
      <c r="W83" s="271"/>
      <c r="X83" s="271"/>
      <c r="Y83" s="271"/>
      <c r="Z83" s="271"/>
      <c r="AA83" s="271"/>
      <c r="AB83" s="271"/>
      <c r="AC83" s="271"/>
      <c r="AD83" s="271"/>
    </row>
    <row r="84" ht="20.25" customHeight="1">
      <c r="A84" s="274"/>
      <c r="B84" s="271"/>
      <c r="C84" s="271"/>
      <c r="D84" s="271"/>
      <c r="E84" s="271"/>
      <c r="F84" s="271"/>
      <c r="G84" s="271"/>
      <c r="H84" s="272"/>
      <c r="I84" s="271"/>
      <c r="J84" s="273"/>
      <c r="K84" s="271"/>
      <c r="L84" s="271"/>
      <c r="M84" s="271"/>
      <c r="N84" s="271"/>
      <c r="O84" s="271"/>
      <c r="P84" s="271"/>
      <c r="Q84" s="271"/>
      <c r="R84" s="271"/>
      <c r="S84" s="271"/>
      <c r="T84" s="271"/>
      <c r="U84" s="271"/>
      <c r="V84" s="271"/>
      <c r="W84" s="271"/>
      <c r="X84" s="271"/>
      <c r="Y84" s="271"/>
      <c r="Z84" s="271"/>
      <c r="AA84" s="271"/>
      <c r="AB84" s="271"/>
      <c r="AC84" s="271"/>
      <c r="AD84" s="271"/>
    </row>
    <row r="85" ht="20.25" customHeight="1">
      <c r="A85" s="274"/>
      <c r="B85" s="271"/>
      <c r="C85" s="271"/>
      <c r="D85" s="271"/>
      <c r="E85" s="271"/>
      <c r="F85" s="271"/>
      <c r="G85" s="271"/>
      <c r="H85" s="272"/>
      <c r="I85" s="271"/>
      <c r="J85" s="273"/>
      <c r="K85" s="271"/>
      <c r="L85" s="271"/>
      <c r="M85" s="271"/>
      <c r="N85" s="271"/>
      <c r="O85" s="271"/>
      <c r="P85" s="271"/>
      <c r="Q85" s="271"/>
      <c r="R85" s="271"/>
      <c r="S85" s="271"/>
      <c r="T85" s="271"/>
      <c r="U85" s="271"/>
      <c r="V85" s="271"/>
      <c r="W85" s="271"/>
      <c r="X85" s="271"/>
      <c r="Y85" s="271"/>
      <c r="Z85" s="271"/>
      <c r="AA85" s="271"/>
      <c r="AB85" s="271"/>
      <c r="AC85" s="271"/>
      <c r="AD85" s="271"/>
    </row>
    <row r="86" ht="20.25" customHeight="1">
      <c r="A86" s="274"/>
      <c r="B86" s="271"/>
      <c r="C86" s="271"/>
      <c r="D86" s="271"/>
      <c r="E86" s="271"/>
      <c r="F86" s="271"/>
      <c r="G86" s="271"/>
      <c r="H86" s="272"/>
      <c r="I86" s="271"/>
      <c r="J86" s="273"/>
      <c r="K86" s="271"/>
      <c r="L86" s="271"/>
      <c r="M86" s="271"/>
      <c r="N86" s="271"/>
      <c r="O86" s="271"/>
      <c r="P86" s="271"/>
      <c r="Q86" s="271"/>
      <c r="R86" s="271"/>
      <c r="S86" s="271"/>
      <c r="T86" s="271"/>
      <c r="U86" s="271"/>
      <c r="V86" s="271"/>
      <c r="W86" s="271"/>
      <c r="X86" s="271"/>
      <c r="Y86" s="271"/>
      <c r="Z86" s="271"/>
      <c r="AA86" s="271"/>
      <c r="AB86" s="271"/>
      <c r="AC86" s="271"/>
      <c r="AD86" s="271"/>
    </row>
    <row r="87" ht="20.25" customHeight="1">
      <c r="A87" s="274"/>
      <c r="B87" s="271"/>
      <c r="C87" s="271"/>
      <c r="D87" s="271"/>
      <c r="E87" s="271"/>
      <c r="F87" s="271"/>
      <c r="G87" s="271"/>
      <c r="H87" s="272"/>
      <c r="I87" s="271"/>
      <c r="J87" s="273"/>
      <c r="K87" s="271"/>
      <c r="L87" s="271"/>
      <c r="M87" s="271"/>
      <c r="N87" s="271"/>
      <c r="O87" s="271"/>
      <c r="P87" s="271"/>
      <c r="Q87" s="271"/>
      <c r="R87" s="271"/>
      <c r="S87" s="271"/>
      <c r="T87" s="271"/>
      <c r="U87" s="271"/>
      <c r="V87" s="271"/>
      <c r="W87" s="271"/>
      <c r="X87" s="271"/>
      <c r="Y87" s="271"/>
      <c r="Z87" s="271"/>
      <c r="AA87" s="271"/>
      <c r="AB87" s="271"/>
      <c r="AC87" s="271"/>
      <c r="AD87" s="271"/>
    </row>
    <row r="88" ht="20.25" customHeight="1">
      <c r="A88" s="274"/>
      <c r="B88" s="271"/>
      <c r="C88" s="271"/>
      <c r="D88" s="271"/>
      <c r="E88" s="271"/>
      <c r="F88" s="271"/>
      <c r="G88" s="271"/>
      <c r="H88" s="272"/>
      <c r="I88" s="271"/>
      <c r="J88" s="273"/>
      <c r="K88" s="271"/>
      <c r="L88" s="271"/>
      <c r="M88" s="271"/>
      <c r="N88" s="271"/>
      <c r="O88" s="271"/>
      <c r="P88" s="271"/>
      <c r="Q88" s="271"/>
      <c r="R88" s="271"/>
      <c r="S88" s="271"/>
      <c r="T88" s="271"/>
      <c r="U88" s="271"/>
      <c r="V88" s="271"/>
      <c r="W88" s="271"/>
      <c r="X88" s="271"/>
      <c r="Y88" s="271"/>
      <c r="Z88" s="271"/>
      <c r="AA88" s="271"/>
      <c r="AB88" s="271"/>
      <c r="AC88" s="271"/>
      <c r="AD88" s="271"/>
    </row>
    <row r="89" ht="20.25" customHeight="1">
      <c r="A89" s="274"/>
      <c r="B89" s="271"/>
      <c r="C89" s="271"/>
      <c r="D89" s="271"/>
      <c r="E89" s="271"/>
      <c r="F89" s="271"/>
      <c r="G89" s="271"/>
      <c r="H89" s="272"/>
      <c r="I89" s="271"/>
      <c r="J89" s="273"/>
      <c r="K89" s="271"/>
      <c r="L89" s="271"/>
      <c r="M89" s="271"/>
      <c r="N89" s="271"/>
      <c r="O89" s="271"/>
      <c r="P89" s="271"/>
      <c r="Q89" s="271"/>
      <c r="R89" s="271"/>
      <c r="S89" s="271"/>
      <c r="T89" s="271"/>
      <c r="U89" s="271"/>
      <c r="V89" s="271"/>
      <c r="W89" s="271"/>
      <c r="X89" s="271"/>
      <c r="Y89" s="271"/>
      <c r="Z89" s="271"/>
      <c r="AA89" s="271"/>
      <c r="AB89" s="271"/>
      <c r="AC89" s="271"/>
      <c r="AD89" s="271"/>
    </row>
    <row r="90" ht="20.25" customHeight="1">
      <c r="A90" s="274"/>
      <c r="B90" s="271"/>
      <c r="C90" s="271"/>
      <c r="D90" s="271"/>
      <c r="E90" s="271"/>
      <c r="F90" s="271"/>
      <c r="G90" s="271"/>
      <c r="H90" s="272"/>
      <c r="I90" s="271"/>
      <c r="J90" s="273"/>
      <c r="K90" s="271"/>
      <c r="L90" s="271"/>
      <c r="M90" s="271"/>
      <c r="N90" s="271"/>
      <c r="O90" s="271"/>
      <c r="P90" s="271"/>
      <c r="Q90" s="271"/>
      <c r="R90" s="271"/>
      <c r="S90" s="271"/>
      <c r="T90" s="271"/>
      <c r="U90" s="271"/>
      <c r="V90" s="271"/>
      <c r="W90" s="271"/>
      <c r="X90" s="271"/>
      <c r="Y90" s="271"/>
      <c r="Z90" s="271"/>
      <c r="AA90" s="271"/>
      <c r="AB90" s="271"/>
      <c r="AC90" s="271"/>
      <c r="AD90" s="271"/>
    </row>
    <row r="91" ht="20.25" customHeight="1">
      <c r="A91" s="274"/>
      <c r="B91" s="271"/>
      <c r="C91" s="271"/>
      <c r="D91" s="271"/>
      <c r="E91" s="271"/>
      <c r="F91" s="271"/>
      <c r="G91" s="271"/>
      <c r="H91" s="272"/>
      <c r="I91" s="271"/>
      <c r="J91" s="273"/>
      <c r="K91" s="271"/>
      <c r="L91" s="271"/>
      <c r="M91" s="271"/>
      <c r="N91" s="271"/>
      <c r="O91" s="271"/>
      <c r="P91" s="271"/>
      <c r="Q91" s="271"/>
      <c r="R91" s="271"/>
      <c r="S91" s="271"/>
      <c r="T91" s="271"/>
      <c r="U91" s="271"/>
      <c r="V91" s="271"/>
      <c r="W91" s="271"/>
      <c r="X91" s="271"/>
      <c r="Y91" s="271"/>
      <c r="Z91" s="271"/>
      <c r="AA91" s="271"/>
      <c r="AB91" s="271"/>
      <c r="AC91" s="271"/>
      <c r="AD91" s="271"/>
    </row>
    <row r="92" ht="20.25" customHeight="1">
      <c r="A92" s="274"/>
      <c r="B92" s="271"/>
      <c r="C92" s="271"/>
      <c r="D92" s="271"/>
      <c r="E92" s="271"/>
      <c r="F92" s="271"/>
      <c r="G92" s="271"/>
      <c r="H92" s="272"/>
      <c r="I92" s="271"/>
      <c r="J92" s="273"/>
      <c r="K92" s="271"/>
      <c r="L92" s="271"/>
      <c r="M92" s="271"/>
      <c r="N92" s="271"/>
      <c r="O92" s="271"/>
      <c r="P92" s="271"/>
      <c r="Q92" s="271"/>
      <c r="R92" s="271"/>
      <c r="S92" s="271"/>
      <c r="T92" s="271"/>
      <c r="U92" s="271"/>
      <c r="V92" s="271"/>
      <c r="W92" s="271"/>
      <c r="X92" s="271"/>
      <c r="Y92" s="271"/>
      <c r="Z92" s="271"/>
      <c r="AA92" s="271"/>
      <c r="AB92" s="271"/>
      <c r="AC92" s="271"/>
      <c r="AD92" s="271"/>
    </row>
    <row r="93" ht="20.25" customHeight="1">
      <c r="A93" s="274"/>
      <c r="B93" s="271"/>
      <c r="C93" s="271"/>
      <c r="D93" s="271"/>
      <c r="E93" s="271"/>
      <c r="F93" s="271"/>
      <c r="G93" s="271"/>
      <c r="H93" s="272"/>
      <c r="I93" s="271"/>
      <c r="J93" s="273"/>
      <c r="K93" s="271"/>
      <c r="L93" s="271"/>
      <c r="M93" s="271"/>
      <c r="N93" s="271"/>
      <c r="O93" s="271"/>
      <c r="P93" s="271"/>
      <c r="Q93" s="271"/>
      <c r="R93" s="271"/>
      <c r="S93" s="271"/>
      <c r="T93" s="271"/>
      <c r="U93" s="271"/>
      <c r="V93" s="271"/>
      <c r="W93" s="271"/>
      <c r="X93" s="271"/>
      <c r="Y93" s="271"/>
      <c r="Z93" s="271"/>
      <c r="AA93" s="271"/>
      <c r="AB93" s="271"/>
      <c r="AC93" s="271"/>
      <c r="AD93" s="271"/>
    </row>
    <row r="94" ht="20.25" customHeight="1">
      <c r="A94" s="274"/>
      <c r="B94" s="271"/>
      <c r="C94" s="271"/>
      <c r="D94" s="271"/>
      <c r="E94" s="271"/>
      <c r="F94" s="271"/>
      <c r="G94" s="271"/>
      <c r="H94" s="272"/>
      <c r="I94" s="271"/>
      <c r="J94" s="273"/>
      <c r="K94" s="271"/>
      <c r="L94" s="271"/>
      <c r="M94" s="271"/>
      <c r="N94" s="271"/>
      <c r="O94" s="271"/>
      <c r="P94" s="271"/>
      <c r="Q94" s="271"/>
      <c r="R94" s="271"/>
      <c r="S94" s="271"/>
      <c r="T94" s="271"/>
      <c r="U94" s="271"/>
      <c r="V94" s="271"/>
      <c r="W94" s="271"/>
      <c r="X94" s="271"/>
      <c r="Y94" s="271"/>
      <c r="Z94" s="271"/>
      <c r="AA94" s="271"/>
      <c r="AB94" s="271"/>
      <c r="AC94" s="271"/>
      <c r="AD94" s="271"/>
    </row>
    <row r="95" ht="20.25" customHeight="1">
      <c r="A95" s="274"/>
      <c r="B95" s="271"/>
      <c r="C95" s="271"/>
      <c r="D95" s="271"/>
      <c r="E95" s="271"/>
      <c r="F95" s="271"/>
      <c r="G95" s="271"/>
      <c r="H95" s="272"/>
      <c r="I95" s="271"/>
      <c r="J95" s="273"/>
      <c r="K95" s="271"/>
      <c r="L95" s="271"/>
      <c r="M95" s="271"/>
      <c r="N95" s="271"/>
      <c r="O95" s="271"/>
      <c r="P95" s="271"/>
      <c r="Q95" s="271"/>
      <c r="R95" s="271"/>
      <c r="S95" s="271"/>
      <c r="T95" s="271"/>
      <c r="U95" s="271"/>
      <c r="V95" s="271"/>
      <c r="W95" s="271"/>
      <c r="X95" s="271"/>
      <c r="Y95" s="271"/>
      <c r="Z95" s="271"/>
      <c r="AA95" s="271"/>
      <c r="AB95" s="271"/>
      <c r="AC95" s="271"/>
      <c r="AD95" s="271"/>
    </row>
    <row r="96" ht="20.25" customHeight="1">
      <c r="A96" s="274"/>
      <c r="B96" s="271"/>
      <c r="C96" s="271"/>
      <c r="D96" s="271"/>
      <c r="E96" s="271"/>
      <c r="F96" s="271"/>
      <c r="G96" s="271"/>
      <c r="H96" s="272"/>
      <c r="I96" s="271"/>
      <c r="J96" s="273"/>
      <c r="K96" s="271"/>
      <c r="L96" s="271"/>
      <c r="M96" s="271"/>
      <c r="N96" s="271"/>
      <c r="O96" s="271"/>
      <c r="P96" s="271"/>
      <c r="Q96" s="271"/>
      <c r="R96" s="271"/>
      <c r="S96" s="271"/>
      <c r="T96" s="271"/>
      <c r="U96" s="271"/>
      <c r="V96" s="271"/>
      <c r="W96" s="271"/>
      <c r="X96" s="271"/>
      <c r="Y96" s="271"/>
      <c r="Z96" s="271"/>
      <c r="AA96" s="271"/>
      <c r="AB96" s="271"/>
      <c r="AC96" s="271"/>
      <c r="AD96" s="271"/>
    </row>
    <row r="97" ht="20.25" customHeight="1">
      <c r="A97" s="274"/>
      <c r="B97" s="271"/>
      <c r="C97" s="271"/>
      <c r="D97" s="271"/>
      <c r="E97" s="271"/>
      <c r="F97" s="271"/>
      <c r="G97" s="271"/>
      <c r="H97" s="272"/>
      <c r="I97" s="271"/>
      <c r="J97" s="273"/>
      <c r="K97" s="271"/>
      <c r="L97" s="271"/>
      <c r="M97" s="271"/>
      <c r="N97" s="271"/>
      <c r="O97" s="271"/>
      <c r="P97" s="271"/>
      <c r="Q97" s="271"/>
      <c r="R97" s="271"/>
      <c r="S97" s="271"/>
      <c r="T97" s="271"/>
      <c r="U97" s="271"/>
      <c r="V97" s="271"/>
      <c r="W97" s="271"/>
      <c r="X97" s="271"/>
      <c r="Y97" s="271"/>
      <c r="Z97" s="271"/>
      <c r="AA97" s="271"/>
      <c r="AB97" s="271"/>
      <c r="AC97" s="271"/>
      <c r="AD97" s="271"/>
    </row>
    <row r="98" ht="20.25" customHeight="1">
      <c r="A98" s="274"/>
      <c r="B98" s="271"/>
      <c r="C98" s="271"/>
      <c r="D98" s="271"/>
      <c r="E98" s="271"/>
      <c r="F98" s="271"/>
      <c r="G98" s="271"/>
      <c r="H98" s="272"/>
      <c r="I98" s="271"/>
      <c r="J98" s="273"/>
      <c r="K98" s="271"/>
      <c r="L98" s="271"/>
      <c r="M98" s="271"/>
      <c r="N98" s="271"/>
      <c r="O98" s="271"/>
      <c r="P98" s="271"/>
      <c r="Q98" s="271"/>
      <c r="R98" s="271"/>
      <c r="S98" s="271"/>
      <c r="T98" s="271"/>
      <c r="U98" s="271"/>
      <c r="V98" s="271"/>
      <c r="W98" s="271"/>
      <c r="X98" s="271"/>
      <c r="Y98" s="271"/>
      <c r="Z98" s="271"/>
      <c r="AA98" s="271"/>
      <c r="AB98" s="271"/>
      <c r="AC98" s="271"/>
      <c r="AD98" s="271"/>
    </row>
    <row r="99" ht="20.25" customHeight="1">
      <c r="A99" s="274"/>
      <c r="B99" s="271"/>
      <c r="C99" s="271"/>
      <c r="D99" s="271"/>
      <c r="E99" s="271"/>
      <c r="F99" s="271"/>
      <c r="G99" s="271"/>
      <c r="H99" s="272"/>
      <c r="I99" s="271"/>
      <c r="J99" s="273"/>
      <c r="K99" s="271"/>
      <c r="L99" s="271"/>
      <c r="M99" s="271"/>
      <c r="N99" s="271"/>
      <c r="O99" s="271"/>
      <c r="P99" s="271"/>
      <c r="Q99" s="271"/>
      <c r="R99" s="271"/>
      <c r="S99" s="271"/>
      <c r="T99" s="271"/>
      <c r="U99" s="271"/>
      <c r="V99" s="271"/>
      <c r="W99" s="271"/>
      <c r="X99" s="271"/>
      <c r="Y99" s="271"/>
      <c r="Z99" s="271"/>
      <c r="AA99" s="271"/>
      <c r="AB99" s="271"/>
      <c r="AC99" s="271"/>
      <c r="AD99" s="271"/>
    </row>
    <row r="100" ht="20.25" customHeight="1">
      <c r="A100" s="274"/>
      <c r="B100" s="271"/>
      <c r="C100" s="271"/>
      <c r="D100" s="271"/>
      <c r="E100" s="271"/>
      <c r="F100" s="271"/>
      <c r="G100" s="271"/>
      <c r="H100" s="272"/>
      <c r="I100" s="271"/>
      <c r="J100" s="273"/>
      <c r="K100" s="271"/>
      <c r="L100" s="271"/>
      <c r="M100" s="271"/>
      <c r="N100" s="271"/>
      <c r="O100" s="271"/>
      <c r="P100" s="271"/>
      <c r="Q100" s="271"/>
      <c r="R100" s="271"/>
      <c r="S100" s="271"/>
      <c r="T100" s="271"/>
      <c r="U100" s="271"/>
      <c r="V100" s="271"/>
      <c r="W100" s="271"/>
      <c r="X100" s="271"/>
      <c r="Y100" s="271"/>
      <c r="Z100" s="271"/>
      <c r="AA100" s="271"/>
      <c r="AB100" s="271"/>
      <c r="AC100" s="271"/>
      <c r="AD100" s="271"/>
    </row>
    <row r="101" ht="20.25" customHeight="1">
      <c r="A101" s="274"/>
      <c r="B101" s="271"/>
      <c r="C101" s="271"/>
      <c r="D101" s="271"/>
      <c r="E101" s="271"/>
      <c r="F101" s="271"/>
      <c r="G101" s="271"/>
      <c r="H101" s="272"/>
      <c r="I101" s="271"/>
      <c r="J101" s="273"/>
      <c r="K101" s="271"/>
      <c r="L101" s="271"/>
      <c r="M101" s="271"/>
      <c r="N101" s="271"/>
      <c r="O101" s="271"/>
      <c r="P101" s="271"/>
      <c r="Q101" s="271"/>
      <c r="R101" s="271"/>
      <c r="S101" s="271"/>
      <c r="T101" s="271"/>
      <c r="U101" s="271"/>
      <c r="V101" s="271"/>
      <c r="W101" s="271"/>
      <c r="X101" s="271"/>
      <c r="Y101" s="271"/>
      <c r="Z101" s="271"/>
      <c r="AA101" s="271"/>
      <c r="AB101" s="271"/>
      <c r="AC101" s="271"/>
      <c r="AD101" s="271"/>
    </row>
    <row r="102" ht="20.25" customHeight="1">
      <c r="A102" s="274"/>
      <c r="B102" s="271"/>
      <c r="C102" s="271"/>
      <c r="D102" s="271"/>
      <c r="E102" s="271"/>
      <c r="F102" s="271"/>
      <c r="G102" s="271"/>
      <c r="H102" s="272"/>
      <c r="I102" s="271"/>
      <c r="J102" s="273"/>
      <c r="K102" s="271"/>
      <c r="L102" s="271"/>
      <c r="M102" s="271"/>
      <c r="N102" s="271"/>
      <c r="O102" s="271"/>
      <c r="P102" s="271"/>
      <c r="Q102" s="271"/>
      <c r="R102" s="271"/>
      <c r="S102" s="271"/>
      <c r="T102" s="271"/>
      <c r="U102" s="271"/>
      <c r="V102" s="271"/>
      <c r="W102" s="271"/>
      <c r="X102" s="271"/>
      <c r="Y102" s="271"/>
      <c r="Z102" s="271"/>
      <c r="AA102" s="271"/>
      <c r="AB102" s="271"/>
      <c r="AC102" s="271"/>
      <c r="AD102" s="271"/>
    </row>
    <row r="103" ht="20.25" customHeight="1">
      <c r="A103" s="274"/>
      <c r="B103" s="271"/>
      <c r="C103" s="271"/>
      <c r="D103" s="271"/>
      <c r="E103" s="271"/>
      <c r="F103" s="271"/>
      <c r="G103" s="271"/>
      <c r="H103" s="272"/>
      <c r="I103" s="271"/>
      <c r="J103" s="273"/>
      <c r="K103" s="271"/>
      <c r="L103" s="271"/>
      <c r="M103" s="271"/>
      <c r="N103" s="271"/>
      <c r="O103" s="271"/>
      <c r="P103" s="271"/>
      <c r="Q103" s="271"/>
      <c r="R103" s="271"/>
      <c r="S103" s="271"/>
      <c r="T103" s="271"/>
      <c r="U103" s="271"/>
      <c r="V103" s="271"/>
      <c r="W103" s="271"/>
      <c r="X103" s="271"/>
      <c r="Y103" s="271"/>
      <c r="Z103" s="271"/>
      <c r="AA103" s="271"/>
      <c r="AB103" s="271"/>
      <c r="AC103" s="271"/>
      <c r="AD103" s="271"/>
    </row>
    <row r="104" ht="20.25" customHeight="1">
      <c r="A104" s="274"/>
      <c r="B104" s="271"/>
      <c r="C104" s="271"/>
      <c r="D104" s="271"/>
      <c r="E104" s="271"/>
      <c r="F104" s="271"/>
      <c r="G104" s="271"/>
      <c r="H104" s="272"/>
      <c r="I104" s="271"/>
      <c r="J104" s="273"/>
      <c r="K104" s="271"/>
      <c r="L104" s="271"/>
      <c r="M104" s="271"/>
      <c r="N104" s="271"/>
      <c r="O104" s="271"/>
      <c r="P104" s="271"/>
      <c r="Q104" s="271"/>
      <c r="R104" s="271"/>
      <c r="S104" s="271"/>
      <c r="T104" s="271"/>
      <c r="U104" s="271"/>
      <c r="V104" s="271"/>
      <c r="W104" s="271"/>
      <c r="X104" s="271"/>
      <c r="Y104" s="271"/>
      <c r="Z104" s="271"/>
      <c r="AA104" s="271"/>
      <c r="AB104" s="271"/>
      <c r="AC104" s="271"/>
      <c r="AD104" s="271"/>
    </row>
    <row r="105" ht="20.25" customHeight="1">
      <c r="A105" s="274"/>
      <c r="B105" s="271"/>
      <c r="C105" s="271"/>
      <c r="D105" s="271"/>
      <c r="E105" s="271"/>
      <c r="F105" s="271"/>
      <c r="G105" s="271"/>
      <c r="H105" s="272"/>
      <c r="I105" s="271"/>
      <c r="J105" s="273"/>
      <c r="K105" s="271"/>
      <c r="L105" s="271"/>
      <c r="M105" s="271"/>
      <c r="N105" s="271"/>
      <c r="O105" s="271"/>
      <c r="P105" s="271"/>
      <c r="Q105" s="271"/>
      <c r="R105" s="271"/>
      <c r="S105" s="271"/>
      <c r="T105" s="271"/>
      <c r="U105" s="271"/>
      <c r="V105" s="271"/>
      <c r="W105" s="271"/>
      <c r="X105" s="271"/>
      <c r="Y105" s="271"/>
      <c r="Z105" s="271"/>
      <c r="AA105" s="271"/>
      <c r="AB105" s="271"/>
      <c r="AC105" s="271"/>
      <c r="AD105" s="271"/>
    </row>
    <row r="106" ht="20.25" customHeight="1">
      <c r="A106" s="274"/>
      <c r="B106" s="271"/>
      <c r="C106" s="271"/>
      <c r="D106" s="271"/>
      <c r="E106" s="271"/>
      <c r="F106" s="271"/>
      <c r="G106" s="271"/>
      <c r="H106" s="272"/>
      <c r="I106" s="271"/>
      <c r="J106" s="273"/>
      <c r="K106" s="271"/>
      <c r="L106" s="271"/>
      <c r="M106" s="271"/>
      <c r="N106" s="271"/>
      <c r="O106" s="271"/>
      <c r="P106" s="271"/>
      <c r="Q106" s="271"/>
      <c r="R106" s="271"/>
      <c r="S106" s="271"/>
      <c r="T106" s="271"/>
      <c r="U106" s="271"/>
      <c r="V106" s="271"/>
      <c r="W106" s="271"/>
      <c r="X106" s="271"/>
      <c r="Y106" s="271"/>
      <c r="Z106" s="271"/>
      <c r="AA106" s="271"/>
      <c r="AB106" s="271"/>
      <c r="AC106" s="271"/>
      <c r="AD106" s="271"/>
    </row>
    <row r="107" ht="20.25" customHeight="1">
      <c r="A107" s="274"/>
      <c r="B107" s="271"/>
      <c r="C107" s="271"/>
      <c r="D107" s="271"/>
      <c r="E107" s="271"/>
      <c r="F107" s="271"/>
      <c r="G107" s="271"/>
      <c r="H107" s="272"/>
      <c r="I107" s="271"/>
      <c r="J107" s="273"/>
      <c r="K107" s="271"/>
      <c r="L107" s="271"/>
      <c r="M107" s="271"/>
      <c r="N107" s="271"/>
      <c r="O107" s="271"/>
      <c r="P107" s="271"/>
      <c r="Q107" s="271"/>
      <c r="R107" s="271"/>
      <c r="S107" s="271"/>
      <c r="T107" s="271"/>
      <c r="U107" s="271"/>
      <c r="V107" s="271"/>
      <c r="W107" s="271"/>
      <c r="X107" s="271"/>
      <c r="Y107" s="271"/>
      <c r="Z107" s="271"/>
      <c r="AA107" s="271"/>
      <c r="AB107" s="271"/>
      <c r="AC107" s="271"/>
      <c r="AD107" s="271"/>
    </row>
    <row r="108" ht="20.25" customHeight="1">
      <c r="A108" s="274"/>
      <c r="B108" s="271"/>
      <c r="C108" s="271"/>
      <c r="D108" s="271"/>
      <c r="E108" s="271"/>
      <c r="F108" s="271"/>
      <c r="G108" s="271"/>
      <c r="H108" s="272"/>
      <c r="I108" s="271"/>
      <c r="J108" s="273"/>
      <c r="K108" s="271"/>
      <c r="L108" s="271"/>
      <c r="M108" s="271"/>
      <c r="N108" s="271"/>
      <c r="O108" s="271"/>
      <c r="P108" s="271"/>
      <c r="Q108" s="271"/>
      <c r="R108" s="271"/>
      <c r="S108" s="271"/>
      <c r="T108" s="271"/>
      <c r="U108" s="271"/>
      <c r="V108" s="271"/>
      <c r="W108" s="271"/>
      <c r="X108" s="271"/>
      <c r="Y108" s="271"/>
      <c r="Z108" s="271"/>
      <c r="AA108" s="271"/>
      <c r="AB108" s="271"/>
      <c r="AC108" s="271"/>
      <c r="AD108" s="271"/>
    </row>
    <row r="109" ht="20.25" customHeight="1">
      <c r="A109" s="274"/>
      <c r="B109" s="271"/>
      <c r="C109" s="271"/>
      <c r="D109" s="271"/>
      <c r="E109" s="271"/>
      <c r="F109" s="271"/>
      <c r="G109" s="271"/>
      <c r="H109" s="272"/>
      <c r="I109" s="271"/>
      <c r="J109" s="273"/>
      <c r="K109" s="271"/>
      <c r="L109" s="271"/>
      <c r="M109" s="271"/>
      <c r="N109" s="271"/>
      <c r="O109" s="271"/>
      <c r="P109" s="271"/>
      <c r="Q109" s="271"/>
      <c r="R109" s="271"/>
      <c r="S109" s="271"/>
      <c r="T109" s="271"/>
      <c r="U109" s="271"/>
      <c r="V109" s="271"/>
      <c r="W109" s="271"/>
      <c r="X109" s="271"/>
      <c r="Y109" s="271"/>
      <c r="Z109" s="271"/>
      <c r="AA109" s="271"/>
      <c r="AB109" s="271"/>
      <c r="AC109" s="271"/>
      <c r="AD109" s="271"/>
    </row>
    <row r="110" ht="20.25" customHeight="1">
      <c r="A110" s="274"/>
      <c r="B110" s="271"/>
      <c r="C110" s="271"/>
      <c r="D110" s="271"/>
      <c r="E110" s="271"/>
      <c r="F110" s="271"/>
      <c r="G110" s="271"/>
      <c r="H110" s="272"/>
      <c r="I110" s="271"/>
      <c r="J110" s="273"/>
      <c r="K110" s="271"/>
      <c r="L110" s="271"/>
      <c r="M110" s="271"/>
      <c r="N110" s="271"/>
      <c r="O110" s="271"/>
      <c r="P110" s="271"/>
      <c r="Q110" s="271"/>
      <c r="R110" s="271"/>
      <c r="S110" s="271"/>
      <c r="T110" s="271"/>
      <c r="U110" s="271"/>
      <c r="V110" s="271"/>
      <c r="W110" s="271"/>
      <c r="X110" s="271"/>
      <c r="Y110" s="271"/>
      <c r="Z110" s="271"/>
      <c r="AA110" s="271"/>
      <c r="AB110" s="271"/>
      <c r="AC110" s="271"/>
      <c r="AD110" s="271"/>
    </row>
    <row r="111" ht="20.25" customHeight="1">
      <c r="A111" s="274"/>
      <c r="B111" s="271"/>
      <c r="C111" s="271"/>
      <c r="D111" s="271"/>
      <c r="E111" s="271"/>
      <c r="F111" s="271"/>
      <c r="G111" s="271"/>
      <c r="H111" s="272"/>
      <c r="I111" s="271"/>
      <c r="J111" s="273"/>
      <c r="K111" s="271"/>
      <c r="L111" s="271"/>
      <c r="M111" s="271"/>
      <c r="N111" s="271"/>
      <c r="O111" s="271"/>
      <c r="P111" s="271"/>
      <c r="Q111" s="271"/>
      <c r="R111" s="271"/>
      <c r="S111" s="271"/>
      <c r="T111" s="271"/>
      <c r="U111" s="271"/>
      <c r="V111" s="271"/>
      <c r="W111" s="271"/>
      <c r="X111" s="271"/>
      <c r="Y111" s="271"/>
      <c r="Z111" s="271"/>
      <c r="AA111" s="271"/>
      <c r="AB111" s="271"/>
      <c r="AC111" s="271"/>
      <c r="AD111" s="271"/>
    </row>
    <row r="112" ht="20.25" customHeight="1">
      <c r="A112" s="274"/>
      <c r="B112" s="271"/>
      <c r="C112" s="271"/>
      <c r="D112" s="271"/>
      <c r="E112" s="271"/>
      <c r="F112" s="271"/>
      <c r="G112" s="271"/>
      <c r="H112" s="272"/>
      <c r="I112" s="271"/>
      <c r="J112" s="273"/>
      <c r="K112" s="271"/>
      <c r="L112" s="271"/>
      <c r="M112" s="271"/>
      <c r="N112" s="271"/>
      <c r="O112" s="271"/>
      <c r="P112" s="271"/>
      <c r="Q112" s="271"/>
      <c r="R112" s="271"/>
      <c r="S112" s="271"/>
      <c r="T112" s="271"/>
      <c r="U112" s="271"/>
      <c r="V112" s="271"/>
      <c r="W112" s="271"/>
      <c r="X112" s="271"/>
      <c r="Y112" s="271"/>
      <c r="Z112" s="271"/>
      <c r="AA112" s="271"/>
      <c r="AB112" s="271"/>
      <c r="AC112" s="271"/>
      <c r="AD112" s="271"/>
    </row>
    <row r="113" ht="20.25" customHeight="1">
      <c r="A113" s="274"/>
      <c r="B113" s="271"/>
      <c r="C113" s="271"/>
      <c r="D113" s="271"/>
      <c r="E113" s="271"/>
      <c r="F113" s="271"/>
      <c r="G113" s="271"/>
      <c r="H113" s="272"/>
      <c r="I113" s="271"/>
      <c r="J113" s="273"/>
      <c r="K113" s="271"/>
      <c r="L113" s="271"/>
      <c r="M113" s="271"/>
      <c r="N113" s="271"/>
      <c r="O113" s="271"/>
      <c r="P113" s="271"/>
      <c r="Q113" s="271"/>
      <c r="R113" s="271"/>
      <c r="S113" s="271"/>
      <c r="T113" s="271"/>
      <c r="U113" s="271"/>
      <c r="V113" s="271"/>
      <c r="W113" s="271"/>
      <c r="X113" s="271"/>
      <c r="Y113" s="271"/>
      <c r="Z113" s="271"/>
      <c r="AA113" s="271"/>
      <c r="AB113" s="271"/>
      <c r="AC113" s="271"/>
      <c r="AD113" s="271"/>
    </row>
    <row r="114" ht="20.25" customHeight="1">
      <c r="A114" s="274"/>
      <c r="B114" s="271"/>
      <c r="C114" s="271"/>
      <c r="D114" s="271"/>
      <c r="E114" s="271"/>
      <c r="F114" s="271"/>
      <c r="G114" s="271"/>
      <c r="H114" s="272"/>
      <c r="I114" s="271"/>
      <c r="J114" s="273"/>
      <c r="K114" s="271"/>
      <c r="L114" s="271"/>
      <c r="M114" s="271"/>
      <c r="N114" s="271"/>
      <c r="O114" s="271"/>
      <c r="P114" s="271"/>
      <c r="Q114" s="271"/>
      <c r="R114" s="271"/>
      <c r="S114" s="271"/>
      <c r="T114" s="271"/>
      <c r="U114" s="271"/>
      <c r="V114" s="271"/>
      <c r="W114" s="271"/>
      <c r="X114" s="271"/>
      <c r="Y114" s="271"/>
      <c r="Z114" s="271"/>
      <c r="AA114" s="271"/>
      <c r="AB114" s="271"/>
      <c r="AC114" s="271"/>
      <c r="AD114" s="271"/>
    </row>
    <row r="115" ht="20.25" customHeight="1">
      <c r="A115" s="274"/>
      <c r="B115" s="271"/>
      <c r="C115" s="271"/>
      <c r="D115" s="271"/>
      <c r="E115" s="271"/>
      <c r="F115" s="271"/>
      <c r="G115" s="271"/>
      <c r="H115" s="272"/>
      <c r="I115" s="271"/>
      <c r="J115" s="273"/>
      <c r="K115" s="271"/>
      <c r="L115" s="271"/>
      <c r="M115" s="271"/>
      <c r="N115" s="271"/>
      <c r="O115" s="271"/>
      <c r="P115" s="271"/>
      <c r="Q115" s="271"/>
      <c r="R115" s="271"/>
      <c r="S115" s="271"/>
      <c r="T115" s="271"/>
      <c r="U115" s="271"/>
      <c r="V115" s="271"/>
      <c r="W115" s="271"/>
      <c r="X115" s="271"/>
      <c r="Y115" s="271"/>
      <c r="Z115" s="271"/>
      <c r="AA115" s="271"/>
      <c r="AB115" s="271"/>
      <c r="AC115" s="271"/>
      <c r="AD115" s="271"/>
    </row>
    <row r="116" ht="20.25" customHeight="1">
      <c r="A116" s="274"/>
      <c r="B116" s="271"/>
      <c r="C116" s="271"/>
      <c r="D116" s="271"/>
      <c r="E116" s="271"/>
      <c r="F116" s="271"/>
      <c r="G116" s="271"/>
      <c r="H116" s="272"/>
      <c r="I116" s="271"/>
      <c r="J116" s="273"/>
      <c r="K116" s="271"/>
      <c r="L116" s="271"/>
      <c r="M116" s="271"/>
      <c r="N116" s="271"/>
      <c r="O116" s="271"/>
      <c r="P116" s="271"/>
      <c r="Q116" s="271"/>
      <c r="R116" s="271"/>
      <c r="S116" s="271"/>
      <c r="T116" s="271"/>
      <c r="U116" s="271"/>
      <c r="V116" s="271"/>
      <c r="W116" s="271"/>
      <c r="X116" s="271"/>
      <c r="Y116" s="271"/>
      <c r="Z116" s="271"/>
      <c r="AA116" s="271"/>
      <c r="AB116" s="271"/>
      <c r="AC116" s="271"/>
      <c r="AD116" s="271"/>
    </row>
    <row r="117" ht="20.25" customHeight="1">
      <c r="A117" s="274"/>
      <c r="B117" s="271"/>
      <c r="C117" s="271"/>
      <c r="D117" s="271"/>
      <c r="E117" s="271"/>
      <c r="F117" s="271"/>
      <c r="G117" s="271"/>
      <c r="H117" s="272"/>
      <c r="I117" s="271"/>
      <c r="J117" s="273"/>
      <c r="K117" s="271"/>
      <c r="L117" s="271"/>
      <c r="M117" s="271"/>
      <c r="N117" s="271"/>
      <c r="O117" s="271"/>
      <c r="P117" s="271"/>
      <c r="Q117" s="271"/>
      <c r="R117" s="271"/>
      <c r="S117" s="271"/>
      <c r="T117" s="271"/>
      <c r="U117" s="271"/>
      <c r="V117" s="271"/>
      <c r="W117" s="271"/>
      <c r="X117" s="271"/>
      <c r="Y117" s="271"/>
      <c r="Z117" s="271"/>
      <c r="AA117" s="271"/>
      <c r="AB117" s="271"/>
      <c r="AC117" s="271"/>
      <c r="AD117" s="271"/>
    </row>
    <row r="118" ht="20.25" customHeight="1">
      <c r="A118" s="274"/>
      <c r="B118" s="271"/>
      <c r="C118" s="271"/>
      <c r="D118" s="271"/>
      <c r="E118" s="271"/>
      <c r="F118" s="271"/>
      <c r="G118" s="271"/>
      <c r="H118" s="272"/>
      <c r="I118" s="271"/>
      <c r="J118" s="273"/>
      <c r="K118" s="271"/>
      <c r="L118" s="271"/>
      <c r="M118" s="271"/>
      <c r="N118" s="271"/>
      <c r="O118" s="271"/>
      <c r="P118" s="271"/>
      <c r="Q118" s="271"/>
      <c r="R118" s="271"/>
      <c r="S118" s="271"/>
      <c r="T118" s="271"/>
      <c r="U118" s="271"/>
      <c r="V118" s="271"/>
      <c r="W118" s="271"/>
      <c r="X118" s="271"/>
      <c r="Y118" s="271"/>
      <c r="Z118" s="271"/>
      <c r="AA118" s="271"/>
      <c r="AB118" s="271"/>
      <c r="AC118" s="271"/>
      <c r="AD118" s="271"/>
    </row>
    <row r="119" ht="20.25" customHeight="1">
      <c r="A119" s="274"/>
      <c r="B119" s="271"/>
      <c r="C119" s="271"/>
      <c r="D119" s="271"/>
      <c r="E119" s="271"/>
      <c r="F119" s="271"/>
      <c r="G119" s="271"/>
      <c r="H119" s="272"/>
      <c r="I119" s="271"/>
      <c r="J119" s="273"/>
      <c r="K119" s="271"/>
      <c r="L119" s="271"/>
      <c r="M119" s="271"/>
      <c r="N119" s="271"/>
      <c r="O119" s="271"/>
      <c r="P119" s="271"/>
      <c r="Q119" s="271"/>
      <c r="R119" s="271"/>
      <c r="S119" s="271"/>
      <c r="T119" s="271"/>
      <c r="U119" s="271"/>
      <c r="V119" s="271"/>
      <c r="W119" s="271"/>
      <c r="X119" s="271"/>
      <c r="Y119" s="271"/>
      <c r="Z119" s="271"/>
      <c r="AA119" s="271"/>
      <c r="AB119" s="271"/>
      <c r="AC119" s="271"/>
      <c r="AD119" s="271"/>
    </row>
    <row r="120" ht="20.25" customHeight="1">
      <c r="A120" s="274"/>
      <c r="B120" s="271"/>
      <c r="C120" s="271"/>
      <c r="D120" s="271"/>
      <c r="E120" s="271"/>
      <c r="F120" s="271"/>
      <c r="G120" s="271"/>
      <c r="H120" s="272"/>
      <c r="I120" s="271"/>
      <c r="J120" s="273"/>
      <c r="K120" s="271"/>
      <c r="L120" s="271"/>
      <c r="M120" s="271"/>
      <c r="N120" s="271"/>
      <c r="O120" s="271"/>
      <c r="P120" s="271"/>
      <c r="Q120" s="271"/>
      <c r="R120" s="271"/>
      <c r="S120" s="271"/>
      <c r="T120" s="271"/>
      <c r="U120" s="271"/>
      <c r="V120" s="271"/>
      <c r="W120" s="271"/>
      <c r="X120" s="271"/>
      <c r="Y120" s="271"/>
      <c r="Z120" s="271"/>
      <c r="AA120" s="271"/>
      <c r="AB120" s="271"/>
      <c r="AC120" s="271"/>
      <c r="AD120" s="271"/>
    </row>
    <row r="121" ht="20.25" customHeight="1">
      <c r="A121" s="274"/>
      <c r="B121" s="271"/>
      <c r="C121" s="271"/>
      <c r="D121" s="271"/>
      <c r="E121" s="271"/>
      <c r="F121" s="271"/>
      <c r="G121" s="271"/>
      <c r="H121" s="272"/>
      <c r="I121" s="271"/>
      <c r="J121" s="273"/>
      <c r="K121" s="271"/>
      <c r="L121" s="271"/>
      <c r="M121" s="271"/>
      <c r="N121" s="271"/>
      <c r="O121" s="271"/>
      <c r="P121" s="271"/>
      <c r="Q121" s="271"/>
      <c r="R121" s="271"/>
      <c r="S121" s="271"/>
      <c r="T121" s="271"/>
      <c r="U121" s="271"/>
      <c r="V121" s="271"/>
      <c r="W121" s="271"/>
      <c r="X121" s="271"/>
      <c r="Y121" s="271"/>
      <c r="Z121" s="271"/>
      <c r="AA121" s="271"/>
      <c r="AB121" s="271"/>
      <c r="AC121" s="271"/>
      <c r="AD121" s="271"/>
    </row>
    <row r="122" ht="20.25" customHeight="1">
      <c r="A122" s="274"/>
      <c r="B122" s="271"/>
      <c r="C122" s="271"/>
      <c r="D122" s="271"/>
      <c r="E122" s="271"/>
      <c r="F122" s="271"/>
      <c r="G122" s="271"/>
      <c r="H122" s="272"/>
      <c r="I122" s="271"/>
      <c r="J122" s="273"/>
      <c r="K122" s="271"/>
      <c r="L122" s="271"/>
      <c r="M122" s="271"/>
      <c r="N122" s="271"/>
      <c r="O122" s="271"/>
      <c r="P122" s="271"/>
      <c r="Q122" s="271"/>
      <c r="R122" s="271"/>
      <c r="S122" s="271"/>
      <c r="T122" s="271"/>
      <c r="U122" s="271"/>
      <c r="V122" s="271"/>
      <c r="W122" s="271"/>
      <c r="X122" s="271"/>
      <c r="Y122" s="271"/>
      <c r="Z122" s="271"/>
      <c r="AA122" s="271"/>
      <c r="AB122" s="271"/>
      <c r="AC122" s="271"/>
      <c r="AD122" s="271"/>
    </row>
    <row r="123" ht="20.25" customHeight="1">
      <c r="A123" s="274"/>
      <c r="B123" s="271"/>
      <c r="C123" s="271"/>
      <c r="D123" s="271"/>
      <c r="E123" s="271"/>
      <c r="F123" s="271"/>
      <c r="G123" s="271"/>
      <c r="H123" s="272"/>
      <c r="I123" s="271"/>
      <c r="J123" s="273"/>
      <c r="K123" s="271"/>
      <c r="L123" s="271"/>
      <c r="M123" s="271"/>
      <c r="N123" s="271"/>
      <c r="O123" s="271"/>
      <c r="P123" s="271"/>
      <c r="Q123" s="271"/>
      <c r="R123" s="271"/>
      <c r="S123" s="271"/>
      <c r="T123" s="271"/>
      <c r="U123" s="271"/>
      <c r="V123" s="271"/>
      <c r="W123" s="271"/>
      <c r="X123" s="271"/>
      <c r="Y123" s="271"/>
      <c r="Z123" s="271"/>
      <c r="AA123" s="271"/>
      <c r="AB123" s="271"/>
      <c r="AC123" s="271"/>
      <c r="AD123" s="271"/>
    </row>
    <row r="124" ht="20.25" customHeight="1">
      <c r="A124" s="274"/>
      <c r="B124" s="271"/>
      <c r="C124" s="271"/>
      <c r="D124" s="271"/>
      <c r="E124" s="271"/>
      <c r="F124" s="271"/>
      <c r="G124" s="271"/>
      <c r="H124" s="272"/>
      <c r="I124" s="271"/>
      <c r="J124" s="273"/>
      <c r="K124" s="271"/>
      <c r="L124" s="271"/>
      <c r="M124" s="271"/>
      <c r="N124" s="271"/>
      <c r="O124" s="271"/>
      <c r="P124" s="271"/>
      <c r="Q124" s="271"/>
      <c r="R124" s="271"/>
      <c r="S124" s="271"/>
      <c r="T124" s="271"/>
      <c r="U124" s="271"/>
      <c r="V124" s="271"/>
      <c r="W124" s="271"/>
      <c r="X124" s="271"/>
      <c r="Y124" s="271"/>
      <c r="Z124" s="271"/>
      <c r="AA124" s="271"/>
      <c r="AB124" s="271"/>
      <c r="AC124" s="271"/>
      <c r="AD124" s="271"/>
    </row>
    <row r="125" ht="20.25" customHeight="1">
      <c r="A125" s="274"/>
      <c r="B125" s="271"/>
      <c r="C125" s="271"/>
      <c r="D125" s="271"/>
      <c r="E125" s="271"/>
      <c r="F125" s="271"/>
      <c r="G125" s="271"/>
      <c r="H125" s="272"/>
      <c r="I125" s="271"/>
      <c r="J125" s="273"/>
      <c r="K125" s="271"/>
      <c r="L125" s="271"/>
      <c r="M125" s="271"/>
      <c r="N125" s="271"/>
      <c r="O125" s="271"/>
      <c r="P125" s="271"/>
      <c r="Q125" s="271"/>
      <c r="R125" s="271"/>
      <c r="S125" s="271"/>
      <c r="T125" s="271"/>
      <c r="U125" s="271"/>
      <c r="V125" s="271"/>
      <c r="W125" s="271"/>
      <c r="X125" s="271"/>
      <c r="Y125" s="271"/>
      <c r="Z125" s="271"/>
      <c r="AA125" s="271"/>
      <c r="AB125" s="271"/>
      <c r="AC125" s="271"/>
      <c r="AD125" s="271"/>
    </row>
    <row r="126" ht="20.25" customHeight="1">
      <c r="A126" s="274"/>
      <c r="B126" s="271"/>
      <c r="C126" s="271"/>
      <c r="D126" s="271"/>
      <c r="E126" s="271"/>
      <c r="F126" s="271"/>
      <c r="G126" s="271"/>
      <c r="H126" s="272"/>
      <c r="I126" s="271"/>
      <c r="J126" s="273"/>
      <c r="K126" s="271"/>
      <c r="L126" s="271"/>
      <c r="M126" s="271"/>
      <c r="N126" s="271"/>
      <c r="O126" s="271"/>
      <c r="P126" s="271"/>
      <c r="Q126" s="271"/>
      <c r="R126" s="271"/>
      <c r="S126" s="271"/>
      <c r="T126" s="271"/>
      <c r="U126" s="271"/>
      <c r="V126" s="271"/>
      <c r="W126" s="271"/>
      <c r="X126" s="271"/>
      <c r="Y126" s="271"/>
      <c r="Z126" s="271"/>
      <c r="AA126" s="271"/>
      <c r="AB126" s="271"/>
      <c r="AC126" s="271"/>
      <c r="AD126" s="271"/>
    </row>
    <row r="127" ht="20.25" customHeight="1">
      <c r="A127" s="274"/>
      <c r="B127" s="271"/>
      <c r="C127" s="271"/>
      <c r="D127" s="271"/>
      <c r="E127" s="271"/>
      <c r="F127" s="271"/>
      <c r="G127" s="271"/>
      <c r="H127" s="272"/>
      <c r="I127" s="271"/>
      <c r="J127" s="273"/>
      <c r="K127" s="271"/>
      <c r="L127" s="271"/>
      <c r="M127" s="271"/>
      <c r="N127" s="271"/>
      <c r="O127" s="271"/>
      <c r="P127" s="271"/>
      <c r="Q127" s="271"/>
      <c r="R127" s="271"/>
      <c r="S127" s="271"/>
      <c r="T127" s="271"/>
      <c r="U127" s="271"/>
      <c r="V127" s="271"/>
      <c r="W127" s="271"/>
      <c r="X127" s="271"/>
      <c r="Y127" s="271"/>
      <c r="Z127" s="271"/>
      <c r="AA127" s="271"/>
      <c r="AB127" s="271"/>
      <c r="AC127" s="271"/>
      <c r="AD127" s="271"/>
    </row>
    <row r="128" ht="20.25" customHeight="1">
      <c r="A128" s="274"/>
      <c r="B128" s="271"/>
      <c r="C128" s="271"/>
      <c r="D128" s="271"/>
      <c r="E128" s="271"/>
      <c r="F128" s="271"/>
      <c r="G128" s="271"/>
      <c r="H128" s="272"/>
      <c r="I128" s="271"/>
      <c r="J128" s="273"/>
      <c r="K128" s="271"/>
      <c r="L128" s="271"/>
      <c r="M128" s="271"/>
      <c r="N128" s="271"/>
      <c r="O128" s="271"/>
      <c r="P128" s="271"/>
      <c r="Q128" s="271"/>
      <c r="R128" s="271"/>
      <c r="S128" s="271"/>
      <c r="T128" s="271"/>
      <c r="U128" s="271"/>
      <c r="V128" s="271"/>
      <c r="W128" s="271"/>
      <c r="X128" s="271"/>
      <c r="Y128" s="271"/>
      <c r="Z128" s="271"/>
      <c r="AA128" s="271"/>
      <c r="AB128" s="271"/>
      <c r="AC128" s="271"/>
      <c r="AD128" s="271"/>
    </row>
    <row r="129" ht="20.25" customHeight="1">
      <c r="A129" s="274"/>
      <c r="B129" s="271"/>
      <c r="C129" s="271"/>
      <c r="D129" s="271"/>
      <c r="E129" s="271"/>
      <c r="F129" s="271"/>
      <c r="G129" s="271"/>
      <c r="H129" s="272"/>
      <c r="I129" s="271"/>
      <c r="J129" s="273"/>
      <c r="K129" s="271"/>
      <c r="L129" s="271"/>
      <c r="M129" s="271"/>
      <c r="N129" s="271"/>
      <c r="O129" s="271"/>
      <c r="P129" s="271"/>
      <c r="Q129" s="271"/>
      <c r="R129" s="271"/>
      <c r="S129" s="271"/>
      <c r="T129" s="271"/>
      <c r="U129" s="271"/>
      <c r="V129" s="271"/>
      <c r="W129" s="271"/>
      <c r="X129" s="271"/>
      <c r="Y129" s="271"/>
      <c r="Z129" s="271"/>
      <c r="AA129" s="271"/>
      <c r="AB129" s="271"/>
      <c r="AC129" s="271"/>
      <c r="AD129" s="271"/>
    </row>
    <row r="130" ht="20.25" customHeight="1">
      <c r="A130" s="274"/>
      <c r="B130" s="271"/>
      <c r="C130" s="271"/>
      <c r="D130" s="271"/>
      <c r="E130" s="271"/>
      <c r="F130" s="271"/>
      <c r="G130" s="271"/>
      <c r="H130" s="272"/>
      <c r="I130" s="271"/>
      <c r="J130" s="273"/>
      <c r="K130" s="271"/>
      <c r="L130" s="271"/>
      <c r="M130" s="271"/>
      <c r="N130" s="271"/>
      <c r="O130" s="271"/>
      <c r="P130" s="271"/>
      <c r="Q130" s="271"/>
      <c r="R130" s="271"/>
      <c r="S130" s="271"/>
      <c r="T130" s="271"/>
      <c r="U130" s="271"/>
      <c r="V130" s="271"/>
      <c r="W130" s="271"/>
      <c r="X130" s="271"/>
      <c r="Y130" s="271"/>
      <c r="Z130" s="271"/>
      <c r="AA130" s="271"/>
      <c r="AB130" s="271"/>
      <c r="AC130" s="271"/>
      <c r="AD130" s="271"/>
    </row>
    <row r="131" ht="20.25" customHeight="1">
      <c r="A131" s="274"/>
      <c r="B131" s="271"/>
      <c r="C131" s="271"/>
      <c r="D131" s="271"/>
      <c r="E131" s="271"/>
      <c r="F131" s="271"/>
      <c r="G131" s="271"/>
      <c r="H131" s="272"/>
      <c r="I131" s="271"/>
      <c r="J131" s="273"/>
      <c r="K131" s="271"/>
      <c r="L131" s="271"/>
      <c r="M131" s="271"/>
      <c r="N131" s="271"/>
      <c r="O131" s="271"/>
      <c r="P131" s="271"/>
      <c r="Q131" s="271"/>
      <c r="R131" s="271"/>
      <c r="S131" s="271"/>
      <c r="T131" s="271"/>
      <c r="U131" s="271"/>
      <c r="V131" s="271"/>
      <c r="W131" s="271"/>
      <c r="X131" s="271"/>
      <c r="Y131" s="271"/>
      <c r="Z131" s="271"/>
      <c r="AA131" s="271"/>
      <c r="AB131" s="271"/>
      <c r="AC131" s="271"/>
      <c r="AD131" s="271"/>
    </row>
    <row r="132" ht="20.25" customHeight="1">
      <c r="A132" s="274"/>
      <c r="B132" s="271"/>
      <c r="C132" s="271"/>
      <c r="D132" s="271"/>
      <c r="E132" s="271"/>
      <c r="F132" s="271"/>
      <c r="G132" s="271"/>
      <c r="H132" s="272"/>
      <c r="I132" s="271"/>
      <c r="J132" s="273"/>
      <c r="K132" s="271"/>
      <c r="L132" s="271"/>
      <c r="M132" s="271"/>
      <c r="N132" s="271"/>
      <c r="O132" s="271"/>
      <c r="P132" s="271"/>
      <c r="Q132" s="271"/>
      <c r="R132" s="271"/>
      <c r="S132" s="271"/>
      <c r="T132" s="271"/>
      <c r="U132" s="271"/>
      <c r="V132" s="271"/>
      <c r="W132" s="271"/>
      <c r="X132" s="271"/>
      <c r="Y132" s="271"/>
      <c r="Z132" s="271"/>
      <c r="AA132" s="271"/>
      <c r="AB132" s="271"/>
      <c r="AC132" s="271"/>
      <c r="AD132" s="271"/>
    </row>
    <row r="133" ht="20.25" customHeight="1">
      <c r="A133" s="274"/>
      <c r="B133" s="271"/>
      <c r="C133" s="271"/>
      <c r="D133" s="271"/>
      <c r="E133" s="271"/>
      <c r="F133" s="271"/>
      <c r="G133" s="271"/>
      <c r="H133" s="272"/>
      <c r="I133" s="271"/>
      <c r="J133" s="273"/>
      <c r="K133" s="271"/>
      <c r="L133" s="271"/>
      <c r="M133" s="271"/>
      <c r="N133" s="271"/>
      <c r="O133" s="271"/>
      <c r="P133" s="271"/>
      <c r="Q133" s="271"/>
      <c r="R133" s="271"/>
      <c r="S133" s="271"/>
      <c r="T133" s="271"/>
      <c r="U133" s="271"/>
      <c r="V133" s="271"/>
      <c r="W133" s="271"/>
      <c r="X133" s="271"/>
      <c r="Y133" s="271"/>
      <c r="Z133" s="271"/>
      <c r="AA133" s="271"/>
      <c r="AB133" s="271"/>
      <c r="AC133" s="271"/>
      <c r="AD133" s="271"/>
    </row>
    <row r="134" ht="20.25" customHeight="1">
      <c r="A134" s="274"/>
      <c r="B134" s="271"/>
      <c r="C134" s="271"/>
      <c r="D134" s="271"/>
      <c r="E134" s="271"/>
      <c r="F134" s="271"/>
      <c r="G134" s="271"/>
      <c r="H134" s="272"/>
      <c r="I134" s="271"/>
      <c r="J134" s="273"/>
      <c r="K134" s="271"/>
      <c r="L134" s="271"/>
      <c r="M134" s="271"/>
      <c r="N134" s="271"/>
      <c r="O134" s="271"/>
      <c r="P134" s="271"/>
      <c r="Q134" s="271"/>
      <c r="R134" s="271"/>
      <c r="S134" s="271"/>
      <c r="T134" s="271"/>
      <c r="U134" s="271"/>
      <c r="V134" s="271"/>
      <c r="W134" s="271"/>
      <c r="X134" s="271"/>
      <c r="Y134" s="271"/>
      <c r="Z134" s="271"/>
      <c r="AA134" s="271"/>
      <c r="AB134" s="271"/>
      <c r="AC134" s="271"/>
      <c r="AD134" s="271"/>
    </row>
    <row r="135" ht="20.25" customHeight="1">
      <c r="A135" s="274"/>
      <c r="B135" s="271"/>
      <c r="C135" s="271"/>
      <c r="D135" s="271"/>
      <c r="E135" s="271"/>
      <c r="F135" s="271"/>
      <c r="G135" s="271"/>
      <c r="H135" s="272"/>
      <c r="I135" s="271"/>
      <c r="J135" s="273"/>
      <c r="K135" s="271"/>
      <c r="L135" s="271"/>
      <c r="M135" s="271"/>
      <c r="N135" s="271"/>
      <c r="O135" s="271"/>
      <c r="P135" s="271"/>
      <c r="Q135" s="271"/>
      <c r="R135" s="271"/>
      <c r="S135" s="271"/>
      <c r="T135" s="271"/>
      <c r="U135" s="271"/>
      <c r="V135" s="271"/>
      <c r="W135" s="271"/>
      <c r="X135" s="271"/>
      <c r="Y135" s="271"/>
      <c r="Z135" s="271"/>
      <c r="AA135" s="271"/>
      <c r="AB135" s="271"/>
      <c r="AC135" s="271"/>
      <c r="AD135" s="271"/>
    </row>
    <row r="136" ht="20.25" customHeight="1">
      <c r="A136" s="274"/>
      <c r="B136" s="271"/>
      <c r="C136" s="271"/>
      <c r="D136" s="271"/>
      <c r="E136" s="271"/>
      <c r="F136" s="271"/>
      <c r="G136" s="271"/>
      <c r="H136" s="272"/>
      <c r="I136" s="271"/>
      <c r="J136" s="273"/>
      <c r="K136" s="271"/>
      <c r="L136" s="271"/>
      <c r="M136" s="271"/>
      <c r="N136" s="271"/>
      <c r="O136" s="271"/>
      <c r="P136" s="271"/>
      <c r="Q136" s="271"/>
      <c r="R136" s="271"/>
      <c r="S136" s="271"/>
      <c r="T136" s="271"/>
      <c r="U136" s="271"/>
      <c r="V136" s="271"/>
      <c r="W136" s="271"/>
      <c r="X136" s="271"/>
      <c r="Y136" s="271"/>
      <c r="Z136" s="271"/>
      <c r="AA136" s="271"/>
      <c r="AB136" s="271"/>
      <c r="AC136" s="271"/>
      <c r="AD136" s="271"/>
    </row>
    <row r="137" ht="20.25" customHeight="1">
      <c r="A137" s="274"/>
      <c r="B137" s="271"/>
      <c r="C137" s="271"/>
      <c r="D137" s="271"/>
      <c r="E137" s="271"/>
      <c r="F137" s="271"/>
      <c r="G137" s="271"/>
      <c r="H137" s="272"/>
      <c r="I137" s="271"/>
      <c r="J137" s="273"/>
      <c r="K137" s="271"/>
      <c r="L137" s="271"/>
      <c r="M137" s="271"/>
      <c r="N137" s="271"/>
      <c r="O137" s="271"/>
      <c r="P137" s="271"/>
      <c r="Q137" s="271"/>
      <c r="R137" s="271"/>
      <c r="S137" s="271"/>
      <c r="T137" s="271"/>
      <c r="U137" s="271"/>
      <c r="V137" s="271"/>
      <c r="W137" s="271"/>
      <c r="X137" s="271"/>
      <c r="Y137" s="271"/>
      <c r="Z137" s="271"/>
      <c r="AA137" s="271"/>
      <c r="AB137" s="271"/>
      <c r="AC137" s="271"/>
      <c r="AD137" s="271"/>
    </row>
    <row r="138" ht="20.25" customHeight="1">
      <c r="A138" s="274"/>
      <c r="B138" s="271"/>
      <c r="C138" s="271"/>
      <c r="D138" s="271"/>
      <c r="E138" s="271"/>
      <c r="F138" s="271"/>
      <c r="G138" s="271"/>
      <c r="H138" s="272"/>
      <c r="I138" s="271"/>
      <c r="J138" s="273"/>
      <c r="K138" s="271"/>
      <c r="L138" s="271"/>
      <c r="M138" s="271"/>
      <c r="N138" s="271"/>
      <c r="O138" s="271"/>
      <c r="P138" s="271"/>
      <c r="Q138" s="271"/>
      <c r="R138" s="271"/>
      <c r="S138" s="271"/>
      <c r="T138" s="271"/>
      <c r="U138" s="271"/>
      <c r="V138" s="271"/>
      <c r="W138" s="271"/>
      <c r="X138" s="271"/>
      <c r="Y138" s="271"/>
      <c r="Z138" s="271"/>
      <c r="AA138" s="271"/>
      <c r="AB138" s="271"/>
      <c r="AC138" s="271"/>
      <c r="AD138" s="271"/>
    </row>
    <row r="139" ht="20.25" customHeight="1">
      <c r="A139" s="274"/>
      <c r="B139" s="271"/>
      <c r="C139" s="271"/>
      <c r="D139" s="271"/>
      <c r="E139" s="271"/>
      <c r="F139" s="271"/>
      <c r="G139" s="271"/>
      <c r="H139" s="272"/>
      <c r="I139" s="271"/>
      <c r="J139" s="273"/>
      <c r="K139" s="271"/>
      <c r="L139" s="271"/>
      <c r="M139" s="271"/>
      <c r="N139" s="271"/>
      <c r="O139" s="271"/>
      <c r="P139" s="271"/>
      <c r="Q139" s="271"/>
      <c r="R139" s="271"/>
      <c r="S139" s="271"/>
      <c r="T139" s="271"/>
      <c r="U139" s="271"/>
      <c r="V139" s="271"/>
      <c r="W139" s="271"/>
      <c r="X139" s="271"/>
      <c r="Y139" s="271"/>
      <c r="Z139" s="271"/>
      <c r="AA139" s="271"/>
      <c r="AB139" s="271"/>
      <c r="AC139" s="271"/>
      <c r="AD139" s="271"/>
    </row>
    <row r="140" ht="20.25" customHeight="1">
      <c r="A140" s="274"/>
      <c r="B140" s="271"/>
      <c r="C140" s="271"/>
      <c r="D140" s="271"/>
      <c r="E140" s="271"/>
      <c r="F140" s="271"/>
      <c r="G140" s="271"/>
      <c r="H140" s="272"/>
      <c r="I140" s="271"/>
      <c r="J140" s="273"/>
      <c r="K140" s="271"/>
      <c r="L140" s="271"/>
      <c r="M140" s="271"/>
      <c r="N140" s="271"/>
      <c r="O140" s="271"/>
      <c r="P140" s="271"/>
      <c r="Q140" s="271"/>
      <c r="R140" s="271"/>
      <c r="S140" s="271"/>
      <c r="T140" s="271"/>
      <c r="U140" s="271"/>
      <c r="V140" s="271"/>
      <c r="W140" s="271"/>
      <c r="X140" s="271"/>
      <c r="Y140" s="271"/>
      <c r="Z140" s="271"/>
      <c r="AA140" s="271"/>
      <c r="AB140" s="271"/>
      <c r="AC140" s="271"/>
      <c r="AD140" s="271"/>
    </row>
    <row r="141" ht="20.25" customHeight="1">
      <c r="A141" s="274"/>
      <c r="B141" s="271"/>
      <c r="C141" s="271"/>
      <c r="D141" s="271"/>
      <c r="E141" s="271"/>
      <c r="F141" s="271"/>
      <c r="G141" s="271"/>
      <c r="H141" s="272"/>
      <c r="I141" s="271"/>
      <c r="J141" s="273"/>
      <c r="K141" s="271"/>
      <c r="L141" s="271"/>
      <c r="M141" s="271"/>
      <c r="N141" s="271"/>
      <c r="O141" s="271"/>
      <c r="P141" s="271"/>
      <c r="Q141" s="271"/>
      <c r="R141" s="271"/>
      <c r="S141" s="271"/>
      <c r="T141" s="271"/>
      <c r="U141" s="271"/>
      <c r="V141" s="271"/>
      <c r="W141" s="271"/>
      <c r="X141" s="271"/>
      <c r="Y141" s="271"/>
      <c r="Z141" s="271"/>
      <c r="AA141" s="271"/>
      <c r="AB141" s="271"/>
      <c r="AC141" s="271"/>
      <c r="AD141" s="271"/>
    </row>
    <row r="142" ht="20.25" customHeight="1">
      <c r="A142" s="274"/>
      <c r="B142" s="271"/>
      <c r="C142" s="271"/>
      <c r="D142" s="271"/>
      <c r="E142" s="271"/>
      <c r="F142" s="271"/>
      <c r="G142" s="271"/>
      <c r="H142" s="272"/>
      <c r="I142" s="271"/>
      <c r="J142" s="273"/>
      <c r="K142" s="271"/>
      <c r="L142" s="271"/>
      <c r="M142" s="271"/>
      <c r="N142" s="271"/>
      <c r="O142" s="271"/>
      <c r="P142" s="271"/>
      <c r="Q142" s="271"/>
      <c r="R142" s="271"/>
      <c r="S142" s="271"/>
      <c r="T142" s="271"/>
      <c r="U142" s="271"/>
      <c r="V142" s="271"/>
      <c r="W142" s="271"/>
      <c r="X142" s="271"/>
      <c r="Y142" s="271"/>
      <c r="Z142" s="271"/>
      <c r="AA142" s="271"/>
      <c r="AB142" s="271"/>
      <c r="AC142" s="271"/>
      <c r="AD142" s="271"/>
    </row>
    <row r="143" ht="20.25" customHeight="1">
      <c r="A143" s="274"/>
      <c r="B143" s="271"/>
      <c r="C143" s="271"/>
      <c r="D143" s="271"/>
      <c r="E143" s="271"/>
      <c r="F143" s="271"/>
      <c r="G143" s="271"/>
      <c r="H143" s="272"/>
      <c r="I143" s="271"/>
      <c r="J143" s="273"/>
      <c r="K143" s="271"/>
      <c r="L143" s="271"/>
      <c r="M143" s="271"/>
      <c r="N143" s="271"/>
      <c r="O143" s="271"/>
      <c r="P143" s="271"/>
      <c r="Q143" s="271"/>
      <c r="R143" s="271"/>
      <c r="S143" s="271"/>
      <c r="T143" s="271"/>
      <c r="U143" s="271"/>
      <c r="V143" s="271"/>
      <c r="W143" s="271"/>
      <c r="X143" s="271"/>
      <c r="Y143" s="271"/>
      <c r="Z143" s="271"/>
      <c r="AA143" s="271"/>
      <c r="AB143" s="271"/>
      <c r="AC143" s="271"/>
      <c r="AD143" s="271"/>
    </row>
    <row r="144" ht="20.25" customHeight="1">
      <c r="A144" s="274"/>
      <c r="B144" s="271"/>
      <c r="C144" s="271"/>
      <c r="D144" s="271"/>
      <c r="E144" s="271"/>
      <c r="F144" s="271"/>
      <c r="G144" s="271"/>
      <c r="H144" s="272"/>
      <c r="I144" s="271"/>
      <c r="J144" s="273"/>
      <c r="K144" s="271"/>
      <c r="L144" s="271"/>
      <c r="M144" s="271"/>
      <c r="N144" s="271"/>
      <c r="O144" s="271"/>
      <c r="P144" s="271"/>
      <c r="Q144" s="271"/>
      <c r="R144" s="271"/>
      <c r="S144" s="271"/>
      <c r="T144" s="271"/>
      <c r="U144" s="271"/>
      <c r="V144" s="271"/>
      <c r="W144" s="271"/>
      <c r="X144" s="271"/>
      <c r="Y144" s="271"/>
      <c r="Z144" s="271"/>
      <c r="AA144" s="271"/>
      <c r="AB144" s="271"/>
      <c r="AC144" s="271"/>
      <c r="AD144" s="271"/>
    </row>
    <row r="145" ht="20.25" customHeight="1">
      <c r="A145" s="274"/>
      <c r="B145" s="271"/>
      <c r="C145" s="271"/>
      <c r="D145" s="271"/>
      <c r="E145" s="271"/>
      <c r="F145" s="271"/>
      <c r="G145" s="271"/>
      <c r="H145" s="272"/>
      <c r="I145" s="271"/>
      <c r="J145" s="273"/>
      <c r="K145" s="271"/>
      <c r="L145" s="271"/>
      <c r="M145" s="271"/>
      <c r="N145" s="271"/>
      <c r="O145" s="271"/>
      <c r="P145" s="271"/>
      <c r="Q145" s="271"/>
      <c r="R145" s="271"/>
      <c r="S145" s="271"/>
      <c r="T145" s="271"/>
      <c r="U145" s="271"/>
      <c r="V145" s="271"/>
      <c r="W145" s="271"/>
      <c r="X145" s="271"/>
      <c r="Y145" s="271"/>
      <c r="Z145" s="271"/>
      <c r="AA145" s="271"/>
      <c r="AB145" s="271"/>
      <c r="AC145" s="271"/>
      <c r="AD145" s="271"/>
    </row>
    <row r="146" ht="20.25" customHeight="1">
      <c r="A146" s="274"/>
      <c r="B146" s="271"/>
      <c r="C146" s="271"/>
      <c r="D146" s="271"/>
      <c r="E146" s="271"/>
      <c r="F146" s="271"/>
      <c r="G146" s="271"/>
      <c r="H146" s="272"/>
      <c r="I146" s="271"/>
      <c r="J146" s="273"/>
      <c r="K146" s="271"/>
      <c r="L146" s="271"/>
      <c r="M146" s="271"/>
      <c r="N146" s="271"/>
      <c r="O146" s="271"/>
      <c r="P146" s="271"/>
      <c r="Q146" s="271"/>
      <c r="R146" s="271"/>
      <c r="S146" s="271"/>
      <c r="T146" s="271"/>
      <c r="U146" s="271"/>
      <c r="V146" s="271"/>
      <c r="W146" s="271"/>
      <c r="X146" s="271"/>
      <c r="Y146" s="271"/>
      <c r="Z146" s="271"/>
      <c r="AA146" s="271"/>
      <c r="AB146" s="271"/>
      <c r="AC146" s="271"/>
      <c r="AD146" s="271"/>
    </row>
    <row r="147" ht="20.25" customHeight="1">
      <c r="A147" s="274"/>
      <c r="B147" s="271"/>
      <c r="C147" s="271"/>
      <c r="D147" s="271"/>
      <c r="E147" s="271"/>
      <c r="F147" s="271"/>
      <c r="G147" s="271"/>
      <c r="H147" s="272"/>
      <c r="I147" s="271"/>
      <c r="J147" s="273"/>
      <c r="K147" s="271"/>
      <c r="L147" s="271"/>
      <c r="M147" s="271"/>
      <c r="N147" s="271"/>
      <c r="O147" s="271"/>
      <c r="P147" s="271"/>
      <c r="Q147" s="271"/>
      <c r="R147" s="271"/>
      <c r="S147" s="271"/>
      <c r="T147" s="271"/>
      <c r="U147" s="271"/>
      <c r="V147" s="271"/>
      <c r="W147" s="271"/>
      <c r="X147" s="271"/>
      <c r="Y147" s="271"/>
      <c r="Z147" s="271"/>
      <c r="AA147" s="271"/>
      <c r="AB147" s="271"/>
      <c r="AC147" s="271"/>
      <c r="AD147" s="271"/>
    </row>
    <row r="148" ht="20.25" customHeight="1">
      <c r="A148" s="274"/>
      <c r="B148" s="271"/>
      <c r="C148" s="271"/>
      <c r="D148" s="271"/>
      <c r="E148" s="271"/>
      <c r="F148" s="271"/>
      <c r="G148" s="271"/>
      <c r="H148" s="272"/>
      <c r="I148" s="271"/>
      <c r="J148" s="273"/>
      <c r="K148" s="271"/>
      <c r="L148" s="271"/>
      <c r="M148" s="271"/>
      <c r="N148" s="271"/>
      <c r="O148" s="271"/>
      <c r="P148" s="271"/>
      <c r="Q148" s="271"/>
      <c r="R148" s="271"/>
      <c r="S148" s="271"/>
      <c r="T148" s="271"/>
      <c r="U148" s="271"/>
      <c r="V148" s="271"/>
      <c r="W148" s="271"/>
      <c r="X148" s="271"/>
      <c r="Y148" s="271"/>
      <c r="Z148" s="271"/>
      <c r="AA148" s="271"/>
      <c r="AB148" s="271"/>
      <c r="AC148" s="271"/>
      <c r="AD148" s="271"/>
    </row>
    <row r="149" ht="20.25" customHeight="1">
      <c r="A149" s="274"/>
      <c r="B149" s="271"/>
      <c r="C149" s="271"/>
      <c r="D149" s="271"/>
      <c r="E149" s="271"/>
      <c r="F149" s="271"/>
      <c r="G149" s="271"/>
      <c r="H149" s="272"/>
      <c r="I149" s="271"/>
      <c r="J149" s="273"/>
      <c r="K149" s="271"/>
      <c r="L149" s="271"/>
      <c r="M149" s="271"/>
      <c r="N149" s="271"/>
      <c r="O149" s="271"/>
      <c r="P149" s="271"/>
      <c r="Q149" s="271"/>
      <c r="R149" s="271"/>
      <c r="S149" s="271"/>
      <c r="T149" s="271"/>
      <c r="U149" s="271"/>
      <c r="V149" s="271"/>
      <c r="W149" s="271"/>
      <c r="X149" s="271"/>
      <c r="Y149" s="271"/>
      <c r="Z149" s="271"/>
      <c r="AA149" s="271"/>
      <c r="AB149" s="271"/>
      <c r="AC149" s="271"/>
      <c r="AD149" s="271"/>
    </row>
    <row r="150" ht="20.25" customHeight="1">
      <c r="A150" s="274"/>
      <c r="B150" s="271"/>
      <c r="C150" s="271"/>
      <c r="D150" s="271"/>
      <c r="E150" s="271"/>
      <c r="F150" s="271"/>
      <c r="G150" s="271"/>
      <c r="H150" s="272"/>
      <c r="I150" s="271"/>
      <c r="J150" s="273"/>
      <c r="K150" s="271"/>
      <c r="L150" s="271"/>
      <c r="M150" s="271"/>
      <c r="N150" s="271"/>
      <c r="O150" s="271"/>
      <c r="P150" s="271"/>
      <c r="Q150" s="271"/>
      <c r="R150" s="271"/>
      <c r="S150" s="271"/>
      <c r="T150" s="271"/>
      <c r="U150" s="271"/>
      <c r="V150" s="271"/>
      <c r="W150" s="271"/>
      <c r="X150" s="271"/>
      <c r="Y150" s="271"/>
      <c r="Z150" s="271"/>
      <c r="AA150" s="271"/>
      <c r="AB150" s="271"/>
      <c r="AC150" s="271"/>
      <c r="AD150" s="271"/>
    </row>
    <row r="151" ht="20.25" customHeight="1">
      <c r="A151" s="274"/>
      <c r="B151" s="271"/>
      <c r="C151" s="271"/>
      <c r="D151" s="271"/>
      <c r="E151" s="271"/>
      <c r="F151" s="271"/>
      <c r="G151" s="271"/>
      <c r="H151" s="272"/>
      <c r="I151" s="271"/>
      <c r="J151" s="273"/>
      <c r="K151" s="271"/>
      <c r="L151" s="271"/>
      <c r="M151" s="271"/>
      <c r="N151" s="271"/>
      <c r="O151" s="271"/>
      <c r="P151" s="271"/>
      <c r="Q151" s="271"/>
      <c r="R151" s="271"/>
      <c r="S151" s="271"/>
      <c r="T151" s="271"/>
      <c r="U151" s="271"/>
      <c r="V151" s="271"/>
      <c r="W151" s="271"/>
      <c r="X151" s="271"/>
      <c r="Y151" s="271"/>
      <c r="Z151" s="271"/>
      <c r="AA151" s="271"/>
      <c r="AB151" s="271"/>
      <c r="AC151" s="271"/>
      <c r="AD151" s="271"/>
    </row>
    <row r="152" ht="20.25" customHeight="1">
      <c r="A152" s="274"/>
      <c r="B152" s="271"/>
      <c r="C152" s="271"/>
      <c r="D152" s="271"/>
      <c r="E152" s="271"/>
      <c r="F152" s="271"/>
      <c r="G152" s="271"/>
      <c r="H152" s="272"/>
      <c r="I152" s="271"/>
      <c r="J152" s="273"/>
      <c r="K152" s="271"/>
      <c r="L152" s="271"/>
      <c r="M152" s="271"/>
      <c r="N152" s="271"/>
      <c r="O152" s="271"/>
      <c r="P152" s="271"/>
      <c r="Q152" s="271"/>
      <c r="R152" s="271"/>
      <c r="S152" s="271"/>
      <c r="T152" s="271"/>
      <c r="U152" s="271"/>
      <c r="V152" s="271"/>
      <c r="W152" s="271"/>
      <c r="X152" s="271"/>
      <c r="Y152" s="271"/>
      <c r="Z152" s="271"/>
      <c r="AA152" s="271"/>
      <c r="AB152" s="271"/>
      <c r="AC152" s="271"/>
      <c r="AD152" s="271"/>
    </row>
    <row r="153" ht="20.25" customHeight="1">
      <c r="A153" s="274"/>
      <c r="B153" s="271"/>
      <c r="C153" s="271"/>
      <c r="D153" s="271"/>
      <c r="E153" s="271"/>
      <c r="F153" s="271"/>
      <c r="G153" s="271"/>
      <c r="H153" s="272"/>
      <c r="I153" s="271"/>
      <c r="J153" s="273"/>
      <c r="K153" s="271"/>
      <c r="L153" s="271"/>
      <c r="M153" s="271"/>
      <c r="N153" s="271"/>
      <c r="O153" s="271"/>
      <c r="P153" s="271"/>
      <c r="Q153" s="271"/>
      <c r="R153" s="271"/>
      <c r="S153" s="271"/>
      <c r="T153" s="271"/>
      <c r="U153" s="271"/>
      <c r="V153" s="271"/>
      <c r="W153" s="271"/>
      <c r="X153" s="271"/>
      <c r="Y153" s="271"/>
      <c r="Z153" s="271"/>
      <c r="AA153" s="271"/>
      <c r="AB153" s="271"/>
      <c r="AC153" s="271"/>
      <c r="AD153" s="271"/>
    </row>
    <row r="154" ht="20.25" customHeight="1">
      <c r="A154" s="274"/>
      <c r="B154" s="271"/>
      <c r="C154" s="271"/>
      <c r="D154" s="271"/>
      <c r="E154" s="271"/>
      <c r="F154" s="271"/>
      <c r="G154" s="271"/>
      <c r="H154" s="272"/>
      <c r="I154" s="271"/>
      <c r="J154" s="273"/>
      <c r="K154" s="271"/>
      <c r="L154" s="271"/>
      <c r="M154" s="271"/>
      <c r="N154" s="271"/>
      <c r="O154" s="271"/>
      <c r="P154" s="271"/>
      <c r="Q154" s="271"/>
      <c r="R154" s="271"/>
      <c r="S154" s="271"/>
      <c r="T154" s="271"/>
      <c r="U154" s="271"/>
      <c r="V154" s="271"/>
      <c r="W154" s="271"/>
      <c r="X154" s="271"/>
      <c r="Y154" s="271"/>
      <c r="Z154" s="271"/>
      <c r="AA154" s="271"/>
      <c r="AB154" s="271"/>
      <c r="AC154" s="271"/>
      <c r="AD154" s="271"/>
    </row>
    <row r="155" ht="20.25" customHeight="1">
      <c r="A155" s="274"/>
      <c r="B155" s="271"/>
      <c r="C155" s="271"/>
      <c r="D155" s="271"/>
      <c r="E155" s="271"/>
      <c r="F155" s="271"/>
      <c r="G155" s="271"/>
      <c r="H155" s="272"/>
      <c r="I155" s="271"/>
      <c r="J155" s="273"/>
      <c r="K155" s="271"/>
      <c r="L155" s="271"/>
      <c r="M155" s="271"/>
      <c r="N155" s="271"/>
      <c r="O155" s="271"/>
      <c r="P155" s="271"/>
      <c r="Q155" s="271"/>
      <c r="R155" s="271"/>
      <c r="S155" s="271"/>
      <c r="T155" s="271"/>
      <c r="U155" s="271"/>
      <c r="V155" s="271"/>
      <c r="W155" s="271"/>
      <c r="X155" s="271"/>
      <c r="Y155" s="271"/>
      <c r="Z155" s="271"/>
      <c r="AA155" s="271"/>
      <c r="AB155" s="271"/>
      <c r="AC155" s="271"/>
      <c r="AD155" s="271"/>
    </row>
    <row r="156" ht="20.25" customHeight="1">
      <c r="A156" s="274"/>
      <c r="B156" s="271"/>
      <c r="C156" s="271"/>
      <c r="D156" s="271"/>
      <c r="E156" s="271"/>
      <c r="F156" s="271"/>
      <c r="G156" s="271"/>
      <c r="H156" s="272"/>
      <c r="I156" s="271"/>
      <c r="J156" s="273"/>
      <c r="K156" s="271"/>
      <c r="L156" s="271"/>
      <c r="M156" s="271"/>
      <c r="N156" s="271"/>
      <c r="O156" s="271"/>
      <c r="P156" s="271"/>
      <c r="Q156" s="271"/>
      <c r="R156" s="271"/>
      <c r="S156" s="271"/>
      <c r="T156" s="271"/>
      <c r="U156" s="271"/>
      <c r="V156" s="271"/>
      <c r="W156" s="271"/>
      <c r="X156" s="271"/>
      <c r="Y156" s="271"/>
      <c r="Z156" s="271"/>
      <c r="AA156" s="271"/>
      <c r="AB156" s="271"/>
      <c r="AC156" s="271"/>
      <c r="AD156" s="271"/>
    </row>
    <row r="157" ht="20.25" customHeight="1">
      <c r="A157" s="274"/>
      <c r="B157" s="271"/>
      <c r="C157" s="271"/>
      <c r="D157" s="271"/>
      <c r="E157" s="271"/>
      <c r="F157" s="271"/>
      <c r="G157" s="271"/>
      <c r="H157" s="272"/>
      <c r="I157" s="271"/>
      <c r="J157" s="273"/>
      <c r="K157" s="271"/>
      <c r="L157" s="271"/>
      <c r="M157" s="271"/>
      <c r="N157" s="271"/>
      <c r="O157" s="271"/>
      <c r="P157" s="271"/>
      <c r="Q157" s="271"/>
      <c r="R157" s="271"/>
      <c r="S157" s="271"/>
      <c r="T157" s="271"/>
      <c r="U157" s="271"/>
      <c r="V157" s="271"/>
      <c r="W157" s="271"/>
      <c r="X157" s="271"/>
      <c r="Y157" s="271"/>
      <c r="Z157" s="271"/>
      <c r="AA157" s="271"/>
      <c r="AB157" s="271"/>
      <c r="AC157" s="271"/>
      <c r="AD157" s="271"/>
    </row>
    <row r="158" ht="20.25" customHeight="1">
      <c r="A158" s="274"/>
      <c r="B158" s="271"/>
      <c r="C158" s="271"/>
      <c r="D158" s="271"/>
      <c r="E158" s="271"/>
      <c r="F158" s="271"/>
      <c r="G158" s="271"/>
      <c r="H158" s="272"/>
      <c r="I158" s="271"/>
      <c r="J158" s="273"/>
      <c r="K158" s="271"/>
      <c r="L158" s="271"/>
      <c r="M158" s="271"/>
      <c r="N158" s="271"/>
      <c r="O158" s="271"/>
      <c r="P158" s="271"/>
      <c r="Q158" s="271"/>
      <c r="R158" s="271"/>
      <c r="S158" s="271"/>
      <c r="T158" s="271"/>
      <c r="U158" s="271"/>
      <c r="V158" s="271"/>
      <c r="W158" s="271"/>
      <c r="X158" s="271"/>
      <c r="Y158" s="271"/>
      <c r="Z158" s="271"/>
      <c r="AA158" s="271"/>
      <c r="AB158" s="271"/>
      <c r="AC158" s="271"/>
      <c r="AD158" s="271"/>
    </row>
    <row r="159" ht="20.25" customHeight="1">
      <c r="A159" s="274"/>
      <c r="B159" s="271"/>
      <c r="C159" s="271"/>
      <c r="D159" s="271"/>
      <c r="E159" s="271"/>
      <c r="F159" s="271"/>
      <c r="G159" s="271"/>
      <c r="H159" s="272"/>
      <c r="I159" s="271"/>
      <c r="J159" s="273"/>
      <c r="K159" s="271"/>
      <c r="L159" s="271"/>
      <c r="M159" s="271"/>
      <c r="N159" s="271"/>
      <c r="O159" s="271"/>
      <c r="P159" s="271"/>
      <c r="Q159" s="271"/>
      <c r="R159" s="271"/>
      <c r="S159" s="271"/>
      <c r="T159" s="271"/>
      <c r="U159" s="271"/>
      <c r="V159" s="271"/>
      <c r="W159" s="271"/>
      <c r="X159" s="271"/>
      <c r="Y159" s="271"/>
      <c r="Z159" s="271"/>
      <c r="AA159" s="271"/>
      <c r="AB159" s="271"/>
      <c r="AC159" s="271"/>
      <c r="AD159" s="271"/>
    </row>
    <row r="160" ht="20.25" customHeight="1">
      <c r="A160" s="274"/>
      <c r="B160" s="271"/>
      <c r="C160" s="271"/>
      <c r="D160" s="271"/>
      <c r="E160" s="271"/>
      <c r="F160" s="271"/>
      <c r="G160" s="271"/>
      <c r="H160" s="272"/>
      <c r="I160" s="271"/>
      <c r="J160" s="273"/>
      <c r="K160" s="271"/>
      <c r="L160" s="271"/>
      <c r="M160" s="271"/>
      <c r="N160" s="271"/>
      <c r="O160" s="271"/>
      <c r="P160" s="271"/>
      <c r="Q160" s="271"/>
      <c r="R160" s="271"/>
      <c r="S160" s="271"/>
      <c r="T160" s="271"/>
      <c r="U160" s="271"/>
      <c r="V160" s="271"/>
      <c r="W160" s="271"/>
      <c r="X160" s="271"/>
      <c r="Y160" s="271"/>
      <c r="Z160" s="271"/>
      <c r="AA160" s="271"/>
      <c r="AB160" s="271"/>
      <c r="AC160" s="271"/>
      <c r="AD160" s="271"/>
    </row>
    <row r="161" ht="20.25" customHeight="1">
      <c r="A161" s="274"/>
      <c r="B161" s="271"/>
      <c r="C161" s="271"/>
      <c r="D161" s="271"/>
      <c r="E161" s="271"/>
      <c r="F161" s="271"/>
      <c r="G161" s="271"/>
      <c r="H161" s="272"/>
      <c r="I161" s="271"/>
      <c r="J161" s="273"/>
      <c r="K161" s="271"/>
      <c r="L161" s="271"/>
      <c r="M161" s="271"/>
      <c r="N161" s="271"/>
      <c r="O161" s="271"/>
      <c r="P161" s="271"/>
      <c r="Q161" s="271"/>
      <c r="R161" s="271"/>
      <c r="S161" s="271"/>
      <c r="T161" s="271"/>
      <c r="U161" s="271"/>
      <c r="V161" s="271"/>
      <c r="W161" s="271"/>
      <c r="X161" s="271"/>
      <c r="Y161" s="271"/>
      <c r="Z161" s="271"/>
      <c r="AA161" s="271"/>
      <c r="AB161" s="271"/>
      <c r="AC161" s="271"/>
      <c r="AD161" s="271"/>
    </row>
    <row r="162" ht="20.25" customHeight="1">
      <c r="A162" s="274"/>
      <c r="B162" s="271"/>
      <c r="C162" s="271"/>
      <c r="D162" s="271"/>
      <c r="E162" s="271"/>
      <c r="F162" s="271"/>
      <c r="G162" s="271"/>
      <c r="H162" s="272"/>
      <c r="I162" s="271"/>
      <c r="J162" s="273"/>
      <c r="K162" s="271"/>
      <c r="L162" s="271"/>
      <c r="M162" s="271"/>
      <c r="N162" s="271"/>
      <c r="O162" s="271"/>
      <c r="P162" s="271"/>
      <c r="Q162" s="271"/>
      <c r="R162" s="271"/>
      <c r="S162" s="271"/>
      <c r="T162" s="271"/>
      <c r="U162" s="271"/>
      <c r="V162" s="271"/>
      <c r="W162" s="271"/>
      <c r="X162" s="271"/>
      <c r="Y162" s="271"/>
      <c r="Z162" s="271"/>
      <c r="AA162" s="271"/>
      <c r="AB162" s="271"/>
      <c r="AC162" s="271"/>
      <c r="AD162" s="271"/>
    </row>
    <row r="163" ht="20.25" customHeight="1">
      <c r="A163" s="274"/>
      <c r="B163" s="271"/>
      <c r="C163" s="271"/>
      <c r="D163" s="271"/>
      <c r="E163" s="271"/>
      <c r="F163" s="271"/>
      <c r="G163" s="271"/>
      <c r="H163" s="272"/>
      <c r="I163" s="271"/>
      <c r="J163" s="273"/>
      <c r="K163" s="271"/>
      <c r="L163" s="271"/>
      <c r="M163" s="271"/>
      <c r="N163" s="271"/>
      <c r="O163" s="271"/>
      <c r="P163" s="271"/>
      <c r="Q163" s="271"/>
      <c r="R163" s="271"/>
      <c r="S163" s="271"/>
      <c r="T163" s="271"/>
      <c r="U163" s="271"/>
      <c r="V163" s="271"/>
      <c r="W163" s="271"/>
      <c r="X163" s="271"/>
      <c r="Y163" s="271"/>
      <c r="Z163" s="271"/>
      <c r="AA163" s="271"/>
      <c r="AB163" s="271"/>
      <c r="AC163" s="271"/>
      <c r="AD163" s="271"/>
    </row>
    <row r="164" ht="20.25" customHeight="1">
      <c r="A164" s="274"/>
      <c r="B164" s="271"/>
      <c r="C164" s="271"/>
      <c r="D164" s="271"/>
      <c r="E164" s="271"/>
      <c r="F164" s="271"/>
      <c r="G164" s="271"/>
      <c r="H164" s="272"/>
      <c r="I164" s="271"/>
      <c r="J164" s="273"/>
      <c r="K164" s="271"/>
      <c r="L164" s="271"/>
      <c r="M164" s="271"/>
      <c r="N164" s="271"/>
      <c r="O164" s="271"/>
      <c r="P164" s="271"/>
      <c r="Q164" s="271"/>
      <c r="R164" s="271"/>
      <c r="S164" s="271"/>
      <c r="T164" s="271"/>
      <c r="U164" s="271"/>
      <c r="V164" s="271"/>
      <c r="W164" s="271"/>
      <c r="X164" s="271"/>
      <c r="Y164" s="271"/>
      <c r="Z164" s="271"/>
      <c r="AA164" s="271"/>
      <c r="AB164" s="271"/>
      <c r="AC164" s="271"/>
      <c r="AD164" s="271"/>
    </row>
    <row r="165" ht="20.25" customHeight="1">
      <c r="A165" s="274"/>
      <c r="B165" s="271"/>
      <c r="C165" s="271"/>
      <c r="D165" s="271"/>
      <c r="E165" s="271"/>
      <c r="F165" s="271"/>
      <c r="G165" s="271"/>
      <c r="H165" s="272"/>
      <c r="I165" s="271"/>
      <c r="J165" s="273"/>
      <c r="K165" s="271"/>
      <c r="L165" s="271"/>
      <c r="M165" s="271"/>
      <c r="N165" s="271"/>
      <c r="O165" s="271"/>
      <c r="P165" s="271"/>
      <c r="Q165" s="271"/>
      <c r="R165" s="271"/>
      <c r="S165" s="271"/>
      <c r="T165" s="271"/>
      <c r="U165" s="271"/>
      <c r="V165" s="271"/>
      <c r="W165" s="271"/>
      <c r="X165" s="271"/>
      <c r="Y165" s="271"/>
      <c r="Z165" s="271"/>
      <c r="AA165" s="271"/>
      <c r="AB165" s="271"/>
      <c r="AC165" s="271"/>
      <c r="AD165" s="271"/>
    </row>
    <row r="166" ht="20.25" customHeight="1">
      <c r="A166" s="274"/>
      <c r="B166" s="271"/>
      <c r="C166" s="271"/>
      <c r="D166" s="271"/>
      <c r="E166" s="271"/>
      <c r="F166" s="271"/>
      <c r="G166" s="271"/>
      <c r="H166" s="272"/>
      <c r="I166" s="271"/>
      <c r="J166" s="273"/>
      <c r="K166" s="271"/>
      <c r="L166" s="271"/>
      <c r="M166" s="271"/>
      <c r="N166" s="271"/>
      <c r="O166" s="271"/>
      <c r="P166" s="271"/>
      <c r="Q166" s="271"/>
      <c r="R166" s="271"/>
      <c r="S166" s="271"/>
      <c r="T166" s="271"/>
      <c r="U166" s="271"/>
      <c r="V166" s="271"/>
      <c r="W166" s="271"/>
      <c r="X166" s="271"/>
      <c r="Y166" s="271"/>
      <c r="Z166" s="271"/>
      <c r="AA166" s="271"/>
      <c r="AB166" s="271"/>
      <c r="AC166" s="271"/>
      <c r="AD166" s="271"/>
    </row>
    <row r="167" ht="20.25" customHeight="1">
      <c r="A167" s="274"/>
      <c r="B167" s="271"/>
      <c r="C167" s="271"/>
      <c r="D167" s="271"/>
      <c r="E167" s="271"/>
      <c r="F167" s="271"/>
      <c r="G167" s="271"/>
      <c r="H167" s="272"/>
      <c r="I167" s="271"/>
      <c r="J167" s="273"/>
      <c r="K167" s="271"/>
      <c r="L167" s="271"/>
      <c r="M167" s="271"/>
      <c r="N167" s="271"/>
      <c r="O167" s="271"/>
      <c r="P167" s="271"/>
      <c r="Q167" s="271"/>
      <c r="R167" s="271"/>
      <c r="S167" s="271"/>
      <c r="T167" s="271"/>
      <c r="U167" s="271"/>
      <c r="V167" s="271"/>
      <c r="W167" s="271"/>
      <c r="X167" s="271"/>
      <c r="Y167" s="271"/>
      <c r="Z167" s="271"/>
      <c r="AA167" s="271"/>
      <c r="AB167" s="271"/>
      <c r="AC167" s="271"/>
      <c r="AD167" s="271"/>
    </row>
    <row r="168" ht="20.25" customHeight="1">
      <c r="A168" s="274"/>
      <c r="B168" s="271"/>
      <c r="C168" s="271"/>
      <c r="D168" s="271"/>
      <c r="E168" s="271"/>
      <c r="F168" s="271"/>
      <c r="G168" s="271"/>
      <c r="H168" s="272"/>
      <c r="I168" s="271"/>
      <c r="J168" s="273"/>
      <c r="K168" s="271"/>
      <c r="L168" s="271"/>
      <c r="M168" s="271"/>
      <c r="N168" s="271"/>
      <c r="O168" s="271"/>
      <c r="P168" s="271"/>
      <c r="Q168" s="271"/>
      <c r="R168" s="271"/>
      <c r="S168" s="271"/>
      <c r="T168" s="271"/>
      <c r="U168" s="271"/>
      <c r="V168" s="271"/>
      <c r="W168" s="271"/>
      <c r="X168" s="271"/>
      <c r="Y168" s="271"/>
      <c r="Z168" s="271"/>
      <c r="AA168" s="271"/>
      <c r="AB168" s="271"/>
      <c r="AC168" s="271"/>
      <c r="AD168" s="271"/>
    </row>
    <row r="169" ht="20.25" customHeight="1">
      <c r="A169" s="274"/>
      <c r="B169" s="271"/>
      <c r="C169" s="271"/>
      <c r="D169" s="271"/>
      <c r="E169" s="271"/>
      <c r="F169" s="271"/>
      <c r="G169" s="271"/>
      <c r="H169" s="272"/>
      <c r="I169" s="271"/>
      <c r="J169" s="273"/>
      <c r="K169" s="271"/>
      <c r="L169" s="271"/>
      <c r="M169" s="271"/>
      <c r="N169" s="271"/>
      <c r="O169" s="271"/>
      <c r="P169" s="271"/>
      <c r="Q169" s="271"/>
      <c r="R169" s="271"/>
      <c r="S169" s="271"/>
      <c r="T169" s="271"/>
      <c r="U169" s="271"/>
      <c r="V169" s="271"/>
      <c r="W169" s="271"/>
      <c r="X169" s="271"/>
      <c r="Y169" s="271"/>
      <c r="Z169" s="271"/>
      <c r="AA169" s="271"/>
      <c r="AB169" s="271"/>
      <c r="AC169" s="271"/>
      <c r="AD169" s="271"/>
    </row>
    <row r="170" ht="20.25" customHeight="1">
      <c r="A170" s="274"/>
      <c r="B170" s="271"/>
      <c r="C170" s="271"/>
      <c r="D170" s="271"/>
      <c r="E170" s="271"/>
      <c r="F170" s="271"/>
      <c r="G170" s="271"/>
      <c r="H170" s="272"/>
      <c r="I170" s="271"/>
      <c r="J170" s="273"/>
      <c r="K170" s="271"/>
      <c r="L170" s="271"/>
      <c r="M170" s="271"/>
      <c r="N170" s="271"/>
      <c r="O170" s="271"/>
      <c r="P170" s="271"/>
      <c r="Q170" s="271"/>
      <c r="R170" s="271"/>
      <c r="S170" s="271"/>
      <c r="T170" s="271"/>
      <c r="U170" s="271"/>
      <c r="V170" s="271"/>
      <c r="W170" s="271"/>
      <c r="X170" s="271"/>
      <c r="Y170" s="271"/>
      <c r="Z170" s="271"/>
      <c r="AA170" s="271"/>
      <c r="AB170" s="271"/>
      <c r="AC170" s="271"/>
      <c r="AD170" s="271"/>
    </row>
    <row r="171" ht="20.25" customHeight="1">
      <c r="A171" s="274"/>
      <c r="B171" s="271"/>
      <c r="C171" s="271"/>
      <c r="D171" s="271"/>
      <c r="E171" s="271"/>
      <c r="F171" s="271"/>
      <c r="G171" s="271"/>
      <c r="H171" s="272"/>
      <c r="I171" s="271"/>
      <c r="J171" s="273"/>
      <c r="K171" s="271"/>
      <c r="L171" s="271"/>
      <c r="M171" s="271"/>
      <c r="N171" s="271"/>
      <c r="O171" s="271"/>
      <c r="P171" s="271"/>
      <c r="Q171" s="271"/>
      <c r="R171" s="271"/>
      <c r="S171" s="271"/>
      <c r="T171" s="271"/>
      <c r="U171" s="271"/>
      <c r="V171" s="271"/>
      <c r="W171" s="271"/>
      <c r="X171" s="271"/>
      <c r="Y171" s="271"/>
      <c r="Z171" s="271"/>
      <c r="AA171" s="271"/>
      <c r="AB171" s="271"/>
      <c r="AC171" s="271"/>
      <c r="AD171" s="271"/>
    </row>
    <row r="172" ht="20.25" customHeight="1">
      <c r="A172" s="274"/>
      <c r="B172" s="271"/>
      <c r="C172" s="271"/>
      <c r="D172" s="271"/>
      <c r="E172" s="271"/>
      <c r="F172" s="271"/>
      <c r="G172" s="271"/>
      <c r="H172" s="272"/>
      <c r="I172" s="271"/>
      <c r="J172" s="273"/>
      <c r="K172" s="271"/>
      <c r="L172" s="271"/>
      <c r="M172" s="271"/>
      <c r="N172" s="271"/>
      <c r="O172" s="271"/>
      <c r="P172" s="271"/>
      <c r="Q172" s="271"/>
      <c r="R172" s="271"/>
      <c r="S172" s="271"/>
      <c r="T172" s="271"/>
      <c r="U172" s="271"/>
      <c r="V172" s="271"/>
      <c r="W172" s="271"/>
      <c r="X172" s="271"/>
      <c r="Y172" s="271"/>
      <c r="Z172" s="271"/>
      <c r="AA172" s="271"/>
      <c r="AB172" s="271"/>
      <c r="AC172" s="271"/>
      <c r="AD172" s="271"/>
    </row>
    <row r="173" ht="20.25" customHeight="1">
      <c r="A173" s="274"/>
      <c r="B173" s="271"/>
      <c r="C173" s="271"/>
      <c r="D173" s="271"/>
      <c r="E173" s="271"/>
      <c r="F173" s="271"/>
      <c r="G173" s="271"/>
      <c r="H173" s="272"/>
      <c r="I173" s="271"/>
      <c r="J173" s="273"/>
      <c r="K173" s="271"/>
      <c r="L173" s="271"/>
      <c r="M173" s="271"/>
      <c r="N173" s="271"/>
      <c r="O173" s="271"/>
      <c r="P173" s="271"/>
      <c r="Q173" s="271"/>
      <c r="R173" s="271"/>
      <c r="S173" s="271"/>
      <c r="T173" s="271"/>
      <c r="U173" s="271"/>
      <c r="V173" s="271"/>
      <c r="W173" s="271"/>
      <c r="X173" s="271"/>
      <c r="Y173" s="271"/>
      <c r="Z173" s="271"/>
      <c r="AA173" s="271"/>
      <c r="AB173" s="271"/>
      <c r="AC173" s="271"/>
      <c r="AD173" s="271"/>
    </row>
    <row r="174" ht="20.25" customHeight="1">
      <c r="A174" s="274"/>
      <c r="B174" s="271"/>
      <c r="C174" s="271"/>
      <c r="D174" s="271"/>
      <c r="E174" s="271"/>
      <c r="F174" s="271"/>
      <c r="G174" s="271"/>
      <c r="H174" s="272"/>
      <c r="I174" s="271"/>
      <c r="J174" s="273"/>
      <c r="K174" s="271"/>
      <c r="L174" s="271"/>
      <c r="M174" s="271"/>
      <c r="N174" s="271"/>
      <c r="O174" s="271"/>
      <c r="P174" s="271"/>
      <c r="Q174" s="271"/>
      <c r="R174" s="271"/>
      <c r="S174" s="271"/>
      <c r="T174" s="271"/>
      <c r="U174" s="271"/>
      <c r="V174" s="271"/>
      <c r="W174" s="271"/>
      <c r="X174" s="271"/>
      <c r="Y174" s="271"/>
      <c r="Z174" s="271"/>
      <c r="AA174" s="271"/>
      <c r="AB174" s="271"/>
      <c r="AC174" s="271"/>
      <c r="AD174" s="271"/>
    </row>
    <row r="175" ht="20.25" customHeight="1">
      <c r="A175" s="274"/>
      <c r="B175" s="271"/>
      <c r="C175" s="271"/>
      <c r="D175" s="271"/>
      <c r="E175" s="271"/>
      <c r="F175" s="271"/>
      <c r="G175" s="271"/>
      <c r="H175" s="272"/>
      <c r="I175" s="271"/>
      <c r="J175" s="273"/>
      <c r="K175" s="271"/>
      <c r="L175" s="271"/>
      <c r="M175" s="271"/>
      <c r="N175" s="271"/>
      <c r="O175" s="271"/>
      <c r="P175" s="271"/>
      <c r="Q175" s="271"/>
      <c r="R175" s="271"/>
      <c r="S175" s="271"/>
      <c r="T175" s="271"/>
      <c r="U175" s="271"/>
      <c r="V175" s="271"/>
      <c r="W175" s="271"/>
      <c r="X175" s="271"/>
      <c r="Y175" s="271"/>
      <c r="Z175" s="271"/>
      <c r="AA175" s="271"/>
      <c r="AB175" s="271"/>
      <c r="AC175" s="271"/>
      <c r="AD175" s="271"/>
    </row>
    <row r="176" ht="20.25" customHeight="1">
      <c r="A176" s="274"/>
      <c r="B176" s="271"/>
      <c r="C176" s="271"/>
      <c r="D176" s="271"/>
      <c r="E176" s="271"/>
      <c r="F176" s="271"/>
      <c r="G176" s="271"/>
      <c r="H176" s="272"/>
      <c r="I176" s="271"/>
      <c r="J176" s="273"/>
      <c r="K176" s="271"/>
      <c r="L176" s="271"/>
      <c r="M176" s="271"/>
      <c r="N176" s="271"/>
      <c r="O176" s="271"/>
      <c r="P176" s="271"/>
      <c r="Q176" s="271"/>
      <c r="R176" s="271"/>
      <c r="S176" s="271"/>
      <c r="T176" s="271"/>
      <c r="U176" s="271"/>
      <c r="V176" s="271"/>
      <c r="W176" s="271"/>
      <c r="X176" s="271"/>
      <c r="Y176" s="271"/>
      <c r="Z176" s="271"/>
      <c r="AA176" s="271"/>
      <c r="AB176" s="271"/>
      <c r="AC176" s="271"/>
      <c r="AD176" s="271"/>
    </row>
    <row r="177" ht="20.25" customHeight="1">
      <c r="A177" s="274"/>
      <c r="B177" s="271"/>
      <c r="C177" s="271"/>
      <c r="D177" s="271"/>
      <c r="E177" s="271"/>
      <c r="F177" s="271"/>
      <c r="G177" s="271"/>
      <c r="H177" s="272"/>
      <c r="I177" s="271"/>
      <c r="J177" s="273"/>
      <c r="K177" s="271"/>
      <c r="L177" s="271"/>
      <c r="M177" s="271"/>
      <c r="N177" s="271"/>
      <c r="O177" s="271"/>
      <c r="P177" s="271"/>
      <c r="Q177" s="271"/>
      <c r="R177" s="271"/>
      <c r="S177" s="271"/>
      <c r="T177" s="271"/>
      <c r="U177" s="271"/>
      <c r="V177" s="271"/>
      <c r="W177" s="271"/>
      <c r="X177" s="271"/>
      <c r="Y177" s="271"/>
      <c r="Z177" s="271"/>
      <c r="AA177" s="271"/>
      <c r="AB177" s="271"/>
      <c r="AC177" s="271"/>
      <c r="AD177" s="271"/>
    </row>
    <row r="178" ht="20.25" customHeight="1">
      <c r="A178" s="274"/>
      <c r="B178" s="271"/>
      <c r="C178" s="271"/>
      <c r="D178" s="271"/>
      <c r="E178" s="271"/>
      <c r="F178" s="271"/>
      <c r="G178" s="271"/>
      <c r="H178" s="272"/>
      <c r="I178" s="271"/>
      <c r="J178" s="273"/>
      <c r="K178" s="271"/>
      <c r="L178" s="271"/>
      <c r="M178" s="271"/>
      <c r="N178" s="271"/>
      <c r="O178" s="271"/>
      <c r="P178" s="271"/>
      <c r="Q178" s="271"/>
      <c r="R178" s="271"/>
      <c r="S178" s="271"/>
      <c r="T178" s="271"/>
      <c r="U178" s="271"/>
      <c r="V178" s="271"/>
      <c r="W178" s="271"/>
      <c r="X178" s="271"/>
      <c r="Y178" s="271"/>
      <c r="Z178" s="271"/>
      <c r="AA178" s="271"/>
      <c r="AB178" s="271"/>
      <c r="AC178" s="271"/>
      <c r="AD178" s="271"/>
    </row>
    <row r="179" ht="20.25" customHeight="1">
      <c r="A179" s="274"/>
      <c r="B179" s="271"/>
      <c r="C179" s="271"/>
      <c r="D179" s="271"/>
      <c r="E179" s="271"/>
      <c r="F179" s="271"/>
      <c r="G179" s="271"/>
      <c r="H179" s="272"/>
      <c r="I179" s="271"/>
      <c r="J179" s="273"/>
      <c r="K179" s="271"/>
      <c r="L179" s="271"/>
      <c r="M179" s="271"/>
      <c r="N179" s="271"/>
      <c r="O179" s="271"/>
      <c r="P179" s="271"/>
      <c r="Q179" s="271"/>
      <c r="R179" s="271"/>
      <c r="S179" s="271"/>
      <c r="T179" s="271"/>
      <c r="U179" s="271"/>
      <c r="V179" s="271"/>
      <c r="W179" s="271"/>
      <c r="X179" s="271"/>
      <c r="Y179" s="271"/>
      <c r="Z179" s="271"/>
      <c r="AA179" s="271"/>
      <c r="AB179" s="271"/>
      <c r="AC179" s="271"/>
      <c r="AD179" s="271"/>
    </row>
    <row r="180" ht="20.25" customHeight="1">
      <c r="A180" s="274"/>
      <c r="B180" s="271"/>
      <c r="C180" s="271"/>
      <c r="D180" s="271"/>
      <c r="E180" s="271"/>
      <c r="F180" s="271"/>
      <c r="G180" s="271"/>
      <c r="H180" s="272"/>
      <c r="I180" s="271"/>
      <c r="J180" s="273"/>
      <c r="K180" s="271"/>
      <c r="L180" s="271"/>
      <c r="M180" s="271"/>
      <c r="N180" s="271"/>
      <c r="O180" s="271"/>
      <c r="P180" s="271"/>
      <c r="Q180" s="271"/>
      <c r="R180" s="271"/>
      <c r="S180" s="271"/>
      <c r="T180" s="271"/>
      <c r="U180" s="271"/>
      <c r="V180" s="271"/>
      <c r="W180" s="271"/>
      <c r="X180" s="271"/>
      <c r="Y180" s="271"/>
      <c r="Z180" s="271"/>
      <c r="AA180" s="271"/>
      <c r="AB180" s="271"/>
      <c r="AC180" s="271"/>
      <c r="AD180" s="271"/>
    </row>
    <row r="181" ht="20.25" customHeight="1">
      <c r="A181" s="274"/>
      <c r="B181" s="271"/>
      <c r="C181" s="271"/>
      <c r="D181" s="271"/>
      <c r="E181" s="271"/>
      <c r="F181" s="271"/>
      <c r="G181" s="271"/>
      <c r="H181" s="272"/>
      <c r="I181" s="271"/>
      <c r="J181" s="273"/>
      <c r="K181" s="271"/>
      <c r="L181" s="271"/>
      <c r="M181" s="271"/>
      <c r="N181" s="271"/>
      <c r="O181" s="271"/>
      <c r="P181" s="271"/>
      <c r="Q181" s="271"/>
      <c r="R181" s="271"/>
      <c r="S181" s="271"/>
      <c r="T181" s="271"/>
      <c r="U181" s="271"/>
      <c r="V181" s="271"/>
      <c r="W181" s="271"/>
      <c r="X181" s="271"/>
      <c r="Y181" s="271"/>
      <c r="Z181" s="271"/>
      <c r="AA181" s="271"/>
      <c r="AB181" s="271"/>
      <c r="AC181" s="271"/>
      <c r="AD181" s="271"/>
    </row>
    <row r="182" ht="20.25" customHeight="1">
      <c r="A182" s="274"/>
      <c r="B182" s="271"/>
      <c r="C182" s="271"/>
      <c r="D182" s="271"/>
      <c r="E182" s="271"/>
      <c r="F182" s="271"/>
      <c r="G182" s="271"/>
      <c r="H182" s="272"/>
      <c r="I182" s="271"/>
      <c r="J182" s="273"/>
      <c r="K182" s="271"/>
      <c r="L182" s="271"/>
      <c r="M182" s="271"/>
      <c r="N182" s="271"/>
      <c r="O182" s="271"/>
      <c r="P182" s="271"/>
      <c r="Q182" s="271"/>
      <c r="R182" s="271"/>
      <c r="S182" s="271"/>
      <c r="T182" s="271"/>
      <c r="U182" s="271"/>
      <c r="V182" s="271"/>
      <c r="W182" s="271"/>
      <c r="X182" s="271"/>
      <c r="Y182" s="271"/>
      <c r="Z182" s="271"/>
      <c r="AA182" s="271"/>
      <c r="AB182" s="271"/>
      <c r="AC182" s="271"/>
      <c r="AD182" s="271"/>
    </row>
    <row r="183" ht="20.25" customHeight="1">
      <c r="A183" s="274"/>
      <c r="B183" s="271"/>
      <c r="C183" s="271"/>
      <c r="D183" s="271"/>
      <c r="E183" s="271"/>
      <c r="F183" s="271"/>
      <c r="G183" s="271"/>
      <c r="H183" s="272"/>
      <c r="I183" s="271"/>
      <c r="J183" s="273"/>
      <c r="K183" s="271"/>
      <c r="L183" s="271"/>
      <c r="M183" s="271"/>
      <c r="N183" s="271"/>
      <c r="O183" s="271"/>
      <c r="P183" s="271"/>
      <c r="Q183" s="271"/>
      <c r="R183" s="271"/>
      <c r="S183" s="271"/>
      <c r="T183" s="271"/>
      <c r="U183" s="271"/>
      <c r="V183" s="271"/>
      <c r="W183" s="271"/>
      <c r="X183" s="271"/>
      <c r="Y183" s="271"/>
      <c r="Z183" s="271"/>
      <c r="AA183" s="271"/>
      <c r="AB183" s="271"/>
      <c r="AC183" s="271"/>
      <c r="AD183" s="271"/>
    </row>
    <row r="184" ht="20.25" customHeight="1">
      <c r="A184" s="274"/>
      <c r="B184" s="271"/>
      <c r="C184" s="271"/>
      <c r="D184" s="271"/>
      <c r="E184" s="271"/>
      <c r="F184" s="271"/>
      <c r="G184" s="271"/>
      <c r="H184" s="272"/>
      <c r="I184" s="271"/>
      <c r="J184" s="273"/>
      <c r="K184" s="271"/>
      <c r="L184" s="271"/>
      <c r="M184" s="271"/>
      <c r="N184" s="271"/>
      <c r="O184" s="271"/>
      <c r="P184" s="271"/>
      <c r="Q184" s="271"/>
      <c r="R184" s="271"/>
      <c r="S184" s="271"/>
      <c r="T184" s="271"/>
      <c r="U184" s="271"/>
      <c r="V184" s="271"/>
      <c r="W184" s="271"/>
      <c r="X184" s="271"/>
      <c r="Y184" s="271"/>
      <c r="Z184" s="271"/>
      <c r="AA184" s="271"/>
      <c r="AB184" s="271"/>
      <c r="AC184" s="271"/>
      <c r="AD184" s="271"/>
    </row>
    <row r="185" ht="20.25" customHeight="1">
      <c r="A185" s="274"/>
      <c r="B185" s="271"/>
      <c r="C185" s="271"/>
      <c r="D185" s="271"/>
      <c r="E185" s="271"/>
      <c r="F185" s="271"/>
      <c r="G185" s="271"/>
      <c r="H185" s="272"/>
      <c r="I185" s="271"/>
      <c r="J185" s="273"/>
      <c r="K185" s="271"/>
      <c r="L185" s="271"/>
      <c r="M185" s="271"/>
      <c r="N185" s="271"/>
      <c r="O185" s="271"/>
      <c r="P185" s="271"/>
      <c r="Q185" s="271"/>
      <c r="R185" s="271"/>
      <c r="S185" s="271"/>
      <c r="T185" s="271"/>
      <c r="U185" s="271"/>
      <c r="V185" s="271"/>
      <c r="W185" s="271"/>
      <c r="X185" s="271"/>
      <c r="Y185" s="271"/>
      <c r="Z185" s="271"/>
      <c r="AA185" s="271"/>
      <c r="AB185" s="271"/>
      <c r="AC185" s="271"/>
      <c r="AD185" s="271"/>
    </row>
    <row r="186" ht="20.25" customHeight="1">
      <c r="A186" s="274"/>
      <c r="B186" s="271"/>
      <c r="C186" s="271"/>
      <c r="D186" s="271"/>
      <c r="E186" s="271"/>
      <c r="F186" s="271"/>
      <c r="G186" s="271"/>
      <c r="H186" s="272"/>
      <c r="I186" s="271"/>
      <c r="J186" s="273"/>
      <c r="K186" s="271"/>
      <c r="L186" s="271"/>
      <c r="M186" s="271"/>
      <c r="N186" s="271"/>
      <c r="O186" s="271"/>
      <c r="P186" s="271"/>
      <c r="Q186" s="271"/>
      <c r="R186" s="271"/>
      <c r="S186" s="271"/>
      <c r="T186" s="271"/>
      <c r="U186" s="271"/>
      <c r="V186" s="271"/>
      <c r="W186" s="271"/>
      <c r="X186" s="271"/>
      <c r="Y186" s="271"/>
      <c r="Z186" s="271"/>
      <c r="AA186" s="271"/>
      <c r="AB186" s="271"/>
      <c r="AC186" s="271"/>
      <c r="AD186" s="271"/>
    </row>
    <row r="187" ht="20.25" customHeight="1">
      <c r="A187" s="274"/>
      <c r="B187" s="271"/>
      <c r="C187" s="271"/>
      <c r="D187" s="271"/>
      <c r="E187" s="271"/>
      <c r="F187" s="271"/>
      <c r="G187" s="271"/>
      <c r="H187" s="272"/>
      <c r="I187" s="271"/>
      <c r="J187" s="273"/>
      <c r="K187" s="271"/>
      <c r="L187" s="271"/>
      <c r="M187" s="271"/>
      <c r="N187" s="271"/>
      <c r="O187" s="271"/>
      <c r="P187" s="271"/>
      <c r="Q187" s="271"/>
      <c r="R187" s="271"/>
      <c r="S187" s="271"/>
      <c r="T187" s="271"/>
      <c r="U187" s="271"/>
      <c r="V187" s="271"/>
      <c r="W187" s="271"/>
      <c r="X187" s="271"/>
      <c r="Y187" s="271"/>
      <c r="Z187" s="271"/>
      <c r="AA187" s="271"/>
      <c r="AB187" s="271"/>
      <c r="AC187" s="271"/>
      <c r="AD187" s="271"/>
    </row>
    <row r="188" ht="20.25" customHeight="1">
      <c r="A188" s="274"/>
      <c r="B188" s="271"/>
      <c r="C188" s="271"/>
      <c r="D188" s="271"/>
      <c r="E188" s="271"/>
      <c r="F188" s="271"/>
      <c r="G188" s="271"/>
      <c r="H188" s="272"/>
      <c r="I188" s="271"/>
      <c r="J188" s="273"/>
      <c r="K188" s="271"/>
      <c r="L188" s="271"/>
      <c r="M188" s="271"/>
      <c r="N188" s="271"/>
      <c r="O188" s="271"/>
      <c r="P188" s="271"/>
      <c r="Q188" s="271"/>
      <c r="R188" s="271"/>
      <c r="S188" s="271"/>
      <c r="T188" s="271"/>
      <c r="U188" s="271"/>
      <c r="V188" s="271"/>
      <c r="W188" s="271"/>
      <c r="X188" s="271"/>
      <c r="Y188" s="271"/>
      <c r="Z188" s="271"/>
      <c r="AA188" s="271"/>
      <c r="AB188" s="271"/>
      <c r="AC188" s="271"/>
      <c r="AD188" s="271"/>
    </row>
    <row r="189" ht="20.25" customHeight="1">
      <c r="A189" s="274"/>
      <c r="B189" s="271"/>
      <c r="C189" s="271"/>
      <c r="D189" s="271"/>
      <c r="E189" s="271"/>
      <c r="F189" s="271"/>
      <c r="G189" s="271"/>
      <c r="H189" s="272"/>
      <c r="I189" s="271"/>
      <c r="J189" s="273"/>
      <c r="K189" s="271"/>
      <c r="L189" s="271"/>
      <c r="M189" s="271"/>
      <c r="N189" s="271"/>
      <c r="O189" s="271"/>
      <c r="P189" s="271"/>
      <c r="Q189" s="271"/>
      <c r="R189" s="271"/>
      <c r="S189" s="271"/>
      <c r="T189" s="271"/>
      <c r="U189" s="271"/>
      <c r="V189" s="271"/>
      <c r="W189" s="271"/>
      <c r="X189" s="271"/>
      <c r="Y189" s="271"/>
      <c r="Z189" s="271"/>
      <c r="AA189" s="271"/>
      <c r="AB189" s="271"/>
      <c r="AC189" s="271"/>
      <c r="AD189" s="271"/>
    </row>
    <row r="190" ht="20.25" customHeight="1">
      <c r="A190" s="274"/>
      <c r="B190" s="271"/>
      <c r="C190" s="271"/>
      <c r="D190" s="271"/>
      <c r="E190" s="271"/>
      <c r="F190" s="271"/>
      <c r="G190" s="271"/>
      <c r="H190" s="272"/>
      <c r="I190" s="271"/>
      <c r="J190" s="273"/>
      <c r="K190" s="271"/>
      <c r="L190" s="271"/>
      <c r="M190" s="271"/>
      <c r="N190" s="271"/>
      <c r="O190" s="271"/>
      <c r="P190" s="271"/>
      <c r="Q190" s="271"/>
      <c r="R190" s="271"/>
      <c r="S190" s="271"/>
      <c r="T190" s="271"/>
      <c r="U190" s="271"/>
      <c r="V190" s="271"/>
      <c r="W190" s="271"/>
      <c r="X190" s="271"/>
      <c r="Y190" s="271"/>
      <c r="Z190" s="271"/>
      <c r="AA190" s="271"/>
      <c r="AB190" s="271"/>
      <c r="AC190" s="271"/>
      <c r="AD190" s="271"/>
    </row>
    <row r="191" ht="20.25" customHeight="1">
      <c r="A191" s="274"/>
      <c r="B191" s="271"/>
      <c r="C191" s="271"/>
      <c r="D191" s="271"/>
      <c r="E191" s="271"/>
      <c r="F191" s="271"/>
      <c r="G191" s="271"/>
      <c r="H191" s="272"/>
      <c r="I191" s="271"/>
      <c r="J191" s="273"/>
      <c r="K191" s="271"/>
      <c r="L191" s="271"/>
      <c r="M191" s="271"/>
      <c r="N191" s="271"/>
      <c r="O191" s="271"/>
      <c r="P191" s="271"/>
      <c r="Q191" s="271"/>
      <c r="R191" s="271"/>
      <c r="S191" s="271"/>
      <c r="T191" s="271"/>
      <c r="U191" s="271"/>
      <c r="V191" s="271"/>
      <c r="W191" s="271"/>
      <c r="X191" s="271"/>
      <c r="Y191" s="271"/>
      <c r="Z191" s="271"/>
      <c r="AA191" s="271"/>
      <c r="AB191" s="271"/>
      <c r="AC191" s="271"/>
      <c r="AD191" s="271"/>
    </row>
    <row r="192" ht="20.25" customHeight="1">
      <c r="A192" s="274"/>
      <c r="B192" s="271"/>
      <c r="C192" s="271"/>
      <c r="D192" s="271"/>
      <c r="E192" s="271"/>
      <c r="F192" s="271"/>
      <c r="G192" s="271"/>
      <c r="H192" s="272"/>
      <c r="I192" s="271"/>
      <c r="J192" s="273"/>
      <c r="K192" s="271"/>
      <c r="L192" s="271"/>
      <c r="M192" s="271"/>
      <c r="N192" s="271"/>
      <c r="O192" s="271"/>
      <c r="P192" s="271"/>
      <c r="Q192" s="271"/>
      <c r="R192" s="271"/>
      <c r="S192" s="271"/>
      <c r="T192" s="271"/>
      <c r="U192" s="271"/>
      <c r="V192" s="271"/>
      <c r="W192" s="271"/>
      <c r="X192" s="271"/>
      <c r="Y192" s="271"/>
      <c r="Z192" s="271"/>
      <c r="AA192" s="271"/>
      <c r="AB192" s="271"/>
      <c r="AC192" s="271"/>
      <c r="AD192" s="271"/>
    </row>
    <row r="193" ht="20.25" customHeight="1">
      <c r="A193" s="274"/>
      <c r="B193" s="271"/>
      <c r="C193" s="271"/>
      <c r="D193" s="271"/>
      <c r="E193" s="271"/>
      <c r="F193" s="271"/>
      <c r="G193" s="271"/>
      <c r="H193" s="272"/>
      <c r="I193" s="271"/>
      <c r="J193" s="273"/>
      <c r="K193" s="271"/>
      <c r="L193" s="271"/>
      <c r="M193" s="271"/>
      <c r="N193" s="271"/>
      <c r="O193" s="271"/>
      <c r="P193" s="271"/>
      <c r="Q193" s="271"/>
      <c r="R193" s="271"/>
      <c r="S193" s="271"/>
      <c r="T193" s="271"/>
      <c r="U193" s="271"/>
      <c r="V193" s="271"/>
      <c r="W193" s="271"/>
      <c r="X193" s="271"/>
      <c r="Y193" s="271"/>
      <c r="Z193" s="271"/>
      <c r="AA193" s="271"/>
      <c r="AB193" s="271"/>
      <c r="AC193" s="271"/>
      <c r="AD193" s="271"/>
    </row>
    <row r="194" ht="20.25" customHeight="1">
      <c r="A194" s="274"/>
      <c r="B194" s="271"/>
      <c r="C194" s="271"/>
      <c r="D194" s="271"/>
      <c r="E194" s="271"/>
      <c r="F194" s="271"/>
      <c r="G194" s="271"/>
      <c r="H194" s="272"/>
      <c r="I194" s="271"/>
      <c r="J194" s="273"/>
      <c r="K194" s="271"/>
      <c r="L194" s="271"/>
      <c r="M194" s="271"/>
      <c r="N194" s="271"/>
      <c r="O194" s="271"/>
      <c r="P194" s="271"/>
      <c r="Q194" s="271"/>
      <c r="R194" s="271"/>
      <c r="S194" s="271"/>
      <c r="T194" s="271"/>
      <c r="U194" s="271"/>
      <c r="V194" s="271"/>
      <c r="W194" s="271"/>
      <c r="X194" s="271"/>
      <c r="Y194" s="271"/>
      <c r="Z194" s="271"/>
      <c r="AA194" s="271"/>
      <c r="AB194" s="271"/>
      <c r="AC194" s="271"/>
      <c r="AD194" s="271"/>
    </row>
    <row r="195" ht="20.25" customHeight="1">
      <c r="A195" s="274"/>
      <c r="B195" s="271"/>
      <c r="C195" s="271"/>
      <c r="D195" s="271"/>
      <c r="E195" s="271"/>
      <c r="F195" s="271"/>
      <c r="G195" s="271"/>
      <c r="H195" s="272"/>
      <c r="I195" s="271"/>
      <c r="J195" s="273"/>
      <c r="K195" s="271"/>
      <c r="L195" s="271"/>
      <c r="M195" s="271"/>
      <c r="N195" s="271"/>
      <c r="O195" s="271"/>
      <c r="P195" s="271"/>
      <c r="Q195" s="271"/>
      <c r="R195" s="271"/>
      <c r="S195" s="271"/>
      <c r="T195" s="271"/>
      <c r="U195" s="271"/>
      <c r="V195" s="271"/>
      <c r="W195" s="271"/>
      <c r="X195" s="271"/>
      <c r="Y195" s="271"/>
      <c r="Z195" s="271"/>
      <c r="AA195" s="271"/>
      <c r="AB195" s="271"/>
      <c r="AC195" s="271"/>
      <c r="AD195" s="271"/>
    </row>
    <row r="196" ht="20.25" customHeight="1">
      <c r="A196" s="274"/>
      <c r="B196" s="271"/>
      <c r="C196" s="271"/>
      <c r="D196" s="271"/>
      <c r="E196" s="271"/>
      <c r="F196" s="271"/>
      <c r="G196" s="271"/>
      <c r="H196" s="272"/>
      <c r="I196" s="271"/>
      <c r="J196" s="273"/>
      <c r="K196" s="271"/>
      <c r="L196" s="271"/>
      <c r="M196" s="271"/>
      <c r="N196" s="271"/>
      <c r="O196" s="271"/>
      <c r="P196" s="271"/>
      <c r="Q196" s="271"/>
      <c r="R196" s="271"/>
      <c r="S196" s="271"/>
      <c r="T196" s="271"/>
      <c r="U196" s="271"/>
      <c r="V196" s="271"/>
      <c r="W196" s="271"/>
      <c r="X196" s="271"/>
      <c r="Y196" s="271"/>
      <c r="Z196" s="271"/>
      <c r="AA196" s="271"/>
      <c r="AB196" s="271"/>
      <c r="AC196" s="271"/>
      <c r="AD196" s="271"/>
    </row>
    <row r="197" ht="20.25" customHeight="1">
      <c r="A197" s="274"/>
      <c r="B197" s="271"/>
      <c r="C197" s="271"/>
      <c r="D197" s="271"/>
      <c r="E197" s="271"/>
      <c r="F197" s="271"/>
      <c r="G197" s="271"/>
      <c r="H197" s="272"/>
      <c r="I197" s="271"/>
      <c r="J197" s="273"/>
      <c r="K197" s="271"/>
      <c r="L197" s="271"/>
      <c r="M197" s="271"/>
      <c r="N197" s="271"/>
      <c r="O197" s="271"/>
      <c r="P197" s="271"/>
      <c r="Q197" s="271"/>
      <c r="R197" s="271"/>
      <c r="S197" s="271"/>
      <c r="T197" s="271"/>
      <c r="U197" s="271"/>
      <c r="V197" s="271"/>
      <c r="W197" s="271"/>
      <c r="X197" s="271"/>
      <c r="Y197" s="271"/>
      <c r="Z197" s="271"/>
      <c r="AA197" s="271"/>
      <c r="AB197" s="271"/>
      <c r="AC197" s="271"/>
      <c r="AD197" s="271"/>
    </row>
    <row r="198" ht="20.25" customHeight="1">
      <c r="A198" s="274"/>
      <c r="B198" s="271"/>
      <c r="C198" s="271"/>
      <c r="D198" s="271"/>
      <c r="E198" s="271"/>
      <c r="F198" s="271"/>
      <c r="G198" s="271"/>
      <c r="H198" s="272"/>
      <c r="I198" s="271"/>
      <c r="J198" s="273"/>
      <c r="K198" s="271"/>
      <c r="L198" s="271"/>
      <c r="M198" s="271"/>
      <c r="N198" s="271"/>
      <c r="O198" s="271"/>
      <c r="P198" s="271"/>
      <c r="Q198" s="271"/>
      <c r="R198" s="271"/>
      <c r="S198" s="271"/>
      <c r="T198" s="271"/>
      <c r="U198" s="271"/>
      <c r="V198" s="271"/>
      <c r="W198" s="271"/>
      <c r="X198" s="271"/>
      <c r="Y198" s="271"/>
      <c r="Z198" s="271"/>
      <c r="AA198" s="271"/>
      <c r="AB198" s="271"/>
      <c r="AC198" s="271"/>
      <c r="AD198" s="271"/>
    </row>
    <row r="199" ht="20.25" customHeight="1">
      <c r="A199" s="274"/>
      <c r="B199" s="271"/>
      <c r="C199" s="271"/>
      <c r="D199" s="271"/>
      <c r="E199" s="271"/>
      <c r="F199" s="271"/>
      <c r="G199" s="271"/>
      <c r="H199" s="272"/>
      <c r="I199" s="271"/>
      <c r="J199" s="273"/>
      <c r="K199" s="271"/>
      <c r="L199" s="271"/>
      <c r="M199" s="271"/>
      <c r="N199" s="271"/>
      <c r="O199" s="271"/>
      <c r="P199" s="271"/>
      <c r="Q199" s="271"/>
      <c r="R199" s="271"/>
      <c r="S199" s="271"/>
      <c r="T199" s="271"/>
      <c r="U199" s="271"/>
      <c r="V199" s="271"/>
      <c r="W199" s="271"/>
      <c r="X199" s="271"/>
      <c r="Y199" s="271"/>
      <c r="Z199" s="271"/>
      <c r="AA199" s="271"/>
      <c r="AB199" s="271"/>
      <c r="AC199" s="271"/>
      <c r="AD199" s="271"/>
    </row>
    <row r="200" ht="20.25" customHeight="1">
      <c r="A200" s="274"/>
      <c r="B200" s="271"/>
      <c r="C200" s="271"/>
      <c r="D200" s="271"/>
      <c r="E200" s="271"/>
      <c r="F200" s="271"/>
      <c r="G200" s="271"/>
      <c r="H200" s="272"/>
      <c r="I200" s="271"/>
      <c r="J200" s="273"/>
      <c r="K200" s="271"/>
      <c r="L200" s="271"/>
      <c r="M200" s="271"/>
      <c r="N200" s="271"/>
      <c r="O200" s="271"/>
      <c r="P200" s="271"/>
      <c r="Q200" s="271"/>
      <c r="R200" s="271"/>
      <c r="S200" s="271"/>
      <c r="T200" s="271"/>
      <c r="U200" s="271"/>
      <c r="V200" s="271"/>
      <c r="W200" s="271"/>
      <c r="X200" s="271"/>
      <c r="Y200" s="271"/>
      <c r="Z200" s="271"/>
      <c r="AA200" s="271"/>
      <c r="AB200" s="271"/>
      <c r="AC200" s="271"/>
      <c r="AD200" s="271"/>
    </row>
    <row r="201" ht="20.25" customHeight="1">
      <c r="A201" s="274"/>
      <c r="B201" s="271"/>
      <c r="C201" s="271"/>
      <c r="D201" s="271"/>
      <c r="E201" s="271"/>
      <c r="F201" s="271"/>
      <c r="G201" s="271"/>
      <c r="H201" s="272"/>
      <c r="I201" s="271"/>
      <c r="J201" s="273"/>
      <c r="K201" s="271"/>
      <c r="L201" s="271"/>
      <c r="M201" s="271"/>
      <c r="N201" s="271"/>
      <c r="O201" s="271"/>
      <c r="P201" s="271"/>
      <c r="Q201" s="271"/>
      <c r="R201" s="271"/>
      <c r="S201" s="271"/>
      <c r="T201" s="271"/>
      <c r="U201" s="271"/>
      <c r="V201" s="271"/>
      <c r="W201" s="271"/>
      <c r="X201" s="271"/>
      <c r="Y201" s="271"/>
      <c r="Z201" s="271"/>
      <c r="AA201" s="271"/>
      <c r="AB201" s="271"/>
      <c r="AC201" s="271"/>
      <c r="AD201" s="271"/>
    </row>
    <row r="202" ht="20.25" customHeight="1">
      <c r="A202" s="274"/>
      <c r="B202" s="271"/>
      <c r="C202" s="271"/>
      <c r="D202" s="271"/>
      <c r="E202" s="271"/>
      <c r="F202" s="271"/>
      <c r="G202" s="271"/>
      <c r="H202" s="272"/>
      <c r="I202" s="271"/>
      <c r="J202" s="273"/>
      <c r="K202" s="271"/>
      <c r="L202" s="271"/>
      <c r="M202" s="271"/>
      <c r="N202" s="271"/>
      <c r="O202" s="271"/>
      <c r="P202" s="271"/>
      <c r="Q202" s="271"/>
      <c r="R202" s="271"/>
      <c r="S202" s="271"/>
      <c r="T202" s="271"/>
      <c r="U202" s="271"/>
      <c r="V202" s="271"/>
      <c r="W202" s="271"/>
      <c r="X202" s="271"/>
      <c r="Y202" s="271"/>
      <c r="Z202" s="271"/>
      <c r="AA202" s="271"/>
      <c r="AB202" s="271"/>
      <c r="AC202" s="271"/>
      <c r="AD202" s="271"/>
    </row>
    <row r="203" ht="20.25" customHeight="1">
      <c r="A203" s="274"/>
      <c r="B203" s="271"/>
      <c r="C203" s="271"/>
      <c r="D203" s="271"/>
      <c r="E203" s="271"/>
      <c r="F203" s="271"/>
      <c r="G203" s="271"/>
      <c r="H203" s="272"/>
      <c r="I203" s="271"/>
      <c r="J203" s="273"/>
      <c r="K203" s="271"/>
      <c r="L203" s="271"/>
      <c r="M203" s="271"/>
      <c r="N203" s="271"/>
      <c r="O203" s="271"/>
      <c r="P203" s="271"/>
      <c r="Q203" s="271"/>
      <c r="R203" s="271"/>
      <c r="S203" s="271"/>
      <c r="T203" s="271"/>
      <c r="U203" s="271"/>
      <c r="V203" s="271"/>
      <c r="W203" s="271"/>
      <c r="X203" s="271"/>
      <c r="Y203" s="271"/>
      <c r="Z203" s="271"/>
      <c r="AA203" s="271"/>
      <c r="AB203" s="271"/>
      <c r="AC203" s="271"/>
      <c r="AD203" s="271"/>
    </row>
    <row r="204" ht="20.25" customHeight="1">
      <c r="A204" s="274"/>
      <c r="B204" s="271"/>
      <c r="C204" s="271"/>
      <c r="D204" s="271"/>
      <c r="E204" s="271"/>
      <c r="F204" s="271"/>
      <c r="G204" s="271"/>
      <c r="H204" s="272"/>
      <c r="I204" s="271"/>
      <c r="J204" s="273"/>
      <c r="K204" s="271"/>
      <c r="L204" s="271"/>
      <c r="M204" s="271"/>
      <c r="N204" s="271"/>
      <c r="O204" s="271"/>
      <c r="P204" s="271"/>
      <c r="Q204" s="271"/>
      <c r="R204" s="271"/>
      <c r="S204" s="271"/>
      <c r="T204" s="271"/>
      <c r="U204" s="271"/>
      <c r="V204" s="271"/>
      <c r="W204" s="271"/>
      <c r="X204" s="271"/>
      <c r="Y204" s="271"/>
      <c r="Z204" s="271"/>
      <c r="AA204" s="271"/>
      <c r="AB204" s="271"/>
      <c r="AC204" s="271"/>
      <c r="AD204" s="271"/>
    </row>
    <row r="205" ht="20.25" customHeight="1">
      <c r="A205" s="274"/>
      <c r="B205" s="271"/>
      <c r="C205" s="271"/>
      <c r="D205" s="271"/>
      <c r="E205" s="271"/>
      <c r="F205" s="271"/>
      <c r="G205" s="271"/>
      <c r="H205" s="272"/>
      <c r="I205" s="271"/>
      <c r="J205" s="273"/>
      <c r="K205" s="271"/>
      <c r="L205" s="271"/>
      <c r="M205" s="271"/>
      <c r="N205" s="271"/>
      <c r="O205" s="271"/>
      <c r="P205" s="271"/>
      <c r="Q205" s="271"/>
      <c r="R205" s="271"/>
      <c r="S205" s="271"/>
      <c r="T205" s="271"/>
      <c r="U205" s="271"/>
      <c r="V205" s="271"/>
      <c r="W205" s="271"/>
      <c r="X205" s="271"/>
      <c r="Y205" s="271"/>
      <c r="Z205" s="271"/>
      <c r="AA205" s="271"/>
      <c r="AB205" s="271"/>
      <c r="AC205" s="271"/>
      <c r="AD205" s="271"/>
    </row>
    <row r="206" ht="20.25" customHeight="1">
      <c r="A206" s="274"/>
      <c r="B206" s="271"/>
      <c r="C206" s="271"/>
      <c r="D206" s="271"/>
      <c r="E206" s="271"/>
      <c r="F206" s="271"/>
      <c r="G206" s="271"/>
      <c r="H206" s="272"/>
      <c r="I206" s="271"/>
      <c r="J206" s="273"/>
      <c r="K206" s="271"/>
      <c r="L206" s="271"/>
      <c r="M206" s="271"/>
      <c r="N206" s="271"/>
      <c r="O206" s="271"/>
      <c r="P206" s="271"/>
      <c r="Q206" s="271"/>
      <c r="R206" s="271"/>
      <c r="S206" s="271"/>
      <c r="T206" s="271"/>
      <c r="U206" s="271"/>
      <c r="V206" s="271"/>
      <c r="W206" s="271"/>
      <c r="X206" s="271"/>
      <c r="Y206" s="271"/>
      <c r="Z206" s="271"/>
      <c r="AA206" s="271"/>
      <c r="AB206" s="271"/>
      <c r="AC206" s="271"/>
      <c r="AD206" s="271"/>
    </row>
    <row r="207" ht="20.25" customHeight="1">
      <c r="A207" s="274"/>
      <c r="B207" s="271"/>
      <c r="C207" s="271"/>
      <c r="D207" s="271"/>
      <c r="E207" s="271"/>
      <c r="F207" s="271"/>
      <c r="G207" s="271"/>
      <c r="H207" s="272"/>
      <c r="I207" s="271"/>
      <c r="J207" s="273"/>
      <c r="K207" s="271"/>
      <c r="L207" s="271"/>
      <c r="M207" s="271"/>
      <c r="N207" s="271"/>
      <c r="O207" s="271"/>
      <c r="P207" s="271"/>
      <c r="Q207" s="271"/>
      <c r="R207" s="271"/>
      <c r="S207" s="271"/>
      <c r="T207" s="271"/>
      <c r="U207" s="271"/>
      <c r="V207" s="271"/>
      <c r="W207" s="271"/>
      <c r="X207" s="271"/>
      <c r="Y207" s="271"/>
      <c r="Z207" s="271"/>
      <c r="AA207" s="271"/>
      <c r="AB207" s="271"/>
      <c r="AC207" s="271"/>
      <c r="AD207" s="271"/>
    </row>
    <row r="208" ht="20.25" customHeight="1">
      <c r="A208" s="274"/>
      <c r="B208" s="271"/>
      <c r="C208" s="271"/>
      <c r="D208" s="271"/>
      <c r="E208" s="271"/>
      <c r="F208" s="271"/>
      <c r="G208" s="271"/>
      <c r="H208" s="272"/>
      <c r="I208" s="271"/>
      <c r="J208" s="273"/>
      <c r="K208" s="271"/>
      <c r="L208" s="271"/>
      <c r="M208" s="271"/>
      <c r="N208" s="271"/>
      <c r="O208" s="271"/>
      <c r="P208" s="271"/>
      <c r="Q208" s="271"/>
      <c r="R208" s="271"/>
      <c r="S208" s="271"/>
      <c r="T208" s="271"/>
      <c r="U208" s="271"/>
      <c r="V208" s="271"/>
      <c r="W208" s="271"/>
      <c r="X208" s="271"/>
      <c r="Y208" s="271"/>
      <c r="Z208" s="271"/>
      <c r="AA208" s="271"/>
      <c r="AB208" s="271"/>
      <c r="AC208" s="271"/>
      <c r="AD208" s="271"/>
    </row>
    <row r="209" ht="20.25" customHeight="1">
      <c r="A209" s="274"/>
      <c r="B209" s="271"/>
      <c r="C209" s="271"/>
      <c r="D209" s="271"/>
      <c r="E209" s="271"/>
      <c r="F209" s="271"/>
      <c r="G209" s="271"/>
      <c r="H209" s="272"/>
      <c r="I209" s="271"/>
      <c r="J209" s="273"/>
      <c r="K209" s="271"/>
      <c r="L209" s="271"/>
      <c r="M209" s="271"/>
      <c r="N209" s="271"/>
      <c r="O209" s="271"/>
      <c r="P209" s="271"/>
      <c r="Q209" s="271"/>
      <c r="R209" s="271"/>
      <c r="S209" s="271"/>
      <c r="T209" s="271"/>
      <c r="U209" s="271"/>
      <c r="V209" s="271"/>
      <c r="W209" s="271"/>
      <c r="X209" s="271"/>
      <c r="Y209" s="271"/>
      <c r="Z209" s="271"/>
      <c r="AA209" s="271"/>
      <c r="AB209" s="271"/>
      <c r="AC209" s="271"/>
      <c r="AD209" s="271"/>
    </row>
    <row r="210" ht="20.25" customHeight="1">
      <c r="A210" s="274"/>
      <c r="B210" s="271"/>
      <c r="C210" s="271"/>
      <c r="D210" s="271"/>
      <c r="E210" s="271"/>
      <c r="F210" s="271"/>
      <c r="G210" s="271"/>
      <c r="H210" s="272"/>
      <c r="I210" s="271"/>
      <c r="J210" s="273"/>
      <c r="K210" s="271"/>
      <c r="L210" s="271"/>
      <c r="M210" s="271"/>
      <c r="N210" s="271"/>
      <c r="O210" s="271"/>
      <c r="P210" s="271"/>
      <c r="Q210" s="271"/>
      <c r="R210" s="271"/>
      <c r="S210" s="271"/>
      <c r="T210" s="271"/>
      <c r="U210" s="271"/>
      <c r="V210" s="271"/>
      <c r="W210" s="271"/>
      <c r="X210" s="271"/>
      <c r="Y210" s="271"/>
      <c r="Z210" s="271"/>
      <c r="AA210" s="271"/>
      <c r="AB210" s="271"/>
      <c r="AC210" s="271"/>
      <c r="AD210" s="271"/>
    </row>
    <row r="211" ht="20.25" customHeight="1">
      <c r="A211" s="274"/>
      <c r="B211" s="271"/>
      <c r="C211" s="271"/>
      <c r="D211" s="271"/>
      <c r="E211" s="271"/>
      <c r="F211" s="271"/>
      <c r="G211" s="271"/>
      <c r="H211" s="272"/>
      <c r="I211" s="271"/>
      <c r="J211" s="273"/>
      <c r="K211" s="271"/>
      <c r="L211" s="271"/>
      <c r="M211" s="271"/>
      <c r="N211" s="271"/>
      <c r="O211" s="271"/>
      <c r="P211" s="271"/>
      <c r="Q211" s="271"/>
      <c r="R211" s="271"/>
      <c r="S211" s="271"/>
      <c r="T211" s="271"/>
      <c r="U211" s="271"/>
      <c r="V211" s="271"/>
      <c r="W211" s="271"/>
      <c r="X211" s="271"/>
      <c r="Y211" s="271"/>
      <c r="Z211" s="271"/>
      <c r="AA211" s="271"/>
      <c r="AB211" s="271"/>
      <c r="AC211" s="271"/>
      <c r="AD211" s="271"/>
    </row>
    <row r="212" ht="20.25" customHeight="1">
      <c r="A212" s="274"/>
      <c r="B212" s="271"/>
      <c r="C212" s="271"/>
      <c r="D212" s="271"/>
      <c r="E212" s="271"/>
      <c r="F212" s="271"/>
      <c r="G212" s="271"/>
      <c r="H212" s="272"/>
      <c r="I212" s="271"/>
      <c r="J212" s="273"/>
      <c r="K212" s="271"/>
      <c r="L212" s="271"/>
      <c r="M212" s="271"/>
      <c r="N212" s="271"/>
      <c r="O212" s="271"/>
      <c r="P212" s="271"/>
      <c r="Q212" s="271"/>
      <c r="R212" s="271"/>
      <c r="S212" s="271"/>
      <c r="T212" s="271"/>
      <c r="U212" s="271"/>
      <c r="V212" s="271"/>
      <c r="W212" s="271"/>
      <c r="X212" s="271"/>
      <c r="Y212" s="271"/>
      <c r="Z212" s="271"/>
      <c r="AA212" s="271"/>
      <c r="AB212" s="271"/>
      <c r="AC212" s="271"/>
      <c r="AD212" s="271"/>
    </row>
    <row r="213" ht="20.25" customHeight="1">
      <c r="A213" s="274"/>
      <c r="B213" s="271"/>
      <c r="C213" s="271"/>
      <c r="D213" s="271"/>
      <c r="E213" s="271"/>
      <c r="F213" s="271"/>
      <c r="G213" s="271"/>
      <c r="H213" s="272"/>
      <c r="I213" s="271"/>
      <c r="J213" s="273"/>
      <c r="K213" s="271"/>
      <c r="L213" s="271"/>
      <c r="M213" s="271"/>
      <c r="N213" s="271"/>
      <c r="O213" s="271"/>
      <c r="P213" s="271"/>
      <c r="Q213" s="271"/>
      <c r="R213" s="271"/>
      <c r="S213" s="271"/>
      <c r="T213" s="271"/>
      <c r="U213" s="271"/>
      <c r="V213" s="271"/>
      <c r="W213" s="271"/>
      <c r="X213" s="271"/>
      <c r="Y213" s="271"/>
      <c r="Z213" s="271"/>
      <c r="AA213" s="271"/>
      <c r="AB213" s="271"/>
      <c r="AC213" s="271"/>
      <c r="AD213" s="271"/>
    </row>
    <row r="214" ht="20.25" customHeight="1">
      <c r="A214" s="274"/>
      <c r="B214" s="271"/>
      <c r="C214" s="271"/>
      <c r="D214" s="271"/>
      <c r="E214" s="271"/>
      <c r="F214" s="271"/>
      <c r="G214" s="271"/>
      <c r="H214" s="272"/>
      <c r="I214" s="271"/>
      <c r="J214" s="273"/>
      <c r="K214" s="271"/>
      <c r="L214" s="271"/>
      <c r="M214" s="271"/>
      <c r="N214" s="271"/>
      <c r="O214" s="271"/>
      <c r="P214" s="271"/>
      <c r="Q214" s="271"/>
      <c r="R214" s="271"/>
      <c r="S214" s="271"/>
      <c r="T214" s="271"/>
      <c r="U214" s="271"/>
      <c r="V214" s="271"/>
      <c r="W214" s="271"/>
      <c r="X214" s="271"/>
      <c r="Y214" s="271"/>
      <c r="Z214" s="271"/>
      <c r="AA214" s="271"/>
      <c r="AB214" s="271"/>
      <c r="AC214" s="271"/>
      <c r="AD214" s="271"/>
    </row>
    <row r="215" ht="20.25" customHeight="1">
      <c r="A215" s="274"/>
      <c r="B215" s="271"/>
      <c r="C215" s="271"/>
      <c r="D215" s="271"/>
      <c r="E215" s="271"/>
      <c r="F215" s="271"/>
      <c r="G215" s="271"/>
      <c r="H215" s="272"/>
      <c r="I215" s="271"/>
      <c r="J215" s="273"/>
      <c r="K215" s="271"/>
      <c r="L215" s="271"/>
      <c r="M215" s="271"/>
      <c r="N215" s="271"/>
      <c r="O215" s="271"/>
      <c r="P215" s="271"/>
      <c r="Q215" s="271"/>
      <c r="R215" s="271"/>
      <c r="S215" s="271"/>
      <c r="T215" s="271"/>
      <c r="U215" s="271"/>
      <c r="V215" s="271"/>
      <c r="W215" s="271"/>
      <c r="X215" s="271"/>
      <c r="Y215" s="271"/>
      <c r="Z215" s="271"/>
      <c r="AA215" s="271"/>
      <c r="AB215" s="271"/>
      <c r="AC215" s="271"/>
      <c r="AD215" s="271"/>
    </row>
    <row r="216" ht="20.25" customHeight="1">
      <c r="A216" s="274"/>
      <c r="B216" s="271"/>
      <c r="C216" s="271"/>
      <c r="D216" s="271"/>
      <c r="E216" s="271"/>
      <c r="F216" s="271"/>
      <c r="G216" s="271"/>
      <c r="H216" s="272"/>
      <c r="I216" s="271"/>
      <c r="J216" s="273"/>
      <c r="K216" s="271"/>
      <c r="L216" s="271"/>
      <c r="M216" s="271"/>
      <c r="N216" s="271"/>
      <c r="O216" s="271"/>
      <c r="P216" s="271"/>
      <c r="Q216" s="271"/>
      <c r="R216" s="271"/>
      <c r="S216" s="271"/>
      <c r="T216" s="271"/>
      <c r="U216" s="271"/>
      <c r="V216" s="271"/>
      <c r="W216" s="271"/>
      <c r="X216" s="271"/>
      <c r="Y216" s="271"/>
      <c r="Z216" s="271"/>
      <c r="AA216" s="271"/>
      <c r="AB216" s="271"/>
      <c r="AC216" s="271"/>
      <c r="AD216" s="271"/>
    </row>
    <row r="217" ht="20.25" customHeight="1">
      <c r="A217" s="274"/>
      <c r="B217" s="271"/>
      <c r="C217" s="271"/>
      <c r="D217" s="271"/>
      <c r="E217" s="271"/>
      <c r="F217" s="271"/>
      <c r="G217" s="271"/>
      <c r="H217" s="272"/>
      <c r="I217" s="271"/>
      <c r="J217" s="273"/>
      <c r="K217" s="271"/>
      <c r="L217" s="271"/>
      <c r="M217" s="271"/>
      <c r="N217" s="271"/>
      <c r="O217" s="271"/>
      <c r="P217" s="271"/>
      <c r="Q217" s="271"/>
      <c r="R217" s="271"/>
      <c r="S217" s="271"/>
      <c r="T217" s="271"/>
      <c r="U217" s="271"/>
      <c r="V217" s="271"/>
      <c r="W217" s="271"/>
      <c r="X217" s="271"/>
      <c r="Y217" s="271"/>
      <c r="Z217" s="271"/>
      <c r="AA217" s="271"/>
      <c r="AB217" s="271"/>
      <c r="AC217" s="271"/>
      <c r="AD217" s="271"/>
    </row>
    <row r="218" ht="20.25" customHeight="1">
      <c r="A218" s="274"/>
      <c r="B218" s="271"/>
      <c r="C218" s="271"/>
      <c r="D218" s="271"/>
      <c r="E218" s="271"/>
      <c r="F218" s="271"/>
      <c r="G218" s="271"/>
      <c r="H218" s="272"/>
      <c r="I218" s="271"/>
      <c r="J218" s="273"/>
      <c r="K218" s="271"/>
      <c r="L218" s="271"/>
      <c r="M218" s="271"/>
      <c r="N218" s="271"/>
      <c r="O218" s="271"/>
      <c r="P218" s="271"/>
      <c r="Q218" s="271"/>
      <c r="R218" s="271"/>
      <c r="S218" s="271"/>
      <c r="T218" s="271"/>
      <c r="U218" s="271"/>
      <c r="V218" s="271"/>
      <c r="W218" s="271"/>
      <c r="X218" s="271"/>
      <c r="Y218" s="271"/>
      <c r="Z218" s="271"/>
      <c r="AA218" s="271"/>
      <c r="AB218" s="271"/>
      <c r="AC218" s="271"/>
      <c r="AD218" s="271"/>
    </row>
    <row r="219" ht="20.25" customHeight="1">
      <c r="A219" s="274"/>
      <c r="B219" s="271"/>
      <c r="C219" s="271"/>
      <c r="D219" s="271"/>
      <c r="E219" s="271"/>
      <c r="F219" s="271"/>
      <c r="G219" s="271"/>
      <c r="H219" s="272"/>
      <c r="I219" s="271"/>
      <c r="J219" s="273"/>
      <c r="K219" s="271"/>
      <c r="L219" s="271"/>
      <c r="M219" s="271"/>
      <c r="N219" s="271"/>
      <c r="O219" s="271"/>
      <c r="P219" s="271"/>
      <c r="Q219" s="271"/>
      <c r="R219" s="271"/>
      <c r="S219" s="271"/>
      <c r="T219" s="271"/>
      <c r="U219" s="271"/>
      <c r="V219" s="271"/>
      <c r="W219" s="271"/>
      <c r="X219" s="271"/>
      <c r="Y219" s="271"/>
      <c r="Z219" s="271"/>
      <c r="AA219" s="271"/>
      <c r="AB219" s="271"/>
      <c r="AC219" s="271"/>
      <c r="AD219" s="271"/>
    </row>
    <row r="220" ht="20.25" customHeight="1">
      <c r="A220" s="274"/>
      <c r="B220" s="271"/>
      <c r="C220" s="271"/>
      <c r="D220" s="271"/>
      <c r="E220" s="271"/>
      <c r="F220" s="271"/>
      <c r="G220" s="271"/>
      <c r="H220" s="272"/>
      <c r="I220" s="271"/>
      <c r="J220" s="273"/>
      <c r="K220" s="271"/>
      <c r="L220" s="271"/>
      <c r="M220" s="271"/>
      <c r="N220" s="271"/>
      <c r="O220" s="271"/>
      <c r="P220" s="271"/>
      <c r="Q220" s="271"/>
      <c r="R220" s="271"/>
      <c r="S220" s="271"/>
      <c r="T220" s="271"/>
      <c r="U220" s="271"/>
      <c r="V220" s="271"/>
      <c r="W220" s="271"/>
      <c r="X220" s="271"/>
      <c r="Y220" s="271"/>
      <c r="Z220" s="271"/>
      <c r="AA220" s="271"/>
      <c r="AB220" s="271"/>
      <c r="AC220" s="271"/>
      <c r="AD220" s="271"/>
    </row>
    <row r="221" ht="20.25" customHeight="1">
      <c r="A221" s="274"/>
      <c r="B221" s="271"/>
      <c r="C221" s="271"/>
      <c r="D221" s="271"/>
      <c r="E221" s="271"/>
      <c r="F221" s="271"/>
      <c r="G221" s="271"/>
      <c r="H221" s="272"/>
      <c r="I221" s="271"/>
      <c r="J221" s="273"/>
      <c r="K221" s="271"/>
      <c r="L221" s="271"/>
      <c r="M221" s="271"/>
      <c r="N221" s="271"/>
      <c r="O221" s="271"/>
      <c r="P221" s="271"/>
      <c r="Q221" s="271"/>
      <c r="R221" s="271"/>
      <c r="S221" s="271"/>
      <c r="T221" s="271"/>
      <c r="U221" s="271"/>
      <c r="V221" s="271"/>
      <c r="W221" s="271"/>
      <c r="X221" s="271"/>
      <c r="Y221" s="271"/>
      <c r="Z221" s="271"/>
      <c r="AA221" s="271"/>
      <c r="AB221" s="271"/>
      <c r="AC221" s="271"/>
      <c r="AD221" s="271"/>
    </row>
    <row r="222" ht="20.25" customHeight="1">
      <c r="A222" s="274"/>
      <c r="B222" s="271"/>
      <c r="C222" s="271"/>
      <c r="D222" s="271"/>
      <c r="E222" s="271"/>
      <c r="F222" s="271"/>
      <c r="G222" s="271"/>
      <c r="H222" s="272"/>
      <c r="I222" s="271"/>
      <c r="J222" s="273"/>
      <c r="K222" s="271"/>
      <c r="L222" s="271"/>
      <c r="M222" s="271"/>
      <c r="N222" s="271"/>
      <c r="O222" s="271"/>
      <c r="P222" s="271"/>
      <c r="Q222" s="271"/>
      <c r="R222" s="271"/>
      <c r="S222" s="271"/>
      <c r="T222" s="271"/>
      <c r="U222" s="271"/>
      <c r="V222" s="271"/>
      <c r="W222" s="271"/>
      <c r="X222" s="271"/>
      <c r="Y222" s="271"/>
      <c r="Z222" s="271"/>
      <c r="AA222" s="271"/>
      <c r="AB222" s="271"/>
      <c r="AC222" s="271"/>
      <c r="AD222" s="271"/>
    </row>
    <row r="223" ht="20.25" customHeight="1">
      <c r="A223" s="274"/>
      <c r="B223" s="271"/>
      <c r="C223" s="271"/>
      <c r="D223" s="271"/>
      <c r="E223" s="271"/>
      <c r="F223" s="271"/>
      <c r="G223" s="271"/>
      <c r="H223" s="272"/>
      <c r="I223" s="271"/>
      <c r="J223" s="273"/>
      <c r="K223" s="271"/>
      <c r="L223" s="271"/>
      <c r="M223" s="271"/>
      <c r="N223" s="271"/>
      <c r="O223" s="271"/>
      <c r="P223" s="271"/>
      <c r="Q223" s="271"/>
      <c r="R223" s="271"/>
      <c r="S223" s="271"/>
      <c r="T223" s="271"/>
      <c r="U223" s="271"/>
      <c r="V223" s="271"/>
      <c r="W223" s="271"/>
      <c r="X223" s="271"/>
      <c r="Y223" s="271"/>
      <c r="Z223" s="271"/>
      <c r="AA223" s="271"/>
      <c r="AB223" s="271"/>
      <c r="AC223" s="271"/>
      <c r="AD223" s="271"/>
    </row>
    <row r="224" ht="20.25" customHeight="1">
      <c r="A224" s="274"/>
      <c r="B224" s="271"/>
      <c r="C224" s="271"/>
      <c r="D224" s="271"/>
      <c r="E224" s="271"/>
      <c r="F224" s="271"/>
      <c r="G224" s="271"/>
      <c r="H224" s="272"/>
      <c r="I224" s="271"/>
      <c r="J224" s="273"/>
      <c r="K224" s="271"/>
      <c r="L224" s="271"/>
      <c r="M224" s="271"/>
      <c r="N224" s="271"/>
      <c r="O224" s="271"/>
      <c r="P224" s="271"/>
      <c r="Q224" s="271"/>
      <c r="R224" s="271"/>
      <c r="S224" s="271"/>
      <c r="T224" s="271"/>
      <c r="U224" s="271"/>
      <c r="V224" s="271"/>
      <c r="W224" s="271"/>
      <c r="X224" s="271"/>
      <c r="Y224" s="271"/>
      <c r="Z224" s="271"/>
      <c r="AA224" s="271"/>
      <c r="AB224" s="271"/>
      <c r="AC224" s="271"/>
      <c r="AD224" s="271"/>
    </row>
    <row r="225" ht="20.25" customHeight="1">
      <c r="A225" s="274"/>
      <c r="B225" s="271"/>
      <c r="C225" s="271"/>
      <c r="D225" s="271"/>
      <c r="E225" s="271"/>
      <c r="F225" s="271"/>
      <c r="G225" s="271"/>
      <c r="H225" s="272"/>
      <c r="I225" s="271"/>
      <c r="J225" s="273"/>
      <c r="K225" s="271"/>
      <c r="L225" s="271"/>
      <c r="M225" s="271"/>
      <c r="N225" s="271"/>
      <c r="O225" s="271"/>
      <c r="P225" s="271"/>
      <c r="Q225" s="271"/>
      <c r="R225" s="271"/>
      <c r="S225" s="271"/>
      <c r="T225" s="271"/>
      <c r="U225" s="271"/>
      <c r="V225" s="271"/>
      <c r="W225" s="271"/>
      <c r="X225" s="271"/>
      <c r="Y225" s="271"/>
      <c r="Z225" s="271"/>
      <c r="AA225" s="271"/>
      <c r="AB225" s="271"/>
      <c r="AC225" s="271"/>
      <c r="AD225" s="271"/>
    </row>
    <row r="226" ht="20.25" customHeight="1">
      <c r="A226" s="274"/>
      <c r="B226" s="271"/>
      <c r="C226" s="271"/>
      <c r="D226" s="271"/>
      <c r="E226" s="271"/>
      <c r="F226" s="271"/>
      <c r="G226" s="271"/>
      <c r="H226" s="272"/>
      <c r="I226" s="271"/>
      <c r="J226" s="273"/>
      <c r="K226" s="271"/>
      <c r="L226" s="271"/>
      <c r="M226" s="271"/>
      <c r="N226" s="271"/>
      <c r="O226" s="271"/>
      <c r="P226" s="271"/>
      <c r="Q226" s="271"/>
      <c r="R226" s="271"/>
      <c r="S226" s="271"/>
      <c r="T226" s="271"/>
      <c r="U226" s="271"/>
      <c r="V226" s="271"/>
      <c r="W226" s="271"/>
      <c r="X226" s="271"/>
      <c r="Y226" s="271"/>
      <c r="Z226" s="271"/>
      <c r="AA226" s="271"/>
      <c r="AB226" s="271"/>
      <c r="AC226" s="271"/>
      <c r="AD226" s="271"/>
    </row>
    <row r="227" ht="20.25" customHeight="1">
      <c r="A227" s="274"/>
      <c r="B227" s="271"/>
      <c r="C227" s="271"/>
      <c r="D227" s="271"/>
      <c r="E227" s="271"/>
      <c r="F227" s="271"/>
      <c r="G227" s="271"/>
      <c r="H227" s="272"/>
      <c r="I227" s="271"/>
      <c r="J227" s="273"/>
      <c r="K227" s="271"/>
      <c r="L227" s="271"/>
      <c r="M227" s="271"/>
      <c r="N227" s="271"/>
      <c r="O227" s="271"/>
      <c r="P227" s="271"/>
      <c r="Q227" s="271"/>
      <c r="R227" s="271"/>
      <c r="S227" s="271"/>
      <c r="T227" s="271"/>
      <c r="U227" s="271"/>
      <c r="V227" s="271"/>
      <c r="W227" s="271"/>
      <c r="X227" s="271"/>
      <c r="Y227" s="271"/>
      <c r="Z227" s="271"/>
      <c r="AA227" s="271"/>
      <c r="AB227" s="271"/>
      <c r="AC227" s="271"/>
      <c r="AD227" s="271"/>
    </row>
    <row r="228" ht="20.25" customHeight="1">
      <c r="A228" s="274"/>
      <c r="B228" s="271"/>
      <c r="C228" s="271"/>
      <c r="D228" s="271"/>
      <c r="E228" s="271"/>
      <c r="F228" s="271"/>
      <c r="G228" s="271"/>
      <c r="H228" s="272"/>
      <c r="I228" s="271"/>
      <c r="J228" s="273"/>
      <c r="K228" s="271"/>
      <c r="L228" s="271"/>
      <c r="M228" s="271"/>
      <c r="N228" s="271"/>
      <c r="O228" s="271"/>
      <c r="P228" s="271"/>
      <c r="Q228" s="271"/>
      <c r="R228" s="271"/>
      <c r="S228" s="271"/>
      <c r="T228" s="271"/>
      <c r="U228" s="271"/>
      <c r="V228" s="271"/>
      <c r="W228" s="271"/>
      <c r="X228" s="271"/>
      <c r="Y228" s="271"/>
      <c r="Z228" s="271"/>
      <c r="AA228" s="271"/>
      <c r="AB228" s="271"/>
      <c r="AC228" s="271"/>
      <c r="AD228" s="271"/>
    </row>
    <row r="229" ht="20.25" customHeight="1">
      <c r="A229" s="274"/>
      <c r="B229" s="271"/>
      <c r="C229" s="271"/>
      <c r="D229" s="271"/>
      <c r="E229" s="271"/>
      <c r="F229" s="271"/>
      <c r="G229" s="271"/>
      <c r="H229" s="272"/>
      <c r="I229" s="271"/>
      <c r="J229" s="273"/>
      <c r="K229" s="271"/>
      <c r="L229" s="271"/>
      <c r="M229" s="271"/>
      <c r="N229" s="271"/>
      <c r="O229" s="271"/>
      <c r="P229" s="271"/>
      <c r="Q229" s="271"/>
      <c r="R229" s="271"/>
      <c r="S229" s="271"/>
      <c r="T229" s="271"/>
      <c r="U229" s="271"/>
      <c r="V229" s="271"/>
      <c r="W229" s="271"/>
      <c r="X229" s="271"/>
      <c r="Y229" s="271"/>
      <c r="Z229" s="271"/>
      <c r="AA229" s="271"/>
      <c r="AB229" s="271"/>
      <c r="AC229" s="271"/>
      <c r="AD229" s="271"/>
    </row>
    <row r="230" ht="20.25" customHeight="1">
      <c r="A230" s="274"/>
      <c r="B230" s="271"/>
      <c r="C230" s="271"/>
      <c r="D230" s="271"/>
      <c r="E230" s="271"/>
      <c r="F230" s="271"/>
      <c r="G230" s="271"/>
      <c r="H230" s="272"/>
      <c r="I230" s="271"/>
      <c r="J230" s="273"/>
      <c r="K230" s="271"/>
      <c r="L230" s="271"/>
      <c r="M230" s="271"/>
      <c r="N230" s="271"/>
      <c r="O230" s="271"/>
      <c r="P230" s="271"/>
      <c r="Q230" s="271"/>
      <c r="R230" s="271"/>
      <c r="S230" s="271"/>
      <c r="T230" s="271"/>
      <c r="U230" s="271"/>
      <c r="V230" s="271"/>
      <c r="W230" s="271"/>
      <c r="X230" s="271"/>
      <c r="Y230" s="271"/>
      <c r="Z230" s="271"/>
      <c r="AA230" s="271"/>
      <c r="AB230" s="271"/>
      <c r="AC230" s="271"/>
      <c r="AD230" s="271"/>
    </row>
    <row r="231" ht="20.25" customHeight="1">
      <c r="A231" s="274"/>
      <c r="B231" s="271"/>
      <c r="C231" s="271"/>
      <c r="D231" s="271"/>
      <c r="E231" s="271"/>
      <c r="F231" s="271"/>
      <c r="G231" s="271"/>
      <c r="H231" s="272"/>
      <c r="I231" s="271"/>
      <c r="J231" s="273"/>
      <c r="K231" s="271"/>
      <c r="L231" s="271"/>
      <c r="M231" s="271"/>
      <c r="N231" s="271"/>
      <c r="O231" s="271"/>
      <c r="P231" s="271"/>
      <c r="Q231" s="271"/>
      <c r="R231" s="271"/>
      <c r="S231" s="271"/>
      <c r="T231" s="271"/>
      <c r="U231" s="271"/>
      <c r="V231" s="271"/>
      <c r="W231" s="271"/>
      <c r="X231" s="271"/>
      <c r="Y231" s="271"/>
      <c r="Z231" s="271"/>
      <c r="AA231" s="271"/>
      <c r="AB231" s="271"/>
      <c r="AC231" s="271"/>
      <c r="AD231" s="271"/>
    </row>
    <row r="232" ht="20.25" customHeight="1">
      <c r="A232" s="274"/>
      <c r="B232" s="271"/>
      <c r="C232" s="271"/>
      <c r="D232" s="271"/>
      <c r="E232" s="271"/>
      <c r="F232" s="271"/>
      <c r="G232" s="271"/>
      <c r="H232" s="272"/>
      <c r="I232" s="271"/>
      <c r="J232" s="273"/>
      <c r="K232" s="271"/>
      <c r="L232" s="271"/>
      <c r="M232" s="271"/>
      <c r="N232" s="271"/>
      <c r="O232" s="271"/>
      <c r="P232" s="271"/>
      <c r="Q232" s="271"/>
      <c r="R232" s="271"/>
      <c r="S232" s="271"/>
      <c r="T232" s="271"/>
      <c r="U232" s="271"/>
      <c r="V232" s="271"/>
      <c r="W232" s="271"/>
      <c r="X232" s="271"/>
      <c r="Y232" s="271"/>
      <c r="Z232" s="271"/>
      <c r="AA232" s="271"/>
      <c r="AB232" s="271"/>
      <c r="AC232" s="271"/>
      <c r="AD232" s="271"/>
    </row>
    <row r="233" ht="20.25" customHeight="1">
      <c r="A233" s="274"/>
      <c r="B233" s="271"/>
      <c r="C233" s="271"/>
      <c r="D233" s="271"/>
      <c r="E233" s="271"/>
      <c r="F233" s="271"/>
      <c r="G233" s="271"/>
      <c r="H233" s="272"/>
      <c r="I233" s="271"/>
      <c r="J233" s="273"/>
      <c r="K233" s="271"/>
      <c r="L233" s="271"/>
      <c r="M233" s="271"/>
      <c r="N233" s="271"/>
      <c r="O233" s="271"/>
      <c r="P233" s="271"/>
      <c r="Q233" s="271"/>
      <c r="R233" s="271"/>
      <c r="S233" s="271"/>
      <c r="T233" s="271"/>
      <c r="U233" s="271"/>
      <c r="V233" s="271"/>
      <c r="W233" s="271"/>
      <c r="X233" s="271"/>
      <c r="Y233" s="271"/>
      <c r="Z233" s="271"/>
      <c r="AA233" s="271"/>
      <c r="AB233" s="271"/>
      <c r="AC233" s="271"/>
      <c r="AD233" s="271"/>
    </row>
    <row r="234" ht="20.25" customHeight="1">
      <c r="A234" s="274"/>
      <c r="B234" s="271"/>
      <c r="C234" s="271"/>
      <c r="D234" s="271"/>
      <c r="E234" s="271"/>
      <c r="F234" s="271"/>
      <c r="G234" s="271"/>
      <c r="H234" s="272"/>
      <c r="I234" s="271"/>
      <c r="J234" s="273"/>
      <c r="K234" s="271"/>
      <c r="L234" s="271"/>
      <c r="M234" s="271"/>
      <c r="N234" s="271"/>
      <c r="O234" s="271"/>
      <c r="P234" s="271"/>
      <c r="Q234" s="271"/>
      <c r="R234" s="271"/>
      <c r="S234" s="271"/>
      <c r="T234" s="271"/>
      <c r="U234" s="271"/>
      <c r="V234" s="271"/>
      <c r="W234" s="271"/>
      <c r="X234" s="271"/>
      <c r="Y234" s="271"/>
      <c r="Z234" s="271"/>
      <c r="AA234" s="271"/>
      <c r="AB234" s="271"/>
      <c r="AC234" s="271"/>
      <c r="AD234" s="271"/>
    </row>
    <row r="235" ht="20.25" customHeight="1">
      <c r="A235" s="274"/>
      <c r="B235" s="271"/>
      <c r="C235" s="271"/>
      <c r="D235" s="271"/>
      <c r="E235" s="271"/>
      <c r="F235" s="271"/>
      <c r="G235" s="271"/>
      <c r="H235" s="272"/>
      <c r="I235" s="271"/>
      <c r="J235" s="273"/>
      <c r="K235" s="271"/>
      <c r="L235" s="271"/>
      <c r="M235" s="271"/>
      <c r="N235" s="271"/>
      <c r="O235" s="271"/>
      <c r="P235" s="271"/>
      <c r="Q235" s="271"/>
      <c r="R235" s="271"/>
      <c r="S235" s="271"/>
      <c r="T235" s="271"/>
      <c r="U235" s="271"/>
      <c r="V235" s="271"/>
      <c r="W235" s="271"/>
      <c r="X235" s="271"/>
      <c r="Y235" s="271"/>
      <c r="Z235" s="271"/>
      <c r="AA235" s="271"/>
      <c r="AB235" s="271"/>
      <c r="AC235" s="271"/>
      <c r="AD235" s="271"/>
    </row>
    <row r="236" ht="20.25" customHeight="1">
      <c r="A236" s="274"/>
      <c r="B236" s="271"/>
      <c r="C236" s="271"/>
      <c r="D236" s="271"/>
      <c r="E236" s="271"/>
      <c r="F236" s="271"/>
      <c r="G236" s="271"/>
      <c r="H236" s="272"/>
      <c r="I236" s="271"/>
      <c r="J236" s="273"/>
      <c r="K236" s="271"/>
      <c r="L236" s="271"/>
      <c r="M236" s="271"/>
      <c r="N236" s="271"/>
      <c r="O236" s="271"/>
      <c r="P236" s="271"/>
      <c r="Q236" s="271"/>
      <c r="R236" s="271"/>
      <c r="S236" s="271"/>
      <c r="T236" s="271"/>
      <c r="U236" s="271"/>
      <c r="V236" s="271"/>
      <c r="W236" s="271"/>
      <c r="X236" s="271"/>
      <c r="Y236" s="271"/>
      <c r="Z236" s="271"/>
      <c r="AA236" s="271"/>
      <c r="AB236" s="271"/>
      <c r="AC236" s="271"/>
      <c r="AD236" s="271"/>
    </row>
    <row r="237" ht="20.25" customHeight="1">
      <c r="A237" s="274"/>
      <c r="B237" s="271"/>
      <c r="C237" s="271"/>
      <c r="D237" s="271"/>
      <c r="E237" s="271"/>
      <c r="F237" s="271"/>
      <c r="G237" s="271"/>
      <c r="H237" s="272"/>
      <c r="I237" s="271"/>
      <c r="J237" s="273"/>
      <c r="K237" s="271"/>
      <c r="L237" s="271"/>
      <c r="M237" s="271"/>
      <c r="N237" s="271"/>
      <c r="O237" s="271"/>
      <c r="P237" s="271"/>
      <c r="Q237" s="271"/>
      <c r="R237" s="271"/>
      <c r="S237" s="271"/>
      <c r="T237" s="271"/>
      <c r="U237" s="271"/>
      <c r="V237" s="271"/>
      <c r="W237" s="271"/>
      <c r="X237" s="271"/>
      <c r="Y237" s="271"/>
      <c r="Z237" s="271"/>
      <c r="AA237" s="271"/>
      <c r="AB237" s="271"/>
      <c r="AC237" s="271"/>
      <c r="AD237" s="271"/>
    </row>
    <row r="238" ht="20.25" customHeight="1">
      <c r="A238" s="274"/>
      <c r="B238" s="271"/>
      <c r="C238" s="271"/>
      <c r="D238" s="271"/>
      <c r="E238" s="271"/>
      <c r="F238" s="271"/>
      <c r="G238" s="271"/>
      <c r="H238" s="272"/>
      <c r="I238" s="271"/>
      <c r="J238" s="273"/>
      <c r="K238" s="271"/>
      <c r="L238" s="271"/>
      <c r="M238" s="271"/>
      <c r="N238" s="271"/>
      <c r="O238" s="271"/>
      <c r="P238" s="271"/>
      <c r="Q238" s="271"/>
      <c r="R238" s="271"/>
      <c r="S238" s="271"/>
      <c r="T238" s="271"/>
      <c r="U238" s="271"/>
      <c r="V238" s="271"/>
      <c r="W238" s="271"/>
      <c r="X238" s="271"/>
      <c r="Y238" s="271"/>
      <c r="Z238" s="271"/>
      <c r="AA238" s="271"/>
      <c r="AB238" s="271"/>
      <c r="AC238" s="271"/>
      <c r="AD238" s="271"/>
    </row>
    <row r="239" ht="20.25" customHeight="1">
      <c r="A239" s="274"/>
      <c r="B239" s="271"/>
      <c r="C239" s="271"/>
      <c r="D239" s="271"/>
      <c r="E239" s="271"/>
      <c r="F239" s="271"/>
      <c r="G239" s="271"/>
      <c r="H239" s="272"/>
      <c r="I239" s="271"/>
      <c r="J239" s="273"/>
      <c r="K239" s="271"/>
      <c r="L239" s="271"/>
      <c r="M239" s="271"/>
      <c r="N239" s="271"/>
      <c r="O239" s="271"/>
      <c r="P239" s="271"/>
      <c r="Q239" s="271"/>
      <c r="R239" s="271"/>
      <c r="S239" s="271"/>
      <c r="T239" s="271"/>
      <c r="U239" s="271"/>
      <c r="V239" s="271"/>
      <c r="W239" s="271"/>
      <c r="X239" s="271"/>
      <c r="Y239" s="271"/>
      <c r="Z239" s="271"/>
      <c r="AA239" s="271"/>
      <c r="AB239" s="271"/>
      <c r="AC239" s="271"/>
      <c r="AD239" s="271"/>
    </row>
    <row r="240" ht="20.25" customHeight="1">
      <c r="A240" s="274"/>
      <c r="B240" s="271"/>
      <c r="C240" s="271"/>
      <c r="D240" s="271"/>
      <c r="E240" s="271"/>
      <c r="F240" s="271"/>
      <c r="G240" s="271"/>
      <c r="H240" s="272"/>
      <c r="I240" s="271"/>
      <c r="J240" s="273"/>
      <c r="K240" s="271"/>
      <c r="L240" s="271"/>
      <c r="M240" s="271"/>
      <c r="N240" s="271"/>
      <c r="O240" s="271"/>
      <c r="P240" s="271"/>
      <c r="Q240" s="271"/>
      <c r="R240" s="271"/>
      <c r="S240" s="271"/>
      <c r="T240" s="271"/>
      <c r="U240" s="271"/>
      <c r="V240" s="271"/>
      <c r="W240" s="271"/>
      <c r="X240" s="271"/>
      <c r="Y240" s="271"/>
      <c r="Z240" s="271"/>
      <c r="AA240" s="271"/>
      <c r="AB240" s="271"/>
      <c r="AC240" s="271"/>
      <c r="AD240" s="271"/>
    </row>
    <row r="241" ht="20.25" customHeight="1">
      <c r="A241" s="274"/>
      <c r="B241" s="271"/>
      <c r="C241" s="271"/>
      <c r="D241" s="271"/>
      <c r="E241" s="271"/>
      <c r="F241" s="271"/>
      <c r="G241" s="271"/>
      <c r="H241" s="272"/>
      <c r="I241" s="271"/>
      <c r="J241" s="273"/>
      <c r="K241" s="271"/>
      <c r="L241" s="271"/>
      <c r="M241" s="271"/>
      <c r="N241" s="271"/>
      <c r="O241" s="271"/>
      <c r="P241" s="271"/>
      <c r="Q241" s="271"/>
      <c r="R241" s="271"/>
      <c r="S241" s="271"/>
      <c r="T241" s="271"/>
      <c r="U241" s="271"/>
      <c r="V241" s="271"/>
      <c r="W241" s="271"/>
      <c r="X241" s="271"/>
      <c r="Y241" s="271"/>
      <c r="Z241" s="271"/>
      <c r="AA241" s="271"/>
      <c r="AB241" s="271"/>
      <c r="AC241" s="271"/>
      <c r="AD241" s="271"/>
    </row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43466.0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142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/>
      <c r="C8" s="154"/>
      <c r="D8" s="155"/>
      <c r="E8" s="156"/>
      <c r="F8" s="156"/>
      <c r="G8" s="156"/>
      <c r="H8" s="157"/>
      <c r="I8" s="158">
        <f t="shared" ref="I8:I24" si="1">+D8*E8</f>
        <v>0</v>
      </c>
      <c r="J8" s="159">
        <f t="shared" ref="J8:J24" si="2">E8-I8</f>
        <v>0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/>
      <c r="C9" s="154"/>
      <c r="D9" s="155"/>
      <c r="E9" s="156"/>
      <c r="F9" s="156"/>
      <c r="G9" s="156"/>
      <c r="H9" s="157"/>
      <c r="I9" s="158">
        <f t="shared" si="1"/>
        <v>0</v>
      </c>
      <c r="J9" s="159">
        <f t="shared" si="2"/>
        <v>0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/>
      <c r="C10" s="154"/>
      <c r="D10" s="155"/>
      <c r="E10" s="156"/>
      <c r="F10" s="156"/>
      <c r="G10" s="156"/>
      <c r="H10" s="157"/>
      <c r="I10" s="158">
        <f t="shared" si="1"/>
        <v>0</v>
      </c>
      <c r="J10" s="159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/>
      <c r="C11" s="154"/>
      <c r="D11" s="161"/>
      <c r="E11" s="259"/>
      <c r="F11" s="259"/>
      <c r="G11" s="259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/>
      <c r="C12" s="160"/>
      <c r="D12" s="161"/>
      <c r="E12" s="259"/>
      <c r="F12" s="259"/>
      <c r="G12" s="259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6.0</v>
      </c>
      <c r="B13" s="160"/>
      <c r="C13" s="160"/>
      <c r="D13" s="161"/>
      <c r="E13" s="259"/>
      <c r="F13" s="259"/>
      <c r="G13" s="259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259"/>
      <c r="F14" s="259"/>
      <c r="G14" s="259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259"/>
      <c r="F22" s="259"/>
      <c r="G22" s="259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259"/>
      <c r="F23" s="259"/>
      <c r="G23" s="259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6.25" hidden="1" customHeight="1">
      <c r="A24" s="153">
        <v>17.0</v>
      </c>
      <c r="B24" s="160"/>
      <c r="C24" s="160"/>
      <c r="D24" s="161"/>
      <c r="E24" s="259"/>
      <c r="F24" s="259"/>
      <c r="G24" s="259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62"/>
      <c r="B25" s="163"/>
      <c r="C25" s="164"/>
      <c r="D25" s="165"/>
      <c r="E25" s="166">
        <f>SUM(E8:E24)</f>
        <v>0</v>
      </c>
      <c r="F25" s="167"/>
      <c r="G25" s="167"/>
      <c r="H25" s="168"/>
      <c r="I25" s="169">
        <f t="shared" ref="I25:J25" si="3">SUM(I8:I24)</f>
        <v>0</v>
      </c>
      <c r="J25" s="170">
        <f t="shared" si="3"/>
        <v>0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71"/>
      <c r="B26" s="144"/>
      <c r="C26" s="144"/>
      <c r="D26" s="172"/>
      <c r="E26" s="173"/>
      <c r="F26" s="151"/>
      <c r="G26" s="151"/>
      <c r="H26" s="147"/>
      <c r="I26" s="174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40.5" customHeight="1">
      <c r="A31" s="175"/>
      <c r="B31" s="160" t="s">
        <v>12</v>
      </c>
      <c r="C31" s="176" t="s">
        <v>57</v>
      </c>
      <c r="D31" s="52"/>
      <c r="E31" s="53"/>
      <c r="F31" s="177"/>
      <c r="G31" s="177"/>
      <c r="H31" s="178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5" t="s">
        <v>18</v>
      </c>
      <c r="O31" s="139"/>
      <c r="P31" s="139"/>
      <c r="Q31" s="175" t="s">
        <v>58</v>
      </c>
      <c r="R31" s="179"/>
      <c r="S31" s="160" t="s">
        <v>17</v>
      </c>
      <c r="T31" s="160" t="s">
        <v>15</v>
      </c>
      <c r="U31" s="175" t="s">
        <v>18</v>
      </c>
      <c r="V31" s="139"/>
      <c r="W31" s="175" t="s">
        <v>19</v>
      </c>
      <c r="X31" s="175" t="s">
        <v>20</v>
      </c>
      <c r="Y31" s="175" t="s">
        <v>21</v>
      </c>
      <c r="Z31" s="175" t="s">
        <v>143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1.0</v>
      </c>
      <c r="B32" s="190"/>
      <c r="C32" s="190"/>
      <c r="D32" s="190"/>
      <c r="E32" s="190"/>
      <c r="F32" s="190"/>
      <c r="G32" s="190"/>
      <c r="H32" s="191">
        <f t="shared" ref="H32:H248" si="5">+V32</f>
        <v>0</v>
      </c>
      <c r="I32" s="190"/>
      <c r="J32" s="192">
        <f t="shared" ref="J32:J248" si="6">+I32*H32</f>
        <v>0</v>
      </c>
      <c r="K32" s="139"/>
      <c r="L32" s="175">
        <f>D32*25.4/1000</f>
        <v>0</v>
      </c>
      <c r="M32" s="160" t="str">
        <f>+I32</f>
        <v/>
      </c>
      <c r="N32" s="160">
        <f>M32*L32</f>
        <v>0</v>
      </c>
      <c r="O32" s="139"/>
      <c r="P32" s="139"/>
      <c r="Q32" s="175"/>
      <c r="R32" s="187"/>
      <c r="S32" s="175">
        <f t="shared" ref="S32:S249" si="7">E32/100</f>
        <v>0</v>
      </c>
      <c r="T32" s="160" t="str">
        <f t="shared" ref="T32:T249" si="8">I32</f>
        <v/>
      </c>
      <c r="U32" s="160">
        <f t="shared" ref="U32:U249" si="9">T32*S32</f>
        <v>0</v>
      </c>
      <c r="V32" s="188">
        <f t="shared" ref="V32:V106" si="10">R32*C32/100*D32/100*E32/100</f>
        <v>0</v>
      </c>
      <c r="W32" s="175">
        <f t="shared" ref="W32:X32" si="4">C32/100</f>
        <v>0</v>
      </c>
      <c r="X32" s="175">
        <f t="shared" si="4"/>
        <v>0</v>
      </c>
      <c r="Y32" s="175">
        <f t="shared" ref="Y32:Y249" si="12">U32</f>
        <v>0</v>
      </c>
      <c r="Z32" s="189">
        <f t="shared" ref="Z32:Z249" si="13">W32*X32*Y32</f>
        <v>0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2.0</v>
      </c>
      <c r="B33" s="190"/>
      <c r="C33" s="190"/>
      <c r="D33" s="190"/>
      <c r="E33" s="190"/>
      <c r="F33" s="190"/>
      <c r="G33" s="190"/>
      <c r="H33" s="191">
        <f t="shared" si="5"/>
        <v>0</v>
      </c>
      <c r="I33" s="190"/>
      <c r="J33" s="192">
        <f t="shared" si="6"/>
        <v>0</v>
      </c>
      <c r="K33" s="139"/>
      <c r="L33" s="175"/>
      <c r="M33" s="160"/>
      <c r="N33" s="160"/>
      <c r="O33" s="139"/>
      <c r="P33" s="139"/>
      <c r="Q33" s="175"/>
      <c r="R33" s="187"/>
      <c r="S33" s="175">
        <f t="shared" si="7"/>
        <v>0</v>
      </c>
      <c r="T33" s="160" t="str">
        <f t="shared" si="8"/>
        <v/>
      </c>
      <c r="U33" s="160">
        <f t="shared" si="9"/>
        <v>0</v>
      </c>
      <c r="V33" s="188">
        <f t="shared" si="10"/>
        <v>0</v>
      </c>
      <c r="W33" s="175">
        <f t="shared" ref="W33:X33" si="11">C33/100</f>
        <v>0</v>
      </c>
      <c r="X33" s="175">
        <f t="shared" si="11"/>
        <v>0</v>
      </c>
      <c r="Y33" s="175">
        <f t="shared" si="12"/>
        <v>0</v>
      </c>
      <c r="Z33" s="189">
        <f t="shared" si="13"/>
        <v>0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3.0</v>
      </c>
      <c r="B34" s="190"/>
      <c r="C34" s="190"/>
      <c r="D34" s="190"/>
      <c r="E34" s="190"/>
      <c r="F34" s="190"/>
      <c r="G34" s="190"/>
      <c r="H34" s="191">
        <f t="shared" si="5"/>
        <v>0</v>
      </c>
      <c r="I34" s="190"/>
      <c r="J34" s="192">
        <f t="shared" si="6"/>
        <v>0</v>
      </c>
      <c r="K34" s="139"/>
      <c r="L34" s="175">
        <f t="shared" ref="L34:L56" si="15">D34*25.4/1000</f>
        <v>0</v>
      </c>
      <c r="M34" s="160" t="str">
        <f t="shared" ref="M34:M69" si="16">+I34</f>
        <v/>
      </c>
      <c r="N34" s="160">
        <f t="shared" ref="N34:N56" si="17">M34*L34</f>
        <v>0</v>
      </c>
      <c r="O34" s="139"/>
      <c r="P34" s="139"/>
      <c r="Q34" s="175"/>
      <c r="R34" s="187"/>
      <c r="S34" s="175">
        <f t="shared" si="7"/>
        <v>0</v>
      </c>
      <c r="T34" s="160" t="str">
        <f t="shared" si="8"/>
        <v/>
      </c>
      <c r="U34" s="160">
        <f t="shared" si="9"/>
        <v>0</v>
      </c>
      <c r="V34" s="188">
        <f t="shared" si="10"/>
        <v>0</v>
      </c>
      <c r="W34" s="175">
        <f t="shared" ref="W34:X34" si="14">C34/100</f>
        <v>0</v>
      </c>
      <c r="X34" s="175">
        <f t="shared" si="14"/>
        <v>0</v>
      </c>
      <c r="Y34" s="175">
        <f t="shared" si="12"/>
        <v>0</v>
      </c>
      <c r="Z34" s="189">
        <f t="shared" si="13"/>
        <v>0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4.0</v>
      </c>
      <c r="B35" s="190"/>
      <c r="C35" s="190"/>
      <c r="D35" s="190"/>
      <c r="E35" s="190"/>
      <c r="F35" s="190"/>
      <c r="G35" s="190"/>
      <c r="H35" s="191">
        <f t="shared" si="5"/>
        <v>0</v>
      </c>
      <c r="I35" s="190"/>
      <c r="J35" s="192">
        <f t="shared" si="6"/>
        <v>0</v>
      </c>
      <c r="K35" s="139"/>
      <c r="L35" s="175">
        <f t="shared" si="15"/>
        <v>0</v>
      </c>
      <c r="M35" s="160" t="str">
        <f t="shared" si="16"/>
        <v/>
      </c>
      <c r="N35" s="160">
        <f t="shared" si="17"/>
        <v>0</v>
      </c>
      <c r="O35" s="139"/>
      <c r="P35" s="139"/>
      <c r="Q35" s="175"/>
      <c r="R35" s="187"/>
      <c r="S35" s="175">
        <f t="shared" si="7"/>
        <v>0</v>
      </c>
      <c r="T35" s="160" t="str">
        <f t="shared" si="8"/>
        <v/>
      </c>
      <c r="U35" s="160">
        <f t="shared" si="9"/>
        <v>0</v>
      </c>
      <c r="V35" s="188">
        <f t="shared" si="10"/>
        <v>0</v>
      </c>
      <c r="W35" s="175">
        <f t="shared" ref="W35:X35" si="18">C35/100</f>
        <v>0</v>
      </c>
      <c r="X35" s="175">
        <f t="shared" si="18"/>
        <v>0</v>
      </c>
      <c r="Y35" s="175">
        <f t="shared" si="12"/>
        <v>0</v>
      </c>
      <c r="Z35" s="189">
        <f t="shared" si="13"/>
        <v>0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5.0</v>
      </c>
      <c r="B36" s="190"/>
      <c r="C36" s="190"/>
      <c r="D36" s="190"/>
      <c r="E36" s="190"/>
      <c r="F36" s="190"/>
      <c r="G36" s="190"/>
      <c r="H36" s="191">
        <f t="shared" si="5"/>
        <v>0</v>
      </c>
      <c r="I36" s="190"/>
      <c r="J36" s="192">
        <f t="shared" si="6"/>
        <v>0</v>
      </c>
      <c r="K36" s="139"/>
      <c r="L36" s="175">
        <f t="shared" si="15"/>
        <v>0</v>
      </c>
      <c r="M36" s="160" t="str">
        <f t="shared" si="16"/>
        <v/>
      </c>
      <c r="N36" s="160">
        <f t="shared" si="17"/>
        <v>0</v>
      </c>
      <c r="O36" s="139"/>
      <c r="P36" s="139"/>
      <c r="Q36" s="175"/>
      <c r="R36" s="187"/>
      <c r="S36" s="175">
        <f t="shared" si="7"/>
        <v>0</v>
      </c>
      <c r="T36" s="160" t="str">
        <f t="shared" si="8"/>
        <v/>
      </c>
      <c r="U36" s="160">
        <f t="shared" si="9"/>
        <v>0</v>
      </c>
      <c r="V36" s="188">
        <f t="shared" si="10"/>
        <v>0</v>
      </c>
      <c r="W36" s="175">
        <f t="shared" ref="W36:X36" si="19">C36/100</f>
        <v>0</v>
      </c>
      <c r="X36" s="175">
        <f t="shared" si="19"/>
        <v>0</v>
      </c>
      <c r="Y36" s="175">
        <f t="shared" si="12"/>
        <v>0</v>
      </c>
      <c r="Z36" s="189">
        <f t="shared" si="13"/>
        <v>0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6.0</v>
      </c>
      <c r="B37" s="190"/>
      <c r="C37" s="190"/>
      <c r="D37" s="190"/>
      <c r="E37" s="190"/>
      <c r="F37" s="190"/>
      <c r="G37" s="190"/>
      <c r="H37" s="191">
        <f t="shared" si="5"/>
        <v>0</v>
      </c>
      <c r="I37" s="190"/>
      <c r="J37" s="192">
        <f t="shared" si="6"/>
        <v>0</v>
      </c>
      <c r="K37" s="139"/>
      <c r="L37" s="175">
        <f t="shared" si="15"/>
        <v>0</v>
      </c>
      <c r="M37" s="160" t="str">
        <f t="shared" si="16"/>
        <v/>
      </c>
      <c r="N37" s="160">
        <f t="shared" si="17"/>
        <v>0</v>
      </c>
      <c r="O37" s="139"/>
      <c r="P37" s="139"/>
      <c r="Q37" s="175"/>
      <c r="R37" s="187"/>
      <c r="S37" s="175">
        <f t="shared" si="7"/>
        <v>0</v>
      </c>
      <c r="T37" s="160" t="str">
        <f t="shared" si="8"/>
        <v/>
      </c>
      <c r="U37" s="160">
        <f t="shared" si="9"/>
        <v>0</v>
      </c>
      <c r="V37" s="188">
        <f t="shared" si="10"/>
        <v>0</v>
      </c>
      <c r="W37" s="175">
        <f t="shared" ref="W37:X37" si="20">C37/100</f>
        <v>0</v>
      </c>
      <c r="X37" s="175">
        <f t="shared" si="20"/>
        <v>0</v>
      </c>
      <c r="Y37" s="175">
        <f t="shared" si="12"/>
        <v>0</v>
      </c>
      <c r="Z37" s="189">
        <f t="shared" si="13"/>
        <v>0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7.0</v>
      </c>
      <c r="B38" s="190"/>
      <c r="C38" s="190"/>
      <c r="D38" s="190"/>
      <c r="E38" s="190"/>
      <c r="F38" s="190"/>
      <c r="G38" s="190"/>
      <c r="H38" s="191">
        <f t="shared" si="5"/>
        <v>0</v>
      </c>
      <c r="I38" s="190"/>
      <c r="J38" s="192">
        <f t="shared" si="6"/>
        <v>0</v>
      </c>
      <c r="K38" s="139"/>
      <c r="L38" s="175">
        <f t="shared" si="15"/>
        <v>0</v>
      </c>
      <c r="M38" s="160" t="str">
        <f t="shared" si="16"/>
        <v/>
      </c>
      <c r="N38" s="160">
        <f t="shared" si="17"/>
        <v>0</v>
      </c>
      <c r="O38" s="139"/>
      <c r="P38" s="139"/>
      <c r="Q38" s="175"/>
      <c r="R38" s="187"/>
      <c r="S38" s="175">
        <f t="shared" si="7"/>
        <v>0</v>
      </c>
      <c r="T38" s="160" t="str">
        <f t="shared" si="8"/>
        <v/>
      </c>
      <c r="U38" s="160">
        <f t="shared" si="9"/>
        <v>0</v>
      </c>
      <c r="V38" s="188">
        <f t="shared" si="10"/>
        <v>0</v>
      </c>
      <c r="W38" s="175">
        <f t="shared" ref="W38:X38" si="21">C38/100</f>
        <v>0</v>
      </c>
      <c r="X38" s="175">
        <f t="shared" si="21"/>
        <v>0</v>
      </c>
      <c r="Y38" s="175">
        <f t="shared" si="12"/>
        <v>0</v>
      </c>
      <c r="Z38" s="189">
        <f t="shared" si="13"/>
        <v>0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8.0</v>
      </c>
      <c r="B39" s="190"/>
      <c r="C39" s="190"/>
      <c r="D39" s="190"/>
      <c r="E39" s="190"/>
      <c r="F39" s="190"/>
      <c r="G39" s="190"/>
      <c r="H39" s="191">
        <f t="shared" si="5"/>
        <v>0</v>
      </c>
      <c r="I39" s="190"/>
      <c r="J39" s="192">
        <f t="shared" si="6"/>
        <v>0</v>
      </c>
      <c r="K39" s="139"/>
      <c r="L39" s="175">
        <f t="shared" si="15"/>
        <v>0</v>
      </c>
      <c r="M39" s="160" t="str">
        <f t="shared" si="16"/>
        <v/>
      </c>
      <c r="N39" s="160">
        <f t="shared" si="17"/>
        <v>0</v>
      </c>
      <c r="O39" s="139"/>
      <c r="P39" s="139"/>
      <c r="Q39" s="175"/>
      <c r="R39" s="187"/>
      <c r="S39" s="175">
        <f t="shared" si="7"/>
        <v>0</v>
      </c>
      <c r="T39" s="160" t="str">
        <f t="shared" si="8"/>
        <v/>
      </c>
      <c r="U39" s="160">
        <f t="shared" si="9"/>
        <v>0</v>
      </c>
      <c r="V39" s="188">
        <f t="shared" si="10"/>
        <v>0</v>
      </c>
      <c r="W39" s="175">
        <f t="shared" ref="W39:X39" si="22">C39/100</f>
        <v>0</v>
      </c>
      <c r="X39" s="175">
        <f t="shared" si="22"/>
        <v>0</v>
      </c>
      <c r="Y39" s="175">
        <f t="shared" si="12"/>
        <v>0</v>
      </c>
      <c r="Z39" s="189">
        <f t="shared" si="13"/>
        <v>0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9.0</v>
      </c>
      <c r="B40" s="190"/>
      <c r="C40" s="190"/>
      <c r="D40" s="190"/>
      <c r="E40" s="190"/>
      <c r="F40" s="190"/>
      <c r="G40" s="190"/>
      <c r="H40" s="191">
        <f t="shared" si="5"/>
        <v>0</v>
      </c>
      <c r="I40" s="190"/>
      <c r="J40" s="192">
        <f t="shared" si="6"/>
        <v>0</v>
      </c>
      <c r="K40" s="139"/>
      <c r="L40" s="175">
        <f t="shared" si="15"/>
        <v>0</v>
      </c>
      <c r="M40" s="160" t="str">
        <f t="shared" si="16"/>
        <v/>
      </c>
      <c r="N40" s="160">
        <f t="shared" si="17"/>
        <v>0</v>
      </c>
      <c r="O40" s="139"/>
      <c r="P40" s="139"/>
      <c r="Q40" s="175"/>
      <c r="R40" s="187"/>
      <c r="S40" s="175">
        <f t="shared" si="7"/>
        <v>0</v>
      </c>
      <c r="T40" s="160" t="str">
        <f t="shared" si="8"/>
        <v/>
      </c>
      <c r="U40" s="160">
        <f t="shared" si="9"/>
        <v>0</v>
      </c>
      <c r="V40" s="188">
        <f t="shared" si="10"/>
        <v>0</v>
      </c>
      <c r="W40" s="175">
        <f t="shared" ref="W40:X40" si="23">C40/100</f>
        <v>0</v>
      </c>
      <c r="X40" s="175">
        <f t="shared" si="23"/>
        <v>0</v>
      </c>
      <c r="Y40" s="175">
        <f t="shared" si="12"/>
        <v>0</v>
      </c>
      <c r="Z40" s="189">
        <f t="shared" si="13"/>
        <v>0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10.0</v>
      </c>
      <c r="B41" s="190"/>
      <c r="C41" s="190"/>
      <c r="D41" s="190"/>
      <c r="E41" s="190"/>
      <c r="F41" s="190"/>
      <c r="G41" s="190"/>
      <c r="H41" s="191">
        <f t="shared" si="5"/>
        <v>0</v>
      </c>
      <c r="I41" s="190"/>
      <c r="J41" s="192">
        <f t="shared" si="6"/>
        <v>0</v>
      </c>
      <c r="K41" s="139"/>
      <c r="L41" s="175">
        <f t="shared" si="15"/>
        <v>0</v>
      </c>
      <c r="M41" s="160" t="str">
        <f t="shared" si="16"/>
        <v/>
      </c>
      <c r="N41" s="160">
        <f t="shared" si="17"/>
        <v>0</v>
      </c>
      <c r="O41" s="139"/>
      <c r="P41" s="139"/>
      <c r="Q41" s="175"/>
      <c r="R41" s="187"/>
      <c r="S41" s="175">
        <f t="shared" si="7"/>
        <v>0</v>
      </c>
      <c r="T41" s="160" t="str">
        <f t="shared" si="8"/>
        <v/>
      </c>
      <c r="U41" s="160">
        <f t="shared" si="9"/>
        <v>0</v>
      </c>
      <c r="V41" s="188">
        <f t="shared" si="10"/>
        <v>0</v>
      </c>
      <c r="W41" s="175">
        <f t="shared" ref="W41:X41" si="24">C41/100</f>
        <v>0</v>
      </c>
      <c r="X41" s="175">
        <f t="shared" si="24"/>
        <v>0</v>
      </c>
      <c r="Y41" s="175">
        <f t="shared" si="12"/>
        <v>0</v>
      </c>
      <c r="Z41" s="189">
        <f t="shared" si="13"/>
        <v>0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11.0</v>
      </c>
      <c r="B42" s="190"/>
      <c r="C42" s="190"/>
      <c r="D42" s="190"/>
      <c r="E42" s="190"/>
      <c r="F42" s="190"/>
      <c r="G42" s="190"/>
      <c r="H42" s="191">
        <f t="shared" si="5"/>
        <v>0</v>
      </c>
      <c r="I42" s="190"/>
      <c r="J42" s="192">
        <f t="shared" si="6"/>
        <v>0</v>
      </c>
      <c r="K42" s="139"/>
      <c r="L42" s="175">
        <f t="shared" si="15"/>
        <v>0</v>
      </c>
      <c r="M42" s="160" t="str">
        <f t="shared" si="16"/>
        <v/>
      </c>
      <c r="N42" s="160">
        <f t="shared" si="17"/>
        <v>0</v>
      </c>
      <c r="O42" s="139"/>
      <c r="P42" s="139"/>
      <c r="Q42" s="175"/>
      <c r="R42" s="187"/>
      <c r="S42" s="175">
        <f t="shared" si="7"/>
        <v>0</v>
      </c>
      <c r="T42" s="160" t="str">
        <f t="shared" si="8"/>
        <v/>
      </c>
      <c r="U42" s="160">
        <f t="shared" si="9"/>
        <v>0</v>
      </c>
      <c r="V42" s="188">
        <f t="shared" si="10"/>
        <v>0</v>
      </c>
      <c r="W42" s="175">
        <f t="shared" ref="W42:X42" si="25">C42/100</f>
        <v>0</v>
      </c>
      <c r="X42" s="175">
        <f t="shared" si="25"/>
        <v>0</v>
      </c>
      <c r="Y42" s="175">
        <f t="shared" si="12"/>
        <v>0</v>
      </c>
      <c r="Z42" s="189">
        <f t="shared" si="13"/>
        <v>0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12.0</v>
      </c>
      <c r="B43" s="190"/>
      <c r="C43" s="190"/>
      <c r="D43" s="190"/>
      <c r="E43" s="190"/>
      <c r="F43" s="190"/>
      <c r="G43" s="190"/>
      <c r="H43" s="191">
        <f t="shared" si="5"/>
        <v>0</v>
      </c>
      <c r="I43" s="190"/>
      <c r="J43" s="192">
        <f t="shared" si="6"/>
        <v>0</v>
      </c>
      <c r="K43" s="139"/>
      <c r="L43" s="175">
        <f t="shared" si="15"/>
        <v>0</v>
      </c>
      <c r="M43" s="160" t="str">
        <f t="shared" si="16"/>
        <v/>
      </c>
      <c r="N43" s="160">
        <f t="shared" si="17"/>
        <v>0</v>
      </c>
      <c r="O43" s="139"/>
      <c r="P43" s="139"/>
      <c r="Q43" s="175"/>
      <c r="R43" s="187"/>
      <c r="S43" s="175">
        <f t="shared" si="7"/>
        <v>0</v>
      </c>
      <c r="T43" s="160" t="str">
        <f t="shared" si="8"/>
        <v/>
      </c>
      <c r="U43" s="160">
        <f t="shared" si="9"/>
        <v>0</v>
      </c>
      <c r="V43" s="188">
        <f t="shared" si="10"/>
        <v>0</v>
      </c>
      <c r="W43" s="175">
        <f t="shared" ref="W43:X43" si="26">C43/100</f>
        <v>0</v>
      </c>
      <c r="X43" s="175">
        <f t="shared" si="26"/>
        <v>0</v>
      </c>
      <c r="Y43" s="175">
        <f t="shared" si="12"/>
        <v>0</v>
      </c>
      <c r="Z43" s="189">
        <f t="shared" si="13"/>
        <v>0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13.0</v>
      </c>
      <c r="B44" s="190"/>
      <c r="C44" s="190"/>
      <c r="D44" s="190"/>
      <c r="E44" s="190"/>
      <c r="F44" s="190"/>
      <c r="G44" s="190"/>
      <c r="H44" s="191">
        <f t="shared" si="5"/>
        <v>0</v>
      </c>
      <c r="I44" s="190"/>
      <c r="J44" s="192">
        <f t="shared" si="6"/>
        <v>0</v>
      </c>
      <c r="K44" s="139"/>
      <c r="L44" s="175">
        <f t="shared" si="15"/>
        <v>0</v>
      </c>
      <c r="M44" s="160" t="str">
        <f t="shared" si="16"/>
        <v/>
      </c>
      <c r="N44" s="160">
        <f t="shared" si="17"/>
        <v>0</v>
      </c>
      <c r="O44" s="139"/>
      <c r="P44" s="139"/>
      <c r="Q44" s="175"/>
      <c r="R44" s="187"/>
      <c r="S44" s="175">
        <f t="shared" si="7"/>
        <v>0</v>
      </c>
      <c r="T44" s="160" t="str">
        <f t="shared" si="8"/>
        <v/>
      </c>
      <c r="U44" s="160">
        <f t="shared" si="9"/>
        <v>0</v>
      </c>
      <c r="V44" s="188">
        <f t="shared" si="10"/>
        <v>0</v>
      </c>
      <c r="W44" s="175">
        <f t="shared" ref="W44:X44" si="27">C44/100</f>
        <v>0</v>
      </c>
      <c r="X44" s="175">
        <f t="shared" si="27"/>
        <v>0</v>
      </c>
      <c r="Y44" s="175">
        <f t="shared" si="12"/>
        <v>0</v>
      </c>
      <c r="Z44" s="189">
        <f t="shared" si="13"/>
        <v>0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14.0</v>
      </c>
      <c r="B45" s="190"/>
      <c r="C45" s="190"/>
      <c r="D45" s="190"/>
      <c r="E45" s="190"/>
      <c r="F45" s="190"/>
      <c r="G45" s="190"/>
      <c r="H45" s="191">
        <f t="shared" si="5"/>
        <v>0</v>
      </c>
      <c r="I45" s="190"/>
      <c r="J45" s="192">
        <f t="shared" si="6"/>
        <v>0</v>
      </c>
      <c r="K45" s="139"/>
      <c r="L45" s="175">
        <f t="shared" si="15"/>
        <v>0</v>
      </c>
      <c r="M45" s="160" t="str">
        <f t="shared" si="16"/>
        <v/>
      </c>
      <c r="N45" s="160">
        <f t="shared" si="17"/>
        <v>0</v>
      </c>
      <c r="O45" s="139"/>
      <c r="P45" s="139"/>
      <c r="Q45" s="175"/>
      <c r="R45" s="187"/>
      <c r="S45" s="175">
        <f t="shared" si="7"/>
        <v>0</v>
      </c>
      <c r="T45" s="160" t="str">
        <f t="shared" si="8"/>
        <v/>
      </c>
      <c r="U45" s="160">
        <f t="shared" si="9"/>
        <v>0</v>
      </c>
      <c r="V45" s="188">
        <f t="shared" si="10"/>
        <v>0</v>
      </c>
      <c r="W45" s="175">
        <f t="shared" ref="W45:X45" si="28">C45/100</f>
        <v>0</v>
      </c>
      <c r="X45" s="175">
        <f t="shared" si="28"/>
        <v>0</v>
      </c>
      <c r="Y45" s="175">
        <f t="shared" si="12"/>
        <v>0</v>
      </c>
      <c r="Z45" s="189">
        <f t="shared" si="13"/>
        <v>0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15.0</v>
      </c>
      <c r="B46" s="190"/>
      <c r="C46" s="190"/>
      <c r="D46" s="190"/>
      <c r="E46" s="190"/>
      <c r="F46" s="190"/>
      <c r="G46" s="190"/>
      <c r="H46" s="191">
        <f t="shared" si="5"/>
        <v>0</v>
      </c>
      <c r="I46" s="190"/>
      <c r="J46" s="192">
        <f t="shared" si="6"/>
        <v>0</v>
      </c>
      <c r="K46" s="139"/>
      <c r="L46" s="175">
        <f t="shared" si="15"/>
        <v>0</v>
      </c>
      <c r="M46" s="160" t="str">
        <f t="shared" si="16"/>
        <v/>
      </c>
      <c r="N46" s="160">
        <f t="shared" si="17"/>
        <v>0</v>
      </c>
      <c r="O46" s="139"/>
      <c r="P46" s="139"/>
      <c r="Q46" s="175"/>
      <c r="R46" s="187"/>
      <c r="S46" s="175">
        <f t="shared" si="7"/>
        <v>0</v>
      </c>
      <c r="T46" s="160" t="str">
        <f t="shared" si="8"/>
        <v/>
      </c>
      <c r="U46" s="160">
        <f t="shared" si="9"/>
        <v>0</v>
      </c>
      <c r="V46" s="188">
        <f t="shared" si="10"/>
        <v>0</v>
      </c>
      <c r="W46" s="175">
        <f t="shared" ref="W46:X46" si="29">C46/100</f>
        <v>0</v>
      </c>
      <c r="X46" s="175">
        <f t="shared" si="29"/>
        <v>0</v>
      </c>
      <c r="Y46" s="175">
        <f t="shared" si="12"/>
        <v>0</v>
      </c>
      <c r="Z46" s="189">
        <f t="shared" si="13"/>
        <v>0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16.0</v>
      </c>
      <c r="B47" s="190"/>
      <c r="C47" s="190"/>
      <c r="D47" s="190"/>
      <c r="E47" s="190"/>
      <c r="F47" s="190"/>
      <c r="G47" s="190"/>
      <c r="H47" s="191">
        <f t="shared" si="5"/>
        <v>0</v>
      </c>
      <c r="I47" s="190"/>
      <c r="J47" s="192">
        <f t="shared" si="6"/>
        <v>0</v>
      </c>
      <c r="K47" s="139"/>
      <c r="L47" s="175">
        <f t="shared" si="15"/>
        <v>0</v>
      </c>
      <c r="M47" s="160" t="str">
        <f t="shared" si="16"/>
        <v/>
      </c>
      <c r="N47" s="160">
        <f t="shared" si="17"/>
        <v>0</v>
      </c>
      <c r="O47" s="139"/>
      <c r="P47" s="139"/>
      <c r="Q47" s="175"/>
      <c r="R47" s="187"/>
      <c r="S47" s="175">
        <f t="shared" si="7"/>
        <v>0</v>
      </c>
      <c r="T47" s="160" t="str">
        <f t="shared" si="8"/>
        <v/>
      </c>
      <c r="U47" s="160">
        <f t="shared" si="9"/>
        <v>0</v>
      </c>
      <c r="V47" s="188">
        <f t="shared" si="10"/>
        <v>0</v>
      </c>
      <c r="W47" s="175">
        <f t="shared" ref="W47:X47" si="30">C47/100</f>
        <v>0</v>
      </c>
      <c r="X47" s="175">
        <f t="shared" si="30"/>
        <v>0</v>
      </c>
      <c r="Y47" s="175">
        <f t="shared" si="12"/>
        <v>0</v>
      </c>
      <c r="Z47" s="189">
        <f t="shared" si="13"/>
        <v>0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17.0</v>
      </c>
      <c r="B48" s="190"/>
      <c r="C48" s="190"/>
      <c r="D48" s="190"/>
      <c r="E48" s="190"/>
      <c r="F48" s="190"/>
      <c r="G48" s="190"/>
      <c r="H48" s="191">
        <f t="shared" si="5"/>
        <v>0</v>
      </c>
      <c r="I48" s="190"/>
      <c r="J48" s="192">
        <f t="shared" si="6"/>
        <v>0</v>
      </c>
      <c r="K48" s="139"/>
      <c r="L48" s="175">
        <f t="shared" si="15"/>
        <v>0</v>
      </c>
      <c r="M48" s="160" t="str">
        <f t="shared" si="16"/>
        <v/>
      </c>
      <c r="N48" s="160">
        <f t="shared" si="17"/>
        <v>0</v>
      </c>
      <c r="O48" s="139"/>
      <c r="P48" s="139"/>
      <c r="Q48" s="175"/>
      <c r="R48" s="187"/>
      <c r="S48" s="175">
        <f t="shared" si="7"/>
        <v>0</v>
      </c>
      <c r="T48" s="160" t="str">
        <f t="shared" si="8"/>
        <v/>
      </c>
      <c r="U48" s="160">
        <f t="shared" si="9"/>
        <v>0</v>
      </c>
      <c r="V48" s="188">
        <f t="shared" si="10"/>
        <v>0</v>
      </c>
      <c r="W48" s="175">
        <f t="shared" ref="W48:X48" si="31">C48/100</f>
        <v>0</v>
      </c>
      <c r="X48" s="175">
        <f t="shared" si="31"/>
        <v>0</v>
      </c>
      <c r="Y48" s="175">
        <f t="shared" si="12"/>
        <v>0</v>
      </c>
      <c r="Z48" s="189">
        <f t="shared" si="13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18.0</v>
      </c>
      <c r="B49" s="190"/>
      <c r="C49" s="190"/>
      <c r="D49" s="190"/>
      <c r="E49" s="190"/>
      <c r="F49" s="190"/>
      <c r="G49" s="190"/>
      <c r="H49" s="191">
        <f t="shared" si="5"/>
        <v>0</v>
      </c>
      <c r="I49" s="190"/>
      <c r="J49" s="192">
        <f t="shared" si="6"/>
        <v>0</v>
      </c>
      <c r="K49" s="139"/>
      <c r="L49" s="175">
        <f t="shared" si="15"/>
        <v>0</v>
      </c>
      <c r="M49" s="160" t="str">
        <f t="shared" si="16"/>
        <v/>
      </c>
      <c r="N49" s="160">
        <f t="shared" si="17"/>
        <v>0</v>
      </c>
      <c r="O49" s="139"/>
      <c r="P49" s="139"/>
      <c r="Q49" s="175"/>
      <c r="R49" s="187"/>
      <c r="S49" s="175">
        <f t="shared" si="7"/>
        <v>0</v>
      </c>
      <c r="T49" s="160" t="str">
        <f t="shared" si="8"/>
        <v/>
      </c>
      <c r="U49" s="160">
        <f t="shared" si="9"/>
        <v>0</v>
      </c>
      <c r="V49" s="188">
        <f t="shared" si="10"/>
        <v>0</v>
      </c>
      <c r="W49" s="175">
        <f t="shared" ref="W49:X49" si="32">C49/100</f>
        <v>0</v>
      </c>
      <c r="X49" s="175">
        <f t="shared" si="32"/>
        <v>0</v>
      </c>
      <c r="Y49" s="175">
        <f t="shared" si="12"/>
        <v>0</v>
      </c>
      <c r="Z49" s="189">
        <f t="shared" si="13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19.0</v>
      </c>
      <c r="B50" s="190"/>
      <c r="C50" s="190"/>
      <c r="D50" s="190"/>
      <c r="E50" s="190"/>
      <c r="F50" s="190"/>
      <c r="G50" s="190"/>
      <c r="H50" s="191">
        <f t="shared" si="5"/>
        <v>0</v>
      </c>
      <c r="I50" s="190"/>
      <c r="J50" s="192">
        <f t="shared" si="6"/>
        <v>0</v>
      </c>
      <c r="K50" s="139"/>
      <c r="L50" s="175">
        <f t="shared" si="15"/>
        <v>0</v>
      </c>
      <c r="M50" s="160" t="str">
        <f t="shared" si="16"/>
        <v/>
      </c>
      <c r="N50" s="160">
        <f t="shared" si="17"/>
        <v>0</v>
      </c>
      <c r="O50" s="139"/>
      <c r="P50" s="139"/>
      <c r="Q50" s="175"/>
      <c r="R50" s="187"/>
      <c r="S50" s="175">
        <f t="shared" si="7"/>
        <v>0</v>
      </c>
      <c r="T50" s="160" t="str">
        <f t="shared" si="8"/>
        <v/>
      </c>
      <c r="U50" s="160">
        <f t="shared" si="9"/>
        <v>0</v>
      </c>
      <c r="V50" s="188">
        <f t="shared" si="10"/>
        <v>0</v>
      </c>
      <c r="W50" s="175">
        <f t="shared" ref="W50:X50" si="33">C50/100</f>
        <v>0</v>
      </c>
      <c r="X50" s="175">
        <f t="shared" si="33"/>
        <v>0</v>
      </c>
      <c r="Y50" s="175">
        <f t="shared" si="12"/>
        <v>0</v>
      </c>
      <c r="Z50" s="189">
        <f t="shared" si="13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20.0</v>
      </c>
      <c r="B51" s="190"/>
      <c r="C51" s="190"/>
      <c r="D51" s="190"/>
      <c r="E51" s="190"/>
      <c r="F51" s="190"/>
      <c r="G51" s="190"/>
      <c r="H51" s="191">
        <f t="shared" si="5"/>
        <v>0</v>
      </c>
      <c r="I51" s="190"/>
      <c r="J51" s="192">
        <f t="shared" si="6"/>
        <v>0</v>
      </c>
      <c r="K51" s="139"/>
      <c r="L51" s="175">
        <f t="shared" si="15"/>
        <v>0</v>
      </c>
      <c r="M51" s="160" t="str">
        <f t="shared" si="16"/>
        <v/>
      </c>
      <c r="N51" s="160">
        <f t="shared" si="17"/>
        <v>0</v>
      </c>
      <c r="O51" s="139"/>
      <c r="P51" s="139"/>
      <c r="Q51" s="175"/>
      <c r="R51" s="187"/>
      <c r="S51" s="175">
        <f t="shared" si="7"/>
        <v>0</v>
      </c>
      <c r="T51" s="160" t="str">
        <f t="shared" si="8"/>
        <v/>
      </c>
      <c r="U51" s="160">
        <f t="shared" si="9"/>
        <v>0</v>
      </c>
      <c r="V51" s="188">
        <f t="shared" si="10"/>
        <v>0</v>
      </c>
      <c r="W51" s="175">
        <f t="shared" ref="W51:X51" si="34">C51/100</f>
        <v>0</v>
      </c>
      <c r="X51" s="175">
        <f t="shared" si="34"/>
        <v>0</v>
      </c>
      <c r="Y51" s="175">
        <f t="shared" si="12"/>
        <v>0</v>
      </c>
      <c r="Z51" s="189">
        <f t="shared" si="13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21.0</v>
      </c>
      <c r="B52" s="190"/>
      <c r="C52" s="190"/>
      <c r="D52" s="190"/>
      <c r="E52" s="190"/>
      <c r="F52" s="190"/>
      <c r="G52" s="190"/>
      <c r="H52" s="191">
        <f t="shared" si="5"/>
        <v>0</v>
      </c>
      <c r="I52" s="190"/>
      <c r="J52" s="192">
        <f t="shared" si="6"/>
        <v>0</v>
      </c>
      <c r="K52" s="139"/>
      <c r="L52" s="175">
        <f t="shared" si="15"/>
        <v>0</v>
      </c>
      <c r="M52" s="160" t="str">
        <f t="shared" si="16"/>
        <v/>
      </c>
      <c r="N52" s="160">
        <f t="shared" si="17"/>
        <v>0</v>
      </c>
      <c r="O52" s="139"/>
      <c r="P52" s="139"/>
      <c r="Q52" s="175"/>
      <c r="R52" s="187"/>
      <c r="S52" s="175">
        <f t="shared" si="7"/>
        <v>0</v>
      </c>
      <c r="T52" s="160" t="str">
        <f t="shared" si="8"/>
        <v/>
      </c>
      <c r="U52" s="160">
        <f t="shared" si="9"/>
        <v>0</v>
      </c>
      <c r="V52" s="188">
        <f t="shared" si="10"/>
        <v>0</v>
      </c>
      <c r="W52" s="175">
        <f t="shared" ref="W52:X52" si="35">C52/100</f>
        <v>0</v>
      </c>
      <c r="X52" s="175">
        <f t="shared" si="35"/>
        <v>0</v>
      </c>
      <c r="Y52" s="175">
        <f t="shared" si="12"/>
        <v>0</v>
      </c>
      <c r="Z52" s="189">
        <f t="shared" si="13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22.0</v>
      </c>
      <c r="B53" s="190"/>
      <c r="C53" s="190"/>
      <c r="D53" s="190"/>
      <c r="E53" s="190"/>
      <c r="F53" s="190"/>
      <c r="G53" s="190"/>
      <c r="H53" s="191">
        <f t="shared" si="5"/>
        <v>0</v>
      </c>
      <c r="I53" s="190"/>
      <c r="J53" s="192">
        <f t="shared" si="6"/>
        <v>0</v>
      </c>
      <c r="K53" s="139"/>
      <c r="L53" s="175">
        <f t="shared" si="15"/>
        <v>0</v>
      </c>
      <c r="M53" s="160" t="str">
        <f t="shared" si="16"/>
        <v/>
      </c>
      <c r="N53" s="160">
        <f t="shared" si="17"/>
        <v>0</v>
      </c>
      <c r="O53" s="139"/>
      <c r="P53" s="139"/>
      <c r="Q53" s="175"/>
      <c r="R53" s="187"/>
      <c r="S53" s="175">
        <f t="shared" si="7"/>
        <v>0</v>
      </c>
      <c r="T53" s="160" t="str">
        <f t="shared" si="8"/>
        <v/>
      </c>
      <c r="U53" s="160">
        <f t="shared" si="9"/>
        <v>0</v>
      </c>
      <c r="V53" s="188">
        <f t="shared" si="10"/>
        <v>0</v>
      </c>
      <c r="W53" s="175">
        <f t="shared" ref="W53:X53" si="36">C53/100</f>
        <v>0</v>
      </c>
      <c r="X53" s="175">
        <f t="shared" si="36"/>
        <v>0</v>
      </c>
      <c r="Y53" s="175">
        <f t="shared" si="12"/>
        <v>0</v>
      </c>
      <c r="Z53" s="189">
        <f t="shared" si="13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23.0</v>
      </c>
      <c r="B54" s="190"/>
      <c r="C54" s="190"/>
      <c r="D54" s="190"/>
      <c r="E54" s="190"/>
      <c r="F54" s="190"/>
      <c r="G54" s="190"/>
      <c r="H54" s="191">
        <f t="shared" si="5"/>
        <v>0</v>
      </c>
      <c r="I54" s="190"/>
      <c r="J54" s="192">
        <f t="shared" si="6"/>
        <v>0</v>
      </c>
      <c r="K54" s="139"/>
      <c r="L54" s="175">
        <f t="shared" si="15"/>
        <v>0</v>
      </c>
      <c r="M54" s="160" t="str">
        <f t="shared" si="16"/>
        <v/>
      </c>
      <c r="N54" s="160">
        <f t="shared" si="17"/>
        <v>0</v>
      </c>
      <c r="O54" s="139"/>
      <c r="P54" s="139"/>
      <c r="Q54" s="175"/>
      <c r="R54" s="187"/>
      <c r="S54" s="175">
        <f t="shared" si="7"/>
        <v>0</v>
      </c>
      <c r="T54" s="160" t="str">
        <f t="shared" si="8"/>
        <v/>
      </c>
      <c r="U54" s="160">
        <f t="shared" si="9"/>
        <v>0</v>
      </c>
      <c r="V54" s="188">
        <f t="shared" si="10"/>
        <v>0</v>
      </c>
      <c r="W54" s="175">
        <f t="shared" ref="W54:X54" si="37">C54/100</f>
        <v>0</v>
      </c>
      <c r="X54" s="175">
        <f t="shared" si="37"/>
        <v>0</v>
      </c>
      <c r="Y54" s="175">
        <f t="shared" si="12"/>
        <v>0</v>
      </c>
      <c r="Z54" s="189">
        <f t="shared" si="13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24.0</v>
      </c>
      <c r="B55" s="190"/>
      <c r="C55" s="190"/>
      <c r="D55" s="190"/>
      <c r="E55" s="190"/>
      <c r="F55" s="190"/>
      <c r="G55" s="190"/>
      <c r="H55" s="191">
        <f t="shared" si="5"/>
        <v>0</v>
      </c>
      <c r="I55" s="190"/>
      <c r="J55" s="192">
        <f t="shared" si="6"/>
        <v>0</v>
      </c>
      <c r="K55" s="139"/>
      <c r="L55" s="175">
        <f t="shared" si="15"/>
        <v>0</v>
      </c>
      <c r="M55" s="160" t="str">
        <f t="shared" si="16"/>
        <v/>
      </c>
      <c r="N55" s="160">
        <f t="shared" si="17"/>
        <v>0</v>
      </c>
      <c r="O55" s="139"/>
      <c r="P55" s="139"/>
      <c r="Q55" s="175"/>
      <c r="R55" s="187"/>
      <c r="S55" s="175">
        <f t="shared" si="7"/>
        <v>0</v>
      </c>
      <c r="T55" s="160" t="str">
        <f t="shared" si="8"/>
        <v/>
      </c>
      <c r="U55" s="160">
        <f t="shared" si="9"/>
        <v>0</v>
      </c>
      <c r="V55" s="188">
        <f t="shared" si="10"/>
        <v>0</v>
      </c>
      <c r="W55" s="175">
        <f t="shared" ref="W55:X55" si="38">C55/100</f>
        <v>0</v>
      </c>
      <c r="X55" s="175">
        <f t="shared" si="38"/>
        <v>0</v>
      </c>
      <c r="Y55" s="175">
        <f t="shared" si="12"/>
        <v>0</v>
      </c>
      <c r="Z55" s="189">
        <f t="shared" si="13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25.0</v>
      </c>
      <c r="B56" s="190"/>
      <c r="C56" s="190"/>
      <c r="D56" s="190"/>
      <c r="E56" s="190"/>
      <c r="F56" s="190"/>
      <c r="G56" s="190"/>
      <c r="H56" s="191">
        <f t="shared" si="5"/>
        <v>0</v>
      </c>
      <c r="I56" s="190"/>
      <c r="J56" s="192">
        <f t="shared" si="6"/>
        <v>0</v>
      </c>
      <c r="K56" s="139"/>
      <c r="L56" s="175">
        <f t="shared" si="15"/>
        <v>0</v>
      </c>
      <c r="M56" s="160" t="str">
        <f t="shared" si="16"/>
        <v/>
      </c>
      <c r="N56" s="160">
        <f t="shared" si="17"/>
        <v>0</v>
      </c>
      <c r="O56" s="139"/>
      <c r="P56" s="139"/>
      <c r="Q56" s="175"/>
      <c r="R56" s="187"/>
      <c r="S56" s="175">
        <f t="shared" si="7"/>
        <v>0</v>
      </c>
      <c r="T56" s="160" t="str">
        <f t="shared" si="8"/>
        <v/>
      </c>
      <c r="U56" s="160">
        <f t="shared" si="9"/>
        <v>0</v>
      </c>
      <c r="V56" s="188">
        <f t="shared" si="10"/>
        <v>0</v>
      </c>
      <c r="W56" s="175">
        <f t="shared" ref="W56:X56" si="39">C56/100</f>
        <v>0</v>
      </c>
      <c r="X56" s="175">
        <f t="shared" si="39"/>
        <v>0</v>
      </c>
      <c r="Y56" s="175">
        <f t="shared" si="12"/>
        <v>0</v>
      </c>
      <c r="Z56" s="189">
        <f t="shared" si="13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26.0</v>
      </c>
      <c r="B57" s="190"/>
      <c r="C57" s="190"/>
      <c r="D57" s="190"/>
      <c r="E57" s="190"/>
      <c r="F57" s="190"/>
      <c r="G57" s="190"/>
      <c r="H57" s="191">
        <f t="shared" si="5"/>
        <v>0</v>
      </c>
      <c r="I57" s="190"/>
      <c r="J57" s="192">
        <f t="shared" si="6"/>
        <v>0</v>
      </c>
      <c r="K57" s="139"/>
      <c r="L57" s="216"/>
      <c r="M57" s="258" t="str">
        <f t="shared" si="16"/>
        <v/>
      </c>
      <c r="N57" s="258"/>
      <c r="O57" s="139"/>
      <c r="P57" s="139"/>
      <c r="Q57" s="175"/>
      <c r="R57" s="187"/>
      <c r="S57" s="175">
        <f t="shared" si="7"/>
        <v>0</v>
      </c>
      <c r="T57" s="160" t="str">
        <f t="shared" si="8"/>
        <v/>
      </c>
      <c r="U57" s="160">
        <f t="shared" si="9"/>
        <v>0</v>
      </c>
      <c r="V57" s="188">
        <f t="shared" si="10"/>
        <v>0</v>
      </c>
      <c r="W57" s="175">
        <f t="shared" ref="W57:X57" si="40">C57/100</f>
        <v>0</v>
      </c>
      <c r="X57" s="175">
        <f t="shared" si="40"/>
        <v>0</v>
      </c>
      <c r="Y57" s="175">
        <f t="shared" si="12"/>
        <v>0</v>
      </c>
      <c r="Z57" s="189">
        <f t="shared" si="13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27.0</v>
      </c>
      <c r="B58" s="190"/>
      <c r="C58" s="190"/>
      <c r="D58" s="190"/>
      <c r="E58" s="190"/>
      <c r="F58" s="190"/>
      <c r="G58" s="190"/>
      <c r="H58" s="191">
        <f t="shared" si="5"/>
        <v>0</v>
      </c>
      <c r="I58" s="190"/>
      <c r="J58" s="192">
        <f t="shared" si="6"/>
        <v>0</v>
      </c>
      <c r="K58" s="139"/>
      <c r="L58" s="216"/>
      <c r="M58" s="258" t="str">
        <f t="shared" si="16"/>
        <v/>
      </c>
      <c r="N58" s="258"/>
      <c r="O58" s="139"/>
      <c r="P58" s="139"/>
      <c r="Q58" s="175"/>
      <c r="R58" s="187"/>
      <c r="S58" s="175">
        <f t="shared" si="7"/>
        <v>0</v>
      </c>
      <c r="T58" s="160" t="str">
        <f t="shared" si="8"/>
        <v/>
      </c>
      <c r="U58" s="160">
        <f t="shared" si="9"/>
        <v>0</v>
      </c>
      <c r="V58" s="188">
        <f t="shared" si="10"/>
        <v>0</v>
      </c>
      <c r="W58" s="175">
        <f t="shared" ref="W58:X58" si="41">C58/100</f>
        <v>0</v>
      </c>
      <c r="X58" s="175">
        <f t="shared" si="41"/>
        <v>0</v>
      </c>
      <c r="Y58" s="175">
        <f t="shared" si="12"/>
        <v>0</v>
      </c>
      <c r="Z58" s="189">
        <f t="shared" si="13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28.0</v>
      </c>
      <c r="B59" s="190"/>
      <c r="C59" s="190"/>
      <c r="D59" s="190"/>
      <c r="E59" s="190"/>
      <c r="F59" s="190"/>
      <c r="G59" s="190"/>
      <c r="H59" s="191">
        <f t="shared" si="5"/>
        <v>0</v>
      </c>
      <c r="I59" s="190"/>
      <c r="J59" s="192">
        <f t="shared" si="6"/>
        <v>0</v>
      </c>
      <c r="K59" s="139"/>
      <c r="L59" s="216"/>
      <c r="M59" s="258" t="str">
        <f t="shared" si="16"/>
        <v/>
      </c>
      <c r="N59" s="258"/>
      <c r="O59" s="139"/>
      <c r="P59" s="139"/>
      <c r="Q59" s="175"/>
      <c r="R59" s="187"/>
      <c r="S59" s="175">
        <f t="shared" si="7"/>
        <v>0</v>
      </c>
      <c r="T59" s="160" t="str">
        <f t="shared" si="8"/>
        <v/>
      </c>
      <c r="U59" s="160">
        <f t="shared" si="9"/>
        <v>0</v>
      </c>
      <c r="V59" s="188">
        <f t="shared" si="10"/>
        <v>0</v>
      </c>
      <c r="W59" s="175">
        <f t="shared" ref="W59:X59" si="42">C59/100</f>
        <v>0</v>
      </c>
      <c r="X59" s="175">
        <f t="shared" si="42"/>
        <v>0</v>
      </c>
      <c r="Y59" s="175">
        <f t="shared" si="12"/>
        <v>0</v>
      </c>
      <c r="Z59" s="189">
        <f t="shared" si="13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29.0</v>
      </c>
      <c r="B60" s="190"/>
      <c r="C60" s="190"/>
      <c r="D60" s="190"/>
      <c r="E60" s="190"/>
      <c r="F60" s="190"/>
      <c r="G60" s="190"/>
      <c r="H60" s="191">
        <f t="shared" si="5"/>
        <v>0</v>
      </c>
      <c r="I60" s="190"/>
      <c r="J60" s="192">
        <f t="shared" si="6"/>
        <v>0</v>
      </c>
      <c r="K60" s="139"/>
      <c r="L60" s="216"/>
      <c r="M60" s="258" t="str">
        <f t="shared" si="16"/>
        <v/>
      </c>
      <c r="N60" s="258"/>
      <c r="O60" s="139"/>
      <c r="P60" s="139"/>
      <c r="Q60" s="175"/>
      <c r="R60" s="187"/>
      <c r="S60" s="175">
        <f t="shared" si="7"/>
        <v>0</v>
      </c>
      <c r="T60" s="160" t="str">
        <f t="shared" si="8"/>
        <v/>
      </c>
      <c r="U60" s="160">
        <f t="shared" si="9"/>
        <v>0</v>
      </c>
      <c r="V60" s="188">
        <f t="shared" si="10"/>
        <v>0</v>
      </c>
      <c r="W60" s="175">
        <f t="shared" ref="W60:X60" si="43">C60/100</f>
        <v>0</v>
      </c>
      <c r="X60" s="175">
        <f t="shared" si="43"/>
        <v>0</v>
      </c>
      <c r="Y60" s="175">
        <f t="shared" si="12"/>
        <v>0</v>
      </c>
      <c r="Z60" s="189">
        <f t="shared" si="13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30.0</v>
      </c>
      <c r="B61" s="190"/>
      <c r="C61" s="190"/>
      <c r="D61" s="190"/>
      <c r="E61" s="190"/>
      <c r="F61" s="190"/>
      <c r="G61" s="190"/>
      <c r="H61" s="191">
        <f t="shared" si="5"/>
        <v>0</v>
      </c>
      <c r="I61" s="190"/>
      <c r="J61" s="192">
        <f t="shared" si="6"/>
        <v>0</v>
      </c>
      <c r="K61" s="139"/>
      <c r="L61" s="216"/>
      <c r="M61" s="258" t="str">
        <f t="shared" si="16"/>
        <v/>
      </c>
      <c r="N61" s="258"/>
      <c r="O61" s="139"/>
      <c r="P61" s="139"/>
      <c r="Q61" s="175"/>
      <c r="R61" s="187"/>
      <c r="S61" s="175">
        <f t="shared" si="7"/>
        <v>0</v>
      </c>
      <c r="T61" s="160" t="str">
        <f t="shared" si="8"/>
        <v/>
      </c>
      <c r="U61" s="160">
        <f t="shared" si="9"/>
        <v>0</v>
      </c>
      <c r="V61" s="188">
        <f t="shared" si="10"/>
        <v>0</v>
      </c>
      <c r="W61" s="175">
        <f t="shared" ref="W61:X61" si="44">C61/100</f>
        <v>0</v>
      </c>
      <c r="X61" s="175">
        <f t="shared" si="44"/>
        <v>0</v>
      </c>
      <c r="Y61" s="175">
        <f t="shared" si="12"/>
        <v>0</v>
      </c>
      <c r="Z61" s="189">
        <f t="shared" si="13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31.0</v>
      </c>
      <c r="B62" s="190"/>
      <c r="C62" s="190"/>
      <c r="D62" s="190"/>
      <c r="E62" s="190"/>
      <c r="F62" s="190"/>
      <c r="G62" s="190"/>
      <c r="H62" s="191">
        <f t="shared" si="5"/>
        <v>0</v>
      </c>
      <c r="I62" s="190"/>
      <c r="J62" s="192">
        <f t="shared" si="6"/>
        <v>0</v>
      </c>
      <c r="K62" s="139"/>
      <c r="L62" s="216"/>
      <c r="M62" s="258" t="str">
        <f t="shared" si="16"/>
        <v/>
      </c>
      <c r="N62" s="258"/>
      <c r="O62" s="139"/>
      <c r="P62" s="139"/>
      <c r="Q62" s="175"/>
      <c r="R62" s="187"/>
      <c r="S62" s="175">
        <f t="shared" si="7"/>
        <v>0</v>
      </c>
      <c r="T62" s="160" t="str">
        <f t="shared" si="8"/>
        <v/>
      </c>
      <c r="U62" s="160">
        <f t="shared" si="9"/>
        <v>0</v>
      </c>
      <c r="V62" s="188">
        <f t="shared" si="10"/>
        <v>0</v>
      </c>
      <c r="W62" s="175">
        <f t="shared" ref="W62:X62" si="45">C62/100</f>
        <v>0</v>
      </c>
      <c r="X62" s="175">
        <f t="shared" si="45"/>
        <v>0</v>
      </c>
      <c r="Y62" s="175">
        <f t="shared" si="12"/>
        <v>0</v>
      </c>
      <c r="Z62" s="189">
        <f t="shared" si="13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32.0</v>
      </c>
      <c r="B63" s="190"/>
      <c r="C63" s="190"/>
      <c r="D63" s="190"/>
      <c r="E63" s="190"/>
      <c r="F63" s="190"/>
      <c r="G63" s="190"/>
      <c r="H63" s="191">
        <f t="shared" si="5"/>
        <v>0</v>
      </c>
      <c r="I63" s="190"/>
      <c r="J63" s="192">
        <f t="shared" si="6"/>
        <v>0</v>
      </c>
      <c r="K63" s="139"/>
      <c r="L63" s="216"/>
      <c r="M63" s="258" t="str">
        <f t="shared" si="16"/>
        <v/>
      </c>
      <c r="N63" s="258"/>
      <c r="O63" s="139"/>
      <c r="P63" s="139"/>
      <c r="Q63" s="175"/>
      <c r="R63" s="187"/>
      <c r="S63" s="175">
        <f t="shared" si="7"/>
        <v>0</v>
      </c>
      <c r="T63" s="160" t="str">
        <f t="shared" si="8"/>
        <v/>
      </c>
      <c r="U63" s="160">
        <f t="shared" si="9"/>
        <v>0</v>
      </c>
      <c r="V63" s="188">
        <f t="shared" si="10"/>
        <v>0</v>
      </c>
      <c r="W63" s="175">
        <f t="shared" ref="W63:X63" si="46">C63/100</f>
        <v>0</v>
      </c>
      <c r="X63" s="175">
        <f t="shared" si="46"/>
        <v>0</v>
      </c>
      <c r="Y63" s="175">
        <f t="shared" si="12"/>
        <v>0</v>
      </c>
      <c r="Z63" s="189">
        <f t="shared" si="13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33.0</v>
      </c>
      <c r="B64" s="190"/>
      <c r="C64" s="190"/>
      <c r="D64" s="190"/>
      <c r="E64" s="190"/>
      <c r="F64" s="190"/>
      <c r="G64" s="190"/>
      <c r="H64" s="191">
        <f t="shared" si="5"/>
        <v>0</v>
      </c>
      <c r="I64" s="190"/>
      <c r="J64" s="192">
        <f t="shared" si="6"/>
        <v>0</v>
      </c>
      <c r="K64" s="139"/>
      <c r="L64" s="216"/>
      <c r="M64" s="258" t="str">
        <f t="shared" si="16"/>
        <v/>
      </c>
      <c r="N64" s="258"/>
      <c r="O64" s="139"/>
      <c r="P64" s="139"/>
      <c r="Q64" s="175"/>
      <c r="R64" s="187"/>
      <c r="S64" s="175">
        <f t="shared" si="7"/>
        <v>0</v>
      </c>
      <c r="T64" s="160" t="str">
        <f t="shared" si="8"/>
        <v/>
      </c>
      <c r="U64" s="160">
        <f t="shared" si="9"/>
        <v>0</v>
      </c>
      <c r="V64" s="188">
        <f t="shared" si="10"/>
        <v>0</v>
      </c>
      <c r="W64" s="175">
        <f t="shared" ref="W64:X64" si="47">C64/100</f>
        <v>0</v>
      </c>
      <c r="X64" s="175">
        <f t="shared" si="47"/>
        <v>0</v>
      </c>
      <c r="Y64" s="175">
        <f t="shared" si="12"/>
        <v>0</v>
      </c>
      <c r="Z64" s="189">
        <f t="shared" si="13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34.0</v>
      </c>
      <c r="B65" s="190"/>
      <c r="C65" s="190"/>
      <c r="D65" s="190"/>
      <c r="E65" s="190"/>
      <c r="F65" s="190"/>
      <c r="G65" s="190"/>
      <c r="H65" s="191">
        <f t="shared" si="5"/>
        <v>0</v>
      </c>
      <c r="I65" s="190"/>
      <c r="J65" s="192">
        <f t="shared" si="6"/>
        <v>0</v>
      </c>
      <c r="K65" s="139"/>
      <c r="L65" s="216"/>
      <c r="M65" s="258" t="str">
        <f t="shared" si="16"/>
        <v/>
      </c>
      <c r="N65" s="258"/>
      <c r="O65" s="139"/>
      <c r="P65" s="139"/>
      <c r="Q65" s="175"/>
      <c r="R65" s="187"/>
      <c r="S65" s="175">
        <f t="shared" si="7"/>
        <v>0</v>
      </c>
      <c r="T65" s="160" t="str">
        <f t="shared" si="8"/>
        <v/>
      </c>
      <c r="U65" s="160">
        <f t="shared" si="9"/>
        <v>0</v>
      </c>
      <c r="V65" s="188">
        <f t="shared" si="10"/>
        <v>0</v>
      </c>
      <c r="W65" s="175">
        <f t="shared" ref="W65:X65" si="48">C65/100</f>
        <v>0</v>
      </c>
      <c r="X65" s="175">
        <f t="shared" si="48"/>
        <v>0</v>
      </c>
      <c r="Y65" s="175">
        <f t="shared" si="12"/>
        <v>0</v>
      </c>
      <c r="Z65" s="189">
        <f t="shared" si="13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35.0</v>
      </c>
      <c r="B66" s="190"/>
      <c r="C66" s="190"/>
      <c r="D66" s="190"/>
      <c r="E66" s="190"/>
      <c r="F66" s="190"/>
      <c r="G66" s="190"/>
      <c r="H66" s="191">
        <f t="shared" si="5"/>
        <v>0</v>
      </c>
      <c r="I66" s="190"/>
      <c r="J66" s="192">
        <f t="shared" si="6"/>
        <v>0</v>
      </c>
      <c r="K66" s="139"/>
      <c r="L66" s="216"/>
      <c r="M66" s="258" t="str">
        <f t="shared" si="16"/>
        <v/>
      </c>
      <c r="N66" s="258"/>
      <c r="O66" s="139"/>
      <c r="P66" s="139"/>
      <c r="Q66" s="175"/>
      <c r="R66" s="187"/>
      <c r="S66" s="175">
        <f t="shared" si="7"/>
        <v>0</v>
      </c>
      <c r="T66" s="160" t="str">
        <f t="shared" si="8"/>
        <v/>
      </c>
      <c r="U66" s="160">
        <f t="shared" si="9"/>
        <v>0</v>
      </c>
      <c r="V66" s="188">
        <f t="shared" si="10"/>
        <v>0</v>
      </c>
      <c r="W66" s="175">
        <f t="shared" ref="W66:X66" si="49">C66/100</f>
        <v>0</v>
      </c>
      <c r="X66" s="175">
        <f t="shared" si="49"/>
        <v>0</v>
      </c>
      <c r="Y66" s="175">
        <f t="shared" si="12"/>
        <v>0</v>
      </c>
      <c r="Z66" s="189">
        <f t="shared" si="13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36.0</v>
      </c>
      <c r="B67" s="190"/>
      <c r="C67" s="190"/>
      <c r="D67" s="190"/>
      <c r="E67" s="190"/>
      <c r="F67" s="190"/>
      <c r="G67" s="190"/>
      <c r="H67" s="191">
        <f t="shared" si="5"/>
        <v>0</v>
      </c>
      <c r="I67" s="190"/>
      <c r="J67" s="192">
        <f t="shared" si="6"/>
        <v>0</v>
      </c>
      <c r="K67" s="139"/>
      <c r="L67" s="216"/>
      <c r="M67" s="258" t="str">
        <f t="shared" si="16"/>
        <v/>
      </c>
      <c r="N67" s="258"/>
      <c r="O67" s="139"/>
      <c r="P67" s="139"/>
      <c r="Q67" s="175"/>
      <c r="R67" s="187"/>
      <c r="S67" s="175">
        <f t="shared" si="7"/>
        <v>0</v>
      </c>
      <c r="T67" s="160" t="str">
        <f t="shared" si="8"/>
        <v/>
      </c>
      <c r="U67" s="160">
        <f t="shared" si="9"/>
        <v>0</v>
      </c>
      <c r="V67" s="188">
        <f t="shared" si="10"/>
        <v>0</v>
      </c>
      <c r="W67" s="175">
        <f t="shared" ref="W67:X67" si="50">C67/100</f>
        <v>0</v>
      </c>
      <c r="X67" s="175">
        <f t="shared" si="50"/>
        <v>0</v>
      </c>
      <c r="Y67" s="175">
        <f t="shared" si="12"/>
        <v>0</v>
      </c>
      <c r="Z67" s="189">
        <f t="shared" si="13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37.0</v>
      </c>
      <c r="B68" s="190"/>
      <c r="C68" s="190"/>
      <c r="D68" s="190"/>
      <c r="E68" s="190"/>
      <c r="F68" s="190"/>
      <c r="G68" s="190"/>
      <c r="H68" s="191">
        <f t="shared" si="5"/>
        <v>0</v>
      </c>
      <c r="I68" s="190"/>
      <c r="J68" s="192">
        <f t="shared" si="6"/>
        <v>0</v>
      </c>
      <c r="K68" s="139"/>
      <c r="L68" s="216"/>
      <c r="M68" s="258" t="str">
        <f t="shared" si="16"/>
        <v/>
      </c>
      <c r="N68" s="258"/>
      <c r="O68" s="139"/>
      <c r="P68" s="139"/>
      <c r="Q68" s="175"/>
      <c r="R68" s="187"/>
      <c r="S68" s="175">
        <f t="shared" si="7"/>
        <v>0</v>
      </c>
      <c r="T68" s="160" t="str">
        <f t="shared" si="8"/>
        <v/>
      </c>
      <c r="U68" s="160">
        <f t="shared" si="9"/>
        <v>0</v>
      </c>
      <c r="V68" s="188">
        <f t="shared" si="10"/>
        <v>0</v>
      </c>
      <c r="W68" s="175">
        <f t="shared" ref="W68:X68" si="51">C68/100</f>
        <v>0</v>
      </c>
      <c r="X68" s="175">
        <f t="shared" si="51"/>
        <v>0</v>
      </c>
      <c r="Y68" s="175">
        <f t="shared" si="12"/>
        <v>0</v>
      </c>
      <c r="Z68" s="189">
        <f t="shared" si="13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38.0</v>
      </c>
      <c r="B69" s="190"/>
      <c r="C69" s="190"/>
      <c r="D69" s="190"/>
      <c r="E69" s="190"/>
      <c r="F69" s="190"/>
      <c r="G69" s="190"/>
      <c r="H69" s="191">
        <f t="shared" si="5"/>
        <v>0</v>
      </c>
      <c r="I69" s="190"/>
      <c r="J69" s="192">
        <f t="shared" si="6"/>
        <v>0</v>
      </c>
      <c r="K69" s="139"/>
      <c r="L69" s="216"/>
      <c r="M69" s="258" t="str">
        <f t="shared" si="16"/>
        <v/>
      </c>
      <c r="N69" s="258"/>
      <c r="O69" s="139"/>
      <c r="P69" s="139"/>
      <c r="Q69" s="175"/>
      <c r="R69" s="187"/>
      <c r="S69" s="175">
        <f t="shared" si="7"/>
        <v>0</v>
      </c>
      <c r="T69" s="160" t="str">
        <f t="shared" si="8"/>
        <v/>
      </c>
      <c r="U69" s="160">
        <f t="shared" si="9"/>
        <v>0</v>
      </c>
      <c r="V69" s="188">
        <f t="shared" si="10"/>
        <v>0</v>
      </c>
      <c r="W69" s="175">
        <f t="shared" ref="W69:X69" si="52">C69/100</f>
        <v>0</v>
      </c>
      <c r="X69" s="175">
        <f t="shared" si="52"/>
        <v>0</v>
      </c>
      <c r="Y69" s="175">
        <f t="shared" si="12"/>
        <v>0</v>
      </c>
      <c r="Z69" s="189">
        <f t="shared" si="13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39.0</v>
      </c>
      <c r="B70" s="190"/>
      <c r="C70" s="190"/>
      <c r="D70" s="190"/>
      <c r="E70" s="190"/>
      <c r="F70" s="190"/>
      <c r="G70" s="190"/>
      <c r="H70" s="191">
        <f t="shared" si="5"/>
        <v>0</v>
      </c>
      <c r="I70" s="190"/>
      <c r="J70" s="192">
        <f t="shared" si="6"/>
        <v>0</v>
      </c>
      <c r="K70" s="139"/>
      <c r="L70" s="216"/>
      <c r="M70" s="258"/>
      <c r="N70" s="258"/>
      <c r="O70" s="139"/>
      <c r="P70" s="139"/>
      <c r="Q70" s="175"/>
      <c r="R70" s="187"/>
      <c r="S70" s="175">
        <f t="shared" si="7"/>
        <v>0</v>
      </c>
      <c r="T70" s="160" t="str">
        <f t="shared" si="8"/>
        <v/>
      </c>
      <c r="U70" s="160">
        <f t="shared" si="9"/>
        <v>0</v>
      </c>
      <c r="V70" s="188">
        <f t="shared" si="10"/>
        <v>0</v>
      </c>
      <c r="W70" s="175">
        <f t="shared" ref="W70:X70" si="53">C70/100</f>
        <v>0</v>
      </c>
      <c r="X70" s="175">
        <f t="shared" si="53"/>
        <v>0</v>
      </c>
      <c r="Y70" s="175">
        <f t="shared" si="12"/>
        <v>0</v>
      </c>
      <c r="Z70" s="189">
        <f t="shared" si="13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40.0</v>
      </c>
      <c r="B71" s="190"/>
      <c r="C71" s="190"/>
      <c r="D71" s="190"/>
      <c r="E71" s="190"/>
      <c r="F71" s="190"/>
      <c r="G71" s="190"/>
      <c r="H71" s="191">
        <f t="shared" si="5"/>
        <v>0</v>
      </c>
      <c r="I71" s="190"/>
      <c r="J71" s="192">
        <f t="shared" si="6"/>
        <v>0</v>
      </c>
      <c r="K71" s="139"/>
      <c r="L71" s="216"/>
      <c r="M71" s="258"/>
      <c r="N71" s="258"/>
      <c r="O71" s="139"/>
      <c r="P71" s="139"/>
      <c r="Q71" s="175"/>
      <c r="R71" s="187"/>
      <c r="S71" s="175">
        <f t="shared" si="7"/>
        <v>0</v>
      </c>
      <c r="T71" s="160" t="str">
        <f t="shared" si="8"/>
        <v/>
      </c>
      <c r="U71" s="160">
        <f t="shared" si="9"/>
        <v>0</v>
      </c>
      <c r="V71" s="188">
        <f t="shared" si="10"/>
        <v>0</v>
      </c>
      <c r="W71" s="175">
        <f t="shared" ref="W71:X71" si="54">C71/100</f>
        <v>0</v>
      </c>
      <c r="X71" s="175">
        <f t="shared" si="54"/>
        <v>0</v>
      </c>
      <c r="Y71" s="175">
        <f t="shared" si="12"/>
        <v>0</v>
      </c>
      <c r="Z71" s="189">
        <f t="shared" si="13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0">
        <v>41.0</v>
      </c>
      <c r="B72" s="190"/>
      <c r="C72" s="190"/>
      <c r="D72" s="190"/>
      <c r="E72" s="190"/>
      <c r="F72" s="190"/>
      <c r="G72" s="190"/>
      <c r="H72" s="191">
        <f t="shared" si="5"/>
        <v>0</v>
      </c>
      <c r="I72" s="190"/>
      <c r="J72" s="192">
        <f t="shared" si="6"/>
        <v>0</v>
      </c>
      <c r="K72" s="139"/>
      <c r="L72" s="216"/>
      <c r="M72" s="258"/>
      <c r="N72" s="258"/>
      <c r="O72" s="139"/>
      <c r="P72" s="139"/>
      <c r="Q72" s="175"/>
      <c r="R72" s="187"/>
      <c r="S72" s="175">
        <f t="shared" si="7"/>
        <v>0</v>
      </c>
      <c r="T72" s="160" t="str">
        <f t="shared" si="8"/>
        <v/>
      </c>
      <c r="U72" s="160">
        <f t="shared" si="9"/>
        <v>0</v>
      </c>
      <c r="V72" s="188">
        <f t="shared" si="10"/>
        <v>0</v>
      </c>
      <c r="W72" s="175">
        <f t="shared" ref="W72:X72" si="55">C72/100</f>
        <v>0</v>
      </c>
      <c r="X72" s="175">
        <f t="shared" si="55"/>
        <v>0</v>
      </c>
      <c r="Y72" s="175">
        <f t="shared" si="12"/>
        <v>0</v>
      </c>
      <c r="Z72" s="189">
        <f t="shared" si="13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0">
        <v>42.0</v>
      </c>
      <c r="B73" s="190"/>
      <c r="C73" s="190"/>
      <c r="D73" s="190"/>
      <c r="E73" s="190"/>
      <c r="F73" s="190"/>
      <c r="G73" s="190"/>
      <c r="H73" s="191">
        <f t="shared" si="5"/>
        <v>0</v>
      </c>
      <c r="I73" s="190"/>
      <c r="J73" s="192">
        <f t="shared" si="6"/>
        <v>0</v>
      </c>
      <c r="K73" s="139"/>
      <c r="L73" s="216"/>
      <c r="M73" s="258"/>
      <c r="N73" s="258"/>
      <c r="O73" s="139"/>
      <c r="P73" s="139"/>
      <c r="Q73" s="175"/>
      <c r="R73" s="187"/>
      <c r="S73" s="175">
        <f t="shared" si="7"/>
        <v>0</v>
      </c>
      <c r="T73" s="160" t="str">
        <f t="shared" si="8"/>
        <v/>
      </c>
      <c r="U73" s="160">
        <f t="shared" si="9"/>
        <v>0</v>
      </c>
      <c r="V73" s="188">
        <f t="shared" si="10"/>
        <v>0</v>
      </c>
      <c r="W73" s="175">
        <f t="shared" ref="W73:X73" si="56">C73/100</f>
        <v>0</v>
      </c>
      <c r="X73" s="175">
        <f t="shared" si="56"/>
        <v>0</v>
      </c>
      <c r="Y73" s="175">
        <f t="shared" si="12"/>
        <v>0</v>
      </c>
      <c r="Z73" s="189">
        <f t="shared" si="13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0">
        <v>43.0</v>
      </c>
      <c r="B74" s="190"/>
      <c r="C74" s="190"/>
      <c r="D74" s="190"/>
      <c r="E74" s="190"/>
      <c r="F74" s="190"/>
      <c r="G74" s="190"/>
      <c r="H74" s="191">
        <f t="shared" si="5"/>
        <v>0</v>
      </c>
      <c r="I74" s="190"/>
      <c r="J74" s="192">
        <f t="shared" si="6"/>
        <v>0</v>
      </c>
      <c r="K74" s="139"/>
      <c r="L74" s="216"/>
      <c r="M74" s="258"/>
      <c r="N74" s="258"/>
      <c r="O74" s="139"/>
      <c r="P74" s="139"/>
      <c r="Q74" s="175"/>
      <c r="R74" s="141"/>
      <c r="S74" s="175">
        <f t="shared" si="7"/>
        <v>0</v>
      </c>
      <c r="T74" s="160" t="str">
        <f t="shared" si="8"/>
        <v/>
      </c>
      <c r="U74" s="160">
        <f t="shared" si="9"/>
        <v>0</v>
      </c>
      <c r="V74" s="188">
        <f t="shared" si="10"/>
        <v>0</v>
      </c>
      <c r="W74" s="175">
        <f t="shared" ref="W74:X74" si="57">C74/100</f>
        <v>0</v>
      </c>
      <c r="X74" s="175">
        <f t="shared" si="57"/>
        <v>0</v>
      </c>
      <c r="Y74" s="175">
        <f t="shared" si="12"/>
        <v>0</v>
      </c>
      <c r="Z74" s="189">
        <f t="shared" si="13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0">
        <v>44.0</v>
      </c>
      <c r="B75" s="190"/>
      <c r="C75" s="190"/>
      <c r="D75" s="190"/>
      <c r="E75" s="190"/>
      <c r="F75" s="190"/>
      <c r="G75" s="190"/>
      <c r="H75" s="191">
        <f t="shared" si="5"/>
        <v>0</v>
      </c>
      <c r="I75" s="190"/>
      <c r="J75" s="192">
        <f t="shared" si="6"/>
        <v>0</v>
      </c>
      <c r="K75" s="139"/>
      <c r="L75" s="216"/>
      <c r="M75" s="258"/>
      <c r="N75" s="258"/>
      <c r="O75" s="139"/>
      <c r="P75" s="139"/>
      <c r="Q75" s="175"/>
      <c r="R75" s="141"/>
      <c r="S75" s="175">
        <f t="shared" si="7"/>
        <v>0</v>
      </c>
      <c r="T75" s="160" t="str">
        <f t="shared" si="8"/>
        <v/>
      </c>
      <c r="U75" s="160">
        <f t="shared" si="9"/>
        <v>0</v>
      </c>
      <c r="V75" s="188">
        <f t="shared" si="10"/>
        <v>0</v>
      </c>
      <c r="W75" s="175">
        <f t="shared" ref="W75:X75" si="58">C75/100</f>
        <v>0</v>
      </c>
      <c r="X75" s="175">
        <f t="shared" si="58"/>
        <v>0</v>
      </c>
      <c r="Y75" s="175">
        <f t="shared" si="12"/>
        <v>0</v>
      </c>
      <c r="Z75" s="189">
        <f t="shared" si="13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0">
        <v>45.0</v>
      </c>
      <c r="B76" s="190"/>
      <c r="C76" s="190"/>
      <c r="D76" s="190"/>
      <c r="E76" s="190"/>
      <c r="F76" s="190"/>
      <c r="G76" s="190"/>
      <c r="H76" s="191">
        <f t="shared" si="5"/>
        <v>0</v>
      </c>
      <c r="I76" s="190"/>
      <c r="J76" s="192">
        <f t="shared" si="6"/>
        <v>0</v>
      </c>
      <c r="K76" s="139"/>
      <c r="L76" s="216"/>
      <c r="M76" s="258"/>
      <c r="N76" s="258"/>
      <c r="O76" s="139"/>
      <c r="P76" s="139"/>
      <c r="Q76" s="175"/>
      <c r="R76" s="141"/>
      <c r="S76" s="175">
        <f t="shared" si="7"/>
        <v>0</v>
      </c>
      <c r="T76" s="160" t="str">
        <f t="shared" si="8"/>
        <v/>
      </c>
      <c r="U76" s="160">
        <f t="shared" si="9"/>
        <v>0</v>
      </c>
      <c r="V76" s="188">
        <f t="shared" si="10"/>
        <v>0</v>
      </c>
      <c r="W76" s="175">
        <f t="shared" ref="W76:X76" si="59">C76/100</f>
        <v>0</v>
      </c>
      <c r="X76" s="175">
        <f t="shared" si="59"/>
        <v>0</v>
      </c>
      <c r="Y76" s="175">
        <f t="shared" si="12"/>
        <v>0</v>
      </c>
      <c r="Z76" s="189">
        <f t="shared" si="13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0">
        <v>46.0</v>
      </c>
      <c r="B77" s="190"/>
      <c r="C77" s="190"/>
      <c r="D77" s="190"/>
      <c r="E77" s="190"/>
      <c r="F77" s="190"/>
      <c r="G77" s="190"/>
      <c r="H77" s="191">
        <f t="shared" si="5"/>
        <v>0</v>
      </c>
      <c r="I77" s="190"/>
      <c r="J77" s="192">
        <f t="shared" si="6"/>
        <v>0</v>
      </c>
      <c r="K77" s="139"/>
      <c r="L77" s="216"/>
      <c r="M77" s="258"/>
      <c r="N77" s="258"/>
      <c r="O77" s="139"/>
      <c r="P77" s="139"/>
      <c r="Q77" s="175"/>
      <c r="R77" s="141"/>
      <c r="S77" s="175">
        <f t="shared" si="7"/>
        <v>0</v>
      </c>
      <c r="T77" s="160" t="str">
        <f t="shared" si="8"/>
        <v/>
      </c>
      <c r="U77" s="160">
        <f t="shared" si="9"/>
        <v>0</v>
      </c>
      <c r="V77" s="188">
        <f t="shared" si="10"/>
        <v>0</v>
      </c>
      <c r="W77" s="175">
        <f t="shared" ref="W77:X77" si="60">C77/100</f>
        <v>0</v>
      </c>
      <c r="X77" s="175">
        <f t="shared" si="60"/>
        <v>0</v>
      </c>
      <c r="Y77" s="175">
        <f t="shared" si="12"/>
        <v>0</v>
      </c>
      <c r="Z77" s="189">
        <f t="shared" si="13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customHeight="1">
      <c r="A78" s="160">
        <v>47.0</v>
      </c>
      <c r="B78" s="190"/>
      <c r="C78" s="190"/>
      <c r="D78" s="190"/>
      <c r="E78" s="190"/>
      <c r="F78" s="190"/>
      <c r="G78" s="190"/>
      <c r="H78" s="191">
        <f t="shared" si="5"/>
        <v>0</v>
      </c>
      <c r="I78" s="190"/>
      <c r="J78" s="192">
        <f t="shared" si="6"/>
        <v>0</v>
      </c>
      <c r="K78" s="139"/>
      <c r="L78" s="216"/>
      <c r="M78" s="258"/>
      <c r="N78" s="258"/>
      <c r="O78" s="139"/>
      <c r="P78" s="139"/>
      <c r="Q78" s="175"/>
      <c r="R78" s="141"/>
      <c r="S78" s="175">
        <f t="shared" si="7"/>
        <v>0</v>
      </c>
      <c r="T78" s="160" t="str">
        <f t="shared" si="8"/>
        <v/>
      </c>
      <c r="U78" s="160">
        <f t="shared" si="9"/>
        <v>0</v>
      </c>
      <c r="V78" s="188">
        <f t="shared" si="10"/>
        <v>0</v>
      </c>
      <c r="W78" s="175">
        <f t="shared" ref="W78:X78" si="61">C78/100</f>
        <v>0</v>
      </c>
      <c r="X78" s="175">
        <f t="shared" si="61"/>
        <v>0</v>
      </c>
      <c r="Y78" s="175">
        <f t="shared" si="12"/>
        <v>0</v>
      </c>
      <c r="Z78" s="189">
        <f t="shared" si="13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customHeight="1">
      <c r="A79" s="160">
        <v>48.0</v>
      </c>
      <c r="B79" s="190"/>
      <c r="C79" s="190"/>
      <c r="D79" s="190"/>
      <c r="E79" s="190"/>
      <c r="F79" s="190"/>
      <c r="G79" s="190"/>
      <c r="H79" s="191">
        <f t="shared" si="5"/>
        <v>0</v>
      </c>
      <c r="I79" s="190"/>
      <c r="J79" s="192">
        <f t="shared" si="6"/>
        <v>0</v>
      </c>
      <c r="K79" s="139"/>
      <c r="L79" s="216"/>
      <c r="M79" s="258"/>
      <c r="N79" s="258"/>
      <c r="O79" s="139"/>
      <c r="P79" s="139"/>
      <c r="Q79" s="175"/>
      <c r="R79" s="141"/>
      <c r="S79" s="175">
        <f t="shared" si="7"/>
        <v>0</v>
      </c>
      <c r="T79" s="160" t="str">
        <f t="shared" si="8"/>
        <v/>
      </c>
      <c r="U79" s="160">
        <f t="shared" si="9"/>
        <v>0</v>
      </c>
      <c r="V79" s="188">
        <f t="shared" si="10"/>
        <v>0</v>
      </c>
      <c r="W79" s="175">
        <f t="shared" ref="W79:X79" si="62">C79/100</f>
        <v>0</v>
      </c>
      <c r="X79" s="175">
        <f t="shared" si="62"/>
        <v>0</v>
      </c>
      <c r="Y79" s="175">
        <f t="shared" si="12"/>
        <v>0</v>
      </c>
      <c r="Z79" s="189">
        <f t="shared" si="13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customHeight="1">
      <c r="A80" s="160">
        <v>49.0</v>
      </c>
      <c r="B80" s="190"/>
      <c r="C80" s="190"/>
      <c r="D80" s="190"/>
      <c r="E80" s="190"/>
      <c r="F80" s="190"/>
      <c r="G80" s="190"/>
      <c r="H80" s="191">
        <f t="shared" si="5"/>
        <v>0</v>
      </c>
      <c r="I80" s="190"/>
      <c r="J80" s="192">
        <f t="shared" si="6"/>
        <v>0</v>
      </c>
      <c r="K80" s="139"/>
      <c r="L80" s="216"/>
      <c r="M80" s="258"/>
      <c r="N80" s="258"/>
      <c r="O80" s="139"/>
      <c r="P80" s="139"/>
      <c r="Q80" s="175"/>
      <c r="R80" s="141"/>
      <c r="S80" s="175">
        <f t="shared" si="7"/>
        <v>0</v>
      </c>
      <c r="T80" s="160" t="str">
        <f t="shared" si="8"/>
        <v/>
      </c>
      <c r="U80" s="160">
        <f t="shared" si="9"/>
        <v>0</v>
      </c>
      <c r="V80" s="188">
        <f t="shared" si="10"/>
        <v>0</v>
      </c>
      <c r="W80" s="175">
        <f t="shared" ref="W80:X80" si="63">C80/100</f>
        <v>0</v>
      </c>
      <c r="X80" s="175">
        <f t="shared" si="63"/>
        <v>0</v>
      </c>
      <c r="Y80" s="175">
        <f t="shared" si="12"/>
        <v>0</v>
      </c>
      <c r="Z80" s="189">
        <f t="shared" si="13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customHeight="1">
      <c r="A81" s="160">
        <v>50.0</v>
      </c>
      <c r="B81" s="190"/>
      <c r="C81" s="190"/>
      <c r="D81" s="190"/>
      <c r="E81" s="190"/>
      <c r="F81" s="190"/>
      <c r="G81" s="190"/>
      <c r="H81" s="191">
        <f t="shared" si="5"/>
        <v>0</v>
      </c>
      <c r="I81" s="190"/>
      <c r="J81" s="192">
        <f t="shared" si="6"/>
        <v>0</v>
      </c>
      <c r="K81" s="139"/>
      <c r="L81" s="216"/>
      <c r="M81" s="258"/>
      <c r="N81" s="258"/>
      <c r="O81" s="139"/>
      <c r="P81" s="139"/>
      <c r="Q81" s="175"/>
      <c r="R81" s="141"/>
      <c r="S81" s="175">
        <f t="shared" si="7"/>
        <v>0</v>
      </c>
      <c r="T81" s="160" t="str">
        <f t="shared" si="8"/>
        <v/>
      </c>
      <c r="U81" s="160">
        <f t="shared" si="9"/>
        <v>0</v>
      </c>
      <c r="V81" s="188">
        <f t="shared" si="10"/>
        <v>0</v>
      </c>
      <c r="W81" s="175">
        <f t="shared" ref="W81:X81" si="64">C81/100</f>
        <v>0</v>
      </c>
      <c r="X81" s="175">
        <f t="shared" si="64"/>
        <v>0</v>
      </c>
      <c r="Y81" s="175">
        <f t="shared" si="12"/>
        <v>0</v>
      </c>
      <c r="Z81" s="189">
        <f t="shared" si="13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51.0</v>
      </c>
      <c r="B82" s="190"/>
      <c r="C82" s="190"/>
      <c r="D82" s="190"/>
      <c r="E82" s="190"/>
      <c r="F82" s="190"/>
      <c r="G82" s="190"/>
      <c r="H82" s="191">
        <f t="shared" si="5"/>
        <v>0</v>
      </c>
      <c r="I82" s="190"/>
      <c r="J82" s="192">
        <f t="shared" si="6"/>
        <v>0</v>
      </c>
      <c r="K82" s="139"/>
      <c r="L82" s="216"/>
      <c r="M82" s="258"/>
      <c r="N82" s="258"/>
      <c r="O82" s="139"/>
      <c r="P82" s="139"/>
      <c r="Q82" s="175"/>
      <c r="R82" s="141"/>
      <c r="S82" s="175">
        <f t="shared" si="7"/>
        <v>0</v>
      </c>
      <c r="T82" s="160" t="str">
        <f t="shared" si="8"/>
        <v/>
      </c>
      <c r="U82" s="160">
        <f t="shared" si="9"/>
        <v>0</v>
      </c>
      <c r="V82" s="188">
        <f t="shared" si="10"/>
        <v>0</v>
      </c>
      <c r="W82" s="175">
        <f t="shared" ref="W82:X82" si="65">C82/100</f>
        <v>0</v>
      </c>
      <c r="X82" s="175">
        <f t="shared" si="65"/>
        <v>0</v>
      </c>
      <c r="Y82" s="175">
        <f t="shared" si="12"/>
        <v>0</v>
      </c>
      <c r="Z82" s="189">
        <f t="shared" si="13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52.0</v>
      </c>
      <c r="B83" s="190"/>
      <c r="C83" s="190"/>
      <c r="D83" s="190"/>
      <c r="E83" s="190"/>
      <c r="F83" s="190"/>
      <c r="G83" s="190"/>
      <c r="H83" s="191">
        <f t="shared" si="5"/>
        <v>0</v>
      </c>
      <c r="I83" s="190"/>
      <c r="J83" s="192">
        <f t="shared" si="6"/>
        <v>0</v>
      </c>
      <c r="K83" s="139"/>
      <c r="L83" s="216"/>
      <c r="M83" s="258"/>
      <c r="N83" s="258"/>
      <c r="O83" s="139"/>
      <c r="P83" s="139"/>
      <c r="Q83" s="175"/>
      <c r="R83" s="141"/>
      <c r="S83" s="175">
        <f t="shared" si="7"/>
        <v>0</v>
      </c>
      <c r="T83" s="160" t="str">
        <f t="shared" si="8"/>
        <v/>
      </c>
      <c r="U83" s="160">
        <f t="shared" si="9"/>
        <v>0</v>
      </c>
      <c r="V83" s="188">
        <f t="shared" si="10"/>
        <v>0</v>
      </c>
      <c r="W83" s="175">
        <f t="shared" ref="W83:X83" si="66">C83/100</f>
        <v>0</v>
      </c>
      <c r="X83" s="175">
        <f t="shared" si="66"/>
        <v>0</v>
      </c>
      <c r="Y83" s="175">
        <f t="shared" si="12"/>
        <v>0</v>
      </c>
      <c r="Z83" s="189">
        <f t="shared" si="13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53.0</v>
      </c>
      <c r="B84" s="190"/>
      <c r="C84" s="190"/>
      <c r="D84" s="190"/>
      <c r="E84" s="190"/>
      <c r="F84" s="190"/>
      <c r="G84" s="190"/>
      <c r="H84" s="191">
        <f t="shared" si="5"/>
        <v>0</v>
      </c>
      <c r="I84" s="190"/>
      <c r="J84" s="192">
        <f t="shared" si="6"/>
        <v>0</v>
      </c>
      <c r="K84" s="139"/>
      <c r="L84" s="216"/>
      <c r="M84" s="258"/>
      <c r="N84" s="258"/>
      <c r="O84" s="139"/>
      <c r="P84" s="139"/>
      <c r="Q84" s="175"/>
      <c r="R84" s="141"/>
      <c r="S84" s="175">
        <f t="shared" si="7"/>
        <v>0</v>
      </c>
      <c r="T84" s="160" t="str">
        <f t="shared" si="8"/>
        <v/>
      </c>
      <c r="U84" s="160">
        <f t="shared" si="9"/>
        <v>0</v>
      </c>
      <c r="V84" s="188">
        <f t="shared" si="10"/>
        <v>0</v>
      </c>
      <c r="W84" s="175">
        <f t="shared" ref="W84:X84" si="67">C84/100</f>
        <v>0</v>
      </c>
      <c r="X84" s="175">
        <f t="shared" si="67"/>
        <v>0</v>
      </c>
      <c r="Y84" s="175">
        <f t="shared" si="12"/>
        <v>0</v>
      </c>
      <c r="Z84" s="189">
        <f t="shared" si="13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54.0</v>
      </c>
      <c r="B85" s="190"/>
      <c r="C85" s="190"/>
      <c r="D85" s="190"/>
      <c r="E85" s="190"/>
      <c r="F85" s="190"/>
      <c r="G85" s="190"/>
      <c r="H85" s="191">
        <f t="shared" si="5"/>
        <v>0</v>
      </c>
      <c r="I85" s="190"/>
      <c r="J85" s="192">
        <f t="shared" si="6"/>
        <v>0</v>
      </c>
      <c r="K85" s="139"/>
      <c r="L85" s="216"/>
      <c r="M85" s="258"/>
      <c r="N85" s="258"/>
      <c r="O85" s="139"/>
      <c r="P85" s="139"/>
      <c r="Q85" s="175"/>
      <c r="R85" s="141"/>
      <c r="S85" s="175">
        <f t="shared" si="7"/>
        <v>0</v>
      </c>
      <c r="T85" s="160" t="str">
        <f t="shared" si="8"/>
        <v/>
      </c>
      <c r="U85" s="160">
        <f t="shared" si="9"/>
        <v>0</v>
      </c>
      <c r="V85" s="188">
        <f t="shared" si="10"/>
        <v>0</v>
      </c>
      <c r="W85" s="175">
        <f t="shared" ref="W85:X85" si="68">C85/100</f>
        <v>0</v>
      </c>
      <c r="X85" s="175">
        <f t="shared" si="68"/>
        <v>0</v>
      </c>
      <c r="Y85" s="175">
        <f t="shared" si="12"/>
        <v>0</v>
      </c>
      <c r="Z85" s="189">
        <f t="shared" si="13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55.0</v>
      </c>
      <c r="B86" s="190"/>
      <c r="C86" s="190"/>
      <c r="D86" s="190"/>
      <c r="E86" s="190"/>
      <c r="F86" s="190"/>
      <c r="G86" s="190"/>
      <c r="H86" s="191">
        <f t="shared" si="5"/>
        <v>0</v>
      </c>
      <c r="I86" s="190"/>
      <c r="J86" s="192">
        <f t="shared" si="6"/>
        <v>0</v>
      </c>
      <c r="K86" s="139"/>
      <c r="L86" s="216"/>
      <c r="M86" s="258"/>
      <c r="N86" s="258"/>
      <c r="O86" s="139"/>
      <c r="P86" s="139"/>
      <c r="Q86" s="175"/>
      <c r="R86" s="141"/>
      <c r="S86" s="175">
        <f t="shared" si="7"/>
        <v>0</v>
      </c>
      <c r="T86" s="160" t="str">
        <f t="shared" si="8"/>
        <v/>
      </c>
      <c r="U86" s="160">
        <f t="shared" si="9"/>
        <v>0</v>
      </c>
      <c r="V86" s="188">
        <f t="shared" si="10"/>
        <v>0</v>
      </c>
      <c r="W86" s="175">
        <f t="shared" ref="W86:X86" si="69">C86/100</f>
        <v>0</v>
      </c>
      <c r="X86" s="175">
        <f t="shared" si="69"/>
        <v>0</v>
      </c>
      <c r="Y86" s="175">
        <f t="shared" si="12"/>
        <v>0</v>
      </c>
      <c r="Z86" s="189">
        <f t="shared" si="13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56.0</v>
      </c>
      <c r="B87" s="190"/>
      <c r="C87" s="190"/>
      <c r="D87" s="190"/>
      <c r="E87" s="190"/>
      <c r="F87" s="190"/>
      <c r="G87" s="190"/>
      <c r="H87" s="191">
        <f t="shared" si="5"/>
        <v>0</v>
      </c>
      <c r="I87" s="190"/>
      <c r="J87" s="192">
        <f t="shared" si="6"/>
        <v>0</v>
      </c>
      <c r="K87" s="139"/>
      <c r="L87" s="216"/>
      <c r="M87" s="258"/>
      <c r="N87" s="258"/>
      <c r="O87" s="139"/>
      <c r="P87" s="139"/>
      <c r="Q87" s="175"/>
      <c r="R87" s="141"/>
      <c r="S87" s="175">
        <f t="shared" si="7"/>
        <v>0</v>
      </c>
      <c r="T87" s="160" t="str">
        <f t="shared" si="8"/>
        <v/>
      </c>
      <c r="U87" s="160">
        <f t="shared" si="9"/>
        <v>0</v>
      </c>
      <c r="V87" s="188">
        <f t="shared" si="10"/>
        <v>0</v>
      </c>
      <c r="W87" s="175">
        <f t="shared" ref="W87:X87" si="70">C87/100</f>
        <v>0</v>
      </c>
      <c r="X87" s="175">
        <f t="shared" si="70"/>
        <v>0</v>
      </c>
      <c r="Y87" s="175">
        <f t="shared" si="12"/>
        <v>0</v>
      </c>
      <c r="Z87" s="189">
        <f t="shared" si="13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57.0</v>
      </c>
      <c r="B88" s="190"/>
      <c r="C88" s="190"/>
      <c r="D88" s="190"/>
      <c r="E88" s="190"/>
      <c r="F88" s="190"/>
      <c r="G88" s="190"/>
      <c r="H88" s="191">
        <f t="shared" si="5"/>
        <v>0</v>
      </c>
      <c r="I88" s="190"/>
      <c r="J88" s="192">
        <f t="shared" si="6"/>
        <v>0</v>
      </c>
      <c r="K88" s="139"/>
      <c r="L88" s="216"/>
      <c r="M88" s="258"/>
      <c r="N88" s="258"/>
      <c r="O88" s="139"/>
      <c r="P88" s="139"/>
      <c r="Q88" s="175"/>
      <c r="R88" s="141"/>
      <c r="S88" s="175">
        <f t="shared" si="7"/>
        <v>0</v>
      </c>
      <c r="T88" s="160" t="str">
        <f t="shared" si="8"/>
        <v/>
      </c>
      <c r="U88" s="160">
        <f t="shared" si="9"/>
        <v>0</v>
      </c>
      <c r="V88" s="188">
        <f t="shared" si="10"/>
        <v>0</v>
      </c>
      <c r="W88" s="175">
        <f t="shared" ref="W88:X88" si="71">C88/100</f>
        <v>0</v>
      </c>
      <c r="X88" s="175">
        <f t="shared" si="71"/>
        <v>0</v>
      </c>
      <c r="Y88" s="175">
        <f t="shared" si="12"/>
        <v>0</v>
      </c>
      <c r="Z88" s="189">
        <f t="shared" si="13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58.0</v>
      </c>
      <c r="B89" s="190"/>
      <c r="C89" s="190"/>
      <c r="D89" s="190"/>
      <c r="E89" s="190"/>
      <c r="F89" s="190"/>
      <c r="G89" s="190"/>
      <c r="H89" s="191">
        <f t="shared" si="5"/>
        <v>0</v>
      </c>
      <c r="I89" s="190"/>
      <c r="J89" s="192">
        <f t="shared" si="6"/>
        <v>0</v>
      </c>
      <c r="K89" s="139"/>
      <c r="L89" s="216"/>
      <c r="M89" s="258"/>
      <c r="N89" s="258"/>
      <c r="O89" s="139"/>
      <c r="P89" s="139"/>
      <c r="Q89" s="175"/>
      <c r="R89" s="141"/>
      <c r="S89" s="175">
        <f t="shared" si="7"/>
        <v>0</v>
      </c>
      <c r="T89" s="160" t="str">
        <f t="shared" si="8"/>
        <v/>
      </c>
      <c r="U89" s="160">
        <f t="shared" si="9"/>
        <v>0</v>
      </c>
      <c r="V89" s="188">
        <f t="shared" si="10"/>
        <v>0</v>
      </c>
      <c r="W89" s="175">
        <f t="shared" ref="W89:X89" si="72">C89/100</f>
        <v>0</v>
      </c>
      <c r="X89" s="175">
        <f t="shared" si="72"/>
        <v>0</v>
      </c>
      <c r="Y89" s="175">
        <f t="shared" si="12"/>
        <v>0</v>
      </c>
      <c r="Z89" s="189">
        <f t="shared" si="13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59.0</v>
      </c>
      <c r="B90" s="190"/>
      <c r="C90" s="190"/>
      <c r="D90" s="190"/>
      <c r="E90" s="190"/>
      <c r="F90" s="190"/>
      <c r="G90" s="190"/>
      <c r="H90" s="191">
        <f t="shared" si="5"/>
        <v>0</v>
      </c>
      <c r="I90" s="190"/>
      <c r="J90" s="192">
        <f t="shared" si="6"/>
        <v>0</v>
      </c>
      <c r="K90" s="139"/>
      <c r="L90" s="216"/>
      <c r="M90" s="258"/>
      <c r="N90" s="258"/>
      <c r="O90" s="139"/>
      <c r="P90" s="139"/>
      <c r="Q90" s="175"/>
      <c r="R90" s="141"/>
      <c r="S90" s="175">
        <f t="shared" si="7"/>
        <v>0</v>
      </c>
      <c r="T90" s="160" t="str">
        <f t="shared" si="8"/>
        <v/>
      </c>
      <c r="U90" s="160">
        <f t="shared" si="9"/>
        <v>0</v>
      </c>
      <c r="V90" s="188">
        <f t="shared" si="10"/>
        <v>0</v>
      </c>
      <c r="W90" s="175">
        <f t="shared" ref="W90:X90" si="73">C90/100</f>
        <v>0</v>
      </c>
      <c r="X90" s="175">
        <f t="shared" si="73"/>
        <v>0</v>
      </c>
      <c r="Y90" s="175">
        <f t="shared" si="12"/>
        <v>0</v>
      </c>
      <c r="Z90" s="189">
        <f t="shared" si="13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60.0</v>
      </c>
      <c r="B91" s="190"/>
      <c r="C91" s="190"/>
      <c r="D91" s="190"/>
      <c r="E91" s="190"/>
      <c r="F91" s="190"/>
      <c r="G91" s="190"/>
      <c r="H91" s="191">
        <f t="shared" si="5"/>
        <v>0</v>
      </c>
      <c r="I91" s="190"/>
      <c r="J91" s="192">
        <f t="shared" si="6"/>
        <v>0</v>
      </c>
      <c r="K91" s="139"/>
      <c r="L91" s="175">
        <f t="shared" ref="L91:L92" si="75">D91*25.4/1000</f>
        <v>0</v>
      </c>
      <c r="M91" s="160" t="str">
        <f t="shared" ref="M91:M106" si="76">+I91</f>
        <v/>
      </c>
      <c r="N91" s="160">
        <f t="shared" ref="N91:N92" si="77">M91*L91</f>
        <v>0</v>
      </c>
      <c r="O91" s="139"/>
      <c r="P91" s="139"/>
      <c r="Q91" s="175"/>
      <c r="R91" s="141"/>
      <c r="S91" s="175">
        <f t="shared" si="7"/>
        <v>0</v>
      </c>
      <c r="T91" s="160" t="str">
        <f t="shared" si="8"/>
        <v/>
      </c>
      <c r="U91" s="160">
        <f t="shared" si="9"/>
        <v>0</v>
      </c>
      <c r="V91" s="188">
        <f t="shared" si="10"/>
        <v>0</v>
      </c>
      <c r="W91" s="175">
        <f t="shared" ref="W91:X91" si="74">C91/100</f>
        <v>0</v>
      </c>
      <c r="X91" s="175">
        <f t="shared" si="74"/>
        <v>0</v>
      </c>
      <c r="Y91" s="175">
        <f t="shared" si="12"/>
        <v>0</v>
      </c>
      <c r="Z91" s="189">
        <f t="shared" si="13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61.0</v>
      </c>
      <c r="B92" s="190"/>
      <c r="C92" s="190"/>
      <c r="D92" s="190"/>
      <c r="E92" s="190"/>
      <c r="F92" s="190"/>
      <c r="G92" s="190"/>
      <c r="H92" s="191">
        <f t="shared" si="5"/>
        <v>0</v>
      </c>
      <c r="I92" s="190"/>
      <c r="J92" s="192">
        <f t="shared" si="6"/>
        <v>0</v>
      </c>
      <c r="K92" s="139"/>
      <c r="L92" s="216">
        <f t="shared" si="75"/>
        <v>0</v>
      </c>
      <c r="M92" s="258" t="str">
        <f t="shared" si="76"/>
        <v/>
      </c>
      <c r="N92" s="258">
        <f t="shared" si="77"/>
        <v>0</v>
      </c>
      <c r="O92" s="139"/>
      <c r="P92" s="139"/>
      <c r="Q92" s="175"/>
      <c r="R92" s="141"/>
      <c r="S92" s="175">
        <f t="shared" si="7"/>
        <v>0</v>
      </c>
      <c r="T92" s="160" t="str">
        <f t="shared" si="8"/>
        <v/>
      </c>
      <c r="U92" s="160">
        <f t="shared" si="9"/>
        <v>0</v>
      </c>
      <c r="V92" s="188">
        <f t="shared" si="10"/>
        <v>0</v>
      </c>
      <c r="W92" s="175">
        <f t="shared" ref="W92:X92" si="78">C92/100</f>
        <v>0</v>
      </c>
      <c r="X92" s="175">
        <f t="shared" si="78"/>
        <v>0</v>
      </c>
      <c r="Y92" s="175">
        <f t="shared" si="12"/>
        <v>0</v>
      </c>
      <c r="Z92" s="189">
        <f t="shared" si="13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62.0</v>
      </c>
      <c r="B93" s="190"/>
      <c r="C93" s="190"/>
      <c r="D93" s="190"/>
      <c r="E93" s="190"/>
      <c r="F93" s="190"/>
      <c r="G93" s="190"/>
      <c r="H93" s="191">
        <f t="shared" si="5"/>
        <v>0</v>
      </c>
      <c r="I93" s="190"/>
      <c r="J93" s="192">
        <f t="shared" si="6"/>
        <v>0</v>
      </c>
      <c r="K93" s="139"/>
      <c r="L93" s="216"/>
      <c r="M93" s="258" t="str">
        <f t="shared" si="76"/>
        <v/>
      </c>
      <c r="N93" s="258"/>
      <c r="O93" s="139"/>
      <c r="P93" s="139"/>
      <c r="Q93" s="175"/>
      <c r="R93" s="141"/>
      <c r="S93" s="175">
        <f t="shared" si="7"/>
        <v>0</v>
      </c>
      <c r="T93" s="160" t="str">
        <f t="shared" si="8"/>
        <v/>
      </c>
      <c r="U93" s="160">
        <f t="shared" si="9"/>
        <v>0</v>
      </c>
      <c r="V93" s="188">
        <f t="shared" si="10"/>
        <v>0</v>
      </c>
      <c r="W93" s="175">
        <f t="shared" ref="W93:X93" si="79">C93/100</f>
        <v>0</v>
      </c>
      <c r="X93" s="175">
        <f t="shared" si="79"/>
        <v>0</v>
      </c>
      <c r="Y93" s="175">
        <f t="shared" si="12"/>
        <v>0</v>
      </c>
      <c r="Z93" s="189">
        <f t="shared" si="13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63.0</v>
      </c>
      <c r="B94" s="190"/>
      <c r="C94" s="190"/>
      <c r="D94" s="190"/>
      <c r="E94" s="190"/>
      <c r="F94" s="190"/>
      <c r="G94" s="190"/>
      <c r="H94" s="191">
        <f t="shared" si="5"/>
        <v>0</v>
      </c>
      <c r="I94" s="190"/>
      <c r="J94" s="192">
        <f t="shared" si="6"/>
        <v>0</v>
      </c>
      <c r="K94" s="139"/>
      <c r="L94" s="216"/>
      <c r="M94" s="258" t="str">
        <f t="shared" si="76"/>
        <v/>
      </c>
      <c r="N94" s="258"/>
      <c r="O94" s="139"/>
      <c r="P94" s="139"/>
      <c r="Q94" s="175"/>
      <c r="R94" s="141"/>
      <c r="S94" s="175">
        <f t="shared" si="7"/>
        <v>0</v>
      </c>
      <c r="T94" s="160" t="str">
        <f t="shared" si="8"/>
        <v/>
      </c>
      <c r="U94" s="160">
        <f t="shared" si="9"/>
        <v>0</v>
      </c>
      <c r="V94" s="188">
        <f t="shared" si="10"/>
        <v>0</v>
      </c>
      <c r="W94" s="175">
        <f t="shared" ref="W94:X94" si="80">C94/100</f>
        <v>0</v>
      </c>
      <c r="X94" s="175">
        <f t="shared" si="80"/>
        <v>0</v>
      </c>
      <c r="Y94" s="175">
        <f t="shared" si="12"/>
        <v>0</v>
      </c>
      <c r="Z94" s="189">
        <f t="shared" si="13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64.0</v>
      </c>
      <c r="B95" s="190"/>
      <c r="C95" s="190"/>
      <c r="D95" s="190"/>
      <c r="E95" s="190"/>
      <c r="F95" s="190"/>
      <c r="G95" s="190"/>
      <c r="H95" s="191">
        <f t="shared" si="5"/>
        <v>0</v>
      </c>
      <c r="I95" s="190"/>
      <c r="J95" s="192">
        <f t="shared" si="6"/>
        <v>0</v>
      </c>
      <c r="K95" s="139"/>
      <c r="L95" s="216"/>
      <c r="M95" s="258" t="str">
        <f t="shared" si="76"/>
        <v/>
      </c>
      <c r="N95" s="258"/>
      <c r="O95" s="139"/>
      <c r="P95" s="139"/>
      <c r="Q95" s="175"/>
      <c r="R95" s="141"/>
      <c r="S95" s="175">
        <f t="shared" si="7"/>
        <v>0</v>
      </c>
      <c r="T95" s="160" t="str">
        <f t="shared" si="8"/>
        <v/>
      </c>
      <c r="U95" s="160">
        <f t="shared" si="9"/>
        <v>0</v>
      </c>
      <c r="V95" s="188">
        <f t="shared" si="10"/>
        <v>0</v>
      </c>
      <c r="W95" s="175">
        <f t="shared" ref="W95:X95" si="81">C95/100</f>
        <v>0</v>
      </c>
      <c r="X95" s="175">
        <f t="shared" si="81"/>
        <v>0</v>
      </c>
      <c r="Y95" s="175">
        <f t="shared" si="12"/>
        <v>0</v>
      </c>
      <c r="Z95" s="189">
        <f t="shared" si="13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65.0</v>
      </c>
      <c r="B96" s="190"/>
      <c r="C96" s="190"/>
      <c r="D96" s="190"/>
      <c r="E96" s="190"/>
      <c r="F96" s="190"/>
      <c r="G96" s="190"/>
      <c r="H96" s="191">
        <f t="shared" si="5"/>
        <v>0</v>
      </c>
      <c r="I96" s="190"/>
      <c r="J96" s="192">
        <f t="shared" si="6"/>
        <v>0</v>
      </c>
      <c r="K96" s="139"/>
      <c r="L96" s="216"/>
      <c r="M96" s="258" t="str">
        <f t="shared" si="76"/>
        <v/>
      </c>
      <c r="N96" s="258"/>
      <c r="O96" s="139"/>
      <c r="P96" s="139"/>
      <c r="Q96" s="175"/>
      <c r="R96" s="141"/>
      <c r="S96" s="175">
        <f t="shared" si="7"/>
        <v>0</v>
      </c>
      <c r="T96" s="160" t="str">
        <f t="shared" si="8"/>
        <v/>
      </c>
      <c r="U96" s="160">
        <f t="shared" si="9"/>
        <v>0</v>
      </c>
      <c r="V96" s="188">
        <f t="shared" si="10"/>
        <v>0</v>
      </c>
      <c r="W96" s="175">
        <f t="shared" ref="W96:X96" si="82">C96/100</f>
        <v>0</v>
      </c>
      <c r="X96" s="175">
        <f t="shared" si="82"/>
        <v>0</v>
      </c>
      <c r="Y96" s="175">
        <f t="shared" si="12"/>
        <v>0</v>
      </c>
      <c r="Z96" s="189">
        <f t="shared" si="13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66.0</v>
      </c>
      <c r="B97" s="190"/>
      <c r="C97" s="190"/>
      <c r="D97" s="190"/>
      <c r="E97" s="190"/>
      <c r="F97" s="190"/>
      <c r="G97" s="190"/>
      <c r="H97" s="191">
        <f t="shared" si="5"/>
        <v>0</v>
      </c>
      <c r="I97" s="190"/>
      <c r="J97" s="192">
        <f t="shared" si="6"/>
        <v>0</v>
      </c>
      <c r="K97" s="139"/>
      <c r="L97" s="216"/>
      <c r="M97" s="258" t="str">
        <f t="shared" si="76"/>
        <v/>
      </c>
      <c r="N97" s="258"/>
      <c r="O97" s="139"/>
      <c r="P97" s="139"/>
      <c r="Q97" s="175"/>
      <c r="R97" s="141"/>
      <c r="S97" s="175">
        <f t="shared" si="7"/>
        <v>0</v>
      </c>
      <c r="T97" s="160" t="str">
        <f t="shared" si="8"/>
        <v/>
      </c>
      <c r="U97" s="160">
        <f t="shared" si="9"/>
        <v>0</v>
      </c>
      <c r="V97" s="188">
        <f t="shared" si="10"/>
        <v>0</v>
      </c>
      <c r="W97" s="175">
        <f t="shared" ref="W97:X97" si="83">C97/100</f>
        <v>0</v>
      </c>
      <c r="X97" s="175">
        <f t="shared" si="83"/>
        <v>0</v>
      </c>
      <c r="Y97" s="175">
        <f t="shared" si="12"/>
        <v>0</v>
      </c>
      <c r="Z97" s="189">
        <f t="shared" si="13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67.0</v>
      </c>
      <c r="B98" s="190"/>
      <c r="C98" s="190"/>
      <c r="D98" s="190"/>
      <c r="E98" s="190"/>
      <c r="F98" s="190"/>
      <c r="G98" s="190"/>
      <c r="H98" s="191">
        <f t="shared" si="5"/>
        <v>0</v>
      </c>
      <c r="I98" s="190"/>
      <c r="J98" s="192">
        <f t="shared" si="6"/>
        <v>0</v>
      </c>
      <c r="K98" s="139"/>
      <c r="L98" s="216"/>
      <c r="M98" s="258" t="str">
        <f t="shared" si="76"/>
        <v/>
      </c>
      <c r="N98" s="258"/>
      <c r="O98" s="139"/>
      <c r="P98" s="139"/>
      <c r="Q98" s="175"/>
      <c r="R98" s="141"/>
      <c r="S98" s="175">
        <f t="shared" si="7"/>
        <v>0</v>
      </c>
      <c r="T98" s="160" t="str">
        <f t="shared" si="8"/>
        <v/>
      </c>
      <c r="U98" s="160">
        <f t="shared" si="9"/>
        <v>0</v>
      </c>
      <c r="V98" s="188">
        <f t="shared" si="10"/>
        <v>0</v>
      </c>
      <c r="W98" s="175">
        <f t="shared" ref="W98:X98" si="84">C98/100</f>
        <v>0</v>
      </c>
      <c r="X98" s="175">
        <f t="shared" si="84"/>
        <v>0</v>
      </c>
      <c r="Y98" s="175">
        <f t="shared" si="12"/>
        <v>0</v>
      </c>
      <c r="Z98" s="189">
        <f t="shared" si="13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68.0</v>
      </c>
      <c r="B99" s="190"/>
      <c r="C99" s="190"/>
      <c r="D99" s="190"/>
      <c r="E99" s="190"/>
      <c r="F99" s="190"/>
      <c r="G99" s="190"/>
      <c r="H99" s="191">
        <f t="shared" si="5"/>
        <v>0</v>
      </c>
      <c r="I99" s="190"/>
      <c r="J99" s="192">
        <f t="shared" si="6"/>
        <v>0</v>
      </c>
      <c r="K99" s="139"/>
      <c r="L99" s="216"/>
      <c r="M99" s="258" t="str">
        <f t="shared" si="76"/>
        <v/>
      </c>
      <c r="N99" s="258"/>
      <c r="O99" s="139"/>
      <c r="P99" s="139"/>
      <c r="Q99" s="175"/>
      <c r="R99" s="141"/>
      <c r="S99" s="175">
        <f t="shared" si="7"/>
        <v>0</v>
      </c>
      <c r="T99" s="160" t="str">
        <f t="shared" si="8"/>
        <v/>
      </c>
      <c r="U99" s="160">
        <f t="shared" si="9"/>
        <v>0</v>
      </c>
      <c r="V99" s="188">
        <f t="shared" si="10"/>
        <v>0</v>
      </c>
      <c r="W99" s="175">
        <f t="shared" ref="W99:X99" si="85">C99/100</f>
        <v>0</v>
      </c>
      <c r="X99" s="175">
        <f t="shared" si="85"/>
        <v>0</v>
      </c>
      <c r="Y99" s="175">
        <f t="shared" si="12"/>
        <v>0</v>
      </c>
      <c r="Z99" s="189">
        <f t="shared" si="13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69.0</v>
      </c>
      <c r="B100" s="190"/>
      <c r="C100" s="190"/>
      <c r="D100" s="190"/>
      <c r="E100" s="190"/>
      <c r="F100" s="190"/>
      <c r="G100" s="190"/>
      <c r="H100" s="191">
        <f t="shared" si="5"/>
        <v>0</v>
      </c>
      <c r="I100" s="190"/>
      <c r="J100" s="192">
        <f t="shared" si="6"/>
        <v>0</v>
      </c>
      <c r="K100" s="139"/>
      <c r="L100" s="216"/>
      <c r="M100" s="258" t="str">
        <f t="shared" si="76"/>
        <v/>
      </c>
      <c r="N100" s="258"/>
      <c r="O100" s="139"/>
      <c r="P100" s="139"/>
      <c r="Q100" s="175"/>
      <c r="R100" s="141"/>
      <c r="S100" s="175">
        <f t="shared" si="7"/>
        <v>0</v>
      </c>
      <c r="T100" s="160" t="str">
        <f t="shared" si="8"/>
        <v/>
      </c>
      <c r="U100" s="160">
        <f t="shared" si="9"/>
        <v>0</v>
      </c>
      <c r="V100" s="188">
        <f t="shared" si="10"/>
        <v>0</v>
      </c>
      <c r="W100" s="175">
        <f t="shared" ref="W100:X100" si="86">C100/100</f>
        <v>0</v>
      </c>
      <c r="X100" s="175">
        <f t="shared" si="86"/>
        <v>0</v>
      </c>
      <c r="Y100" s="175">
        <f t="shared" si="12"/>
        <v>0</v>
      </c>
      <c r="Z100" s="189">
        <f t="shared" si="13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70.0</v>
      </c>
      <c r="B101" s="190"/>
      <c r="C101" s="190"/>
      <c r="D101" s="190"/>
      <c r="E101" s="190"/>
      <c r="F101" s="190"/>
      <c r="G101" s="190"/>
      <c r="H101" s="191">
        <f t="shared" si="5"/>
        <v>0</v>
      </c>
      <c r="I101" s="190"/>
      <c r="J101" s="192">
        <f t="shared" si="6"/>
        <v>0</v>
      </c>
      <c r="K101" s="139"/>
      <c r="L101" s="216"/>
      <c r="M101" s="258" t="str">
        <f t="shared" si="76"/>
        <v/>
      </c>
      <c r="N101" s="258"/>
      <c r="O101" s="139"/>
      <c r="P101" s="139"/>
      <c r="Q101" s="175"/>
      <c r="R101" s="141"/>
      <c r="S101" s="175">
        <f t="shared" si="7"/>
        <v>0</v>
      </c>
      <c r="T101" s="160" t="str">
        <f t="shared" si="8"/>
        <v/>
      </c>
      <c r="U101" s="160">
        <f t="shared" si="9"/>
        <v>0</v>
      </c>
      <c r="V101" s="188">
        <f t="shared" si="10"/>
        <v>0</v>
      </c>
      <c r="W101" s="175">
        <f t="shared" ref="W101:X101" si="87">C101/100</f>
        <v>0</v>
      </c>
      <c r="X101" s="175">
        <f t="shared" si="87"/>
        <v>0</v>
      </c>
      <c r="Y101" s="175">
        <f t="shared" si="12"/>
        <v>0</v>
      </c>
      <c r="Z101" s="189">
        <f t="shared" si="13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71.0</v>
      </c>
      <c r="B102" s="190"/>
      <c r="C102" s="190"/>
      <c r="D102" s="190"/>
      <c r="E102" s="190"/>
      <c r="F102" s="190"/>
      <c r="G102" s="190"/>
      <c r="H102" s="191">
        <f t="shared" si="5"/>
        <v>0</v>
      </c>
      <c r="I102" s="190"/>
      <c r="J102" s="192">
        <f t="shared" si="6"/>
        <v>0</v>
      </c>
      <c r="K102" s="139"/>
      <c r="L102" s="216"/>
      <c r="M102" s="258" t="str">
        <f t="shared" si="76"/>
        <v/>
      </c>
      <c r="N102" s="258"/>
      <c r="O102" s="139"/>
      <c r="P102" s="139"/>
      <c r="Q102" s="175"/>
      <c r="R102" s="141"/>
      <c r="S102" s="175">
        <f t="shared" si="7"/>
        <v>0</v>
      </c>
      <c r="T102" s="160" t="str">
        <f t="shared" si="8"/>
        <v/>
      </c>
      <c r="U102" s="160">
        <f t="shared" si="9"/>
        <v>0</v>
      </c>
      <c r="V102" s="188">
        <f t="shared" si="10"/>
        <v>0</v>
      </c>
      <c r="W102" s="175">
        <f t="shared" ref="W102:X102" si="88">C102/100</f>
        <v>0</v>
      </c>
      <c r="X102" s="175">
        <f t="shared" si="88"/>
        <v>0</v>
      </c>
      <c r="Y102" s="175">
        <f t="shared" si="12"/>
        <v>0</v>
      </c>
      <c r="Z102" s="189">
        <f t="shared" si="13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72.0</v>
      </c>
      <c r="B103" s="190"/>
      <c r="C103" s="190"/>
      <c r="D103" s="190"/>
      <c r="E103" s="190"/>
      <c r="F103" s="190"/>
      <c r="G103" s="190"/>
      <c r="H103" s="191">
        <f t="shared" si="5"/>
        <v>0</v>
      </c>
      <c r="I103" s="190"/>
      <c r="J103" s="192">
        <f t="shared" si="6"/>
        <v>0</v>
      </c>
      <c r="K103" s="139"/>
      <c r="L103" s="216"/>
      <c r="M103" s="258" t="str">
        <f t="shared" si="76"/>
        <v/>
      </c>
      <c r="N103" s="258"/>
      <c r="O103" s="139"/>
      <c r="P103" s="139"/>
      <c r="Q103" s="175"/>
      <c r="R103" s="141"/>
      <c r="S103" s="195">
        <f t="shared" si="7"/>
        <v>0</v>
      </c>
      <c r="T103" s="196" t="str">
        <f t="shared" si="8"/>
        <v/>
      </c>
      <c r="U103" s="196">
        <f t="shared" si="9"/>
        <v>0</v>
      </c>
      <c r="V103" s="260">
        <f t="shared" si="10"/>
        <v>0</v>
      </c>
      <c r="W103" s="195">
        <f t="shared" ref="W103:X103" si="89">C103/100</f>
        <v>0</v>
      </c>
      <c r="X103" s="195">
        <f t="shared" si="89"/>
        <v>0</v>
      </c>
      <c r="Y103" s="195">
        <f t="shared" si="12"/>
        <v>0</v>
      </c>
      <c r="Z103" s="198">
        <f t="shared" si="13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73.0</v>
      </c>
      <c r="B104" s="190"/>
      <c r="C104" s="190"/>
      <c r="D104" s="190"/>
      <c r="E104" s="190"/>
      <c r="F104" s="190"/>
      <c r="G104" s="190"/>
      <c r="H104" s="191">
        <f t="shared" si="5"/>
        <v>0</v>
      </c>
      <c r="I104" s="190"/>
      <c r="J104" s="192">
        <f t="shared" si="6"/>
        <v>0</v>
      </c>
      <c r="K104" s="139"/>
      <c r="L104" s="216"/>
      <c r="M104" s="258" t="str">
        <f t="shared" si="76"/>
        <v/>
      </c>
      <c r="N104" s="258"/>
      <c r="O104" s="139"/>
      <c r="P104" s="139"/>
      <c r="Q104" s="175"/>
      <c r="R104" s="141"/>
      <c r="S104" s="195">
        <f t="shared" si="7"/>
        <v>0</v>
      </c>
      <c r="T104" s="196" t="str">
        <f t="shared" si="8"/>
        <v/>
      </c>
      <c r="U104" s="196">
        <f t="shared" si="9"/>
        <v>0</v>
      </c>
      <c r="V104" s="260">
        <f t="shared" si="10"/>
        <v>0</v>
      </c>
      <c r="W104" s="195">
        <f t="shared" ref="W104:X104" si="90">C104/100</f>
        <v>0</v>
      </c>
      <c r="X104" s="195">
        <f t="shared" si="90"/>
        <v>0</v>
      </c>
      <c r="Y104" s="195">
        <f t="shared" si="12"/>
        <v>0</v>
      </c>
      <c r="Z104" s="198">
        <f t="shared" si="13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74.0</v>
      </c>
      <c r="B105" s="190"/>
      <c r="C105" s="190"/>
      <c r="D105" s="190"/>
      <c r="E105" s="190"/>
      <c r="F105" s="190"/>
      <c r="G105" s="190"/>
      <c r="H105" s="191">
        <f t="shared" si="5"/>
        <v>0</v>
      </c>
      <c r="I105" s="190"/>
      <c r="J105" s="192">
        <f t="shared" si="6"/>
        <v>0</v>
      </c>
      <c r="K105" s="139"/>
      <c r="L105" s="216"/>
      <c r="M105" s="258" t="str">
        <f t="shared" si="76"/>
        <v/>
      </c>
      <c r="N105" s="258"/>
      <c r="O105" s="139"/>
      <c r="P105" s="139"/>
      <c r="Q105" s="175"/>
      <c r="R105" s="141"/>
      <c r="S105" s="195">
        <f t="shared" si="7"/>
        <v>0</v>
      </c>
      <c r="T105" s="196" t="str">
        <f t="shared" si="8"/>
        <v/>
      </c>
      <c r="U105" s="196">
        <f t="shared" si="9"/>
        <v>0</v>
      </c>
      <c r="V105" s="260">
        <f t="shared" si="10"/>
        <v>0</v>
      </c>
      <c r="W105" s="195">
        <f t="shared" ref="W105:X105" si="91">C105/100</f>
        <v>0</v>
      </c>
      <c r="X105" s="195">
        <f t="shared" si="91"/>
        <v>0</v>
      </c>
      <c r="Y105" s="195">
        <f t="shared" si="12"/>
        <v>0</v>
      </c>
      <c r="Z105" s="198">
        <f t="shared" si="13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75.0</v>
      </c>
      <c r="B106" s="190"/>
      <c r="C106" s="190"/>
      <c r="D106" s="190"/>
      <c r="E106" s="190"/>
      <c r="F106" s="190"/>
      <c r="G106" s="190"/>
      <c r="H106" s="191">
        <f t="shared" si="5"/>
        <v>0</v>
      </c>
      <c r="I106" s="190"/>
      <c r="J106" s="192">
        <f t="shared" si="6"/>
        <v>0</v>
      </c>
      <c r="K106" s="139"/>
      <c r="L106" s="216"/>
      <c r="M106" s="258" t="str">
        <f t="shared" si="76"/>
        <v/>
      </c>
      <c r="N106" s="258"/>
      <c r="O106" s="139"/>
      <c r="P106" s="139"/>
      <c r="Q106" s="175"/>
      <c r="R106" s="141"/>
      <c r="S106" s="195">
        <f t="shared" si="7"/>
        <v>0</v>
      </c>
      <c r="T106" s="196" t="str">
        <f t="shared" si="8"/>
        <v/>
      </c>
      <c r="U106" s="196">
        <f t="shared" si="9"/>
        <v>0</v>
      </c>
      <c r="V106" s="260">
        <f t="shared" si="10"/>
        <v>0</v>
      </c>
      <c r="W106" s="195">
        <f t="shared" ref="W106:X106" si="92">C106/100</f>
        <v>0</v>
      </c>
      <c r="X106" s="195">
        <f t="shared" si="92"/>
        <v>0</v>
      </c>
      <c r="Y106" s="195">
        <f t="shared" si="12"/>
        <v>0</v>
      </c>
      <c r="Z106" s="198">
        <f t="shared" si="13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76.0</v>
      </c>
      <c r="B107" s="190"/>
      <c r="C107" s="190"/>
      <c r="D107" s="190"/>
      <c r="E107" s="190"/>
      <c r="F107" s="190"/>
      <c r="G107" s="190"/>
      <c r="H107" s="191" t="str">
        <f t="shared" si="5"/>
        <v/>
      </c>
      <c r="I107" s="190"/>
      <c r="J107" s="192">
        <f t="shared" si="6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7"/>
        <v>0</v>
      </c>
      <c r="T107" s="196" t="str">
        <f t="shared" si="8"/>
        <v/>
      </c>
      <c r="U107" s="196">
        <f t="shared" si="9"/>
        <v>0</v>
      </c>
      <c r="V107" s="197"/>
      <c r="W107" s="195">
        <f t="shared" ref="W107:X107" si="93">C107/100</f>
        <v>0</v>
      </c>
      <c r="X107" s="195">
        <f t="shared" si="93"/>
        <v>0</v>
      </c>
      <c r="Y107" s="195">
        <f t="shared" si="12"/>
        <v>0</v>
      </c>
      <c r="Z107" s="198">
        <f t="shared" si="13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77.0</v>
      </c>
      <c r="B108" s="190"/>
      <c r="C108" s="190"/>
      <c r="D108" s="190"/>
      <c r="E108" s="190"/>
      <c r="F108" s="190"/>
      <c r="G108" s="190"/>
      <c r="H108" s="191" t="str">
        <f t="shared" si="5"/>
        <v/>
      </c>
      <c r="I108" s="190"/>
      <c r="J108" s="192">
        <f t="shared" si="6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7"/>
        <v>0</v>
      </c>
      <c r="T108" s="196" t="str">
        <f t="shared" si="8"/>
        <v/>
      </c>
      <c r="U108" s="196">
        <f t="shared" si="9"/>
        <v>0</v>
      </c>
      <c r="V108" s="197"/>
      <c r="W108" s="195">
        <f t="shared" ref="W108:X108" si="94">C108/100</f>
        <v>0</v>
      </c>
      <c r="X108" s="195">
        <f t="shared" si="94"/>
        <v>0</v>
      </c>
      <c r="Y108" s="195">
        <f t="shared" si="12"/>
        <v>0</v>
      </c>
      <c r="Z108" s="198">
        <f t="shared" si="13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78.0</v>
      </c>
      <c r="B109" s="190"/>
      <c r="C109" s="190"/>
      <c r="D109" s="190"/>
      <c r="E109" s="190"/>
      <c r="F109" s="190"/>
      <c r="G109" s="190"/>
      <c r="H109" s="191" t="str">
        <f t="shared" si="5"/>
        <v/>
      </c>
      <c r="I109" s="190"/>
      <c r="J109" s="192">
        <f t="shared" si="6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7"/>
        <v>0</v>
      </c>
      <c r="T109" s="196" t="str">
        <f t="shared" si="8"/>
        <v/>
      </c>
      <c r="U109" s="196">
        <f t="shared" si="9"/>
        <v>0</v>
      </c>
      <c r="V109" s="197"/>
      <c r="W109" s="195">
        <f t="shared" ref="W109:X109" si="95">C109/100</f>
        <v>0</v>
      </c>
      <c r="X109" s="195">
        <f t="shared" si="95"/>
        <v>0</v>
      </c>
      <c r="Y109" s="195">
        <f t="shared" si="12"/>
        <v>0</v>
      </c>
      <c r="Z109" s="198">
        <f t="shared" si="13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79.0</v>
      </c>
      <c r="B110" s="190"/>
      <c r="C110" s="190"/>
      <c r="D110" s="190"/>
      <c r="E110" s="190"/>
      <c r="F110" s="190"/>
      <c r="G110" s="190"/>
      <c r="H110" s="191" t="str">
        <f t="shared" si="5"/>
        <v/>
      </c>
      <c r="I110" s="190"/>
      <c r="J110" s="192">
        <f t="shared" si="6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7"/>
        <v>0</v>
      </c>
      <c r="T110" s="196" t="str">
        <f t="shared" si="8"/>
        <v/>
      </c>
      <c r="U110" s="196">
        <f t="shared" si="9"/>
        <v>0</v>
      </c>
      <c r="V110" s="197"/>
      <c r="W110" s="195">
        <f t="shared" ref="W110:X110" si="96">C110/100</f>
        <v>0</v>
      </c>
      <c r="X110" s="195">
        <f t="shared" si="96"/>
        <v>0</v>
      </c>
      <c r="Y110" s="195">
        <f t="shared" si="12"/>
        <v>0</v>
      </c>
      <c r="Z110" s="198">
        <f t="shared" si="13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80.0</v>
      </c>
      <c r="B111" s="190"/>
      <c r="C111" s="190"/>
      <c r="D111" s="190"/>
      <c r="E111" s="190"/>
      <c r="F111" s="190"/>
      <c r="G111" s="190"/>
      <c r="H111" s="191" t="str">
        <f t="shared" si="5"/>
        <v/>
      </c>
      <c r="I111" s="190"/>
      <c r="J111" s="192">
        <f t="shared" si="6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7"/>
        <v>0</v>
      </c>
      <c r="T111" s="196" t="str">
        <f t="shared" si="8"/>
        <v/>
      </c>
      <c r="U111" s="196">
        <f t="shared" si="9"/>
        <v>0</v>
      </c>
      <c r="V111" s="197"/>
      <c r="W111" s="195">
        <f t="shared" ref="W111:X111" si="97">C111/100</f>
        <v>0</v>
      </c>
      <c r="X111" s="195">
        <f t="shared" si="97"/>
        <v>0</v>
      </c>
      <c r="Y111" s="195">
        <f t="shared" si="12"/>
        <v>0</v>
      </c>
      <c r="Z111" s="198">
        <f t="shared" si="13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81.0</v>
      </c>
      <c r="B112" s="190"/>
      <c r="C112" s="190"/>
      <c r="D112" s="190"/>
      <c r="E112" s="190"/>
      <c r="F112" s="190"/>
      <c r="G112" s="190"/>
      <c r="H112" s="191" t="str">
        <f t="shared" si="5"/>
        <v/>
      </c>
      <c r="I112" s="190"/>
      <c r="J112" s="192">
        <f t="shared" si="6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7"/>
        <v>0</v>
      </c>
      <c r="T112" s="196" t="str">
        <f t="shared" si="8"/>
        <v/>
      </c>
      <c r="U112" s="196">
        <f t="shared" si="9"/>
        <v>0</v>
      </c>
      <c r="V112" s="197"/>
      <c r="W112" s="195">
        <f t="shared" ref="W112:X112" si="98">C112/100</f>
        <v>0</v>
      </c>
      <c r="X112" s="195">
        <f t="shared" si="98"/>
        <v>0</v>
      </c>
      <c r="Y112" s="195">
        <f t="shared" si="12"/>
        <v>0</v>
      </c>
      <c r="Z112" s="198">
        <f t="shared" si="13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82.0</v>
      </c>
      <c r="B113" s="190"/>
      <c r="C113" s="190"/>
      <c r="D113" s="190"/>
      <c r="E113" s="190"/>
      <c r="F113" s="190"/>
      <c r="G113" s="190"/>
      <c r="H113" s="191" t="str">
        <f t="shared" si="5"/>
        <v/>
      </c>
      <c r="I113" s="190"/>
      <c r="J113" s="192">
        <f t="shared" si="6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7"/>
        <v>0</v>
      </c>
      <c r="T113" s="196" t="str">
        <f t="shared" si="8"/>
        <v/>
      </c>
      <c r="U113" s="196">
        <f t="shared" si="9"/>
        <v>0</v>
      </c>
      <c r="V113" s="197"/>
      <c r="W113" s="195">
        <f t="shared" ref="W113:X113" si="99">C113/100</f>
        <v>0</v>
      </c>
      <c r="X113" s="195">
        <f t="shared" si="99"/>
        <v>0</v>
      </c>
      <c r="Y113" s="195">
        <f t="shared" si="12"/>
        <v>0</v>
      </c>
      <c r="Z113" s="198">
        <f t="shared" si="13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83.0</v>
      </c>
      <c r="B114" s="190"/>
      <c r="C114" s="190"/>
      <c r="D114" s="190"/>
      <c r="E114" s="190"/>
      <c r="F114" s="190"/>
      <c r="G114" s="190"/>
      <c r="H114" s="191" t="str">
        <f t="shared" si="5"/>
        <v/>
      </c>
      <c r="I114" s="190"/>
      <c r="J114" s="192">
        <f t="shared" si="6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7"/>
        <v>0</v>
      </c>
      <c r="T114" s="196" t="str">
        <f t="shared" si="8"/>
        <v/>
      </c>
      <c r="U114" s="196">
        <f t="shared" si="9"/>
        <v>0</v>
      </c>
      <c r="V114" s="197"/>
      <c r="W114" s="195">
        <f t="shared" ref="W114:X114" si="100">C114/100</f>
        <v>0</v>
      </c>
      <c r="X114" s="195">
        <f t="shared" si="100"/>
        <v>0</v>
      </c>
      <c r="Y114" s="195">
        <f t="shared" si="12"/>
        <v>0</v>
      </c>
      <c r="Z114" s="198">
        <f t="shared" si="13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84.0</v>
      </c>
      <c r="B115" s="190"/>
      <c r="C115" s="190"/>
      <c r="D115" s="190"/>
      <c r="E115" s="190"/>
      <c r="F115" s="190"/>
      <c r="G115" s="190"/>
      <c r="H115" s="191" t="str">
        <f t="shared" si="5"/>
        <v/>
      </c>
      <c r="I115" s="190"/>
      <c r="J115" s="192">
        <f t="shared" si="6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7"/>
        <v>0</v>
      </c>
      <c r="T115" s="196" t="str">
        <f t="shared" si="8"/>
        <v/>
      </c>
      <c r="U115" s="196">
        <f t="shared" si="9"/>
        <v>0</v>
      </c>
      <c r="V115" s="197"/>
      <c r="W115" s="195">
        <f t="shared" ref="W115:X115" si="101">C115/100</f>
        <v>0</v>
      </c>
      <c r="X115" s="195">
        <f t="shared" si="101"/>
        <v>0</v>
      </c>
      <c r="Y115" s="195">
        <f t="shared" si="12"/>
        <v>0</v>
      </c>
      <c r="Z115" s="198">
        <f t="shared" si="13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85.0</v>
      </c>
      <c r="B116" s="190"/>
      <c r="C116" s="190"/>
      <c r="D116" s="190"/>
      <c r="E116" s="190"/>
      <c r="F116" s="190"/>
      <c r="G116" s="190"/>
      <c r="H116" s="191" t="str">
        <f t="shared" si="5"/>
        <v/>
      </c>
      <c r="I116" s="190"/>
      <c r="J116" s="192">
        <f t="shared" si="6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7"/>
        <v>0</v>
      </c>
      <c r="T116" s="196" t="str">
        <f t="shared" si="8"/>
        <v/>
      </c>
      <c r="U116" s="196">
        <f t="shared" si="9"/>
        <v>0</v>
      </c>
      <c r="V116" s="197"/>
      <c r="W116" s="195">
        <f t="shared" ref="W116:X116" si="102">C116/100</f>
        <v>0</v>
      </c>
      <c r="X116" s="195">
        <f t="shared" si="102"/>
        <v>0</v>
      </c>
      <c r="Y116" s="195">
        <f t="shared" si="12"/>
        <v>0</v>
      </c>
      <c r="Z116" s="198">
        <f t="shared" si="13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86.0</v>
      </c>
      <c r="B117" s="190"/>
      <c r="C117" s="190"/>
      <c r="D117" s="190"/>
      <c r="E117" s="190"/>
      <c r="F117" s="190"/>
      <c r="G117" s="190"/>
      <c r="H117" s="191" t="str">
        <f t="shared" si="5"/>
        <v/>
      </c>
      <c r="I117" s="190"/>
      <c r="J117" s="192">
        <f t="shared" si="6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7"/>
        <v>0</v>
      </c>
      <c r="T117" s="196" t="str">
        <f t="shared" si="8"/>
        <v/>
      </c>
      <c r="U117" s="196">
        <f t="shared" si="9"/>
        <v>0</v>
      </c>
      <c r="V117" s="197"/>
      <c r="W117" s="195">
        <f t="shared" ref="W117:X117" si="103">C117/100</f>
        <v>0</v>
      </c>
      <c r="X117" s="195">
        <f t="shared" si="103"/>
        <v>0</v>
      </c>
      <c r="Y117" s="195">
        <f t="shared" si="12"/>
        <v>0</v>
      </c>
      <c r="Z117" s="198">
        <f t="shared" si="13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87.0</v>
      </c>
      <c r="B118" s="190"/>
      <c r="C118" s="190"/>
      <c r="D118" s="190"/>
      <c r="E118" s="190"/>
      <c r="F118" s="190"/>
      <c r="G118" s="190"/>
      <c r="H118" s="191" t="str">
        <f t="shared" si="5"/>
        <v/>
      </c>
      <c r="I118" s="190"/>
      <c r="J118" s="192">
        <f t="shared" si="6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7"/>
        <v>0</v>
      </c>
      <c r="T118" s="196" t="str">
        <f t="shared" si="8"/>
        <v/>
      </c>
      <c r="U118" s="196">
        <f t="shared" si="9"/>
        <v>0</v>
      </c>
      <c r="V118" s="197"/>
      <c r="W118" s="195">
        <f t="shared" ref="W118:X118" si="104">C118/100</f>
        <v>0</v>
      </c>
      <c r="X118" s="195">
        <f t="shared" si="104"/>
        <v>0</v>
      </c>
      <c r="Y118" s="195">
        <f t="shared" si="12"/>
        <v>0</v>
      </c>
      <c r="Z118" s="198">
        <f t="shared" si="13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88.0</v>
      </c>
      <c r="B119" s="190"/>
      <c r="C119" s="190"/>
      <c r="D119" s="190"/>
      <c r="E119" s="190"/>
      <c r="F119" s="190"/>
      <c r="G119" s="190"/>
      <c r="H119" s="191" t="str">
        <f t="shared" si="5"/>
        <v/>
      </c>
      <c r="I119" s="190"/>
      <c r="J119" s="192">
        <f t="shared" si="6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7"/>
        <v>0</v>
      </c>
      <c r="T119" s="196" t="str">
        <f t="shared" si="8"/>
        <v/>
      </c>
      <c r="U119" s="196">
        <f t="shared" si="9"/>
        <v>0</v>
      </c>
      <c r="V119" s="197"/>
      <c r="W119" s="195">
        <f t="shared" ref="W119:X119" si="105">C119/100</f>
        <v>0</v>
      </c>
      <c r="X119" s="195">
        <f t="shared" si="105"/>
        <v>0</v>
      </c>
      <c r="Y119" s="195">
        <f t="shared" si="12"/>
        <v>0</v>
      </c>
      <c r="Z119" s="198">
        <f t="shared" si="13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89.0</v>
      </c>
      <c r="B120" s="190"/>
      <c r="C120" s="190"/>
      <c r="D120" s="190"/>
      <c r="E120" s="190"/>
      <c r="F120" s="190"/>
      <c r="G120" s="190"/>
      <c r="H120" s="191" t="str">
        <f t="shared" si="5"/>
        <v/>
      </c>
      <c r="I120" s="190"/>
      <c r="J120" s="192">
        <f t="shared" si="6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7"/>
        <v>0</v>
      </c>
      <c r="T120" s="196" t="str">
        <f t="shared" si="8"/>
        <v/>
      </c>
      <c r="U120" s="196">
        <f t="shared" si="9"/>
        <v>0</v>
      </c>
      <c r="V120" s="197"/>
      <c r="W120" s="195">
        <f t="shared" ref="W120:X120" si="106">C120/100</f>
        <v>0</v>
      </c>
      <c r="X120" s="195">
        <f t="shared" si="106"/>
        <v>0</v>
      </c>
      <c r="Y120" s="195">
        <f t="shared" si="12"/>
        <v>0</v>
      </c>
      <c r="Z120" s="198">
        <f t="shared" si="13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90.0</v>
      </c>
      <c r="B121" s="190"/>
      <c r="C121" s="190"/>
      <c r="D121" s="190"/>
      <c r="E121" s="190"/>
      <c r="F121" s="190"/>
      <c r="G121" s="190"/>
      <c r="H121" s="191" t="str">
        <f t="shared" si="5"/>
        <v/>
      </c>
      <c r="I121" s="190"/>
      <c r="J121" s="192">
        <f t="shared" si="6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7"/>
        <v>0</v>
      </c>
      <c r="T121" s="196" t="str">
        <f t="shared" si="8"/>
        <v/>
      </c>
      <c r="U121" s="196">
        <f t="shared" si="9"/>
        <v>0</v>
      </c>
      <c r="V121" s="197"/>
      <c r="W121" s="195">
        <f t="shared" ref="W121:X121" si="107">C121/100</f>
        <v>0</v>
      </c>
      <c r="X121" s="195">
        <f t="shared" si="107"/>
        <v>0</v>
      </c>
      <c r="Y121" s="195">
        <f t="shared" si="12"/>
        <v>0</v>
      </c>
      <c r="Z121" s="198">
        <f t="shared" si="13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91.0</v>
      </c>
      <c r="B122" s="190"/>
      <c r="C122" s="190"/>
      <c r="D122" s="190"/>
      <c r="E122" s="190"/>
      <c r="F122" s="190"/>
      <c r="G122" s="190"/>
      <c r="H122" s="191" t="str">
        <f t="shared" si="5"/>
        <v/>
      </c>
      <c r="I122" s="190"/>
      <c r="J122" s="192">
        <f t="shared" si="6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7"/>
        <v>0</v>
      </c>
      <c r="T122" s="196" t="str">
        <f t="shared" si="8"/>
        <v/>
      </c>
      <c r="U122" s="196">
        <f t="shared" si="9"/>
        <v>0</v>
      </c>
      <c r="V122" s="197"/>
      <c r="W122" s="195">
        <f t="shared" ref="W122:X122" si="108">C122/100</f>
        <v>0</v>
      </c>
      <c r="X122" s="195">
        <f t="shared" si="108"/>
        <v>0</v>
      </c>
      <c r="Y122" s="195">
        <f t="shared" si="12"/>
        <v>0</v>
      </c>
      <c r="Z122" s="198">
        <f t="shared" si="13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92.0</v>
      </c>
      <c r="B123" s="190"/>
      <c r="C123" s="190"/>
      <c r="D123" s="190"/>
      <c r="E123" s="190"/>
      <c r="F123" s="190"/>
      <c r="G123" s="190"/>
      <c r="H123" s="191" t="str">
        <f t="shared" si="5"/>
        <v/>
      </c>
      <c r="I123" s="190"/>
      <c r="J123" s="192">
        <f t="shared" si="6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7"/>
        <v>0</v>
      </c>
      <c r="T123" s="196" t="str">
        <f t="shared" si="8"/>
        <v/>
      </c>
      <c r="U123" s="196">
        <f t="shared" si="9"/>
        <v>0</v>
      </c>
      <c r="V123" s="197"/>
      <c r="W123" s="195">
        <f t="shared" ref="W123:X123" si="109">C123/100</f>
        <v>0</v>
      </c>
      <c r="X123" s="195">
        <f t="shared" si="109"/>
        <v>0</v>
      </c>
      <c r="Y123" s="195">
        <f t="shared" si="12"/>
        <v>0</v>
      </c>
      <c r="Z123" s="198">
        <f t="shared" si="13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93.0</v>
      </c>
      <c r="B124" s="190"/>
      <c r="C124" s="190"/>
      <c r="D124" s="190"/>
      <c r="E124" s="190"/>
      <c r="F124" s="190"/>
      <c r="G124" s="190"/>
      <c r="H124" s="191" t="str">
        <f t="shared" si="5"/>
        <v/>
      </c>
      <c r="I124" s="190"/>
      <c r="J124" s="192">
        <f t="shared" si="6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7"/>
        <v>0</v>
      </c>
      <c r="T124" s="196" t="str">
        <f t="shared" si="8"/>
        <v/>
      </c>
      <c r="U124" s="196">
        <f t="shared" si="9"/>
        <v>0</v>
      </c>
      <c r="V124" s="197"/>
      <c r="W124" s="195">
        <f t="shared" ref="W124:X124" si="110">C124/100</f>
        <v>0</v>
      </c>
      <c r="X124" s="195">
        <f t="shared" si="110"/>
        <v>0</v>
      </c>
      <c r="Y124" s="195">
        <f t="shared" si="12"/>
        <v>0</v>
      </c>
      <c r="Z124" s="198">
        <f t="shared" si="13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94.0</v>
      </c>
      <c r="B125" s="190"/>
      <c r="C125" s="190"/>
      <c r="D125" s="190"/>
      <c r="E125" s="190"/>
      <c r="F125" s="190"/>
      <c r="G125" s="190"/>
      <c r="H125" s="191" t="str">
        <f t="shared" si="5"/>
        <v/>
      </c>
      <c r="I125" s="190"/>
      <c r="J125" s="192">
        <f t="shared" si="6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7"/>
        <v>0</v>
      </c>
      <c r="T125" s="196" t="str">
        <f t="shared" si="8"/>
        <v/>
      </c>
      <c r="U125" s="196">
        <f t="shared" si="9"/>
        <v>0</v>
      </c>
      <c r="V125" s="197"/>
      <c r="W125" s="195">
        <f t="shared" ref="W125:X125" si="111">C125/100</f>
        <v>0</v>
      </c>
      <c r="X125" s="195">
        <f t="shared" si="111"/>
        <v>0</v>
      </c>
      <c r="Y125" s="195">
        <f t="shared" si="12"/>
        <v>0</v>
      </c>
      <c r="Z125" s="198">
        <f t="shared" si="13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95.0</v>
      </c>
      <c r="B126" s="190"/>
      <c r="C126" s="190"/>
      <c r="D126" s="190"/>
      <c r="E126" s="190"/>
      <c r="F126" s="190"/>
      <c r="G126" s="190"/>
      <c r="H126" s="191" t="str">
        <f t="shared" si="5"/>
        <v/>
      </c>
      <c r="I126" s="190"/>
      <c r="J126" s="192">
        <f t="shared" si="6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7"/>
        <v>0</v>
      </c>
      <c r="T126" s="196" t="str">
        <f t="shared" si="8"/>
        <v/>
      </c>
      <c r="U126" s="196">
        <f t="shared" si="9"/>
        <v>0</v>
      </c>
      <c r="V126" s="197"/>
      <c r="W126" s="195">
        <f t="shared" ref="W126:X126" si="112">C126/100</f>
        <v>0</v>
      </c>
      <c r="X126" s="195">
        <f t="shared" si="112"/>
        <v>0</v>
      </c>
      <c r="Y126" s="195">
        <f t="shared" si="12"/>
        <v>0</v>
      </c>
      <c r="Z126" s="198">
        <f t="shared" si="13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96.0</v>
      </c>
      <c r="B127" s="190"/>
      <c r="C127" s="190"/>
      <c r="D127" s="190"/>
      <c r="E127" s="190"/>
      <c r="F127" s="190"/>
      <c r="G127" s="190"/>
      <c r="H127" s="191" t="str">
        <f t="shared" si="5"/>
        <v/>
      </c>
      <c r="I127" s="190"/>
      <c r="J127" s="192">
        <f t="shared" si="6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7"/>
        <v>0</v>
      </c>
      <c r="T127" s="196" t="str">
        <f t="shared" si="8"/>
        <v/>
      </c>
      <c r="U127" s="196">
        <f t="shared" si="9"/>
        <v>0</v>
      </c>
      <c r="V127" s="197"/>
      <c r="W127" s="195">
        <f t="shared" ref="W127:X127" si="113">C127/100</f>
        <v>0</v>
      </c>
      <c r="X127" s="195">
        <f t="shared" si="113"/>
        <v>0</v>
      </c>
      <c r="Y127" s="195">
        <f t="shared" si="12"/>
        <v>0</v>
      </c>
      <c r="Z127" s="198">
        <f t="shared" si="13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97.0</v>
      </c>
      <c r="B128" s="190"/>
      <c r="C128" s="190"/>
      <c r="D128" s="190"/>
      <c r="E128" s="190"/>
      <c r="F128" s="190"/>
      <c r="G128" s="190"/>
      <c r="H128" s="191" t="str">
        <f t="shared" si="5"/>
        <v/>
      </c>
      <c r="I128" s="190"/>
      <c r="J128" s="192">
        <f t="shared" si="6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7"/>
        <v>0</v>
      </c>
      <c r="T128" s="196" t="str">
        <f t="shared" si="8"/>
        <v/>
      </c>
      <c r="U128" s="196">
        <f t="shared" si="9"/>
        <v>0</v>
      </c>
      <c r="V128" s="197"/>
      <c r="W128" s="195">
        <f t="shared" ref="W128:X128" si="114">C128/100</f>
        <v>0</v>
      </c>
      <c r="X128" s="195">
        <f t="shared" si="114"/>
        <v>0</v>
      </c>
      <c r="Y128" s="195">
        <f t="shared" si="12"/>
        <v>0</v>
      </c>
      <c r="Z128" s="198">
        <f t="shared" si="13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98.0</v>
      </c>
      <c r="B129" s="190"/>
      <c r="C129" s="190"/>
      <c r="D129" s="190"/>
      <c r="E129" s="190"/>
      <c r="F129" s="190"/>
      <c r="G129" s="190"/>
      <c r="H129" s="191" t="str">
        <f t="shared" si="5"/>
        <v/>
      </c>
      <c r="I129" s="190"/>
      <c r="J129" s="192">
        <f t="shared" si="6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7"/>
        <v>0</v>
      </c>
      <c r="T129" s="196" t="str">
        <f t="shared" si="8"/>
        <v/>
      </c>
      <c r="U129" s="196">
        <f t="shared" si="9"/>
        <v>0</v>
      </c>
      <c r="V129" s="197"/>
      <c r="W129" s="195">
        <f t="shared" ref="W129:X129" si="115">C129/100</f>
        <v>0</v>
      </c>
      <c r="X129" s="195">
        <f t="shared" si="115"/>
        <v>0</v>
      </c>
      <c r="Y129" s="195">
        <f t="shared" si="12"/>
        <v>0</v>
      </c>
      <c r="Z129" s="198">
        <f t="shared" si="13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99.0</v>
      </c>
      <c r="B130" s="190"/>
      <c r="C130" s="190"/>
      <c r="D130" s="190"/>
      <c r="E130" s="190"/>
      <c r="F130" s="190"/>
      <c r="G130" s="190"/>
      <c r="H130" s="191" t="str">
        <f t="shared" si="5"/>
        <v/>
      </c>
      <c r="I130" s="190"/>
      <c r="J130" s="192">
        <f t="shared" si="6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7"/>
        <v>0</v>
      </c>
      <c r="T130" s="196" t="str">
        <f t="shared" si="8"/>
        <v/>
      </c>
      <c r="U130" s="196">
        <f t="shared" si="9"/>
        <v>0</v>
      </c>
      <c r="V130" s="197"/>
      <c r="W130" s="195">
        <f t="shared" ref="W130:X130" si="116">C130/100</f>
        <v>0</v>
      </c>
      <c r="X130" s="195">
        <f t="shared" si="116"/>
        <v>0</v>
      </c>
      <c r="Y130" s="195">
        <f t="shared" si="12"/>
        <v>0</v>
      </c>
      <c r="Z130" s="198">
        <f t="shared" si="13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100.0</v>
      </c>
      <c r="B131" s="190"/>
      <c r="C131" s="190"/>
      <c r="D131" s="190"/>
      <c r="E131" s="190"/>
      <c r="F131" s="190"/>
      <c r="G131" s="190"/>
      <c r="H131" s="191" t="str">
        <f t="shared" si="5"/>
        <v/>
      </c>
      <c r="I131" s="190"/>
      <c r="J131" s="192">
        <f t="shared" si="6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7"/>
        <v>0</v>
      </c>
      <c r="T131" s="196" t="str">
        <f t="shared" si="8"/>
        <v/>
      </c>
      <c r="U131" s="196">
        <f t="shared" si="9"/>
        <v>0</v>
      </c>
      <c r="V131" s="197"/>
      <c r="W131" s="195">
        <f t="shared" ref="W131:X131" si="117">C131/100</f>
        <v>0</v>
      </c>
      <c r="X131" s="195">
        <f t="shared" si="117"/>
        <v>0</v>
      </c>
      <c r="Y131" s="195">
        <f t="shared" si="12"/>
        <v>0</v>
      </c>
      <c r="Z131" s="198">
        <f t="shared" si="13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101.0</v>
      </c>
      <c r="B132" s="190"/>
      <c r="C132" s="190"/>
      <c r="D132" s="190"/>
      <c r="E132" s="190"/>
      <c r="F132" s="190"/>
      <c r="G132" s="190"/>
      <c r="H132" s="191" t="str">
        <f t="shared" si="5"/>
        <v/>
      </c>
      <c r="I132" s="190"/>
      <c r="J132" s="192">
        <f t="shared" si="6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7"/>
        <v>0</v>
      </c>
      <c r="T132" s="196" t="str">
        <f t="shared" si="8"/>
        <v/>
      </c>
      <c r="U132" s="196">
        <f t="shared" si="9"/>
        <v>0</v>
      </c>
      <c r="V132" s="197"/>
      <c r="W132" s="195">
        <f t="shared" ref="W132:X132" si="118">C132/100</f>
        <v>0</v>
      </c>
      <c r="X132" s="195">
        <f t="shared" si="118"/>
        <v>0</v>
      </c>
      <c r="Y132" s="195">
        <f t="shared" si="12"/>
        <v>0</v>
      </c>
      <c r="Z132" s="198">
        <f t="shared" si="13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102.0</v>
      </c>
      <c r="B133" s="190"/>
      <c r="C133" s="190"/>
      <c r="D133" s="190"/>
      <c r="E133" s="190"/>
      <c r="F133" s="190"/>
      <c r="G133" s="190"/>
      <c r="H133" s="191" t="str">
        <f t="shared" si="5"/>
        <v/>
      </c>
      <c r="I133" s="190"/>
      <c r="J133" s="192">
        <f t="shared" si="6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7"/>
        <v>0</v>
      </c>
      <c r="T133" s="196" t="str">
        <f t="shared" si="8"/>
        <v/>
      </c>
      <c r="U133" s="196">
        <f t="shared" si="9"/>
        <v>0</v>
      </c>
      <c r="V133" s="197"/>
      <c r="W133" s="195">
        <f t="shared" ref="W133:X133" si="119">C133/100</f>
        <v>0</v>
      </c>
      <c r="X133" s="195">
        <f t="shared" si="119"/>
        <v>0</v>
      </c>
      <c r="Y133" s="195">
        <f t="shared" si="12"/>
        <v>0</v>
      </c>
      <c r="Z133" s="198">
        <f t="shared" si="13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103.0</v>
      </c>
      <c r="B134" s="190"/>
      <c r="C134" s="190"/>
      <c r="D134" s="190"/>
      <c r="E134" s="190"/>
      <c r="F134" s="190"/>
      <c r="G134" s="190"/>
      <c r="H134" s="191" t="str">
        <f t="shared" si="5"/>
        <v/>
      </c>
      <c r="I134" s="190"/>
      <c r="J134" s="192">
        <f t="shared" si="6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7"/>
        <v>0</v>
      </c>
      <c r="T134" s="196" t="str">
        <f t="shared" si="8"/>
        <v/>
      </c>
      <c r="U134" s="196">
        <f t="shared" si="9"/>
        <v>0</v>
      </c>
      <c r="V134" s="197"/>
      <c r="W134" s="195">
        <f t="shared" ref="W134:X134" si="120">C134/100</f>
        <v>0</v>
      </c>
      <c r="X134" s="195">
        <f t="shared" si="120"/>
        <v>0</v>
      </c>
      <c r="Y134" s="195">
        <f t="shared" si="12"/>
        <v>0</v>
      </c>
      <c r="Z134" s="198">
        <f t="shared" si="13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104.0</v>
      </c>
      <c r="B135" s="190"/>
      <c r="C135" s="190"/>
      <c r="D135" s="190"/>
      <c r="E135" s="190"/>
      <c r="F135" s="190"/>
      <c r="G135" s="190"/>
      <c r="H135" s="191" t="str">
        <f t="shared" si="5"/>
        <v/>
      </c>
      <c r="I135" s="190"/>
      <c r="J135" s="192">
        <f t="shared" si="6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7"/>
        <v>0</v>
      </c>
      <c r="T135" s="196" t="str">
        <f t="shared" si="8"/>
        <v/>
      </c>
      <c r="U135" s="196">
        <f t="shared" si="9"/>
        <v>0</v>
      </c>
      <c r="V135" s="197"/>
      <c r="W135" s="195">
        <f t="shared" ref="W135:X135" si="121">C135/100</f>
        <v>0</v>
      </c>
      <c r="X135" s="195">
        <f t="shared" si="121"/>
        <v>0</v>
      </c>
      <c r="Y135" s="195">
        <f t="shared" si="12"/>
        <v>0</v>
      </c>
      <c r="Z135" s="198">
        <f t="shared" si="13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105.0</v>
      </c>
      <c r="B136" s="190"/>
      <c r="C136" s="190"/>
      <c r="D136" s="190"/>
      <c r="E136" s="190"/>
      <c r="F136" s="190"/>
      <c r="G136" s="190"/>
      <c r="H136" s="191" t="str">
        <f t="shared" si="5"/>
        <v/>
      </c>
      <c r="I136" s="190"/>
      <c r="J136" s="192">
        <f t="shared" si="6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7"/>
        <v>0</v>
      </c>
      <c r="T136" s="196" t="str">
        <f t="shared" si="8"/>
        <v/>
      </c>
      <c r="U136" s="196">
        <f t="shared" si="9"/>
        <v>0</v>
      </c>
      <c r="V136" s="197"/>
      <c r="W136" s="195">
        <f t="shared" ref="W136:X136" si="122">C136/100</f>
        <v>0</v>
      </c>
      <c r="X136" s="195">
        <f t="shared" si="122"/>
        <v>0</v>
      </c>
      <c r="Y136" s="195">
        <f t="shared" si="12"/>
        <v>0</v>
      </c>
      <c r="Z136" s="198">
        <f t="shared" si="13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106.0</v>
      </c>
      <c r="B137" s="190"/>
      <c r="C137" s="190"/>
      <c r="D137" s="190"/>
      <c r="E137" s="190"/>
      <c r="F137" s="190"/>
      <c r="G137" s="190"/>
      <c r="H137" s="191" t="str">
        <f t="shared" si="5"/>
        <v/>
      </c>
      <c r="I137" s="190"/>
      <c r="J137" s="192">
        <f t="shared" si="6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7"/>
        <v>0</v>
      </c>
      <c r="T137" s="196" t="str">
        <f t="shared" si="8"/>
        <v/>
      </c>
      <c r="U137" s="196">
        <f t="shared" si="9"/>
        <v>0</v>
      </c>
      <c r="V137" s="197"/>
      <c r="W137" s="195">
        <f t="shared" ref="W137:X137" si="123">C137/100</f>
        <v>0</v>
      </c>
      <c r="X137" s="195">
        <f t="shared" si="123"/>
        <v>0</v>
      </c>
      <c r="Y137" s="195">
        <f t="shared" si="12"/>
        <v>0</v>
      </c>
      <c r="Z137" s="198">
        <f t="shared" si="13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107.0</v>
      </c>
      <c r="B138" s="190"/>
      <c r="C138" s="190"/>
      <c r="D138" s="190"/>
      <c r="E138" s="190"/>
      <c r="F138" s="190"/>
      <c r="G138" s="190"/>
      <c r="H138" s="191" t="str">
        <f t="shared" si="5"/>
        <v/>
      </c>
      <c r="I138" s="190"/>
      <c r="J138" s="192">
        <f t="shared" si="6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7"/>
        <v>0</v>
      </c>
      <c r="T138" s="196" t="str">
        <f t="shared" si="8"/>
        <v/>
      </c>
      <c r="U138" s="196">
        <f t="shared" si="9"/>
        <v>0</v>
      </c>
      <c r="V138" s="197"/>
      <c r="W138" s="195">
        <f t="shared" ref="W138:X138" si="124">C138/100</f>
        <v>0</v>
      </c>
      <c r="X138" s="195">
        <f t="shared" si="124"/>
        <v>0</v>
      </c>
      <c r="Y138" s="195">
        <f t="shared" si="12"/>
        <v>0</v>
      </c>
      <c r="Z138" s="198">
        <f t="shared" si="13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108.0</v>
      </c>
      <c r="B139" s="190"/>
      <c r="C139" s="190"/>
      <c r="D139" s="190"/>
      <c r="E139" s="190"/>
      <c r="F139" s="190"/>
      <c r="G139" s="190"/>
      <c r="H139" s="191" t="str">
        <f t="shared" si="5"/>
        <v/>
      </c>
      <c r="I139" s="190"/>
      <c r="J139" s="192">
        <f t="shared" si="6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7"/>
        <v>0</v>
      </c>
      <c r="T139" s="196" t="str">
        <f t="shared" si="8"/>
        <v/>
      </c>
      <c r="U139" s="196">
        <f t="shared" si="9"/>
        <v>0</v>
      </c>
      <c r="V139" s="197"/>
      <c r="W139" s="195">
        <f t="shared" ref="W139:X139" si="125">C139/100</f>
        <v>0</v>
      </c>
      <c r="X139" s="195">
        <f t="shared" si="125"/>
        <v>0</v>
      </c>
      <c r="Y139" s="195">
        <f t="shared" si="12"/>
        <v>0</v>
      </c>
      <c r="Z139" s="198">
        <f t="shared" si="13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109.0</v>
      </c>
      <c r="B140" s="190"/>
      <c r="C140" s="190"/>
      <c r="D140" s="190"/>
      <c r="E140" s="190"/>
      <c r="F140" s="190"/>
      <c r="G140" s="190"/>
      <c r="H140" s="191" t="str">
        <f t="shared" si="5"/>
        <v/>
      </c>
      <c r="I140" s="190"/>
      <c r="J140" s="192">
        <f t="shared" si="6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7"/>
        <v>0</v>
      </c>
      <c r="T140" s="196" t="str">
        <f t="shared" si="8"/>
        <v/>
      </c>
      <c r="U140" s="196">
        <f t="shared" si="9"/>
        <v>0</v>
      </c>
      <c r="V140" s="197"/>
      <c r="W140" s="195">
        <f t="shared" ref="W140:X140" si="126">C140/100</f>
        <v>0</v>
      </c>
      <c r="X140" s="195">
        <f t="shared" si="126"/>
        <v>0</v>
      </c>
      <c r="Y140" s="195">
        <f t="shared" si="12"/>
        <v>0</v>
      </c>
      <c r="Z140" s="198">
        <f t="shared" si="13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110.0</v>
      </c>
      <c r="B141" s="190"/>
      <c r="C141" s="190"/>
      <c r="D141" s="190"/>
      <c r="E141" s="190"/>
      <c r="F141" s="190"/>
      <c r="G141" s="190"/>
      <c r="H141" s="191" t="str">
        <f t="shared" si="5"/>
        <v/>
      </c>
      <c r="I141" s="190"/>
      <c r="J141" s="192">
        <f t="shared" si="6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7"/>
        <v>0</v>
      </c>
      <c r="T141" s="196" t="str">
        <f t="shared" si="8"/>
        <v/>
      </c>
      <c r="U141" s="196">
        <f t="shared" si="9"/>
        <v>0</v>
      </c>
      <c r="V141" s="197"/>
      <c r="W141" s="195">
        <f t="shared" ref="W141:X141" si="127">C141/100</f>
        <v>0</v>
      </c>
      <c r="X141" s="195">
        <f t="shared" si="127"/>
        <v>0</v>
      </c>
      <c r="Y141" s="195">
        <f t="shared" si="12"/>
        <v>0</v>
      </c>
      <c r="Z141" s="198">
        <f t="shared" si="13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111.0</v>
      </c>
      <c r="B142" s="190"/>
      <c r="C142" s="190"/>
      <c r="D142" s="190"/>
      <c r="E142" s="190"/>
      <c r="F142" s="190"/>
      <c r="G142" s="190"/>
      <c r="H142" s="191" t="str">
        <f t="shared" si="5"/>
        <v/>
      </c>
      <c r="I142" s="190"/>
      <c r="J142" s="192">
        <f t="shared" si="6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7"/>
        <v>0</v>
      </c>
      <c r="T142" s="196" t="str">
        <f t="shared" si="8"/>
        <v/>
      </c>
      <c r="U142" s="196">
        <f t="shared" si="9"/>
        <v>0</v>
      </c>
      <c r="V142" s="197"/>
      <c r="W142" s="195">
        <f t="shared" ref="W142:X142" si="128">C142/100</f>
        <v>0</v>
      </c>
      <c r="X142" s="195">
        <f t="shared" si="128"/>
        <v>0</v>
      </c>
      <c r="Y142" s="195">
        <f t="shared" si="12"/>
        <v>0</v>
      </c>
      <c r="Z142" s="198">
        <f t="shared" si="13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112.0</v>
      </c>
      <c r="B143" s="190"/>
      <c r="C143" s="190"/>
      <c r="D143" s="190"/>
      <c r="E143" s="190"/>
      <c r="F143" s="190"/>
      <c r="G143" s="190"/>
      <c r="H143" s="191" t="str">
        <f t="shared" si="5"/>
        <v/>
      </c>
      <c r="I143" s="190"/>
      <c r="J143" s="192">
        <f t="shared" si="6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7"/>
        <v>0</v>
      </c>
      <c r="T143" s="196" t="str">
        <f t="shared" si="8"/>
        <v/>
      </c>
      <c r="U143" s="196">
        <f t="shared" si="9"/>
        <v>0</v>
      </c>
      <c r="V143" s="197"/>
      <c r="W143" s="195">
        <f t="shared" ref="W143:X143" si="129">C143/100</f>
        <v>0</v>
      </c>
      <c r="X143" s="195">
        <f t="shared" si="129"/>
        <v>0</v>
      </c>
      <c r="Y143" s="195">
        <f t="shared" si="12"/>
        <v>0</v>
      </c>
      <c r="Z143" s="198">
        <f t="shared" si="13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113.0</v>
      </c>
      <c r="B144" s="190"/>
      <c r="C144" s="190"/>
      <c r="D144" s="190"/>
      <c r="E144" s="190"/>
      <c r="F144" s="190"/>
      <c r="G144" s="190"/>
      <c r="H144" s="191" t="str">
        <f t="shared" si="5"/>
        <v/>
      </c>
      <c r="I144" s="190"/>
      <c r="J144" s="192">
        <f t="shared" si="6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7"/>
        <v>0</v>
      </c>
      <c r="T144" s="196" t="str">
        <f t="shared" si="8"/>
        <v/>
      </c>
      <c r="U144" s="196">
        <f t="shared" si="9"/>
        <v>0</v>
      </c>
      <c r="V144" s="197"/>
      <c r="W144" s="195">
        <f t="shared" ref="W144:X144" si="130">C144/100</f>
        <v>0</v>
      </c>
      <c r="X144" s="195">
        <f t="shared" si="130"/>
        <v>0</v>
      </c>
      <c r="Y144" s="195">
        <f t="shared" si="12"/>
        <v>0</v>
      </c>
      <c r="Z144" s="198">
        <f t="shared" si="13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114.0</v>
      </c>
      <c r="B145" s="190"/>
      <c r="C145" s="190"/>
      <c r="D145" s="190"/>
      <c r="E145" s="190"/>
      <c r="F145" s="190"/>
      <c r="G145" s="190"/>
      <c r="H145" s="191" t="str">
        <f t="shared" si="5"/>
        <v/>
      </c>
      <c r="I145" s="190"/>
      <c r="J145" s="192">
        <f t="shared" si="6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7"/>
        <v>0</v>
      </c>
      <c r="T145" s="196" t="str">
        <f t="shared" si="8"/>
        <v/>
      </c>
      <c r="U145" s="196">
        <f t="shared" si="9"/>
        <v>0</v>
      </c>
      <c r="V145" s="197"/>
      <c r="W145" s="195">
        <f t="shared" ref="W145:X145" si="131">C145/100</f>
        <v>0</v>
      </c>
      <c r="X145" s="195">
        <f t="shared" si="131"/>
        <v>0</v>
      </c>
      <c r="Y145" s="195">
        <f t="shared" si="12"/>
        <v>0</v>
      </c>
      <c r="Z145" s="198">
        <f t="shared" si="13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115.0</v>
      </c>
      <c r="B146" s="190"/>
      <c r="C146" s="190"/>
      <c r="D146" s="190"/>
      <c r="E146" s="190"/>
      <c r="F146" s="190"/>
      <c r="G146" s="190"/>
      <c r="H146" s="191" t="str">
        <f t="shared" si="5"/>
        <v/>
      </c>
      <c r="I146" s="190"/>
      <c r="J146" s="192">
        <f t="shared" si="6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7"/>
        <v>0</v>
      </c>
      <c r="T146" s="196" t="str">
        <f t="shared" si="8"/>
        <v/>
      </c>
      <c r="U146" s="196">
        <f t="shared" si="9"/>
        <v>0</v>
      </c>
      <c r="V146" s="197"/>
      <c r="W146" s="195">
        <f t="shared" ref="W146:X146" si="132">C146/100</f>
        <v>0</v>
      </c>
      <c r="X146" s="195">
        <f t="shared" si="132"/>
        <v>0</v>
      </c>
      <c r="Y146" s="195">
        <f t="shared" si="12"/>
        <v>0</v>
      </c>
      <c r="Z146" s="198">
        <f t="shared" si="13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116.0</v>
      </c>
      <c r="B147" s="190"/>
      <c r="C147" s="190"/>
      <c r="D147" s="190"/>
      <c r="E147" s="190"/>
      <c r="F147" s="190"/>
      <c r="G147" s="190"/>
      <c r="H147" s="191" t="str">
        <f t="shared" si="5"/>
        <v/>
      </c>
      <c r="I147" s="190"/>
      <c r="J147" s="192">
        <f t="shared" si="6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7"/>
        <v>0</v>
      </c>
      <c r="T147" s="196" t="str">
        <f t="shared" si="8"/>
        <v/>
      </c>
      <c r="U147" s="196">
        <f t="shared" si="9"/>
        <v>0</v>
      </c>
      <c r="V147" s="197"/>
      <c r="W147" s="195">
        <f t="shared" ref="W147:X147" si="133">C147/100</f>
        <v>0</v>
      </c>
      <c r="X147" s="195">
        <f t="shared" si="133"/>
        <v>0</v>
      </c>
      <c r="Y147" s="195">
        <f t="shared" si="12"/>
        <v>0</v>
      </c>
      <c r="Z147" s="198">
        <f t="shared" si="13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117.0</v>
      </c>
      <c r="B148" s="190"/>
      <c r="C148" s="190"/>
      <c r="D148" s="190"/>
      <c r="E148" s="190"/>
      <c r="F148" s="190"/>
      <c r="G148" s="190"/>
      <c r="H148" s="191" t="str">
        <f t="shared" si="5"/>
        <v/>
      </c>
      <c r="I148" s="190"/>
      <c r="J148" s="192">
        <f t="shared" si="6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7"/>
        <v>0</v>
      </c>
      <c r="T148" s="196" t="str">
        <f t="shared" si="8"/>
        <v/>
      </c>
      <c r="U148" s="196">
        <f t="shared" si="9"/>
        <v>0</v>
      </c>
      <c r="V148" s="197"/>
      <c r="W148" s="195">
        <f t="shared" ref="W148:X148" si="134">C148/100</f>
        <v>0</v>
      </c>
      <c r="X148" s="195">
        <f t="shared" si="134"/>
        <v>0</v>
      </c>
      <c r="Y148" s="195">
        <f t="shared" si="12"/>
        <v>0</v>
      </c>
      <c r="Z148" s="198">
        <f t="shared" si="13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118.0</v>
      </c>
      <c r="B149" s="190"/>
      <c r="C149" s="190"/>
      <c r="D149" s="190"/>
      <c r="E149" s="190"/>
      <c r="F149" s="190"/>
      <c r="G149" s="190"/>
      <c r="H149" s="191" t="str">
        <f t="shared" si="5"/>
        <v/>
      </c>
      <c r="I149" s="190"/>
      <c r="J149" s="192">
        <f t="shared" si="6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7"/>
        <v>0</v>
      </c>
      <c r="T149" s="196" t="str">
        <f t="shared" si="8"/>
        <v/>
      </c>
      <c r="U149" s="196">
        <f t="shared" si="9"/>
        <v>0</v>
      </c>
      <c r="V149" s="197"/>
      <c r="W149" s="195">
        <f t="shared" ref="W149:X149" si="135">C149/100</f>
        <v>0</v>
      </c>
      <c r="X149" s="195">
        <f t="shared" si="135"/>
        <v>0</v>
      </c>
      <c r="Y149" s="195">
        <f t="shared" si="12"/>
        <v>0</v>
      </c>
      <c r="Z149" s="198">
        <f t="shared" si="13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119.0</v>
      </c>
      <c r="B150" s="190"/>
      <c r="C150" s="190"/>
      <c r="D150" s="190"/>
      <c r="E150" s="190"/>
      <c r="F150" s="190"/>
      <c r="G150" s="190"/>
      <c r="H150" s="191" t="str">
        <f t="shared" si="5"/>
        <v/>
      </c>
      <c r="I150" s="190"/>
      <c r="J150" s="192">
        <f t="shared" si="6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7"/>
        <v>0</v>
      </c>
      <c r="T150" s="196" t="str">
        <f t="shared" si="8"/>
        <v/>
      </c>
      <c r="U150" s="196">
        <f t="shared" si="9"/>
        <v>0</v>
      </c>
      <c r="V150" s="197"/>
      <c r="W150" s="195">
        <f t="shared" ref="W150:X150" si="136">C150/100</f>
        <v>0</v>
      </c>
      <c r="X150" s="195">
        <f t="shared" si="136"/>
        <v>0</v>
      </c>
      <c r="Y150" s="195">
        <f t="shared" si="12"/>
        <v>0</v>
      </c>
      <c r="Z150" s="198">
        <f t="shared" si="13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120.0</v>
      </c>
      <c r="B151" s="190"/>
      <c r="C151" s="190"/>
      <c r="D151" s="190"/>
      <c r="E151" s="190"/>
      <c r="F151" s="190"/>
      <c r="G151" s="190"/>
      <c r="H151" s="191" t="str">
        <f t="shared" si="5"/>
        <v/>
      </c>
      <c r="I151" s="190"/>
      <c r="J151" s="192">
        <f t="shared" si="6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7"/>
        <v>0</v>
      </c>
      <c r="T151" s="196" t="str">
        <f t="shared" si="8"/>
        <v/>
      </c>
      <c r="U151" s="196">
        <f t="shared" si="9"/>
        <v>0</v>
      </c>
      <c r="V151" s="197"/>
      <c r="W151" s="195">
        <f t="shared" ref="W151:X151" si="137">C151/100</f>
        <v>0</v>
      </c>
      <c r="X151" s="195">
        <f t="shared" si="137"/>
        <v>0</v>
      </c>
      <c r="Y151" s="195">
        <f t="shared" si="12"/>
        <v>0</v>
      </c>
      <c r="Z151" s="198">
        <f t="shared" si="13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121.0</v>
      </c>
      <c r="B152" s="190"/>
      <c r="C152" s="190"/>
      <c r="D152" s="190"/>
      <c r="E152" s="190"/>
      <c r="F152" s="190"/>
      <c r="G152" s="190"/>
      <c r="H152" s="191" t="str">
        <f t="shared" si="5"/>
        <v/>
      </c>
      <c r="I152" s="190"/>
      <c r="J152" s="192">
        <f t="shared" si="6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7"/>
        <v>0</v>
      </c>
      <c r="T152" s="196" t="str">
        <f t="shared" si="8"/>
        <v/>
      </c>
      <c r="U152" s="196">
        <f t="shared" si="9"/>
        <v>0</v>
      </c>
      <c r="V152" s="197"/>
      <c r="W152" s="195">
        <f t="shared" ref="W152:X152" si="138">C152/100</f>
        <v>0</v>
      </c>
      <c r="X152" s="195">
        <f t="shared" si="138"/>
        <v>0</v>
      </c>
      <c r="Y152" s="195">
        <f t="shared" si="12"/>
        <v>0</v>
      </c>
      <c r="Z152" s="198">
        <f t="shared" si="13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122.0</v>
      </c>
      <c r="B153" s="190"/>
      <c r="C153" s="190"/>
      <c r="D153" s="190"/>
      <c r="E153" s="190"/>
      <c r="F153" s="190"/>
      <c r="G153" s="190"/>
      <c r="H153" s="191" t="str">
        <f t="shared" si="5"/>
        <v/>
      </c>
      <c r="I153" s="190"/>
      <c r="J153" s="192">
        <f t="shared" si="6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7"/>
        <v>0</v>
      </c>
      <c r="T153" s="196" t="str">
        <f t="shared" si="8"/>
        <v/>
      </c>
      <c r="U153" s="196">
        <f t="shared" si="9"/>
        <v>0</v>
      </c>
      <c r="V153" s="197"/>
      <c r="W153" s="195">
        <f t="shared" ref="W153:X153" si="139">C153/100</f>
        <v>0</v>
      </c>
      <c r="X153" s="195">
        <f t="shared" si="139"/>
        <v>0</v>
      </c>
      <c r="Y153" s="195">
        <f t="shared" si="12"/>
        <v>0</v>
      </c>
      <c r="Z153" s="198">
        <f t="shared" si="13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123.0</v>
      </c>
      <c r="B154" s="190"/>
      <c r="C154" s="190"/>
      <c r="D154" s="190"/>
      <c r="E154" s="190"/>
      <c r="F154" s="190"/>
      <c r="G154" s="190"/>
      <c r="H154" s="191" t="str">
        <f t="shared" si="5"/>
        <v/>
      </c>
      <c r="I154" s="190"/>
      <c r="J154" s="192">
        <f t="shared" si="6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7"/>
        <v>0</v>
      </c>
      <c r="T154" s="196" t="str">
        <f t="shared" si="8"/>
        <v/>
      </c>
      <c r="U154" s="196">
        <f t="shared" si="9"/>
        <v>0</v>
      </c>
      <c r="V154" s="197"/>
      <c r="W154" s="195">
        <f t="shared" ref="W154:X154" si="140">C154/100</f>
        <v>0</v>
      </c>
      <c r="X154" s="195">
        <f t="shared" si="140"/>
        <v>0</v>
      </c>
      <c r="Y154" s="195">
        <f t="shared" si="12"/>
        <v>0</v>
      </c>
      <c r="Z154" s="198">
        <f t="shared" si="13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124.0</v>
      </c>
      <c r="B155" s="190"/>
      <c r="C155" s="190"/>
      <c r="D155" s="190"/>
      <c r="E155" s="190"/>
      <c r="F155" s="190"/>
      <c r="G155" s="190"/>
      <c r="H155" s="191" t="str">
        <f t="shared" si="5"/>
        <v/>
      </c>
      <c r="I155" s="190"/>
      <c r="J155" s="192">
        <f t="shared" si="6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7"/>
        <v>0</v>
      </c>
      <c r="T155" s="196" t="str">
        <f t="shared" si="8"/>
        <v/>
      </c>
      <c r="U155" s="196">
        <f t="shared" si="9"/>
        <v>0</v>
      </c>
      <c r="V155" s="197"/>
      <c r="W155" s="195">
        <f t="shared" ref="W155:X155" si="141">C155/100</f>
        <v>0</v>
      </c>
      <c r="X155" s="195">
        <f t="shared" si="141"/>
        <v>0</v>
      </c>
      <c r="Y155" s="195">
        <f t="shared" si="12"/>
        <v>0</v>
      </c>
      <c r="Z155" s="198">
        <f t="shared" si="13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125.0</v>
      </c>
      <c r="B156" s="190"/>
      <c r="C156" s="190"/>
      <c r="D156" s="190"/>
      <c r="E156" s="190"/>
      <c r="F156" s="190"/>
      <c r="G156" s="190"/>
      <c r="H156" s="191" t="str">
        <f t="shared" si="5"/>
        <v/>
      </c>
      <c r="I156" s="190"/>
      <c r="J156" s="192">
        <f t="shared" si="6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7"/>
        <v>0</v>
      </c>
      <c r="T156" s="196" t="str">
        <f t="shared" si="8"/>
        <v/>
      </c>
      <c r="U156" s="196">
        <f t="shared" si="9"/>
        <v>0</v>
      </c>
      <c r="V156" s="197"/>
      <c r="W156" s="195">
        <f t="shared" ref="W156:X156" si="142">C156/100</f>
        <v>0</v>
      </c>
      <c r="X156" s="195">
        <f t="shared" si="142"/>
        <v>0</v>
      </c>
      <c r="Y156" s="195">
        <f t="shared" si="12"/>
        <v>0</v>
      </c>
      <c r="Z156" s="198">
        <f t="shared" si="13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126.0</v>
      </c>
      <c r="B157" s="190"/>
      <c r="C157" s="190"/>
      <c r="D157" s="190"/>
      <c r="E157" s="190"/>
      <c r="F157" s="190"/>
      <c r="G157" s="190"/>
      <c r="H157" s="191" t="str">
        <f t="shared" si="5"/>
        <v/>
      </c>
      <c r="I157" s="190"/>
      <c r="J157" s="192">
        <f t="shared" si="6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7"/>
        <v>0</v>
      </c>
      <c r="T157" s="196" t="str">
        <f t="shared" si="8"/>
        <v/>
      </c>
      <c r="U157" s="196">
        <f t="shared" si="9"/>
        <v>0</v>
      </c>
      <c r="V157" s="197"/>
      <c r="W157" s="195">
        <f t="shared" ref="W157:X157" si="143">C157/100</f>
        <v>0</v>
      </c>
      <c r="X157" s="195">
        <f t="shared" si="143"/>
        <v>0</v>
      </c>
      <c r="Y157" s="195">
        <f t="shared" si="12"/>
        <v>0</v>
      </c>
      <c r="Z157" s="198">
        <f t="shared" si="13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127.0</v>
      </c>
      <c r="B158" s="190"/>
      <c r="C158" s="190"/>
      <c r="D158" s="190"/>
      <c r="E158" s="190"/>
      <c r="F158" s="190"/>
      <c r="G158" s="190"/>
      <c r="H158" s="191" t="str">
        <f t="shared" si="5"/>
        <v/>
      </c>
      <c r="I158" s="190"/>
      <c r="J158" s="192">
        <f t="shared" si="6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7"/>
        <v>0</v>
      </c>
      <c r="T158" s="196" t="str">
        <f t="shared" si="8"/>
        <v/>
      </c>
      <c r="U158" s="196">
        <f t="shared" si="9"/>
        <v>0</v>
      </c>
      <c r="V158" s="197"/>
      <c r="W158" s="195">
        <f t="shared" ref="W158:X158" si="144">C158/100</f>
        <v>0</v>
      </c>
      <c r="X158" s="195">
        <f t="shared" si="144"/>
        <v>0</v>
      </c>
      <c r="Y158" s="195">
        <f t="shared" si="12"/>
        <v>0</v>
      </c>
      <c r="Z158" s="198">
        <f t="shared" si="13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128.0</v>
      </c>
      <c r="B159" s="190"/>
      <c r="C159" s="190"/>
      <c r="D159" s="190"/>
      <c r="E159" s="190"/>
      <c r="F159" s="190"/>
      <c r="G159" s="190"/>
      <c r="H159" s="191" t="str">
        <f t="shared" si="5"/>
        <v/>
      </c>
      <c r="I159" s="190"/>
      <c r="J159" s="192">
        <f t="shared" si="6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7"/>
        <v>0</v>
      </c>
      <c r="T159" s="196" t="str">
        <f t="shared" si="8"/>
        <v/>
      </c>
      <c r="U159" s="196">
        <f t="shared" si="9"/>
        <v>0</v>
      </c>
      <c r="V159" s="197"/>
      <c r="W159" s="195">
        <f t="shared" ref="W159:X159" si="145">C159/100</f>
        <v>0</v>
      </c>
      <c r="X159" s="195">
        <f t="shared" si="145"/>
        <v>0</v>
      </c>
      <c r="Y159" s="195">
        <f t="shared" si="12"/>
        <v>0</v>
      </c>
      <c r="Z159" s="198">
        <f t="shared" si="13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129.0</v>
      </c>
      <c r="B160" s="190"/>
      <c r="C160" s="190"/>
      <c r="D160" s="190"/>
      <c r="E160" s="190"/>
      <c r="F160" s="190"/>
      <c r="G160" s="190"/>
      <c r="H160" s="191" t="str">
        <f t="shared" si="5"/>
        <v/>
      </c>
      <c r="I160" s="190"/>
      <c r="J160" s="192">
        <f t="shared" si="6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7"/>
        <v>0</v>
      </c>
      <c r="T160" s="196" t="str">
        <f t="shared" si="8"/>
        <v/>
      </c>
      <c r="U160" s="196">
        <f t="shared" si="9"/>
        <v>0</v>
      </c>
      <c r="V160" s="197"/>
      <c r="W160" s="195">
        <f t="shared" ref="W160:X160" si="146">C160/100</f>
        <v>0</v>
      </c>
      <c r="X160" s="195">
        <f t="shared" si="146"/>
        <v>0</v>
      </c>
      <c r="Y160" s="195">
        <f t="shared" si="12"/>
        <v>0</v>
      </c>
      <c r="Z160" s="198">
        <f t="shared" si="13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130.0</v>
      </c>
      <c r="B161" s="190"/>
      <c r="C161" s="190"/>
      <c r="D161" s="190"/>
      <c r="E161" s="190"/>
      <c r="F161" s="190"/>
      <c r="G161" s="190"/>
      <c r="H161" s="191" t="str">
        <f t="shared" si="5"/>
        <v/>
      </c>
      <c r="I161" s="190"/>
      <c r="J161" s="192">
        <f t="shared" si="6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7"/>
        <v>0</v>
      </c>
      <c r="T161" s="196" t="str">
        <f t="shared" si="8"/>
        <v/>
      </c>
      <c r="U161" s="196">
        <f t="shared" si="9"/>
        <v>0</v>
      </c>
      <c r="V161" s="197"/>
      <c r="W161" s="195">
        <f t="shared" ref="W161:X161" si="147">C161/100</f>
        <v>0</v>
      </c>
      <c r="X161" s="195">
        <f t="shared" si="147"/>
        <v>0</v>
      </c>
      <c r="Y161" s="195">
        <f t="shared" si="12"/>
        <v>0</v>
      </c>
      <c r="Z161" s="198">
        <f t="shared" si="13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131.0</v>
      </c>
      <c r="B162" s="190"/>
      <c r="C162" s="190"/>
      <c r="D162" s="190"/>
      <c r="E162" s="190"/>
      <c r="F162" s="190"/>
      <c r="G162" s="190"/>
      <c r="H162" s="191" t="str">
        <f t="shared" si="5"/>
        <v/>
      </c>
      <c r="I162" s="190"/>
      <c r="J162" s="192">
        <f t="shared" si="6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7"/>
        <v>0</v>
      </c>
      <c r="T162" s="196" t="str">
        <f t="shared" si="8"/>
        <v/>
      </c>
      <c r="U162" s="196">
        <f t="shared" si="9"/>
        <v>0</v>
      </c>
      <c r="V162" s="197"/>
      <c r="W162" s="195">
        <f t="shared" ref="W162:X162" si="148">C162/100</f>
        <v>0</v>
      </c>
      <c r="X162" s="195">
        <f t="shared" si="148"/>
        <v>0</v>
      </c>
      <c r="Y162" s="195">
        <f t="shared" si="12"/>
        <v>0</v>
      </c>
      <c r="Z162" s="198">
        <f t="shared" si="13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132.0</v>
      </c>
      <c r="B163" s="190"/>
      <c r="C163" s="190"/>
      <c r="D163" s="190"/>
      <c r="E163" s="190"/>
      <c r="F163" s="190"/>
      <c r="G163" s="190"/>
      <c r="H163" s="191" t="str">
        <f t="shared" si="5"/>
        <v/>
      </c>
      <c r="I163" s="190"/>
      <c r="J163" s="192">
        <f t="shared" si="6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7"/>
        <v>0</v>
      </c>
      <c r="T163" s="196" t="str">
        <f t="shared" si="8"/>
        <v/>
      </c>
      <c r="U163" s="196">
        <f t="shared" si="9"/>
        <v>0</v>
      </c>
      <c r="V163" s="197"/>
      <c r="W163" s="195">
        <f t="shared" ref="W163:X163" si="149">C163/100</f>
        <v>0</v>
      </c>
      <c r="X163" s="195">
        <f t="shared" si="149"/>
        <v>0</v>
      </c>
      <c r="Y163" s="195">
        <f t="shared" si="12"/>
        <v>0</v>
      </c>
      <c r="Z163" s="198">
        <f t="shared" si="13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133.0</v>
      </c>
      <c r="B164" s="190"/>
      <c r="C164" s="190"/>
      <c r="D164" s="190"/>
      <c r="E164" s="190"/>
      <c r="F164" s="190"/>
      <c r="G164" s="190"/>
      <c r="H164" s="191" t="str">
        <f t="shared" si="5"/>
        <v/>
      </c>
      <c r="I164" s="190"/>
      <c r="J164" s="192">
        <f t="shared" si="6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7"/>
        <v>0</v>
      </c>
      <c r="T164" s="196" t="str">
        <f t="shared" si="8"/>
        <v/>
      </c>
      <c r="U164" s="196">
        <f t="shared" si="9"/>
        <v>0</v>
      </c>
      <c r="V164" s="197"/>
      <c r="W164" s="195">
        <f t="shared" ref="W164:X164" si="150">C164/100</f>
        <v>0</v>
      </c>
      <c r="X164" s="195">
        <f t="shared" si="150"/>
        <v>0</v>
      </c>
      <c r="Y164" s="195">
        <f t="shared" si="12"/>
        <v>0</v>
      </c>
      <c r="Z164" s="198">
        <f t="shared" si="13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134.0</v>
      </c>
      <c r="B165" s="190"/>
      <c r="C165" s="190"/>
      <c r="D165" s="190"/>
      <c r="E165" s="190"/>
      <c r="F165" s="190"/>
      <c r="G165" s="190"/>
      <c r="H165" s="191" t="str">
        <f t="shared" si="5"/>
        <v/>
      </c>
      <c r="I165" s="190"/>
      <c r="J165" s="192">
        <f t="shared" si="6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7"/>
        <v>0</v>
      </c>
      <c r="T165" s="196" t="str">
        <f t="shared" si="8"/>
        <v/>
      </c>
      <c r="U165" s="196">
        <f t="shared" si="9"/>
        <v>0</v>
      </c>
      <c r="V165" s="197"/>
      <c r="W165" s="195">
        <f t="shared" ref="W165:X165" si="151">C165/100</f>
        <v>0</v>
      </c>
      <c r="X165" s="195">
        <f t="shared" si="151"/>
        <v>0</v>
      </c>
      <c r="Y165" s="195">
        <f t="shared" si="12"/>
        <v>0</v>
      </c>
      <c r="Z165" s="198">
        <f t="shared" si="13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135.0</v>
      </c>
      <c r="B166" s="190"/>
      <c r="C166" s="190"/>
      <c r="D166" s="190"/>
      <c r="E166" s="190"/>
      <c r="F166" s="190"/>
      <c r="G166" s="190"/>
      <c r="H166" s="191" t="str">
        <f t="shared" si="5"/>
        <v/>
      </c>
      <c r="I166" s="190"/>
      <c r="J166" s="192">
        <f t="shared" si="6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7"/>
        <v>0</v>
      </c>
      <c r="T166" s="196" t="str">
        <f t="shared" si="8"/>
        <v/>
      </c>
      <c r="U166" s="196">
        <f t="shared" si="9"/>
        <v>0</v>
      </c>
      <c r="V166" s="197"/>
      <c r="W166" s="195">
        <f t="shared" ref="W166:X166" si="152">C166/100</f>
        <v>0</v>
      </c>
      <c r="X166" s="195">
        <f t="shared" si="152"/>
        <v>0</v>
      </c>
      <c r="Y166" s="195">
        <f t="shared" si="12"/>
        <v>0</v>
      </c>
      <c r="Z166" s="198">
        <f t="shared" si="13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136.0</v>
      </c>
      <c r="B167" s="190"/>
      <c r="C167" s="190"/>
      <c r="D167" s="190"/>
      <c r="E167" s="190"/>
      <c r="F167" s="190"/>
      <c r="G167" s="190"/>
      <c r="H167" s="191" t="str">
        <f t="shared" si="5"/>
        <v/>
      </c>
      <c r="I167" s="190"/>
      <c r="J167" s="192">
        <f t="shared" si="6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7"/>
        <v>0</v>
      </c>
      <c r="T167" s="196" t="str">
        <f t="shared" si="8"/>
        <v/>
      </c>
      <c r="U167" s="196">
        <f t="shared" si="9"/>
        <v>0</v>
      </c>
      <c r="V167" s="197"/>
      <c r="W167" s="195">
        <f t="shared" ref="W167:X167" si="153">C167/100</f>
        <v>0</v>
      </c>
      <c r="X167" s="195">
        <f t="shared" si="153"/>
        <v>0</v>
      </c>
      <c r="Y167" s="195">
        <f t="shared" si="12"/>
        <v>0</v>
      </c>
      <c r="Z167" s="198">
        <f t="shared" si="13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137.0</v>
      </c>
      <c r="B168" s="190"/>
      <c r="C168" s="190"/>
      <c r="D168" s="190"/>
      <c r="E168" s="190"/>
      <c r="F168" s="190"/>
      <c r="G168" s="190"/>
      <c r="H168" s="191" t="str">
        <f t="shared" si="5"/>
        <v/>
      </c>
      <c r="I168" s="190"/>
      <c r="J168" s="192">
        <f t="shared" si="6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7"/>
        <v>0</v>
      </c>
      <c r="T168" s="196" t="str">
        <f t="shared" si="8"/>
        <v/>
      </c>
      <c r="U168" s="196">
        <f t="shared" si="9"/>
        <v>0</v>
      </c>
      <c r="V168" s="197"/>
      <c r="W168" s="195">
        <f t="shared" ref="W168:X168" si="154">C168/100</f>
        <v>0</v>
      </c>
      <c r="X168" s="195">
        <f t="shared" si="154"/>
        <v>0</v>
      </c>
      <c r="Y168" s="195">
        <f t="shared" si="12"/>
        <v>0</v>
      </c>
      <c r="Z168" s="198">
        <f t="shared" si="13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138.0</v>
      </c>
      <c r="B169" s="190"/>
      <c r="C169" s="190"/>
      <c r="D169" s="190"/>
      <c r="E169" s="190"/>
      <c r="F169" s="190"/>
      <c r="G169" s="190"/>
      <c r="H169" s="191" t="str">
        <f t="shared" si="5"/>
        <v/>
      </c>
      <c r="I169" s="190"/>
      <c r="J169" s="192">
        <f t="shared" si="6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7"/>
        <v>0</v>
      </c>
      <c r="T169" s="196" t="str">
        <f t="shared" si="8"/>
        <v/>
      </c>
      <c r="U169" s="196">
        <f t="shared" si="9"/>
        <v>0</v>
      </c>
      <c r="V169" s="197"/>
      <c r="W169" s="195">
        <f t="shared" ref="W169:X169" si="155">C169/100</f>
        <v>0</v>
      </c>
      <c r="X169" s="195">
        <f t="shared" si="155"/>
        <v>0</v>
      </c>
      <c r="Y169" s="195">
        <f t="shared" si="12"/>
        <v>0</v>
      </c>
      <c r="Z169" s="198">
        <f t="shared" si="13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139.0</v>
      </c>
      <c r="B170" s="190"/>
      <c r="C170" s="190"/>
      <c r="D170" s="190"/>
      <c r="E170" s="190"/>
      <c r="F170" s="190"/>
      <c r="G170" s="190"/>
      <c r="H170" s="191" t="str">
        <f t="shared" si="5"/>
        <v/>
      </c>
      <c r="I170" s="190"/>
      <c r="J170" s="192">
        <f t="shared" si="6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7"/>
        <v>0</v>
      </c>
      <c r="T170" s="196" t="str">
        <f t="shared" si="8"/>
        <v/>
      </c>
      <c r="U170" s="196">
        <f t="shared" si="9"/>
        <v>0</v>
      </c>
      <c r="V170" s="197"/>
      <c r="W170" s="195">
        <f t="shared" ref="W170:X170" si="156">C170/100</f>
        <v>0</v>
      </c>
      <c r="X170" s="195">
        <f t="shared" si="156"/>
        <v>0</v>
      </c>
      <c r="Y170" s="195">
        <f t="shared" si="12"/>
        <v>0</v>
      </c>
      <c r="Z170" s="198">
        <f t="shared" si="13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140.0</v>
      </c>
      <c r="B171" s="190"/>
      <c r="C171" s="190"/>
      <c r="D171" s="190"/>
      <c r="E171" s="190"/>
      <c r="F171" s="190"/>
      <c r="G171" s="190"/>
      <c r="H171" s="191" t="str">
        <f t="shared" si="5"/>
        <v/>
      </c>
      <c r="I171" s="190"/>
      <c r="J171" s="192">
        <f t="shared" si="6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7"/>
        <v>0</v>
      </c>
      <c r="T171" s="196" t="str">
        <f t="shared" si="8"/>
        <v/>
      </c>
      <c r="U171" s="196">
        <f t="shared" si="9"/>
        <v>0</v>
      </c>
      <c r="V171" s="197"/>
      <c r="W171" s="195">
        <f t="shared" ref="W171:X171" si="157">C171/100</f>
        <v>0</v>
      </c>
      <c r="X171" s="195">
        <f t="shared" si="157"/>
        <v>0</v>
      </c>
      <c r="Y171" s="195">
        <f t="shared" si="12"/>
        <v>0</v>
      </c>
      <c r="Z171" s="198">
        <f t="shared" si="13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141.0</v>
      </c>
      <c r="B172" s="190"/>
      <c r="C172" s="190"/>
      <c r="D172" s="190"/>
      <c r="E172" s="190"/>
      <c r="F172" s="190"/>
      <c r="G172" s="190"/>
      <c r="H172" s="191" t="str">
        <f t="shared" si="5"/>
        <v/>
      </c>
      <c r="I172" s="190"/>
      <c r="J172" s="192">
        <f t="shared" si="6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7"/>
        <v>0</v>
      </c>
      <c r="T172" s="196" t="str">
        <f t="shared" si="8"/>
        <v/>
      </c>
      <c r="U172" s="196">
        <f t="shared" si="9"/>
        <v>0</v>
      </c>
      <c r="V172" s="197"/>
      <c r="W172" s="195">
        <f t="shared" ref="W172:X172" si="158">C172/100</f>
        <v>0</v>
      </c>
      <c r="X172" s="195">
        <f t="shared" si="158"/>
        <v>0</v>
      </c>
      <c r="Y172" s="195">
        <f t="shared" si="12"/>
        <v>0</v>
      </c>
      <c r="Z172" s="198">
        <f t="shared" si="13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142.0</v>
      </c>
      <c r="B173" s="190"/>
      <c r="C173" s="190"/>
      <c r="D173" s="190"/>
      <c r="E173" s="190"/>
      <c r="F173" s="190"/>
      <c r="G173" s="190"/>
      <c r="H173" s="191" t="str">
        <f t="shared" si="5"/>
        <v/>
      </c>
      <c r="I173" s="190"/>
      <c r="J173" s="192">
        <f t="shared" si="6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7"/>
        <v>0</v>
      </c>
      <c r="T173" s="196" t="str">
        <f t="shared" si="8"/>
        <v/>
      </c>
      <c r="U173" s="196">
        <f t="shared" si="9"/>
        <v>0</v>
      </c>
      <c r="V173" s="197"/>
      <c r="W173" s="195">
        <f t="shared" ref="W173:X173" si="159">C173/100</f>
        <v>0</v>
      </c>
      <c r="X173" s="195">
        <f t="shared" si="159"/>
        <v>0</v>
      </c>
      <c r="Y173" s="195">
        <f t="shared" si="12"/>
        <v>0</v>
      </c>
      <c r="Z173" s="198">
        <f t="shared" si="13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143.0</v>
      </c>
      <c r="B174" s="190"/>
      <c r="C174" s="190"/>
      <c r="D174" s="190"/>
      <c r="E174" s="190"/>
      <c r="F174" s="190"/>
      <c r="G174" s="190"/>
      <c r="H174" s="191" t="str">
        <f t="shared" si="5"/>
        <v/>
      </c>
      <c r="I174" s="190"/>
      <c r="J174" s="192">
        <f t="shared" si="6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7"/>
        <v>0</v>
      </c>
      <c r="T174" s="196" t="str">
        <f t="shared" si="8"/>
        <v/>
      </c>
      <c r="U174" s="196">
        <f t="shared" si="9"/>
        <v>0</v>
      </c>
      <c r="V174" s="197"/>
      <c r="W174" s="195">
        <f t="shared" ref="W174:X174" si="160">C174/100</f>
        <v>0</v>
      </c>
      <c r="X174" s="195">
        <f t="shared" si="160"/>
        <v>0</v>
      </c>
      <c r="Y174" s="195">
        <f t="shared" si="12"/>
        <v>0</v>
      </c>
      <c r="Z174" s="198">
        <f t="shared" si="13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144.0</v>
      </c>
      <c r="B175" s="190"/>
      <c r="C175" s="190"/>
      <c r="D175" s="190"/>
      <c r="E175" s="190"/>
      <c r="F175" s="190"/>
      <c r="G175" s="190"/>
      <c r="H175" s="191" t="str">
        <f t="shared" si="5"/>
        <v/>
      </c>
      <c r="I175" s="190"/>
      <c r="J175" s="192">
        <f t="shared" si="6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7"/>
        <v>0</v>
      </c>
      <c r="T175" s="196" t="str">
        <f t="shared" si="8"/>
        <v/>
      </c>
      <c r="U175" s="196">
        <f t="shared" si="9"/>
        <v>0</v>
      </c>
      <c r="V175" s="197"/>
      <c r="W175" s="195">
        <f t="shared" ref="W175:X175" si="161">C175/100</f>
        <v>0</v>
      </c>
      <c r="X175" s="195">
        <f t="shared" si="161"/>
        <v>0</v>
      </c>
      <c r="Y175" s="195">
        <f t="shared" si="12"/>
        <v>0</v>
      </c>
      <c r="Z175" s="198">
        <f t="shared" si="13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145.0</v>
      </c>
      <c r="B176" s="190"/>
      <c r="C176" s="190"/>
      <c r="D176" s="190"/>
      <c r="E176" s="190"/>
      <c r="F176" s="190"/>
      <c r="G176" s="190"/>
      <c r="H176" s="191" t="str">
        <f t="shared" si="5"/>
        <v/>
      </c>
      <c r="I176" s="190"/>
      <c r="J176" s="192">
        <f t="shared" si="6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7"/>
        <v>0</v>
      </c>
      <c r="T176" s="196" t="str">
        <f t="shared" si="8"/>
        <v/>
      </c>
      <c r="U176" s="196">
        <f t="shared" si="9"/>
        <v>0</v>
      </c>
      <c r="V176" s="197"/>
      <c r="W176" s="195">
        <f t="shared" ref="W176:X176" si="162">C176/100</f>
        <v>0</v>
      </c>
      <c r="X176" s="195">
        <f t="shared" si="162"/>
        <v>0</v>
      </c>
      <c r="Y176" s="195">
        <f t="shared" si="12"/>
        <v>0</v>
      </c>
      <c r="Z176" s="198">
        <f t="shared" si="13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146.0</v>
      </c>
      <c r="B177" s="190"/>
      <c r="C177" s="190"/>
      <c r="D177" s="190"/>
      <c r="E177" s="190"/>
      <c r="F177" s="190"/>
      <c r="G177" s="190"/>
      <c r="H177" s="191" t="str">
        <f t="shared" si="5"/>
        <v/>
      </c>
      <c r="I177" s="190"/>
      <c r="J177" s="192">
        <f t="shared" si="6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7"/>
        <v>0</v>
      </c>
      <c r="T177" s="196" t="str">
        <f t="shared" si="8"/>
        <v/>
      </c>
      <c r="U177" s="196">
        <f t="shared" si="9"/>
        <v>0</v>
      </c>
      <c r="V177" s="197"/>
      <c r="W177" s="195">
        <f t="shared" ref="W177:X177" si="163">C177/100</f>
        <v>0</v>
      </c>
      <c r="X177" s="195">
        <f t="shared" si="163"/>
        <v>0</v>
      </c>
      <c r="Y177" s="195">
        <f t="shared" si="12"/>
        <v>0</v>
      </c>
      <c r="Z177" s="198">
        <f t="shared" si="13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147.0</v>
      </c>
      <c r="B178" s="190"/>
      <c r="C178" s="190"/>
      <c r="D178" s="190"/>
      <c r="E178" s="190"/>
      <c r="F178" s="190"/>
      <c r="G178" s="190"/>
      <c r="H178" s="191" t="str">
        <f t="shared" si="5"/>
        <v/>
      </c>
      <c r="I178" s="190"/>
      <c r="J178" s="192">
        <f t="shared" si="6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7"/>
        <v>0</v>
      </c>
      <c r="T178" s="196" t="str">
        <f t="shared" si="8"/>
        <v/>
      </c>
      <c r="U178" s="196">
        <f t="shared" si="9"/>
        <v>0</v>
      </c>
      <c r="V178" s="197"/>
      <c r="W178" s="195">
        <f t="shared" ref="W178:X178" si="164">C178/100</f>
        <v>0</v>
      </c>
      <c r="X178" s="195">
        <f t="shared" si="164"/>
        <v>0</v>
      </c>
      <c r="Y178" s="195">
        <f t="shared" si="12"/>
        <v>0</v>
      </c>
      <c r="Z178" s="198">
        <f t="shared" si="13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148.0</v>
      </c>
      <c r="B179" s="190"/>
      <c r="C179" s="190"/>
      <c r="D179" s="190"/>
      <c r="E179" s="190"/>
      <c r="F179" s="190"/>
      <c r="G179" s="190"/>
      <c r="H179" s="191" t="str">
        <f t="shared" si="5"/>
        <v/>
      </c>
      <c r="I179" s="190"/>
      <c r="J179" s="192">
        <f t="shared" si="6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7"/>
        <v>0</v>
      </c>
      <c r="T179" s="196" t="str">
        <f t="shared" si="8"/>
        <v/>
      </c>
      <c r="U179" s="196">
        <f t="shared" si="9"/>
        <v>0</v>
      </c>
      <c r="V179" s="197"/>
      <c r="W179" s="195">
        <f t="shared" ref="W179:X179" si="165">C179/100</f>
        <v>0</v>
      </c>
      <c r="X179" s="195">
        <f t="shared" si="165"/>
        <v>0</v>
      </c>
      <c r="Y179" s="195">
        <f t="shared" si="12"/>
        <v>0</v>
      </c>
      <c r="Z179" s="198">
        <f t="shared" si="13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149.0</v>
      </c>
      <c r="B180" s="190"/>
      <c r="C180" s="190"/>
      <c r="D180" s="190"/>
      <c r="E180" s="190"/>
      <c r="F180" s="190"/>
      <c r="G180" s="190"/>
      <c r="H180" s="191" t="str">
        <f t="shared" si="5"/>
        <v/>
      </c>
      <c r="I180" s="190"/>
      <c r="J180" s="192">
        <f t="shared" si="6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7"/>
        <v>0</v>
      </c>
      <c r="T180" s="196" t="str">
        <f t="shared" si="8"/>
        <v/>
      </c>
      <c r="U180" s="196">
        <f t="shared" si="9"/>
        <v>0</v>
      </c>
      <c r="V180" s="197"/>
      <c r="W180" s="195">
        <f t="shared" ref="W180:X180" si="166">C180/100</f>
        <v>0</v>
      </c>
      <c r="X180" s="195">
        <f t="shared" si="166"/>
        <v>0</v>
      </c>
      <c r="Y180" s="195">
        <f t="shared" si="12"/>
        <v>0</v>
      </c>
      <c r="Z180" s="198">
        <f t="shared" si="13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150.0</v>
      </c>
      <c r="B181" s="190"/>
      <c r="C181" s="190"/>
      <c r="D181" s="190"/>
      <c r="E181" s="190"/>
      <c r="F181" s="190"/>
      <c r="G181" s="190"/>
      <c r="H181" s="191" t="str">
        <f t="shared" si="5"/>
        <v/>
      </c>
      <c r="I181" s="190"/>
      <c r="J181" s="192">
        <f t="shared" si="6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7"/>
        <v>0</v>
      </c>
      <c r="T181" s="196" t="str">
        <f t="shared" si="8"/>
        <v/>
      </c>
      <c r="U181" s="196">
        <f t="shared" si="9"/>
        <v>0</v>
      </c>
      <c r="V181" s="197"/>
      <c r="W181" s="195">
        <f t="shared" ref="W181:X181" si="167">C181/100</f>
        <v>0</v>
      </c>
      <c r="X181" s="195">
        <f t="shared" si="167"/>
        <v>0</v>
      </c>
      <c r="Y181" s="195">
        <f t="shared" si="12"/>
        <v>0</v>
      </c>
      <c r="Z181" s="198">
        <f t="shared" si="13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151.0</v>
      </c>
      <c r="B182" s="190"/>
      <c r="C182" s="190"/>
      <c r="D182" s="190"/>
      <c r="E182" s="190"/>
      <c r="F182" s="190"/>
      <c r="G182" s="190"/>
      <c r="H182" s="191" t="str">
        <f t="shared" si="5"/>
        <v/>
      </c>
      <c r="I182" s="190"/>
      <c r="J182" s="192">
        <f t="shared" si="6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7"/>
        <v>0</v>
      </c>
      <c r="T182" s="196" t="str">
        <f t="shared" si="8"/>
        <v/>
      </c>
      <c r="U182" s="196">
        <f t="shared" si="9"/>
        <v>0</v>
      </c>
      <c r="V182" s="197"/>
      <c r="W182" s="195">
        <f t="shared" ref="W182:X182" si="168">C182/100</f>
        <v>0</v>
      </c>
      <c r="X182" s="195">
        <f t="shared" si="168"/>
        <v>0</v>
      </c>
      <c r="Y182" s="195">
        <f t="shared" si="12"/>
        <v>0</v>
      </c>
      <c r="Z182" s="198">
        <f t="shared" si="13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152.0</v>
      </c>
      <c r="B183" s="190"/>
      <c r="C183" s="190"/>
      <c r="D183" s="190"/>
      <c r="E183" s="190"/>
      <c r="F183" s="190"/>
      <c r="G183" s="190"/>
      <c r="H183" s="191" t="str">
        <f t="shared" si="5"/>
        <v/>
      </c>
      <c r="I183" s="190"/>
      <c r="J183" s="192">
        <f t="shared" si="6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7"/>
        <v>0</v>
      </c>
      <c r="T183" s="196" t="str">
        <f t="shared" si="8"/>
        <v/>
      </c>
      <c r="U183" s="196">
        <f t="shared" si="9"/>
        <v>0</v>
      </c>
      <c r="V183" s="197"/>
      <c r="W183" s="195">
        <f t="shared" ref="W183:X183" si="169">C183/100</f>
        <v>0</v>
      </c>
      <c r="X183" s="195">
        <f t="shared" si="169"/>
        <v>0</v>
      </c>
      <c r="Y183" s="195">
        <f t="shared" si="12"/>
        <v>0</v>
      </c>
      <c r="Z183" s="198">
        <f t="shared" si="13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153.0</v>
      </c>
      <c r="B184" s="190"/>
      <c r="C184" s="190"/>
      <c r="D184" s="190"/>
      <c r="E184" s="190"/>
      <c r="F184" s="190"/>
      <c r="G184" s="190"/>
      <c r="H184" s="191" t="str">
        <f t="shared" si="5"/>
        <v/>
      </c>
      <c r="I184" s="190"/>
      <c r="J184" s="192">
        <f t="shared" si="6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7"/>
        <v>0</v>
      </c>
      <c r="T184" s="196" t="str">
        <f t="shared" si="8"/>
        <v/>
      </c>
      <c r="U184" s="196">
        <f t="shared" si="9"/>
        <v>0</v>
      </c>
      <c r="V184" s="197"/>
      <c r="W184" s="195">
        <f t="shared" ref="W184:X184" si="170">C184/100</f>
        <v>0</v>
      </c>
      <c r="X184" s="195">
        <f t="shared" si="170"/>
        <v>0</v>
      </c>
      <c r="Y184" s="195">
        <f t="shared" si="12"/>
        <v>0</v>
      </c>
      <c r="Z184" s="198">
        <f t="shared" si="13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154.0</v>
      </c>
      <c r="B185" s="190"/>
      <c r="C185" s="190"/>
      <c r="D185" s="190"/>
      <c r="E185" s="190"/>
      <c r="F185" s="190"/>
      <c r="G185" s="190"/>
      <c r="H185" s="191" t="str">
        <f t="shared" si="5"/>
        <v/>
      </c>
      <c r="I185" s="190"/>
      <c r="J185" s="192">
        <f t="shared" si="6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7"/>
        <v>0</v>
      </c>
      <c r="T185" s="196" t="str">
        <f t="shared" si="8"/>
        <v/>
      </c>
      <c r="U185" s="196">
        <f t="shared" si="9"/>
        <v>0</v>
      </c>
      <c r="V185" s="197"/>
      <c r="W185" s="195">
        <f t="shared" ref="W185:X185" si="171">C185/100</f>
        <v>0</v>
      </c>
      <c r="X185" s="195">
        <f t="shared" si="171"/>
        <v>0</v>
      </c>
      <c r="Y185" s="195">
        <f t="shared" si="12"/>
        <v>0</v>
      </c>
      <c r="Z185" s="198">
        <f t="shared" si="13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155.0</v>
      </c>
      <c r="B186" s="190"/>
      <c r="C186" s="190"/>
      <c r="D186" s="190"/>
      <c r="E186" s="190"/>
      <c r="F186" s="190"/>
      <c r="G186" s="190"/>
      <c r="H186" s="191" t="str">
        <f t="shared" si="5"/>
        <v/>
      </c>
      <c r="I186" s="190"/>
      <c r="J186" s="192">
        <f t="shared" si="6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7"/>
        <v>0</v>
      </c>
      <c r="T186" s="196" t="str">
        <f t="shared" si="8"/>
        <v/>
      </c>
      <c r="U186" s="196">
        <f t="shared" si="9"/>
        <v>0</v>
      </c>
      <c r="V186" s="197"/>
      <c r="W186" s="195">
        <f t="shared" ref="W186:X186" si="172">C186/100</f>
        <v>0</v>
      </c>
      <c r="X186" s="195">
        <f t="shared" si="172"/>
        <v>0</v>
      </c>
      <c r="Y186" s="195">
        <f t="shared" si="12"/>
        <v>0</v>
      </c>
      <c r="Z186" s="198">
        <f t="shared" si="13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156.0</v>
      </c>
      <c r="B187" s="190"/>
      <c r="C187" s="190"/>
      <c r="D187" s="190"/>
      <c r="E187" s="190"/>
      <c r="F187" s="190"/>
      <c r="G187" s="190"/>
      <c r="H187" s="191" t="str">
        <f t="shared" si="5"/>
        <v/>
      </c>
      <c r="I187" s="190"/>
      <c r="J187" s="192">
        <f t="shared" si="6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7"/>
        <v>0</v>
      </c>
      <c r="T187" s="196" t="str">
        <f t="shared" si="8"/>
        <v/>
      </c>
      <c r="U187" s="196">
        <f t="shared" si="9"/>
        <v>0</v>
      </c>
      <c r="V187" s="197"/>
      <c r="W187" s="195">
        <f t="shared" ref="W187:X187" si="173">C187/100</f>
        <v>0</v>
      </c>
      <c r="X187" s="195">
        <f t="shared" si="173"/>
        <v>0</v>
      </c>
      <c r="Y187" s="195">
        <f t="shared" si="12"/>
        <v>0</v>
      </c>
      <c r="Z187" s="198">
        <f t="shared" si="13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157.0</v>
      </c>
      <c r="B188" s="190"/>
      <c r="C188" s="190"/>
      <c r="D188" s="190"/>
      <c r="E188" s="190"/>
      <c r="F188" s="190"/>
      <c r="G188" s="190"/>
      <c r="H188" s="191" t="str">
        <f t="shared" si="5"/>
        <v/>
      </c>
      <c r="I188" s="190"/>
      <c r="J188" s="192">
        <f t="shared" si="6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7"/>
        <v>0</v>
      </c>
      <c r="T188" s="196" t="str">
        <f t="shared" si="8"/>
        <v/>
      </c>
      <c r="U188" s="196">
        <f t="shared" si="9"/>
        <v>0</v>
      </c>
      <c r="V188" s="197"/>
      <c r="W188" s="195">
        <f t="shared" ref="W188:X188" si="174">C188/100</f>
        <v>0</v>
      </c>
      <c r="X188" s="195">
        <f t="shared" si="174"/>
        <v>0</v>
      </c>
      <c r="Y188" s="195">
        <f t="shared" si="12"/>
        <v>0</v>
      </c>
      <c r="Z188" s="198">
        <f t="shared" si="13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158.0</v>
      </c>
      <c r="B189" s="190"/>
      <c r="C189" s="190"/>
      <c r="D189" s="190"/>
      <c r="E189" s="190"/>
      <c r="F189" s="190"/>
      <c r="G189" s="190"/>
      <c r="H189" s="191" t="str">
        <f t="shared" si="5"/>
        <v/>
      </c>
      <c r="I189" s="190"/>
      <c r="J189" s="192">
        <f t="shared" si="6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7"/>
        <v>0</v>
      </c>
      <c r="T189" s="196" t="str">
        <f t="shared" si="8"/>
        <v/>
      </c>
      <c r="U189" s="196">
        <f t="shared" si="9"/>
        <v>0</v>
      </c>
      <c r="V189" s="197"/>
      <c r="W189" s="195">
        <f t="shared" ref="W189:X189" si="175">C189/100</f>
        <v>0</v>
      </c>
      <c r="X189" s="195">
        <f t="shared" si="175"/>
        <v>0</v>
      </c>
      <c r="Y189" s="195">
        <f t="shared" si="12"/>
        <v>0</v>
      </c>
      <c r="Z189" s="198">
        <f t="shared" si="13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159.0</v>
      </c>
      <c r="B190" s="190"/>
      <c r="C190" s="190"/>
      <c r="D190" s="190"/>
      <c r="E190" s="190"/>
      <c r="F190" s="190"/>
      <c r="G190" s="190"/>
      <c r="H190" s="191" t="str">
        <f t="shared" si="5"/>
        <v/>
      </c>
      <c r="I190" s="190"/>
      <c r="J190" s="192">
        <f t="shared" si="6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7"/>
        <v>0</v>
      </c>
      <c r="T190" s="196" t="str">
        <f t="shared" si="8"/>
        <v/>
      </c>
      <c r="U190" s="196">
        <f t="shared" si="9"/>
        <v>0</v>
      </c>
      <c r="V190" s="197"/>
      <c r="W190" s="195">
        <f t="shared" ref="W190:X190" si="176">C190/100</f>
        <v>0</v>
      </c>
      <c r="X190" s="195">
        <f t="shared" si="176"/>
        <v>0</v>
      </c>
      <c r="Y190" s="195">
        <f t="shared" si="12"/>
        <v>0</v>
      </c>
      <c r="Z190" s="198">
        <f t="shared" si="13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160.0</v>
      </c>
      <c r="B191" s="190"/>
      <c r="C191" s="190"/>
      <c r="D191" s="190"/>
      <c r="E191" s="190"/>
      <c r="F191" s="190"/>
      <c r="G191" s="190"/>
      <c r="H191" s="191" t="str">
        <f t="shared" si="5"/>
        <v/>
      </c>
      <c r="I191" s="190"/>
      <c r="J191" s="192">
        <f t="shared" si="6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7"/>
        <v>0</v>
      </c>
      <c r="T191" s="196" t="str">
        <f t="shared" si="8"/>
        <v/>
      </c>
      <c r="U191" s="196">
        <f t="shared" si="9"/>
        <v>0</v>
      </c>
      <c r="V191" s="197"/>
      <c r="W191" s="195">
        <f t="shared" ref="W191:X191" si="177">C191/100</f>
        <v>0</v>
      </c>
      <c r="X191" s="195">
        <f t="shared" si="177"/>
        <v>0</v>
      </c>
      <c r="Y191" s="195">
        <f t="shared" si="12"/>
        <v>0</v>
      </c>
      <c r="Z191" s="198">
        <f t="shared" si="13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161.0</v>
      </c>
      <c r="B192" s="190"/>
      <c r="C192" s="190"/>
      <c r="D192" s="190"/>
      <c r="E192" s="190"/>
      <c r="F192" s="190"/>
      <c r="G192" s="190"/>
      <c r="H192" s="191" t="str">
        <f t="shared" si="5"/>
        <v/>
      </c>
      <c r="I192" s="190"/>
      <c r="J192" s="192">
        <f t="shared" si="6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7"/>
        <v>0</v>
      </c>
      <c r="T192" s="196" t="str">
        <f t="shared" si="8"/>
        <v/>
      </c>
      <c r="U192" s="196">
        <f t="shared" si="9"/>
        <v>0</v>
      </c>
      <c r="V192" s="197"/>
      <c r="W192" s="195">
        <f t="shared" ref="W192:X192" si="178">C192/100</f>
        <v>0</v>
      </c>
      <c r="X192" s="195">
        <f t="shared" si="178"/>
        <v>0</v>
      </c>
      <c r="Y192" s="195">
        <f t="shared" si="12"/>
        <v>0</v>
      </c>
      <c r="Z192" s="198">
        <f t="shared" si="13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162.0</v>
      </c>
      <c r="B193" s="190"/>
      <c r="C193" s="190"/>
      <c r="D193" s="190"/>
      <c r="E193" s="190"/>
      <c r="F193" s="190"/>
      <c r="G193" s="190"/>
      <c r="H193" s="191" t="str">
        <f t="shared" si="5"/>
        <v/>
      </c>
      <c r="I193" s="190"/>
      <c r="J193" s="192">
        <f t="shared" si="6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7"/>
        <v>0</v>
      </c>
      <c r="T193" s="196" t="str">
        <f t="shared" si="8"/>
        <v/>
      </c>
      <c r="U193" s="196">
        <f t="shared" si="9"/>
        <v>0</v>
      </c>
      <c r="V193" s="197"/>
      <c r="W193" s="195">
        <f t="shared" ref="W193:X193" si="179">C193/100</f>
        <v>0</v>
      </c>
      <c r="X193" s="195">
        <f t="shared" si="179"/>
        <v>0</v>
      </c>
      <c r="Y193" s="195">
        <f t="shared" si="12"/>
        <v>0</v>
      </c>
      <c r="Z193" s="198">
        <f t="shared" si="13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163.0</v>
      </c>
      <c r="B194" s="190"/>
      <c r="C194" s="190"/>
      <c r="D194" s="190"/>
      <c r="E194" s="190"/>
      <c r="F194" s="190"/>
      <c r="G194" s="190"/>
      <c r="H194" s="191" t="str">
        <f t="shared" si="5"/>
        <v/>
      </c>
      <c r="I194" s="190"/>
      <c r="J194" s="192">
        <f t="shared" si="6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7"/>
        <v>0</v>
      </c>
      <c r="T194" s="196" t="str">
        <f t="shared" si="8"/>
        <v/>
      </c>
      <c r="U194" s="196">
        <f t="shared" si="9"/>
        <v>0</v>
      </c>
      <c r="V194" s="197"/>
      <c r="W194" s="195">
        <f t="shared" ref="W194:X194" si="180">C194/100</f>
        <v>0</v>
      </c>
      <c r="X194" s="195">
        <f t="shared" si="180"/>
        <v>0</v>
      </c>
      <c r="Y194" s="195">
        <f t="shared" si="12"/>
        <v>0</v>
      </c>
      <c r="Z194" s="198">
        <f t="shared" si="13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164.0</v>
      </c>
      <c r="B195" s="190"/>
      <c r="C195" s="190"/>
      <c r="D195" s="190"/>
      <c r="E195" s="190"/>
      <c r="F195" s="190"/>
      <c r="G195" s="190"/>
      <c r="H195" s="191" t="str">
        <f t="shared" si="5"/>
        <v/>
      </c>
      <c r="I195" s="190"/>
      <c r="J195" s="192">
        <f t="shared" si="6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7"/>
        <v>0</v>
      </c>
      <c r="T195" s="196" t="str">
        <f t="shared" si="8"/>
        <v/>
      </c>
      <c r="U195" s="196">
        <f t="shared" si="9"/>
        <v>0</v>
      </c>
      <c r="V195" s="197"/>
      <c r="W195" s="195">
        <f t="shared" ref="W195:X195" si="181">C195/100</f>
        <v>0</v>
      </c>
      <c r="X195" s="195">
        <f t="shared" si="181"/>
        <v>0</v>
      </c>
      <c r="Y195" s="195">
        <f t="shared" si="12"/>
        <v>0</v>
      </c>
      <c r="Z195" s="198">
        <f t="shared" si="13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165.0</v>
      </c>
      <c r="B196" s="190"/>
      <c r="C196" s="190"/>
      <c r="D196" s="190"/>
      <c r="E196" s="190"/>
      <c r="F196" s="190"/>
      <c r="G196" s="190"/>
      <c r="H196" s="191" t="str">
        <f t="shared" si="5"/>
        <v/>
      </c>
      <c r="I196" s="190"/>
      <c r="J196" s="192">
        <f t="shared" si="6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7"/>
        <v>0</v>
      </c>
      <c r="T196" s="196" t="str">
        <f t="shared" si="8"/>
        <v/>
      </c>
      <c r="U196" s="196">
        <f t="shared" si="9"/>
        <v>0</v>
      </c>
      <c r="V196" s="197"/>
      <c r="W196" s="195">
        <f t="shared" ref="W196:X196" si="182">C196/100</f>
        <v>0</v>
      </c>
      <c r="X196" s="195">
        <f t="shared" si="182"/>
        <v>0</v>
      </c>
      <c r="Y196" s="195">
        <f t="shared" si="12"/>
        <v>0</v>
      </c>
      <c r="Z196" s="198">
        <f t="shared" si="13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166.0</v>
      </c>
      <c r="B197" s="190"/>
      <c r="C197" s="190"/>
      <c r="D197" s="190"/>
      <c r="E197" s="190"/>
      <c r="F197" s="190"/>
      <c r="G197" s="190"/>
      <c r="H197" s="191" t="str">
        <f t="shared" si="5"/>
        <v/>
      </c>
      <c r="I197" s="190"/>
      <c r="J197" s="192">
        <f t="shared" si="6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7"/>
        <v>0</v>
      </c>
      <c r="T197" s="196" t="str">
        <f t="shared" si="8"/>
        <v/>
      </c>
      <c r="U197" s="196">
        <f t="shared" si="9"/>
        <v>0</v>
      </c>
      <c r="V197" s="197"/>
      <c r="W197" s="195">
        <f t="shared" ref="W197:X197" si="183">C197/100</f>
        <v>0</v>
      </c>
      <c r="X197" s="195">
        <f t="shared" si="183"/>
        <v>0</v>
      </c>
      <c r="Y197" s="195">
        <f t="shared" si="12"/>
        <v>0</v>
      </c>
      <c r="Z197" s="198">
        <f t="shared" si="13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167.0</v>
      </c>
      <c r="B198" s="190"/>
      <c r="C198" s="190"/>
      <c r="D198" s="190"/>
      <c r="E198" s="190"/>
      <c r="F198" s="190"/>
      <c r="G198" s="190"/>
      <c r="H198" s="191" t="str">
        <f t="shared" si="5"/>
        <v/>
      </c>
      <c r="I198" s="190"/>
      <c r="J198" s="192">
        <f t="shared" si="6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7"/>
        <v>0</v>
      </c>
      <c r="T198" s="196" t="str">
        <f t="shared" si="8"/>
        <v/>
      </c>
      <c r="U198" s="196">
        <f t="shared" si="9"/>
        <v>0</v>
      </c>
      <c r="V198" s="197"/>
      <c r="W198" s="195">
        <f t="shared" ref="W198:X198" si="184">C198/100</f>
        <v>0</v>
      </c>
      <c r="X198" s="195">
        <f t="shared" si="184"/>
        <v>0</v>
      </c>
      <c r="Y198" s="195">
        <f t="shared" si="12"/>
        <v>0</v>
      </c>
      <c r="Z198" s="198">
        <f t="shared" si="13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168.0</v>
      </c>
      <c r="B199" s="190"/>
      <c r="C199" s="190"/>
      <c r="D199" s="190"/>
      <c r="E199" s="190"/>
      <c r="F199" s="190"/>
      <c r="G199" s="190"/>
      <c r="H199" s="191" t="str">
        <f t="shared" si="5"/>
        <v/>
      </c>
      <c r="I199" s="190"/>
      <c r="J199" s="192">
        <f t="shared" si="6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7"/>
        <v>0</v>
      </c>
      <c r="T199" s="196" t="str">
        <f t="shared" si="8"/>
        <v/>
      </c>
      <c r="U199" s="196">
        <f t="shared" si="9"/>
        <v>0</v>
      </c>
      <c r="V199" s="197"/>
      <c r="W199" s="195">
        <f t="shared" ref="W199:X199" si="185">C199/100</f>
        <v>0</v>
      </c>
      <c r="X199" s="195">
        <f t="shared" si="185"/>
        <v>0</v>
      </c>
      <c r="Y199" s="195">
        <f t="shared" si="12"/>
        <v>0</v>
      </c>
      <c r="Z199" s="198">
        <f t="shared" si="13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169.0</v>
      </c>
      <c r="B200" s="190"/>
      <c r="C200" s="190"/>
      <c r="D200" s="190"/>
      <c r="E200" s="190"/>
      <c r="F200" s="190"/>
      <c r="G200" s="190"/>
      <c r="H200" s="191" t="str">
        <f t="shared" si="5"/>
        <v/>
      </c>
      <c r="I200" s="190"/>
      <c r="J200" s="192">
        <f t="shared" si="6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7"/>
        <v>0</v>
      </c>
      <c r="T200" s="196" t="str">
        <f t="shared" si="8"/>
        <v/>
      </c>
      <c r="U200" s="196">
        <f t="shared" si="9"/>
        <v>0</v>
      </c>
      <c r="V200" s="197"/>
      <c r="W200" s="195">
        <f t="shared" ref="W200:X200" si="186">C200/100</f>
        <v>0</v>
      </c>
      <c r="X200" s="195">
        <f t="shared" si="186"/>
        <v>0</v>
      </c>
      <c r="Y200" s="195">
        <f t="shared" si="12"/>
        <v>0</v>
      </c>
      <c r="Z200" s="198">
        <f t="shared" si="13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170.0</v>
      </c>
      <c r="B201" s="190"/>
      <c r="C201" s="190"/>
      <c r="D201" s="190"/>
      <c r="E201" s="190"/>
      <c r="F201" s="190"/>
      <c r="G201" s="190"/>
      <c r="H201" s="191" t="str">
        <f t="shared" si="5"/>
        <v/>
      </c>
      <c r="I201" s="190"/>
      <c r="J201" s="192">
        <f t="shared" si="6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7"/>
        <v>0</v>
      </c>
      <c r="T201" s="196" t="str">
        <f t="shared" si="8"/>
        <v/>
      </c>
      <c r="U201" s="196">
        <f t="shared" si="9"/>
        <v>0</v>
      </c>
      <c r="V201" s="197"/>
      <c r="W201" s="195">
        <f t="shared" ref="W201:X201" si="187">C201/100</f>
        <v>0</v>
      </c>
      <c r="X201" s="195">
        <f t="shared" si="187"/>
        <v>0</v>
      </c>
      <c r="Y201" s="195">
        <f t="shared" si="12"/>
        <v>0</v>
      </c>
      <c r="Z201" s="198">
        <f t="shared" si="13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171.0</v>
      </c>
      <c r="B202" s="190"/>
      <c r="C202" s="190"/>
      <c r="D202" s="190"/>
      <c r="E202" s="190"/>
      <c r="F202" s="190"/>
      <c r="G202" s="190"/>
      <c r="H202" s="191" t="str">
        <f t="shared" si="5"/>
        <v/>
      </c>
      <c r="I202" s="190"/>
      <c r="J202" s="192">
        <f t="shared" si="6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7"/>
        <v>0</v>
      </c>
      <c r="T202" s="196" t="str">
        <f t="shared" si="8"/>
        <v/>
      </c>
      <c r="U202" s="196">
        <f t="shared" si="9"/>
        <v>0</v>
      </c>
      <c r="V202" s="197"/>
      <c r="W202" s="195">
        <f t="shared" ref="W202:X202" si="188">C202/100</f>
        <v>0</v>
      </c>
      <c r="X202" s="195">
        <f t="shared" si="188"/>
        <v>0</v>
      </c>
      <c r="Y202" s="195">
        <f t="shared" si="12"/>
        <v>0</v>
      </c>
      <c r="Z202" s="198">
        <f t="shared" si="13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172.0</v>
      </c>
      <c r="B203" s="190"/>
      <c r="C203" s="190"/>
      <c r="D203" s="190"/>
      <c r="E203" s="190"/>
      <c r="F203" s="190"/>
      <c r="G203" s="190"/>
      <c r="H203" s="191" t="str">
        <f t="shared" si="5"/>
        <v/>
      </c>
      <c r="I203" s="190"/>
      <c r="J203" s="192">
        <f t="shared" si="6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7"/>
        <v>0</v>
      </c>
      <c r="T203" s="196" t="str">
        <f t="shared" si="8"/>
        <v/>
      </c>
      <c r="U203" s="196">
        <f t="shared" si="9"/>
        <v>0</v>
      </c>
      <c r="V203" s="197"/>
      <c r="W203" s="195">
        <f t="shared" ref="W203:X203" si="189">C203/100</f>
        <v>0</v>
      </c>
      <c r="X203" s="195">
        <f t="shared" si="189"/>
        <v>0</v>
      </c>
      <c r="Y203" s="195">
        <f t="shared" si="12"/>
        <v>0</v>
      </c>
      <c r="Z203" s="198">
        <f t="shared" si="13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173.0</v>
      </c>
      <c r="B204" s="190"/>
      <c r="C204" s="190"/>
      <c r="D204" s="190"/>
      <c r="E204" s="190"/>
      <c r="F204" s="190"/>
      <c r="G204" s="190"/>
      <c r="H204" s="191" t="str">
        <f t="shared" si="5"/>
        <v/>
      </c>
      <c r="I204" s="190"/>
      <c r="J204" s="192">
        <f t="shared" si="6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7"/>
        <v>0</v>
      </c>
      <c r="T204" s="196" t="str">
        <f t="shared" si="8"/>
        <v/>
      </c>
      <c r="U204" s="196">
        <f t="shared" si="9"/>
        <v>0</v>
      </c>
      <c r="V204" s="197"/>
      <c r="W204" s="195">
        <f t="shared" ref="W204:X204" si="190">C204/100</f>
        <v>0</v>
      </c>
      <c r="X204" s="195">
        <f t="shared" si="190"/>
        <v>0</v>
      </c>
      <c r="Y204" s="195">
        <f t="shared" si="12"/>
        <v>0</v>
      </c>
      <c r="Z204" s="198">
        <f t="shared" si="13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174.0</v>
      </c>
      <c r="B205" s="190"/>
      <c r="C205" s="190"/>
      <c r="D205" s="190"/>
      <c r="E205" s="190"/>
      <c r="F205" s="190"/>
      <c r="G205" s="190"/>
      <c r="H205" s="191" t="str">
        <f t="shared" si="5"/>
        <v/>
      </c>
      <c r="I205" s="190"/>
      <c r="J205" s="192">
        <f t="shared" si="6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7"/>
        <v>0</v>
      </c>
      <c r="T205" s="196" t="str">
        <f t="shared" si="8"/>
        <v/>
      </c>
      <c r="U205" s="196">
        <f t="shared" si="9"/>
        <v>0</v>
      </c>
      <c r="V205" s="197"/>
      <c r="W205" s="195">
        <f t="shared" ref="W205:X205" si="191">C205/100</f>
        <v>0</v>
      </c>
      <c r="X205" s="195">
        <f t="shared" si="191"/>
        <v>0</v>
      </c>
      <c r="Y205" s="195">
        <f t="shared" si="12"/>
        <v>0</v>
      </c>
      <c r="Z205" s="198">
        <f t="shared" si="13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175.0</v>
      </c>
      <c r="B206" s="190"/>
      <c r="C206" s="190"/>
      <c r="D206" s="190"/>
      <c r="E206" s="190"/>
      <c r="F206" s="190"/>
      <c r="G206" s="190"/>
      <c r="H206" s="191" t="str">
        <f t="shared" si="5"/>
        <v/>
      </c>
      <c r="I206" s="190"/>
      <c r="J206" s="192">
        <f t="shared" si="6"/>
        <v>0</v>
      </c>
      <c r="K206" s="139"/>
      <c r="L206" s="216"/>
      <c r="M206" s="258"/>
      <c r="N206" s="258"/>
      <c r="O206" s="139"/>
      <c r="P206" s="139"/>
      <c r="Q206" s="192"/>
      <c r="R206" s="141"/>
      <c r="S206" s="195">
        <f t="shared" si="7"/>
        <v>0</v>
      </c>
      <c r="T206" s="196" t="str">
        <f t="shared" si="8"/>
        <v/>
      </c>
      <c r="U206" s="196">
        <f t="shared" si="9"/>
        <v>0</v>
      </c>
      <c r="V206" s="197"/>
      <c r="W206" s="195">
        <f t="shared" ref="W206:X206" si="192">C206/100</f>
        <v>0</v>
      </c>
      <c r="X206" s="195">
        <f t="shared" si="192"/>
        <v>0</v>
      </c>
      <c r="Y206" s="195">
        <f t="shared" si="12"/>
        <v>0</v>
      </c>
      <c r="Z206" s="198">
        <f t="shared" si="13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176.0</v>
      </c>
      <c r="B207" s="190"/>
      <c r="C207" s="190"/>
      <c r="D207" s="190"/>
      <c r="E207" s="190"/>
      <c r="F207" s="190"/>
      <c r="G207" s="190"/>
      <c r="H207" s="191" t="str">
        <f t="shared" si="5"/>
        <v/>
      </c>
      <c r="I207" s="190"/>
      <c r="J207" s="192">
        <f t="shared" si="6"/>
        <v>0</v>
      </c>
      <c r="K207" s="139"/>
      <c r="L207" s="216"/>
      <c r="M207" s="258"/>
      <c r="N207" s="258"/>
      <c r="O207" s="139"/>
      <c r="P207" s="139"/>
      <c r="Q207" s="192"/>
      <c r="R207" s="141"/>
      <c r="S207" s="195">
        <f t="shared" si="7"/>
        <v>0</v>
      </c>
      <c r="T207" s="196" t="str">
        <f t="shared" si="8"/>
        <v/>
      </c>
      <c r="U207" s="196">
        <f t="shared" si="9"/>
        <v>0</v>
      </c>
      <c r="V207" s="197"/>
      <c r="W207" s="195">
        <f t="shared" ref="W207:X207" si="193">C207/100</f>
        <v>0</v>
      </c>
      <c r="X207" s="195">
        <f t="shared" si="193"/>
        <v>0</v>
      </c>
      <c r="Y207" s="195">
        <f t="shared" si="12"/>
        <v>0</v>
      </c>
      <c r="Z207" s="198">
        <f t="shared" si="13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177.0</v>
      </c>
      <c r="B208" s="190"/>
      <c r="C208" s="190"/>
      <c r="D208" s="190"/>
      <c r="E208" s="190"/>
      <c r="F208" s="190"/>
      <c r="G208" s="190"/>
      <c r="H208" s="191" t="str">
        <f t="shared" si="5"/>
        <v/>
      </c>
      <c r="I208" s="190"/>
      <c r="J208" s="192">
        <f t="shared" si="6"/>
        <v>0</v>
      </c>
      <c r="K208" s="139"/>
      <c r="L208" s="216"/>
      <c r="M208" s="258"/>
      <c r="N208" s="258"/>
      <c r="O208" s="139"/>
      <c r="P208" s="139"/>
      <c r="Q208" s="192"/>
      <c r="R208" s="141"/>
      <c r="S208" s="195">
        <f t="shared" si="7"/>
        <v>0</v>
      </c>
      <c r="T208" s="196" t="str">
        <f t="shared" si="8"/>
        <v/>
      </c>
      <c r="U208" s="196">
        <f t="shared" si="9"/>
        <v>0</v>
      </c>
      <c r="V208" s="197"/>
      <c r="W208" s="195">
        <f t="shared" ref="W208:X208" si="194">C208/100</f>
        <v>0</v>
      </c>
      <c r="X208" s="195">
        <f t="shared" si="194"/>
        <v>0</v>
      </c>
      <c r="Y208" s="195">
        <f t="shared" si="12"/>
        <v>0</v>
      </c>
      <c r="Z208" s="198">
        <f t="shared" si="13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178.0</v>
      </c>
      <c r="B209" s="190"/>
      <c r="C209" s="190"/>
      <c r="D209" s="190"/>
      <c r="E209" s="190"/>
      <c r="F209" s="190"/>
      <c r="G209" s="190"/>
      <c r="H209" s="191" t="str">
        <f t="shared" si="5"/>
        <v/>
      </c>
      <c r="I209" s="190"/>
      <c r="J209" s="192">
        <f t="shared" si="6"/>
        <v>0</v>
      </c>
      <c r="K209" s="139"/>
      <c r="L209" s="216"/>
      <c r="M209" s="258"/>
      <c r="N209" s="258"/>
      <c r="O209" s="139"/>
      <c r="P209" s="139"/>
      <c r="Q209" s="192"/>
      <c r="R209" s="141"/>
      <c r="S209" s="195">
        <f t="shared" si="7"/>
        <v>0</v>
      </c>
      <c r="T209" s="196" t="str">
        <f t="shared" si="8"/>
        <v/>
      </c>
      <c r="U209" s="196">
        <f t="shared" si="9"/>
        <v>0</v>
      </c>
      <c r="V209" s="197"/>
      <c r="W209" s="195">
        <f t="shared" ref="W209:X209" si="195">C209/100</f>
        <v>0</v>
      </c>
      <c r="X209" s="195">
        <f t="shared" si="195"/>
        <v>0</v>
      </c>
      <c r="Y209" s="195">
        <f t="shared" si="12"/>
        <v>0</v>
      </c>
      <c r="Z209" s="198">
        <f t="shared" si="13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179.0</v>
      </c>
      <c r="B210" s="190"/>
      <c r="C210" s="190"/>
      <c r="D210" s="190"/>
      <c r="E210" s="190"/>
      <c r="F210" s="190"/>
      <c r="G210" s="190"/>
      <c r="H210" s="191" t="str">
        <f t="shared" si="5"/>
        <v/>
      </c>
      <c r="I210" s="190"/>
      <c r="J210" s="192">
        <f t="shared" si="6"/>
        <v>0</v>
      </c>
      <c r="K210" s="139"/>
      <c r="L210" s="216"/>
      <c r="M210" s="258"/>
      <c r="N210" s="258"/>
      <c r="O210" s="139"/>
      <c r="P210" s="139"/>
      <c r="Q210" s="192"/>
      <c r="R210" s="141"/>
      <c r="S210" s="195">
        <f t="shared" si="7"/>
        <v>0</v>
      </c>
      <c r="T210" s="196" t="str">
        <f t="shared" si="8"/>
        <v/>
      </c>
      <c r="U210" s="196">
        <f t="shared" si="9"/>
        <v>0</v>
      </c>
      <c r="V210" s="197"/>
      <c r="W210" s="195">
        <f t="shared" ref="W210:X210" si="196">C210/100</f>
        <v>0</v>
      </c>
      <c r="X210" s="195">
        <f t="shared" si="196"/>
        <v>0</v>
      </c>
      <c r="Y210" s="195">
        <f t="shared" si="12"/>
        <v>0</v>
      </c>
      <c r="Z210" s="198">
        <f t="shared" si="13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180.0</v>
      </c>
      <c r="B211" s="190"/>
      <c r="C211" s="190"/>
      <c r="D211" s="190"/>
      <c r="E211" s="190"/>
      <c r="F211" s="190"/>
      <c r="G211" s="190"/>
      <c r="H211" s="191" t="str">
        <f t="shared" si="5"/>
        <v/>
      </c>
      <c r="I211" s="190"/>
      <c r="J211" s="192">
        <f t="shared" si="6"/>
        <v>0</v>
      </c>
      <c r="K211" s="139"/>
      <c r="L211" s="216"/>
      <c r="M211" s="258"/>
      <c r="N211" s="258"/>
      <c r="O211" s="139"/>
      <c r="P211" s="139"/>
      <c r="Q211" s="192"/>
      <c r="R211" s="141"/>
      <c r="S211" s="195">
        <f t="shared" si="7"/>
        <v>0</v>
      </c>
      <c r="T211" s="196" t="str">
        <f t="shared" si="8"/>
        <v/>
      </c>
      <c r="U211" s="196">
        <f t="shared" si="9"/>
        <v>0</v>
      </c>
      <c r="V211" s="197"/>
      <c r="W211" s="195">
        <f t="shared" ref="W211:X211" si="197">C211/100</f>
        <v>0</v>
      </c>
      <c r="X211" s="195">
        <f t="shared" si="197"/>
        <v>0</v>
      </c>
      <c r="Y211" s="195">
        <f t="shared" si="12"/>
        <v>0</v>
      </c>
      <c r="Z211" s="198">
        <f t="shared" si="13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181.0</v>
      </c>
      <c r="B212" s="190"/>
      <c r="C212" s="190"/>
      <c r="D212" s="190"/>
      <c r="E212" s="190"/>
      <c r="F212" s="190"/>
      <c r="G212" s="190"/>
      <c r="H212" s="191" t="str">
        <f t="shared" si="5"/>
        <v/>
      </c>
      <c r="I212" s="190"/>
      <c r="J212" s="192">
        <f t="shared" si="6"/>
        <v>0</v>
      </c>
      <c r="K212" s="139"/>
      <c r="L212" s="216"/>
      <c r="M212" s="258"/>
      <c r="N212" s="258"/>
      <c r="O212" s="139"/>
      <c r="P212" s="139"/>
      <c r="Q212" s="192"/>
      <c r="R212" s="141"/>
      <c r="S212" s="195">
        <f t="shared" si="7"/>
        <v>0</v>
      </c>
      <c r="T212" s="196" t="str">
        <f t="shared" si="8"/>
        <v/>
      </c>
      <c r="U212" s="196">
        <f t="shared" si="9"/>
        <v>0</v>
      </c>
      <c r="V212" s="197"/>
      <c r="W212" s="195">
        <f t="shared" ref="W212:X212" si="198">C212/100</f>
        <v>0</v>
      </c>
      <c r="X212" s="195">
        <f t="shared" si="198"/>
        <v>0</v>
      </c>
      <c r="Y212" s="195">
        <f t="shared" si="12"/>
        <v>0</v>
      </c>
      <c r="Z212" s="198">
        <f t="shared" si="13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182.0</v>
      </c>
      <c r="B213" s="190"/>
      <c r="C213" s="190"/>
      <c r="D213" s="190"/>
      <c r="E213" s="190"/>
      <c r="F213" s="190"/>
      <c r="G213" s="190"/>
      <c r="H213" s="191" t="str">
        <f t="shared" si="5"/>
        <v/>
      </c>
      <c r="I213" s="190"/>
      <c r="J213" s="192">
        <f t="shared" si="6"/>
        <v>0</v>
      </c>
      <c r="K213" s="139"/>
      <c r="L213" s="216"/>
      <c r="M213" s="258"/>
      <c r="N213" s="258"/>
      <c r="O213" s="139"/>
      <c r="P213" s="139"/>
      <c r="Q213" s="192"/>
      <c r="R213" s="141"/>
      <c r="S213" s="195">
        <f t="shared" si="7"/>
        <v>0</v>
      </c>
      <c r="T213" s="196" t="str">
        <f t="shared" si="8"/>
        <v/>
      </c>
      <c r="U213" s="196">
        <f t="shared" si="9"/>
        <v>0</v>
      </c>
      <c r="V213" s="197"/>
      <c r="W213" s="195">
        <f t="shared" ref="W213:X213" si="199">C213/100</f>
        <v>0</v>
      </c>
      <c r="X213" s="195">
        <f t="shared" si="199"/>
        <v>0</v>
      </c>
      <c r="Y213" s="195">
        <f t="shared" si="12"/>
        <v>0</v>
      </c>
      <c r="Z213" s="198">
        <f t="shared" si="13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183.0</v>
      </c>
      <c r="B214" s="190"/>
      <c r="C214" s="190"/>
      <c r="D214" s="190"/>
      <c r="E214" s="190"/>
      <c r="F214" s="190"/>
      <c r="G214" s="190"/>
      <c r="H214" s="191" t="str">
        <f t="shared" si="5"/>
        <v/>
      </c>
      <c r="I214" s="190"/>
      <c r="J214" s="192">
        <f t="shared" si="6"/>
        <v>0</v>
      </c>
      <c r="K214" s="139"/>
      <c r="L214" s="216"/>
      <c r="M214" s="258"/>
      <c r="N214" s="258"/>
      <c r="O214" s="139"/>
      <c r="P214" s="139"/>
      <c r="Q214" s="192"/>
      <c r="R214" s="141"/>
      <c r="S214" s="195">
        <f t="shared" si="7"/>
        <v>0</v>
      </c>
      <c r="T214" s="196" t="str">
        <f t="shared" si="8"/>
        <v/>
      </c>
      <c r="U214" s="196">
        <f t="shared" si="9"/>
        <v>0</v>
      </c>
      <c r="V214" s="197"/>
      <c r="W214" s="195">
        <f t="shared" ref="W214:X214" si="200">C214/100</f>
        <v>0</v>
      </c>
      <c r="X214" s="195">
        <f t="shared" si="200"/>
        <v>0</v>
      </c>
      <c r="Y214" s="195">
        <f t="shared" si="12"/>
        <v>0</v>
      </c>
      <c r="Z214" s="198">
        <f t="shared" si="13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184.0</v>
      </c>
      <c r="B215" s="190"/>
      <c r="C215" s="190"/>
      <c r="D215" s="190"/>
      <c r="E215" s="190"/>
      <c r="F215" s="190"/>
      <c r="G215" s="190"/>
      <c r="H215" s="191" t="str">
        <f t="shared" si="5"/>
        <v/>
      </c>
      <c r="I215" s="190"/>
      <c r="J215" s="192">
        <f t="shared" si="6"/>
        <v>0</v>
      </c>
      <c r="K215" s="139"/>
      <c r="L215" s="216"/>
      <c r="M215" s="258"/>
      <c r="N215" s="258"/>
      <c r="O215" s="139"/>
      <c r="P215" s="139"/>
      <c r="Q215" s="192"/>
      <c r="R215" s="141"/>
      <c r="S215" s="195">
        <f t="shared" si="7"/>
        <v>0</v>
      </c>
      <c r="T215" s="196" t="str">
        <f t="shared" si="8"/>
        <v/>
      </c>
      <c r="U215" s="196">
        <f t="shared" si="9"/>
        <v>0</v>
      </c>
      <c r="V215" s="197"/>
      <c r="W215" s="195">
        <f t="shared" ref="W215:X215" si="201">C215/100</f>
        <v>0</v>
      </c>
      <c r="X215" s="195">
        <f t="shared" si="201"/>
        <v>0</v>
      </c>
      <c r="Y215" s="195">
        <f t="shared" si="12"/>
        <v>0</v>
      </c>
      <c r="Z215" s="198">
        <f t="shared" si="13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185.0</v>
      </c>
      <c r="B216" s="190"/>
      <c r="C216" s="190"/>
      <c r="D216" s="190"/>
      <c r="E216" s="190"/>
      <c r="F216" s="190"/>
      <c r="G216" s="190"/>
      <c r="H216" s="191" t="str">
        <f t="shared" si="5"/>
        <v/>
      </c>
      <c r="I216" s="190"/>
      <c r="J216" s="192">
        <f t="shared" si="6"/>
        <v>0</v>
      </c>
      <c r="K216" s="139"/>
      <c r="L216" s="216"/>
      <c r="M216" s="258"/>
      <c r="N216" s="258"/>
      <c r="O216" s="139"/>
      <c r="P216" s="139"/>
      <c r="Q216" s="192"/>
      <c r="R216" s="141"/>
      <c r="S216" s="195">
        <f t="shared" si="7"/>
        <v>0</v>
      </c>
      <c r="T216" s="196" t="str">
        <f t="shared" si="8"/>
        <v/>
      </c>
      <c r="U216" s="196">
        <f t="shared" si="9"/>
        <v>0</v>
      </c>
      <c r="V216" s="197"/>
      <c r="W216" s="195">
        <f t="shared" ref="W216:X216" si="202">C216/100</f>
        <v>0</v>
      </c>
      <c r="X216" s="195">
        <f t="shared" si="202"/>
        <v>0</v>
      </c>
      <c r="Y216" s="195">
        <f t="shared" si="12"/>
        <v>0</v>
      </c>
      <c r="Z216" s="198">
        <f t="shared" si="13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186.0</v>
      </c>
      <c r="B217" s="190"/>
      <c r="C217" s="190"/>
      <c r="D217" s="190"/>
      <c r="E217" s="190"/>
      <c r="F217" s="190"/>
      <c r="G217" s="190"/>
      <c r="H217" s="191" t="str">
        <f t="shared" si="5"/>
        <v/>
      </c>
      <c r="I217" s="190"/>
      <c r="J217" s="192">
        <f t="shared" si="6"/>
        <v>0</v>
      </c>
      <c r="K217" s="139"/>
      <c r="L217" s="216"/>
      <c r="M217" s="258"/>
      <c r="N217" s="258"/>
      <c r="O217" s="139"/>
      <c r="P217" s="139"/>
      <c r="Q217" s="192"/>
      <c r="R217" s="141"/>
      <c r="S217" s="195">
        <f t="shared" si="7"/>
        <v>0</v>
      </c>
      <c r="T217" s="196" t="str">
        <f t="shared" si="8"/>
        <v/>
      </c>
      <c r="U217" s="196">
        <f t="shared" si="9"/>
        <v>0</v>
      </c>
      <c r="V217" s="197"/>
      <c r="W217" s="195">
        <f t="shared" ref="W217:X217" si="203">C217/100</f>
        <v>0</v>
      </c>
      <c r="X217" s="195">
        <f t="shared" si="203"/>
        <v>0</v>
      </c>
      <c r="Y217" s="195">
        <f t="shared" si="12"/>
        <v>0</v>
      </c>
      <c r="Z217" s="198">
        <f t="shared" si="13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187.0</v>
      </c>
      <c r="B218" s="190"/>
      <c r="C218" s="190"/>
      <c r="D218" s="190"/>
      <c r="E218" s="190"/>
      <c r="F218" s="190"/>
      <c r="G218" s="190"/>
      <c r="H218" s="191" t="str">
        <f t="shared" si="5"/>
        <v/>
      </c>
      <c r="I218" s="190"/>
      <c r="J218" s="192">
        <f t="shared" si="6"/>
        <v>0</v>
      </c>
      <c r="K218" s="139"/>
      <c r="L218" s="216"/>
      <c r="M218" s="258"/>
      <c r="N218" s="258"/>
      <c r="O218" s="139"/>
      <c r="P218" s="139"/>
      <c r="Q218" s="192"/>
      <c r="R218" s="141"/>
      <c r="S218" s="195">
        <f t="shared" si="7"/>
        <v>0</v>
      </c>
      <c r="T218" s="196" t="str">
        <f t="shared" si="8"/>
        <v/>
      </c>
      <c r="U218" s="196">
        <f t="shared" si="9"/>
        <v>0</v>
      </c>
      <c r="V218" s="197"/>
      <c r="W218" s="195">
        <f t="shared" ref="W218:X218" si="204">C218/100</f>
        <v>0</v>
      </c>
      <c r="X218" s="195">
        <f t="shared" si="204"/>
        <v>0</v>
      </c>
      <c r="Y218" s="195">
        <f t="shared" si="12"/>
        <v>0</v>
      </c>
      <c r="Z218" s="198">
        <f t="shared" si="13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188.0</v>
      </c>
      <c r="B219" s="190"/>
      <c r="C219" s="190"/>
      <c r="D219" s="190"/>
      <c r="E219" s="190"/>
      <c r="F219" s="190"/>
      <c r="G219" s="190"/>
      <c r="H219" s="191" t="str">
        <f t="shared" si="5"/>
        <v/>
      </c>
      <c r="I219" s="190"/>
      <c r="J219" s="192">
        <f t="shared" si="6"/>
        <v>0</v>
      </c>
      <c r="K219" s="139"/>
      <c r="L219" s="216"/>
      <c r="M219" s="258"/>
      <c r="N219" s="258"/>
      <c r="O219" s="139"/>
      <c r="P219" s="139"/>
      <c r="Q219" s="192"/>
      <c r="R219" s="141"/>
      <c r="S219" s="195">
        <f t="shared" si="7"/>
        <v>0</v>
      </c>
      <c r="T219" s="196" t="str">
        <f t="shared" si="8"/>
        <v/>
      </c>
      <c r="U219" s="196">
        <f t="shared" si="9"/>
        <v>0</v>
      </c>
      <c r="V219" s="197"/>
      <c r="W219" s="195">
        <f t="shared" ref="W219:X219" si="205">C219/100</f>
        <v>0</v>
      </c>
      <c r="X219" s="195">
        <f t="shared" si="205"/>
        <v>0</v>
      </c>
      <c r="Y219" s="195">
        <f t="shared" si="12"/>
        <v>0</v>
      </c>
      <c r="Z219" s="198">
        <f t="shared" si="13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189.0</v>
      </c>
      <c r="B220" s="190"/>
      <c r="C220" s="190"/>
      <c r="D220" s="190"/>
      <c r="E220" s="190"/>
      <c r="F220" s="190"/>
      <c r="G220" s="190"/>
      <c r="H220" s="191" t="str">
        <f t="shared" si="5"/>
        <v/>
      </c>
      <c r="I220" s="190"/>
      <c r="J220" s="192">
        <f t="shared" si="6"/>
        <v>0</v>
      </c>
      <c r="K220" s="139"/>
      <c r="L220" s="216"/>
      <c r="M220" s="258"/>
      <c r="N220" s="258"/>
      <c r="O220" s="139"/>
      <c r="P220" s="139"/>
      <c r="Q220" s="192"/>
      <c r="R220" s="141"/>
      <c r="S220" s="195">
        <f t="shared" si="7"/>
        <v>0</v>
      </c>
      <c r="T220" s="196" t="str">
        <f t="shared" si="8"/>
        <v/>
      </c>
      <c r="U220" s="196">
        <f t="shared" si="9"/>
        <v>0</v>
      </c>
      <c r="V220" s="197"/>
      <c r="W220" s="195">
        <f t="shared" ref="W220:X220" si="206">C220/100</f>
        <v>0</v>
      </c>
      <c r="X220" s="195">
        <f t="shared" si="206"/>
        <v>0</v>
      </c>
      <c r="Y220" s="195">
        <f t="shared" si="12"/>
        <v>0</v>
      </c>
      <c r="Z220" s="198">
        <f t="shared" si="13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0">
        <v>190.0</v>
      </c>
      <c r="B221" s="190"/>
      <c r="C221" s="190"/>
      <c r="D221" s="190"/>
      <c r="E221" s="190"/>
      <c r="F221" s="190"/>
      <c r="G221" s="190"/>
      <c r="H221" s="191" t="str">
        <f t="shared" si="5"/>
        <v/>
      </c>
      <c r="I221" s="190"/>
      <c r="J221" s="192">
        <f t="shared" si="6"/>
        <v>0</v>
      </c>
      <c r="K221" s="139"/>
      <c r="L221" s="216"/>
      <c r="M221" s="258"/>
      <c r="N221" s="258"/>
      <c r="O221" s="139"/>
      <c r="P221" s="139"/>
      <c r="Q221" s="192"/>
      <c r="R221" s="141"/>
      <c r="S221" s="195">
        <f t="shared" si="7"/>
        <v>0</v>
      </c>
      <c r="T221" s="196" t="str">
        <f t="shared" si="8"/>
        <v/>
      </c>
      <c r="U221" s="196">
        <f t="shared" si="9"/>
        <v>0</v>
      </c>
      <c r="V221" s="197"/>
      <c r="W221" s="195">
        <f t="shared" ref="W221:X221" si="207">C221/100</f>
        <v>0</v>
      </c>
      <c r="X221" s="195">
        <f t="shared" si="207"/>
        <v>0</v>
      </c>
      <c r="Y221" s="195">
        <f t="shared" si="12"/>
        <v>0</v>
      </c>
      <c r="Z221" s="198">
        <f t="shared" si="13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0">
        <v>191.0</v>
      </c>
      <c r="B222" s="190"/>
      <c r="C222" s="190"/>
      <c r="D222" s="190"/>
      <c r="E222" s="190"/>
      <c r="F222" s="190"/>
      <c r="G222" s="190"/>
      <c r="H222" s="191" t="str">
        <f t="shared" si="5"/>
        <v/>
      </c>
      <c r="I222" s="190"/>
      <c r="J222" s="192">
        <f t="shared" si="6"/>
        <v>0</v>
      </c>
      <c r="K222" s="139"/>
      <c r="L222" s="216"/>
      <c r="M222" s="258"/>
      <c r="N222" s="258"/>
      <c r="O222" s="139"/>
      <c r="P222" s="139"/>
      <c r="Q222" s="192"/>
      <c r="R222" s="141"/>
      <c r="S222" s="195">
        <f t="shared" si="7"/>
        <v>0</v>
      </c>
      <c r="T222" s="196" t="str">
        <f t="shared" si="8"/>
        <v/>
      </c>
      <c r="U222" s="196">
        <f t="shared" si="9"/>
        <v>0</v>
      </c>
      <c r="V222" s="197"/>
      <c r="W222" s="195">
        <f t="shared" ref="W222:X222" si="208">C222/100</f>
        <v>0</v>
      </c>
      <c r="X222" s="195">
        <f t="shared" si="208"/>
        <v>0</v>
      </c>
      <c r="Y222" s="195">
        <f t="shared" si="12"/>
        <v>0</v>
      </c>
      <c r="Z222" s="198">
        <f t="shared" si="13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hidden="1" customHeight="1">
      <c r="A223" s="160">
        <v>192.0</v>
      </c>
      <c r="B223" s="190"/>
      <c r="C223" s="190"/>
      <c r="D223" s="190"/>
      <c r="E223" s="190"/>
      <c r="F223" s="190"/>
      <c r="G223" s="190"/>
      <c r="H223" s="191" t="str">
        <f t="shared" si="5"/>
        <v/>
      </c>
      <c r="I223" s="190"/>
      <c r="J223" s="192">
        <f t="shared" si="6"/>
        <v>0</v>
      </c>
      <c r="K223" s="139"/>
      <c r="L223" s="216"/>
      <c r="M223" s="258"/>
      <c r="N223" s="258"/>
      <c r="O223" s="139"/>
      <c r="P223" s="139"/>
      <c r="Q223" s="192"/>
      <c r="R223" s="141"/>
      <c r="S223" s="195">
        <f t="shared" si="7"/>
        <v>0</v>
      </c>
      <c r="T223" s="196" t="str">
        <f t="shared" si="8"/>
        <v/>
      </c>
      <c r="U223" s="196">
        <f t="shared" si="9"/>
        <v>0</v>
      </c>
      <c r="V223" s="197"/>
      <c r="W223" s="195">
        <f t="shared" ref="W223:X223" si="209">C223/100</f>
        <v>0</v>
      </c>
      <c r="X223" s="195">
        <f t="shared" si="209"/>
        <v>0</v>
      </c>
      <c r="Y223" s="195">
        <f t="shared" si="12"/>
        <v>0</v>
      </c>
      <c r="Z223" s="198">
        <f t="shared" si="13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hidden="1" customHeight="1">
      <c r="A224" s="160">
        <v>193.0</v>
      </c>
      <c r="B224" s="190"/>
      <c r="C224" s="190"/>
      <c r="D224" s="190"/>
      <c r="E224" s="190"/>
      <c r="F224" s="190"/>
      <c r="G224" s="190"/>
      <c r="H224" s="191" t="str">
        <f t="shared" si="5"/>
        <v/>
      </c>
      <c r="I224" s="190"/>
      <c r="J224" s="192">
        <f t="shared" si="6"/>
        <v>0</v>
      </c>
      <c r="K224" s="139"/>
      <c r="L224" s="216"/>
      <c r="M224" s="258"/>
      <c r="N224" s="258"/>
      <c r="O224" s="139"/>
      <c r="P224" s="139"/>
      <c r="Q224" s="192"/>
      <c r="R224" s="141"/>
      <c r="S224" s="195">
        <f t="shared" si="7"/>
        <v>0</v>
      </c>
      <c r="T224" s="196" t="str">
        <f t="shared" si="8"/>
        <v/>
      </c>
      <c r="U224" s="196">
        <f t="shared" si="9"/>
        <v>0</v>
      </c>
      <c r="V224" s="197"/>
      <c r="W224" s="195">
        <f t="shared" ref="W224:X224" si="210">C224/100</f>
        <v>0</v>
      </c>
      <c r="X224" s="195">
        <f t="shared" si="210"/>
        <v>0</v>
      </c>
      <c r="Y224" s="195">
        <f t="shared" si="12"/>
        <v>0</v>
      </c>
      <c r="Z224" s="198">
        <f t="shared" si="13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hidden="1" customHeight="1">
      <c r="A225" s="160">
        <v>194.0</v>
      </c>
      <c r="B225" s="190"/>
      <c r="C225" s="190"/>
      <c r="D225" s="190"/>
      <c r="E225" s="190"/>
      <c r="F225" s="190"/>
      <c r="G225" s="190"/>
      <c r="H225" s="191" t="str">
        <f t="shared" si="5"/>
        <v/>
      </c>
      <c r="I225" s="190"/>
      <c r="J225" s="192">
        <f t="shared" si="6"/>
        <v>0</v>
      </c>
      <c r="K225" s="139"/>
      <c r="L225" s="216"/>
      <c r="M225" s="258"/>
      <c r="N225" s="258"/>
      <c r="O225" s="139"/>
      <c r="P225" s="139"/>
      <c r="Q225" s="192"/>
      <c r="R225" s="141"/>
      <c r="S225" s="195">
        <f t="shared" si="7"/>
        <v>0</v>
      </c>
      <c r="T225" s="196" t="str">
        <f t="shared" si="8"/>
        <v/>
      </c>
      <c r="U225" s="196">
        <f t="shared" si="9"/>
        <v>0</v>
      </c>
      <c r="V225" s="197"/>
      <c r="W225" s="195">
        <f t="shared" ref="W225:X225" si="211">C225/100</f>
        <v>0</v>
      </c>
      <c r="X225" s="195">
        <f t="shared" si="211"/>
        <v>0</v>
      </c>
      <c r="Y225" s="195">
        <f t="shared" si="12"/>
        <v>0</v>
      </c>
      <c r="Z225" s="198">
        <f t="shared" si="13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hidden="1" customHeight="1">
      <c r="A226" s="160">
        <v>195.0</v>
      </c>
      <c r="B226" s="190"/>
      <c r="C226" s="190"/>
      <c r="D226" s="190"/>
      <c r="E226" s="190"/>
      <c r="F226" s="190"/>
      <c r="G226" s="190"/>
      <c r="H226" s="191" t="str">
        <f t="shared" si="5"/>
        <v/>
      </c>
      <c r="I226" s="190"/>
      <c r="J226" s="192">
        <f t="shared" si="6"/>
        <v>0</v>
      </c>
      <c r="K226" s="139"/>
      <c r="L226" s="216"/>
      <c r="M226" s="258"/>
      <c r="N226" s="258"/>
      <c r="O226" s="139"/>
      <c r="P226" s="139"/>
      <c r="Q226" s="192"/>
      <c r="R226" s="141"/>
      <c r="S226" s="195">
        <f t="shared" si="7"/>
        <v>0</v>
      </c>
      <c r="T226" s="196" t="str">
        <f t="shared" si="8"/>
        <v/>
      </c>
      <c r="U226" s="196">
        <f t="shared" si="9"/>
        <v>0</v>
      </c>
      <c r="V226" s="197"/>
      <c r="W226" s="195">
        <f t="shared" ref="W226:X226" si="212">C226/100</f>
        <v>0</v>
      </c>
      <c r="X226" s="195">
        <f t="shared" si="212"/>
        <v>0</v>
      </c>
      <c r="Y226" s="195">
        <f t="shared" si="12"/>
        <v>0</v>
      </c>
      <c r="Z226" s="198">
        <f t="shared" si="13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60">
        <v>196.0</v>
      </c>
      <c r="B227" s="190"/>
      <c r="C227" s="190"/>
      <c r="D227" s="190"/>
      <c r="E227" s="190"/>
      <c r="F227" s="190"/>
      <c r="G227" s="190"/>
      <c r="H227" s="191" t="str">
        <f t="shared" si="5"/>
        <v/>
      </c>
      <c r="I227" s="190"/>
      <c r="J227" s="192">
        <f t="shared" si="6"/>
        <v>0</v>
      </c>
      <c r="K227" s="139"/>
      <c r="L227" s="216"/>
      <c r="M227" s="258"/>
      <c r="N227" s="258"/>
      <c r="O227" s="139"/>
      <c r="P227" s="139"/>
      <c r="Q227" s="192"/>
      <c r="R227" s="141"/>
      <c r="S227" s="195">
        <f t="shared" si="7"/>
        <v>0</v>
      </c>
      <c r="T227" s="196" t="str">
        <f t="shared" si="8"/>
        <v/>
      </c>
      <c r="U227" s="196">
        <f t="shared" si="9"/>
        <v>0</v>
      </c>
      <c r="V227" s="197"/>
      <c r="W227" s="195">
        <f t="shared" ref="W227:X227" si="213">C227/100</f>
        <v>0</v>
      </c>
      <c r="X227" s="195">
        <f t="shared" si="213"/>
        <v>0</v>
      </c>
      <c r="Y227" s="195">
        <f t="shared" si="12"/>
        <v>0</v>
      </c>
      <c r="Z227" s="198">
        <f t="shared" si="13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60">
        <v>197.0</v>
      </c>
      <c r="B228" s="190"/>
      <c r="C228" s="190"/>
      <c r="D228" s="190"/>
      <c r="E228" s="190"/>
      <c r="F228" s="190"/>
      <c r="G228" s="190"/>
      <c r="H228" s="191" t="str">
        <f t="shared" si="5"/>
        <v/>
      </c>
      <c r="I228" s="190"/>
      <c r="J228" s="192">
        <f t="shared" si="6"/>
        <v>0</v>
      </c>
      <c r="K228" s="139"/>
      <c r="L228" s="216"/>
      <c r="M228" s="258"/>
      <c r="N228" s="258"/>
      <c r="O228" s="139"/>
      <c r="P228" s="139"/>
      <c r="Q228" s="192"/>
      <c r="R228" s="141"/>
      <c r="S228" s="195">
        <f t="shared" si="7"/>
        <v>0</v>
      </c>
      <c r="T228" s="196" t="str">
        <f t="shared" si="8"/>
        <v/>
      </c>
      <c r="U228" s="196">
        <f t="shared" si="9"/>
        <v>0</v>
      </c>
      <c r="V228" s="197"/>
      <c r="W228" s="195">
        <f t="shared" ref="W228:X228" si="214">C228/100</f>
        <v>0</v>
      </c>
      <c r="X228" s="195">
        <f t="shared" si="214"/>
        <v>0</v>
      </c>
      <c r="Y228" s="195">
        <f t="shared" si="12"/>
        <v>0</v>
      </c>
      <c r="Z228" s="198">
        <f t="shared" si="13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60">
        <v>198.0</v>
      </c>
      <c r="B229" s="190"/>
      <c r="C229" s="190"/>
      <c r="D229" s="190"/>
      <c r="E229" s="190"/>
      <c r="F229" s="190"/>
      <c r="G229" s="190"/>
      <c r="H229" s="191" t="str">
        <f t="shared" si="5"/>
        <v/>
      </c>
      <c r="I229" s="190"/>
      <c r="J229" s="192">
        <f t="shared" si="6"/>
        <v>0</v>
      </c>
      <c r="K229" s="139"/>
      <c r="L229" s="216"/>
      <c r="M229" s="258"/>
      <c r="N229" s="258"/>
      <c r="O229" s="139"/>
      <c r="P229" s="139"/>
      <c r="Q229" s="192"/>
      <c r="R229" s="141"/>
      <c r="S229" s="195">
        <f t="shared" si="7"/>
        <v>0</v>
      </c>
      <c r="T229" s="196" t="str">
        <f t="shared" si="8"/>
        <v/>
      </c>
      <c r="U229" s="196">
        <f t="shared" si="9"/>
        <v>0</v>
      </c>
      <c r="V229" s="197"/>
      <c r="W229" s="195">
        <f t="shared" ref="W229:X229" si="215">C229/100</f>
        <v>0</v>
      </c>
      <c r="X229" s="195">
        <f t="shared" si="215"/>
        <v>0</v>
      </c>
      <c r="Y229" s="195">
        <f t="shared" si="12"/>
        <v>0</v>
      </c>
      <c r="Z229" s="198">
        <f t="shared" si="13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60">
        <v>199.0</v>
      </c>
      <c r="B230" s="190"/>
      <c r="C230" s="190"/>
      <c r="D230" s="190"/>
      <c r="E230" s="190"/>
      <c r="F230" s="190"/>
      <c r="G230" s="190"/>
      <c r="H230" s="191" t="str">
        <f t="shared" si="5"/>
        <v/>
      </c>
      <c r="I230" s="190"/>
      <c r="J230" s="192">
        <f t="shared" si="6"/>
        <v>0</v>
      </c>
      <c r="K230" s="139"/>
      <c r="L230" s="216"/>
      <c r="M230" s="258"/>
      <c r="N230" s="258"/>
      <c r="O230" s="139"/>
      <c r="P230" s="139"/>
      <c r="Q230" s="192"/>
      <c r="R230" s="141"/>
      <c r="S230" s="195">
        <f t="shared" si="7"/>
        <v>0</v>
      </c>
      <c r="T230" s="196" t="str">
        <f t="shared" si="8"/>
        <v/>
      </c>
      <c r="U230" s="196">
        <f t="shared" si="9"/>
        <v>0</v>
      </c>
      <c r="V230" s="197"/>
      <c r="W230" s="195">
        <f t="shared" ref="W230:X230" si="216">C230/100</f>
        <v>0</v>
      </c>
      <c r="X230" s="195">
        <f t="shared" si="216"/>
        <v>0</v>
      </c>
      <c r="Y230" s="195">
        <f t="shared" si="12"/>
        <v>0</v>
      </c>
      <c r="Z230" s="198">
        <f t="shared" si="13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60">
        <v>200.0</v>
      </c>
      <c r="B231" s="190"/>
      <c r="C231" s="190"/>
      <c r="D231" s="190"/>
      <c r="E231" s="190"/>
      <c r="F231" s="190"/>
      <c r="G231" s="190"/>
      <c r="H231" s="191" t="str">
        <f t="shared" si="5"/>
        <v/>
      </c>
      <c r="I231" s="190"/>
      <c r="J231" s="192">
        <f t="shared" si="6"/>
        <v>0</v>
      </c>
      <c r="K231" s="139"/>
      <c r="L231" s="216"/>
      <c r="M231" s="258"/>
      <c r="N231" s="258"/>
      <c r="O231" s="139"/>
      <c r="P231" s="139"/>
      <c r="Q231" s="192"/>
      <c r="R231" s="141"/>
      <c r="S231" s="195">
        <f t="shared" si="7"/>
        <v>0</v>
      </c>
      <c r="T231" s="196" t="str">
        <f t="shared" si="8"/>
        <v/>
      </c>
      <c r="U231" s="196">
        <f t="shared" si="9"/>
        <v>0</v>
      </c>
      <c r="V231" s="197"/>
      <c r="W231" s="195">
        <f t="shared" ref="W231:X231" si="217">C231/100</f>
        <v>0</v>
      </c>
      <c r="X231" s="195">
        <f t="shared" si="217"/>
        <v>0</v>
      </c>
      <c r="Y231" s="195">
        <f t="shared" si="12"/>
        <v>0</v>
      </c>
      <c r="Z231" s="198">
        <f t="shared" si="13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60">
        <v>201.0</v>
      </c>
      <c r="B232" s="190"/>
      <c r="C232" s="190"/>
      <c r="D232" s="190"/>
      <c r="E232" s="190"/>
      <c r="F232" s="190"/>
      <c r="G232" s="190"/>
      <c r="H232" s="191" t="str">
        <f t="shared" si="5"/>
        <v/>
      </c>
      <c r="I232" s="190"/>
      <c r="J232" s="192">
        <f t="shared" si="6"/>
        <v>0</v>
      </c>
      <c r="K232" s="139"/>
      <c r="L232" s="216"/>
      <c r="M232" s="258"/>
      <c r="N232" s="258"/>
      <c r="O232" s="139"/>
      <c r="P232" s="139"/>
      <c r="Q232" s="192"/>
      <c r="R232" s="141"/>
      <c r="S232" s="195">
        <f t="shared" si="7"/>
        <v>0</v>
      </c>
      <c r="T232" s="196" t="str">
        <f t="shared" si="8"/>
        <v/>
      </c>
      <c r="U232" s="196">
        <f t="shared" si="9"/>
        <v>0</v>
      </c>
      <c r="V232" s="197"/>
      <c r="W232" s="195">
        <f t="shared" ref="W232:X232" si="218">C232/100</f>
        <v>0</v>
      </c>
      <c r="X232" s="195">
        <f t="shared" si="218"/>
        <v>0</v>
      </c>
      <c r="Y232" s="195">
        <f t="shared" si="12"/>
        <v>0</v>
      </c>
      <c r="Z232" s="198">
        <f t="shared" si="13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60">
        <v>202.0</v>
      </c>
      <c r="B233" s="190"/>
      <c r="C233" s="190"/>
      <c r="D233" s="190"/>
      <c r="E233" s="190"/>
      <c r="F233" s="190"/>
      <c r="G233" s="190"/>
      <c r="H233" s="191" t="str">
        <f t="shared" si="5"/>
        <v/>
      </c>
      <c r="I233" s="190"/>
      <c r="J233" s="192">
        <f t="shared" si="6"/>
        <v>0</v>
      </c>
      <c r="K233" s="139"/>
      <c r="L233" s="216"/>
      <c r="M233" s="258"/>
      <c r="N233" s="258"/>
      <c r="O233" s="139"/>
      <c r="P233" s="139"/>
      <c r="Q233" s="192"/>
      <c r="R233" s="141"/>
      <c r="S233" s="195">
        <f t="shared" si="7"/>
        <v>0</v>
      </c>
      <c r="T233" s="196" t="str">
        <f t="shared" si="8"/>
        <v/>
      </c>
      <c r="U233" s="196">
        <f t="shared" si="9"/>
        <v>0</v>
      </c>
      <c r="V233" s="197"/>
      <c r="W233" s="195">
        <f t="shared" ref="W233:X233" si="219">C233/100</f>
        <v>0</v>
      </c>
      <c r="X233" s="195">
        <f t="shared" si="219"/>
        <v>0</v>
      </c>
      <c r="Y233" s="195">
        <f t="shared" si="12"/>
        <v>0</v>
      </c>
      <c r="Z233" s="198">
        <f t="shared" si="13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60">
        <v>203.0</v>
      </c>
      <c r="B234" s="190"/>
      <c r="C234" s="190"/>
      <c r="D234" s="190"/>
      <c r="E234" s="190"/>
      <c r="F234" s="190"/>
      <c r="G234" s="190"/>
      <c r="H234" s="191" t="str">
        <f t="shared" si="5"/>
        <v/>
      </c>
      <c r="I234" s="190"/>
      <c r="J234" s="192">
        <f t="shared" si="6"/>
        <v>0</v>
      </c>
      <c r="K234" s="139"/>
      <c r="L234" s="216"/>
      <c r="M234" s="258"/>
      <c r="N234" s="258"/>
      <c r="O234" s="139"/>
      <c r="P234" s="139"/>
      <c r="Q234" s="192"/>
      <c r="R234" s="141"/>
      <c r="S234" s="195">
        <f t="shared" si="7"/>
        <v>0</v>
      </c>
      <c r="T234" s="196" t="str">
        <f t="shared" si="8"/>
        <v/>
      </c>
      <c r="U234" s="196">
        <f t="shared" si="9"/>
        <v>0</v>
      </c>
      <c r="V234" s="197"/>
      <c r="W234" s="195">
        <f t="shared" ref="W234:X234" si="220">C234/100</f>
        <v>0</v>
      </c>
      <c r="X234" s="195">
        <f t="shared" si="220"/>
        <v>0</v>
      </c>
      <c r="Y234" s="195">
        <f t="shared" si="12"/>
        <v>0</v>
      </c>
      <c r="Z234" s="198">
        <f t="shared" si="13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60">
        <v>204.0</v>
      </c>
      <c r="B235" s="190"/>
      <c r="C235" s="190"/>
      <c r="D235" s="190"/>
      <c r="E235" s="190"/>
      <c r="F235" s="190"/>
      <c r="G235" s="190"/>
      <c r="H235" s="191" t="str">
        <f t="shared" si="5"/>
        <v/>
      </c>
      <c r="I235" s="190"/>
      <c r="J235" s="192">
        <f t="shared" si="6"/>
        <v>0</v>
      </c>
      <c r="K235" s="139"/>
      <c r="L235" s="216"/>
      <c r="M235" s="258"/>
      <c r="N235" s="258"/>
      <c r="O235" s="139"/>
      <c r="P235" s="139"/>
      <c r="Q235" s="192"/>
      <c r="R235" s="141"/>
      <c r="S235" s="195">
        <f t="shared" si="7"/>
        <v>0</v>
      </c>
      <c r="T235" s="196" t="str">
        <f t="shared" si="8"/>
        <v/>
      </c>
      <c r="U235" s="196">
        <f t="shared" si="9"/>
        <v>0</v>
      </c>
      <c r="V235" s="197"/>
      <c r="W235" s="195">
        <f t="shared" ref="W235:X235" si="221">C235/100</f>
        <v>0</v>
      </c>
      <c r="X235" s="195">
        <f t="shared" si="221"/>
        <v>0</v>
      </c>
      <c r="Y235" s="195">
        <f t="shared" si="12"/>
        <v>0</v>
      </c>
      <c r="Z235" s="198">
        <f t="shared" si="13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60">
        <v>205.0</v>
      </c>
      <c r="B236" s="190"/>
      <c r="C236" s="190"/>
      <c r="D236" s="190"/>
      <c r="E236" s="190"/>
      <c r="F236" s="190"/>
      <c r="G236" s="190"/>
      <c r="H236" s="191" t="str">
        <f t="shared" si="5"/>
        <v/>
      </c>
      <c r="I236" s="190"/>
      <c r="J236" s="192">
        <f t="shared" si="6"/>
        <v>0</v>
      </c>
      <c r="K236" s="139"/>
      <c r="L236" s="216"/>
      <c r="M236" s="258"/>
      <c r="N236" s="258"/>
      <c r="O236" s="139"/>
      <c r="P236" s="139"/>
      <c r="Q236" s="192"/>
      <c r="R236" s="141"/>
      <c r="S236" s="195">
        <f t="shared" si="7"/>
        <v>0</v>
      </c>
      <c r="T236" s="196" t="str">
        <f t="shared" si="8"/>
        <v/>
      </c>
      <c r="U236" s="196">
        <f t="shared" si="9"/>
        <v>0</v>
      </c>
      <c r="V236" s="197"/>
      <c r="W236" s="195">
        <f t="shared" ref="W236:X236" si="222">C236/100</f>
        <v>0</v>
      </c>
      <c r="X236" s="195">
        <f t="shared" si="222"/>
        <v>0</v>
      </c>
      <c r="Y236" s="195">
        <f t="shared" si="12"/>
        <v>0</v>
      </c>
      <c r="Z236" s="198">
        <f t="shared" si="13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60">
        <v>206.0</v>
      </c>
      <c r="B237" s="190"/>
      <c r="C237" s="190"/>
      <c r="D237" s="190"/>
      <c r="E237" s="190"/>
      <c r="F237" s="190"/>
      <c r="G237" s="190"/>
      <c r="H237" s="191" t="str">
        <f t="shared" si="5"/>
        <v/>
      </c>
      <c r="I237" s="190"/>
      <c r="J237" s="192">
        <f t="shared" si="6"/>
        <v>0</v>
      </c>
      <c r="K237" s="139"/>
      <c r="L237" s="216"/>
      <c r="M237" s="258"/>
      <c r="N237" s="258"/>
      <c r="O237" s="139"/>
      <c r="P237" s="139"/>
      <c r="Q237" s="192"/>
      <c r="R237" s="141"/>
      <c r="S237" s="195">
        <f t="shared" si="7"/>
        <v>0</v>
      </c>
      <c r="T237" s="196" t="str">
        <f t="shared" si="8"/>
        <v/>
      </c>
      <c r="U237" s="196">
        <f t="shared" si="9"/>
        <v>0</v>
      </c>
      <c r="V237" s="197"/>
      <c r="W237" s="195">
        <f t="shared" ref="W237:X237" si="223">C237/100</f>
        <v>0</v>
      </c>
      <c r="X237" s="195">
        <f t="shared" si="223"/>
        <v>0</v>
      </c>
      <c r="Y237" s="195">
        <f t="shared" si="12"/>
        <v>0</v>
      </c>
      <c r="Z237" s="198">
        <f t="shared" si="13"/>
        <v>0</v>
      </c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60">
        <v>207.0</v>
      </c>
      <c r="B238" s="190"/>
      <c r="C238" s="190"/>
      <c r="D238" s="190"/>
      <c r="E238" s="190"/>
      <c r="F238" s="190"/>
      <c r="G238" s="190"/>
      <c r="H238" s="191" t="str">
        <f t="shared" si="5"/>
        <v/>
      </c>
      <c r="I238" s="190"/>
      <c r="J238" s="192">
        <f t="shared" si="6"/>
        <v>0</v>
      </c>
      <c r="K238" s="139"/>
      <c r="L238" s="216"/>
      <c r="M238" s="258"/>
      <c r="N238" s="258"/>
      <c r="O238" s="139"/>
      <c r="P238" s="139"/>
      <c r="Q238" s="192"/>
      <c r="R238" s="141"/>
      <c r="S238" s="195">
        <f t="shared" si="7"/>
        <v>0</v>
      </c>
      <c r="T238" s="196" t="str">
        <f t="shared" si="8"/>
        <v/>
      </c>
      <c r="U238" s="196">
        <f t="shared" si="9"/>
        <v>0</v>
      </c>
      <c r="V238" s="197"/>
      <c r="W238" s="195">
        <f t="shared" ref="W238:X238" si="224">C238/100</f>
        <v>0</v>
      </c>
      <c r="X238" s="195">
        <f t="shared" si="224"/>
        <v>0</v>
      </c>
      <c r="Y238" s="195">
        <f t="shared" si="12"/>
        <v>0</v>
      </c>
      <c r="Z238" s="198">
        <f t="shared" si="13"/>
        <v>0</v>
      </c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60">
        <v>208.0</v>
      </c>
      <c r="B239" s="190"/>
      <c r="C239" s="190"/>
      <c r="D239" s="190"/>
      <c r="E239" s="190"/>
      <c r="F239" s="190"/>
      <c r="G239" s="190"/>
      <c r="H239" s="191" t="str">
        <f t="shared" si="5"/>
        <v/>
      </c>
      <c r="I239" s="190"/>
      <c r="J239" s="192">
        <f t="shared" si="6"/>
        <v>0</v>
      </c>
      <c r="K239" s="139"/>
      <c r="L239" s="216"/>
      <c r="M239" s="258"/>
      <c r="N239" s="258"/>
      <c r="O239" s="139"/>
      <c r="P239" s="139"/>
      <c r="Q239" s="192"/>
      <c r="R239" s="141"/>
      <c r="S239" s="195">
        <f t="shared" si="7"/>
        <v>0</v>
      </c>
      <c r="T239" s="196" t="str">
        <f t="shared" si="8"/>
        <v/>
      </c>
      <c r="U239" s="196">
        <f t="shared" si="9"/>
        <v>0</v>
      </c>
      <c r="V239" s="197"/>
      <c r="W239" s="195">
        <f t="shared" ref="W239:X239" si="225">C239/100</f>
        <v>0</v>
      </c>
      <c r="X239" s="195">
        <f t="shared" si="225"/>
        <v>0</v>
      </c>
      <c r="Y239" s="195">
        <f t="shared" si="12"/>
        <v>0</v>
      </c>
      <c r="Z239" s="198">
        <f t="shared" si="13"/>
        <v>0</v>
      </c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60">
        <v>209.0</v>
      </c>
      <c r="B240" s="190"/>
      <c r="C240" s="190"/>
      <c r="D240" s="190"/>
      <c r="E240" s="190"/>
      <c r="F240" s="190"/>
      <c r="G240" s="190"/>
      <c r="H240" s="191" t="str">
        <f t="shared" si="5"/>
        <v/>
      </c>
      <c r="I240" s="190"/>
      <c r="J240" s="192">
        <f t="shared" si="6"/>
        <v>0</v>
      </c>
      <c r="K240" s="139"/>
      <c r="L240" s="216"/>
      <c r="M240" s="258"/>
      <c r="N240" s="258"/>
      <c r="O240" s="139"/>
      <c r="P240" s="139"/>
      <c r="Q240" s="192"/>
      <c r="R240" s="141"/>
      <c r="S240" s="195">
        <f t="shared" si="7"/>
        <v>0</v>
      </c>
      <c r="T240" s="196" t="str">
        <f t="shared" si="8"/>
        <v/>
      </c>
      <c r="U240" s="196">
        <f t="shared" si="9"/>
        <v>0</v>
      </c>
      <c r="V240" s="197"/>
      <c r="W240" s="195">
        <f t="shared" ref="W240:X240" si="226">C240/100</f>
        <v>0</v>
      </c>
      <c r="X240" s="195">
        <f t="shared" si="226"/>
        <v>0</v>
      </c>
      <c r="Y240" s="195">
        <f t="shared" si="12"/>
        <v>0</v>
      </c>
      <c r="Z240" s="198">
        <f t="shared" si="13"/>
        <v>0</v>
      </c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60">
        <v>210.0</v>
      </c>
      <c r="B241" s="190"/>
      <c r="C241" s="190"/>
      <c r="D241" s="190"/>
      <c r="E241" s="190"/>
      <c r="F241" s="190"/>
      <c r="G241" s="190"/>
      <c r="H241" s="191" t="str">
        <f t="shared" si="5"/>
        <v/>
      </c>
      <c r="I241" s="190"/>
      <c r="J241" s="192">
        <f t="shared" si="6"/>
        <v>0</v>
      </c>
      <c r="K241" s="139"/>
      <c r="L241" s="216"/>
      <c r="M241" s="258"/>
      <c r="N241" s="258"/>
      <c r="O241" s="139"/>
      <c r="P241" s="139"/>
      <c r="Q241" s="192"/>
      <c r="R241" s="141"/>
      <c r="S241" s="195">
        <f t="shared" si="7"/>
        <v>0</v>
      </c>
      <c r="T241" s="196" t="str">
        <f t="shared" si="8"/>
        <v/>
      </c>
      <c r="U241" s="196">
        <f t="shared" si="9"/>
        <v>0</v>
      </c>
      <c r="V241" s="197"/>
      <c r="W241" s="195">
        <f t="shared" ref="W241:X241" si="227">C241/100</f>
        <v>0</v>
      </c>
      <c r="X241" s="195">
        <f t="shared" si="227"/>
        <v>0</v>
      </c>
      <c r="Y241" s="195">
        <f t="shared" si="12"/>
        <v>0</v>
      </c>
      <c r="Z241" s="198">
        <f t="shared" si="13"/>
        <v>0</v>
      </c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7.0" hidden="1" customHeight="1">
      <c r="A242" s="160">
        <v>211.0</v>
      </c>
      <c r="B242" s="190"/>
      <c r="C242" s="190"/>
      <c r="D242" s="190"/>
      <c r="E242" s="190"/>
      <c r="F242" s="190"/>
      <c r="G242" s="190"/>
      <c r="H242" s="191" t="str">
        <f t="shared" si="5"/>
        <v/>
      </c>
      <c r="I242" s="190"/>
      <c r="J242" s="192">
        <f t="shared" si="6"/>
        <v>0</v>
      </c>
      <c r="K242" s="139"/>
      <c r="L242" s="216"/>
      <c r="M242" s="258"/>
      <c r="N242" s="258"/>
      <c r="O242" s="139"/>
      <c r="P242" s="139"/>
      <c r="Q242" s="192"/>
      <c r="R242" s="141"/>
      <c r="S242" s="195">
        <f t="shared" si="7"/>
        <v>0</v>
      </c>
      <c r="T242" s="196" t="str">
        <f t="shared" si="8"/>
        <v/>
      </c>
      <c r="U242" s="196">
        <f t="shared" si="9"/>
        <v>0</v>
      </c>
      <c r="V242" s="197"/>
      <c r="W242" s="195">
        <f t="shared" ref="W242:X242" si="228">C242/100</f>
        <v>0</v>
      </c>
      <c r="X242" s="195">
        <f t="shared" si="228"/>
        <v>0</v>
      </c>
      <c r="Y242" s="195">
        <f t="shared" si="12"/>
        <v>0</v>
      </c>
      <c r="Z242" s="198">
        <f t="shared" si="13"/>
        <v>0</v>
      </c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7.0" hidden="1" customHeight="1">
      <c r="A243" s="160">
        <v>212.0</v>
      </c>
      <c r="B243" s="190"/>
      <c r="C243" s="190"/>
      <c r="D243" s="190"/>
      <c r="E243" s="190"/>
      <c r="F243" s="190"/>
      <c r="G243" s="190"/>
      <c r="H243" s="191" t="str">
        <f t="shared" si="5"/>
        <v/>
      </c>
      <c r="I243" s="190"/>
      <c r="J243" s="192">
        <f t="shared" si="6"/>
        <v>0</v>
      </c>
      <c r="K243" s="139"/>
      <c r="L243" s="216"/>
      <c r="M243" s="258"/>
      <c r="N243" s="258"/>
      <c r="O243" s="139"/>
      <c r="P243" s="139"/>
      <c r="Q243" s="192"/>
      <c r="R243" s="141"/>
      <c r="S243" s="195">
        <f t="shared" si="7"/>
        <v>0</v>
      </c>
      <c r="T243" s="196" t="str">
        <f t="shared" si="8"/>
        <v/>
      </c>
      <c r="U243" s="196">
        <f t="shared" si="9"/>
        <v>0</v>
      </c>
      <c r="V243" s="197"/>
      <c r="W243" s="195">
        <f t="shared" ref="W243:X243" si="229">C243/100</f>
        <v>0</v>
      </c>
      <c r="X243" s="195">
        <f t="shared" si="229"/>
        <v>0</v>
      </c>
      <c r="Y243" s="195">
        <f t="shared" si="12"/>
        <v>0</v>
      </c>
      <c r="Z243" s="198">
        <f t="shared" si="13"/>
        <v>0</v>
      </c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7.0" hidden="1" customHeight="1">
      <c r="A244" s="160">
        <v>213.0</v>
      </c>
      <c r="B244" s="190"/>
      <c r="C244" s="190"/>
      <c r="D244" s="190"/>
      <c r="E244" s="190"/>
      <c r="F244" s="190"/>
      <c r="G244" s="190"/>
      <c r="H244" s="191" t="str">
        <f t="shared" si="5"/>
        <v/>
      </c>
      <c r="I244" s="190"/>
      <c r="J244" s="192">
        <f t="shared" si="6"/>
        <v>0</v>
      </c>
      <c r="K244" s="139"/>
      <c r="L244" s="216"/>
      <c r="M244" s="258"/>
      <c r="N244" s="258"/>
      <c r="O244" s="139"/>
      <c r="P244" s="139"/>
      <c r="Q244" s="192"/>
      <c r="R244" s="141"/>
      <c r="S244" s="195">
        <f t="shared" si="7"/>
        <v>0</v>
      </c>
      <c r="T244" s="196" t="str">
        <f t="shared" si="8"/>
        <v/>
      </c>
      <c r="U244" s="196">
        <f t="shared" si="9"/>
        <v>0</v>
      </c>
      <c r="V244" s="197"/>
      <c r="W244" s="195">
        <f t="shared" ref="W244:X244" si="230">C244/100</f>
        <v>0</v>
      </c>
      <c r="X244" s="195">
        <f t="shared" si="230"/>
        <v>0</v>
      </c>
      <c r="Y244" s="195">
        <f t="shared" si="12"/>
        <v>0</v>
      </c>
      <c r="Z244" s="198">
        <f t="shared" si="13"/>
        <v>0</v>
      </c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7.0" hidden="1" customHeight="1">
      <c r="A245" s="160">
        <v>214.0</v>
      </c>
      <c r="B245" s="190"/>
      <c r="C245" s="190"/>
      <c r="D245" s="190"/>
      <c r="E245" s="190"/>
      <c r="F245" s="190"/>
      <c r="G245" s="190"/>
      <c r="H245" s="191" t="str">
        <f t="shared" si="5"/>
        <v/>
      </c>
      <c r="I245" s="190"/>
      <c r="J245" s="192">
        <f t="shared" si="6"/>
        <v>0</v>
      </c>
      <c r="K245" s="139"/>
      <c r="L245" s="216"/>
      <c r="M245" s="258"/>
      <c r="N245" s="258"/>
      <c r="O245" s="139"/>
      <c r="P245" s="139"/>
      <c r="Q245" s="192"/>
      <c r="R245" s="141"/>
      <c r="S245" s="195">
        <f t="shared" si="7"/>
        <v>0</v>
      </c>
      <c r="T245" s="196" t="str">
        <f t="shared" si="8"/>
        <v/>
      </c>
      <c r="U245" s="196">
        <f t="shared" si="9"/>
        <v>0</v>
      </c>
      <c r="V245" s="197"/>
      <c r="W245" s="195">
        <f t="shared" ref="W245:X245" si="231">C245/100</f>
        <v>0</v>
      </c>
      <c r="X245" s="195">
        <f t="shared" si="231"/>
        <v>0</v>
      </c>
      <c r="Y245" s="195">
        <f t="shared" si="12"/>
        <v>0</v>
      </c>
      <c r="Z245" s="198">
        <f t="shared" si="13"/>
        <v>0</v>
      </c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7.0" hidden="1" customHeight="1">
      <c r="A246" s="160">
        <v>215.0</v>
      </c>
      <c r="B246" s="190"/>
      <c r="C246" s="190"/>
      <c r="D246" s="190"/>
      <c r="E246" s="190"/>
      <c r="F246" s="190"/>
      <c r="G246" s="190"/>
      <c r="H246" s="191" t="str">
        <f t="shared" si="5"/>
        <v/>
      </c>
      <c r="I246" s="190"/>
      <c r="J246" s="192">
        <f t="shared" si="6"/>
        <v>0</v>
      </c>
      <c r="K246" s="139"/>
      <c r="L246" s="216"/>
      <c r="M246" s="258"/>
      <c r="N246" s="258"/>
      <c r="O246" s="139"/>
      <c r="P246" s="139"/>
      <c r="Q246" s="192"/>
      <c r="R246" s="141"/>
      <c r="S246" s="195">
        <f t="shared" si="7"/>
        <v>0</v>
      </c>
      <c r="T246" s="196" t="str">
        <f t="shared" si="8"/>
        <v/>
      </c>
      <c r="U246" s="196">
        <f t="shared" si="9"/>
        <v>0</v>
      </c>
      <c r="V246" s="197"/>
      <c r="W246" s="195">
        <f t="shared" ref="W246:X246" si="232">C246/100</f>
        <v>0</v>
      </c>
      <c r="X246" s="195">
        <f t="shared" si="232"/>
        <v>0</v>
      </c>
      <c r="Y246" s="195">
        <f t="shared" si="12"/>
        <v>0</v>
      </c>
      <c r="Z246" s="198">
        <f t="shared" si="13"/>
        <v>0</v>
      </c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7.0" hidden="1" customHeight="1">
      <c r="A247" s="160">
        <v>216.0</v>
      </c>
      <c r="B247" s="190"/>
      <c r="C247" s="190"/>
      <c r="D247" s="190"/>
      <c r="E247" s="190"/>
      <c r="F247" s="190"/>
      <c r="G247" s="190"/>
      <c r="H247" s="191" t="str">
        <f t="shared" si="5"/>
        <v/>
      </c>
      <c r="I247" s="190"/>
      <c r="J247" s="192">
        <f t="shared" si="6"/>
        <v>0</v>
      </c>
      <c r="K247" s="139"/>
      <c r="L247" s="216"/>
      <c r="M247" s="258"/>
      <c r="N247" s="258"/>
      <c r="O247" s="139"/>
      <c r="P247" s="139"/>
      <c r="Q247" s="192"/>
      <c r="R247" s="141"/>
      <c r="S247" s="195">
        <f t="shared" si="7"/>
        <v>0</v>
      </c>
      <c r="T247" s="196" t="str">
        <f t="shared" si="8"/>
        <v/>
      </c>
      <c r="U247" s="196">
        <f t="shared" si="9"/>
        <v>0</v>
      </c>
      <c r="V247" s="197"/>
      <c r="W247" s="195">
        <f t="shared" ref="W247:X247" si="233">C247/100</f>
        <v>0</v>
      </c>
      <c r="X247" s="195">
        <f t="shared" si="233"/>
        <v>0</v>
      </c>
      <c r="Y247" s="195">
        <f t="shared" si="12"/>
        <v>0</v>
      </c>
      <c r="Z247" s="198">
        <f t="shared" si="13"/>
        <v>0</v>
      </c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7.0" hidden="1" customHeight="1">
      <c r="A248" s="160">
        <v>217.0</v>
      </c>
      <c r="B248" s="190"/>
      <c r="C248" s="190"/>
      <c r="D248" s="190"/>
      <c r="E248" s="190"/>
      <c r="F248" s="190"/>
      <c r="G248" s="190"/>
      <c r="H248" s="191" t="str">
        <f t="shared" si="5"/>
        <v/>
      </c>
      <c r="I248" s="190"/>
      <c r="J248" s="192">
        <f t="shared" si="6"/>
        <v>0</v>
      </c>
      <c r="K248" s="139"/>
      <c r="L248" s="216"/>
      <c r="M248" s="258"/>
      <c r="N248" s="258"/>
      <c r="O248" s="139"/>
      <c r="P248" s="139"/>
      <c r="Q248" s="192"/>
      <c r="R248" s="141"/>
      <c r="S248" s="195">
        <f t="shared" si="7"/>
        <v>0</v>
      </c>
      <c r="T248" s="196" t="str">
        <f t="shared" si="8"/>
        <v/>
      </c>
      <c r="U248" s="196">
        <f t="shared" si="9"/>
        <v>0</v>
      </c>
      <c r="V248" s="197"/>
      <c r="W248" s="195">
        <f t="shared" ref="W248:X248" si="234">C248/100</f>
        <v>0</v>
      </c>
      <c r="X248" s="195">
        <f t="shared" si="234"/>
        <v>0</v>
      </c>
      <c r="Y248" s="195">
        <f t="shared" si="12"/>
        <v>0</v>
      </c>
      <c r="Z248" s="198">
        <f t="shared" si="13"/>
        <v>0</v>
      </c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7.0" customHeight="1">
      <c r="A249" s="160"/>
      <c r="B249" s="175"/>
      <c r="C249" s="175"/>
      <c r="D249" s="175"/>
      <c r="E249" s="175"/>
      <c r="F249" s="175"/>
      <c r="G249" s="175"/>
      <c r="H249" s="178"/>
      <c r="I249" s="160"/>
      <c r="J249" s="193">
        <f>+Q314</f>
        <v>0</v>
      </c>
      <c r="K249" s="139"/>
      <c r="L249" s="139"/>
      <c r="M249" s="139"/>
      <c r="N249" s="139"/>
      <c r="O249" s="139"/>
      <c r="P249" s="139"/>
      <c r="Q249" s="139"/>
      <c r="R249" s="194"/>
      <c r="S249" s="195">
        <f t="shared" si="7"/>
        <v>0</v>
      </c>
      <c r="T249" s="196" t="str">
        <f t="shared" si="8"/>
        <v/>
      </c>
      <c r="U249" s="196">
        <f t="shared" si="9"/>
        <v>0</v>
      </c>
      <c r="V249" s="197"/>
      <c r="W249" s="195">
        <f t="shared" ref="W249:X249" si="235">C249/100</f>
        <v>0</v>
      </c>
      <c r="X249" s="195">
        <f t="shared" si="235"/>
        <v>0</v>
      </c>
      <c r="Y249" s="195">
        <f t="shared" si="12"/>
        <v>0</v>
      </c>
      <c r="Z249" s="198">
        <f t="shared" si="13"/>
        <v>0</v>
      </c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7.0" customHeight="1">
      <c r="A250" s="160"/>
      <c r="B250" s="199"/>
      <c r="C250" s="199"/>
      <c r="D250" s="199"/>
      <c r="E250" s="199"/>
      <c r="F250" s="199"/>
      <c r="G250" s="199"/>
      <c r="H250" s="200"/>
      <c r="I250" s="201">
        <f>SUM(I32:I248)</f>
        <v>0</v>
      </c>
      <c r="J250" s="202">
        <f>SUM(J32:J249)</f>
        <v>0</v>
      </c>
      <c r="K250" s="203"/>
      <c r="L250" s="203"/>
      <c r="M250" s="203"/>
      <c r="N250" s="203"/>
      <c r="O250" s="203"/>
      <c r="P250" s="203"/>
      <c r="Q250" s="203"/>
      <c r="R250" s="141"/>
      <c r="S250" s="203">
        <f>+SUM(S32:S249)</f>
        <v>0</v>
      </c>
      <c r="T250" s="203">
        <f t="shared" ref="T250:U250" si="236">SUM(T32:T249)</f>
        <v>0</v>
      </c>
      <c r="U250" s="203">
        <f t="shared" si="236"/>
        <v>0</v>
      </c>
      <c r="V250" s="203"/>
      <c r="W250" s="203"/>
      <c r="X250" s="203"/>
      <c r="Y250" s="203"/>
      <c r="Z250" s="204">
        <f>SUM(Z32:Z249)</f>
        <v>0</v>
      </c>
      <c r="AA250" s="203"/>
      <c r="AB250" s="203"/>
      <c r="AC250" s="203"/>
      <c r="AD250" s="203"/>
      <c r="AE250" s="203"/>
      <c r="AF250" s="203"/>
      <c r="AG250" s="203"/>
      <c r="AH250" s="203"/>
      <c r="AI250" s="203"/>
      <c r="AJ250" s="203"/>
      <c r="AK250" s="203"/>
      <c r="AL250" s="203"/>
      <c r="AM250" s="203"/>
      <c r="AN250" s="203"/>
      <c r="AO250" s="203"/>
      <c r="AP250" s="203"/>
      <c r="AQ250" s="203"/>
      <c r="AR250" s="203"/>
      <c r="AS250" s="203"/>
      <c r="AT250" s="203"/>
    </row>
    <row r="251" ht="29.25" customHeight="1">
      <c r="A251" s="139"/>
      <c r="B251" s="139"/>
      <c r="C251" s="139"/>
      <c r="D251" s="139"/>
      <c r="E251" s="139"/>
      <c r="F251" s="139"/>
      <c r="G251" s="139"/>
      <c r="H251" s="140"/>
      <c r="I251" s="139"/>
      <c r="J251" s="139"/>
      <c r="K251" s="139"/>
      <c r="L251" s="139"/>
      <c r="M251" s="139"/>
      <c r="N251" s="139"/>
      <c r="O251" s="139"/>
      <c r="P251" s="139"/>
      <c r="Q251" s="139"/>
      <c r="R251" s="141"/>
      <c r="S251" s="197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9.25" customHeight="1">
      <c r="A252" s="139"/>
      <c r="B252" s="139"/>
      <c r="C252" s="139"/>
      <c r="D252" s="139"/>
      <c r="E252" s="139"/>
      <c r="F252" s="139"/>
      <c r="G252" s="139"/>
      <c r="H252" s="140"/>
      <c r="I252" s="139"/>
      <c r="J252" s="139"/>
      <c r="K252" s="139"/>
      <c r="L252" s="139"/>
      <c r="M252" s="139"/>
      <c r="N252" s="139"/>
      <c r="O252" s="139"/>
      <c r="P252" s="139"/>
      <c r="Q252" s="139"/>
      <c r="R252" s="194"/>
      <c r="S252" s="139"/>
      <c r="T252" s="139" t="s">
        <v>48</v>
      </c>
      <c r="U252" s="139" t="s">
        <v>60</v>
      </c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9.25" customHeight="1">
      <c r="A253" s="139"/>
      <c r="B253" s="139"/>
      <c r="C253" s="139"/>
      <c r="D253" s="139"/>
      <c r="E253" s="139"/>
      <c r="F253" s="139"/>
      <c r="G253" s="139"/>
      <c r="H253" s="140"/>
      <c r="I253" s="139"/>
      <c r="J253" s="139"/>
      <c r="K253" s="139"/>
      <c r="L253" s="139"/>
      <c r="M253" s="139"/>
      <c r="N253" s="139"/>
      <c r="O253" s="139"/>
      <c r="P253" s="139"/>
      <c r="Q253" s="139"/>
      <c r="R253" s="141"/>
      <c r="S253" s="139"/>
      <c r="T253" s="205"/>
      <c r="U253" s="206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9.25" customHeight="1">
      <c r="A254" s="139" t="s">
        <v>32</v>
      </c>
      <c r="B254" s="139"/>
      <c r="C254" s="139"/>
      <c r="D254" s="139" t="s">
        <v>33</v>
      </c>
      <c r="E254" s="139"/>
      <c r="F254" s="139"/>
      <c r="G254" s="139"/>
      <c r="H254" s="140"/>
      <c r="I254" s="139"/>
      <c r="J254" s="139"/>
      <c r="K254" s="139"/>
      <c r="L254" s="139"/>
      <c r="M254" s="139"/>
      <c r="N254" s="139"/>
      <c r="O254" s="139"/>
      <c r="P254" s="139"/>
      <c r="Q254" s="139"/>
      <c r="R254" s="141"/>
      <c r="S254" s="139" t="s">
        <v>34</v>
      </c>
      <c r="T254" s="207">
        <f>+J250</f>
        <v>0</v>
      </c>
      <c r="U254" s="206">
        <f>+U250</f>
        <v>0</v>
      </c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9.25" customHeight="1">
      <c r="A255" s="139"/>
      <c r="B255" s="139"/>
      <c r="C255" s="139"/>
      <c r="D255" s="139"/>
      <c r="E255" s="139"/>
      <c r="F255" s="139"/>
      <c r="G255" s="139"/>
      <c r="H255" s="140"/>
      <c r="I255" s="139"/>
      <c r="J255" s="139"/>
      <c r="K255" s="139"/>
      <c r="L255" s="139"/>
      <c r="M255" s="139"/>
      <c r="N255" s="139"/>
      <c r="O255" s="139"/>
      <c r="P255" s="139"/>
      <c r="Q255" s="139"/>
      <c r="R255" s="194"/>
      <c r="S255" s="139"/>
      <c r="T255" s="208">
        <f>+I250</f>
        <v>0</v>
      </c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39.0" customHeight="1">
      <c r="A256" s="175"/>
      <c r="B256" s="160" t="s">
        <v>12</v>
      </c>
      <c r="C256" s="176" t="s">
        <v>61</v>
      </c>
      <c r="D256" s="52"/>
      <c r="E256" s="53"/>
      <c r="F256" s="177"/>
      <c r="G256" s="177"/>
      <c r="H256" s="178" t="s">
        <v>14</v>
      </c>
      <c r="I256" s="160" t="s">
        <v>15</v>
      </c>
      <c r="J256" s="160" t="s">
        <v>16</v>
      </c>
      <c r="K256" s="139"/>
      <c r="L256" s="139"/>
      <c r="M256" s="139"/>
      <c r="N256" s="139"/>
      <c r="O256" s="139"/>
      <c r="P256" s="139"/>
      <c r="Q256" s="139"/>
      <c r="R256" s="141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7.0" customHeight="1">
      <c r="A257" s="154">
        <v>1.0</v>
      </c>
      <c r="B257" s="209"/>
      <c r="C257" s="209"/>
      <c r="D257" s="209"/>
      <c r="E257" s="209"/>
      <c r="F257" s="209"/>
      <c r="G257" s="209"/>
      <c r="H257" s="210"/>
      <c r="I257" s="209"/>
      <c r="J257" s="211"/>
      <c r="K257" s="139"/>
      <c r="L257" s="175">
        <f t="shared" ref="L257:L265" si="237">D257*25.4/1000</f>
        <v>0</v>
      </c>
      <c r="M257" s="160" t="str">
        <f t="shared" ref="M257:M261" si="238">+I257</f>
        <v/>
      </c>
      <c r="N257" s="160">
        <f t="shared" ref="N257:N261" si="239">M257*L257</f>
        <v>0</v>
      </c>
      <c r="O257" s="139"/>
      <c r="P257" s="139"/>
      <c r="Q257" s="139"/>
      <c r="R257" s="141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7.0" customHeight="1">
      <c r="A258" s="154">
        <v>2.0</v>
      </c>
      <c r="B258" s="209"/>
      <c r="C258" s="209"/>
      <c r="D258" s="209"/>
      <c r="E258" s="209"/>
      <c r="F258" s="209"/>
      <c r="G258" s="209"/>
      <c r="H258" s="210"/>
      <c r="I258" s="209"/>
      <c r="J258" s="211">
        <f t="shared" ref="J258:J270" si="240">+I258*H258</f>
        <v>0</v>
      </c>
      <c r="K258" s="139"/>
      <c r="L258" s="175">
        <f t="shared" si="237"/>
        <v>0</v>
      </c>
      <c r="M258" s="160" t="str">
        <f t="shared" si="238"/>
        <v/>
      </c>
      <c r="N258" s="160">
        <f t="shared" si="239"/>
        <v>0</v>
      </c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7.0" customHeight="1">
      <c r="A259" s="154">
        <v>3.0</v>
      </c>
      <c r="B259" s="212"/>
      <c r="C259" s="212"/>
      <c r="D259" s="212"/>
      <c r="E259" s="212"/>
      <c r="F259" s="212"/>
      <c r="G259" s="212"/>
      <c r="H259" s="213"/>
      <c r="I259" s="212"/>
      <c r="J259" s="192">
        <f t="shared" si="240"/>
        <v>0</v>
      </c>
      <c r="K259" s="139"/>
      <c r="L259" s="175">
        <f t="shared" si="237"/>
        <v>0</v>
      </c>
      <c r="M259" s="160" t="str">
        <f t="shared" si="238"/>
        <v/>
      </c>
      <c r="N259" s="160">
        <f t="shared" si="239"/>
        <v>0</v>
      </c>
      <c r="O259" s="139"/>
      <c r="P259" s="139"/>
      <c r="Q259" s="139"/>
      <c r="R259" s="139"/>
      <c r="S259" s="214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7.0" customHeight="1">
      <c r="A260" s="154">
        <v>4.0</v>
      </c>
      <c r="B260" s="212"/>
      <c r="C260" s="212"/>
      <c r="D260" s="212"/>
      <c r="E260" s="212"/>
      <c r="F260" s="212"/>
      <c r="G260" s="212"/>
      <c r="H260" s="213"/>
      <c r="I260" s="212"/>
      <c r="J260" s="192">
        <f t="shared" si="240"/>
        <v>0</v>
      </c>
      <c r="K260" s="139"/>
      <c r="L260" s="175">
        <f t="shared" si="237"/>
        <v>0</v>
      </c>
      <c r="M260" s="160" t="str">
        <f t="shared" si="238"/>
        <v/>
      </c>
      <c r="N260" s="160">
        <f t="shared" si="239"/>
        <v>0</v>
      </c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7.0" customHeight="1">
      <c r="A261" s="154">
        <v>5.0</v>
      </c>
      <c r="B261" s="212"/>
      <c r="C261" s="212"/>
      <c r="D261" s="212"/>
      <c r="E261" s="212"/>
      <c r="F261" s="212"/>
      <c r="G261" s="212"/>
      <c r="H261" s="213"/>
      <c r="I261" s="212"/>
      <c r="J261" s="192">
        <f t="shared" si="240"/>
        <v>0</v>
      </c>
      <c r="K261" s="139"/>
      <c r="L261" s="175">
        <f t="shared" si="237"/>
        <v>0</v>
      </c>
      <c r="M261" s="160" t="str">
        <f t="shared" si="238"/>
        <v/>
      </c>
      <c r="N261" s="160">
        <f t="shared" si="239"/>
        <v>0</v>
      </c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7.0" hidden="1" customHeight="1">
      <c r="A262" s="154">
        <v>6.0</v>
      </c>
      <c r="B262" s="212"/>
      <c r="C262" s="212"/>
      <c r="D262" s="212"/>
      <c r="E262" s="212"/>
      <c r="F262" s="212"/>
      <c r="G262" s="212"/>
      <c r="H262" s="213"/>
      <c r="I262" s="212"/>
      <c r="J262" s="192">
        <f t="shared" si="240"/>
        <v>0</v>
      </c>
      <c r="K262" s="139"/>
      <c r="L262" s="139">
        <f t="shared" si="237"/>
        <v>0</v>
      </c>
      <c r="M262" s="215"/>
      <c r="N262" s="215"/>
      <c r="O262" s="139"/>
      <c r="P262" s="139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7.0" hidden="1" customHeight="1">
      <c r="A263" s="154">
        <v>7.0</v>
      </c>
      <c r="B263" s="212"/>
      <c r="C263" s="212"/>
      <c r="D263" s="212"/>
      <c r="E263" s="212"/>
      <c r="F263" s="212"/>
      <c r="G263" s="212"/>
      <c r="H263" s="213"/>
      <c r="I263" s="212"/>
      <c r="J263" s="192">
        <f t="shared" si="240"/>
        <v>0</v>
      </c>
      <c r="K263" s="139"/>
      <c r="L263" s="139">
        <f t="shared" si="237"/>
        <v>0</v>
      </c>
      <c r="M263" s="215"/>
      <c r="N263" s="215"/>
      <c r="O263" s="139"/>
      <c r="P263" s="139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7.0" hidden="1" customHeight="1">
      <c r="A264" s="154">
        <v>8.0</v>
      </c>
      <c r="B264" s="212"/>
      <c r="C264" s="212"/>
      <c r="D264" s="212"/>
      <c r="E264" s="212"/>
      <c r="F264" s="212"/>
      <c r="G264" s="212"/>
      <c r="H264" s="213"/>
      <c r="I264" s="212"/>
      <c r="J264" s="192">
        <f t="shared" si="240"/>
        <v>0</v>
      </c>
      <c r="K264" s="139"/>
      <c r="L264" s="139">
        <f t="shared" si="237"/>
        <v>0</v>
      </c>
      <c r="M264" s="215"/>
      <c r="N264" s="215"/>
      <c r="O264" s="139"/>
      <c r="P264" s="139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7.0" hidden="1" customHeight="1">
      <c r="A265" s="154">
        <v>9.0</v>
      </c>
      <c r="B265" s="212"/>
      <c r="C265" s="212"/>
      <c r="D265" s="212"/>
      <c r="E265" s="212"/>
      <c r="F265" s="212"/>
      <c r="G265" s="212"/>
      <c r="H265" s="213"/>
      <c r="I265" s="212"/>
      <c r="J265" s="192">
        <f t="shared" si="240"/>
        <v>0</v>
      </c>
      <c r="K265" s="139"/>
      <c r="L265" s="139">
        <f t="shared" si="237"/>
        <v>0</v>
      </c>
      <c r="M265" s="215"/>
      <c r="N265" s="215"/>
      <c r="O265" s="139"/>
      <c r="P265" s="139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7.0" hidden="1" customHeight="1">
      <c r="A266" s="154">
        <v>10.0</v>
      </c>
      <c r="B266" s="190"/>
      <c r="C266" s="190"/>
      <c r="D266" s="190"/>
      <c r="E266" s="190"/>
      <c r="F266" s="190"/>
      <c r="G266" s="190"/>
      <c r="H266" s="191"/>
      <c r="I266" s="190"/>
      <c r="J266" s="192">
        <f t="shared" si="240"/>
        <v>0</v>
      </c>
      <c r="K266" s="139"/>
      <c r="L266" s="139"/>
      <c r="M266" s="215"/>
      <c r="N266" s="215"/>
      <c r="O266" s="139"/>
      <c r="P266" s="139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7.0" hidden="1" customHeight="1">
      <c r="A267" s="154">
        <v>11.0</v>
      </c>
      <c r="B267" s="190"/>
      <c r="C267" s="190"/>
      <c r="D267" s="190"/>
      <c r="E267" s="190"/>
      <c r="F267" s="190"/>
      <c r="G267" s="190"/>
      <c r="H267" s="191"/>
      <c r="I267" s="190"/>
      <c r="J267" s="192">
        <f t="shared" si="240"/>
        <v>0</v>
      </c>
      <c r="K267" s="139"/>
      <c r="L267" s="139"/>
      <c r="M267" s="215"/>
      <c r="N267" s="215"/>
      <c r="O267" s="139"/>
      <c r="P267" s="139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7.0" hidden="1" customHeight="1">
      <c r="A268" s="154">
        <v>12.0</v>
      </c>
      <c r="B268" s="190"/>
      <c r="C268" s="190"/>
      <c r="D268" s="190"/>
      <c r="E268" s="190"/>
      <c r="F268" s="190"/>
      <c r="G268" s="190"/>
      <c r="H268" s="191"/>
      <c r="I268" s="190"/>
      <c r="J268" s="192">
        <f t="shared" si="240"/>
        <v>0</v>
      </c>
      <c r="K268" s="139"/>
      <c r="L268" s="139"/>
      <c r="M268" s="215"/>
      <c r="N268" s="215"/>
      <c r="O268" s="139"/>
      <c r="P268" s="139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7.0" hidden="1" customHeight="1">
      <c r="A269" s="154">
        <v>13.0</v>
      </c>
      <c r="B269" s="190"/>
      <c r="C269" s="190"/>
      <c r="D269" s="190"/>
      <c r="E269" s="190"/>
      <c r="F269" s="190"/>
      <c r="G269" s="190"/>
      <c r="H269" s="191"/>
      <c r="I269" s="190"/>
      <c r="J269" s="192">
        <f t="shared" si="240"/>
        <v>0</v>
      </c>
      <c r="K269" s="139"/>
      <c r="L269" s="139"/>
      <c r="M269" s="215"/>
      <c r="N269" s="215"/>
      <c r="O269" s="139"/>
      <c r="P269" s="139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7.0" hidden="1" customHeight="1">
      <c r="A270" s="154">
        <v>14.0</v>
      </c>
      <c r="B270" s="190"/>
      <c r="C270" s="190"/>
      <c r="D270" s="190"/>
      <c r="E270" s="190"/>
      <c r="F270" s="190"/>
      <c r="G270" s="190"/>
      <c r="H270" s="191"/>
      <c r="I270" s="190"/>
      <c r="J270" s="192">
        <f t="shared" si="240"/>
        <v>0</v>
      </c>
      <c r="K270" s="139"/>
      <c r="L270" s="139"/>
      <c r="M270" s="215"/>
      <c r="N270" s="215"/>
      <c r="O270" s="139"/>
      <c r="P270" s="139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customHeight="1">
      <c r="A271" s="160"/>
      <c r="B271" s="216"/>
      <c r="C271" s="216"/>
      <c r="D271" s="216"/>
      <c r="E271" s="216"/>
      <c r="F271" s="216"/>
      <c r="G271" s="216"/>
      <c r="H271" s="217" t="s">
        <v>38</v>
      </c>
      <c r="I271" s="216"/>
      <c r="J271" s="218">
        <f>SUM(J257:J270)</f>
        <v>0</v>
      </c>
      <c r="K271" s="139"/>
      <c r="L271" s="139"/>
      <c r="M271" s="139"/>
      <c r="N271" s="139"/>
      <c r="O271" s="139"/>
      <c r="P271" s="139"/>
      <c r="Q271" s="139"/>
      <c r="R271" s="141"/>
      <c r="S271" s="21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18.75" customHeight="1">
      <c r="A272" s="173"/>
      <c r="B272" s="144"/>
      <c r="C272" s="144"/>
      <c r="D272" s="144"/>
      <c r="E272" s="144"/>
      <c r="F272" s="144"/>
      <c r="G272" s="144"/>
      <c r="H272" s="145"/>
      <c r="I272" s="144"/>
      <c r="J272" s="174"/>
      <c r="K272" s="139"/>
      <c r="L272" s="139"/>
      <c r="M272" s="139"/>
      <c r="N272" s="139"/>
      <c r="O272" s="139"/>
      <c r="P272" s="139"/>
      <c r="Q272" s="139"/>
      <c r="R272" s="141"/>
      <c r="S272" s="21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18.75" customHeight="1">
      <c r="A273" s="139"/>
      <c r="B273" s="139"/>
      <c r="C273" s="139"/>
      <c r="D273" s="139"/>
      <c r="E273" s="139"/>
      <c r="F273" s="139"/>
      <c r="G273" s="139"/>
      <c r="H273" s="140"/>
      <c r="I273" s="139"/>
      <c r="J273" s="139"/>
      <c r="K273" s="139"/>
      <c r="L273" s="139"/>
      <c r="M273" s="139"/>
      <c r="N273" s="139"/>
      <c r="O273" s="139"/>
      <c r="P273" s="139"/>
      <c r="Q273" s="139"/>
      <c r="R273" s="141"/>
      <c r="S273" s="21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18.75" customHeight="1">
      <c r="A274" s="139"/>
      <c r="B274" s="139"/>
      <c r="C274" s="139"/>
      <c r="D274" s="139"/>
      <c r="E274" s="139"/>
      <c r="F274" s="139"/>
      <c r="G274" s="139"/>
      <c r="H274" s="140"/>
      <c r="I274" s="139"/>
      <c r="J274" s="139"/>
      <c r="K274" s="139"/>
      <c r="L274" s="139"/>
      <c r="M274" s="139"/>
      <c r="N274" s="139"/>
      <c r="O274" s="139"/>
      <c r="P274" s="139"/>
      <c r="Q274" s="139"/>
      <c r="R274" s="219"/>
      <c r="S274" s="21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18.75" customHeight="1">
      <c r="A275" s="139" t="s">
        <v>39</v>
      </c>
      <c r="B275" s="139"/>
      <c r="C275" s="139"/>
      <c r="D275" s="139"/>
      <c r="E275" s="139"/>
      <c r="F275" s="139"/>
      <c r="G275" s="139"/>
      <c r="H275" s="140"/>
      <c r="I275" s="139"/>
      <c r="J275" s="139"/>
      <c r="K275" s="139"/>
      <c r="L275" s="139"/>
      <c r="M275" s="139"/>
      <c r="N275" s="139"/>
      <c r="O275" s="139"/>
      <c r="P275" s="139"/>
      <c r="Q275" s="139"/>
      <c r="R275" s="219"/>
      <c r="S275" s="21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18.75" customHeight="1">
      <c r="A276" s="139"/>
      <c r="B276" s="139"/>
      <c r="C276" s="139"/>
      <c r="D276" s="139"/>
      <c r="E276" s="139"/>
      <c r="F276" s="139"/>
      <c r="G276" s="139"/>
      <c r="H276" s="140"/>
      <c r="I276" s="139"/>
      <c r="J276" s="139"/>
      <c r="K276" s="139"/>
      <c r="L276" s="139"/>
      <c r="M276" s="139"/>
      <c r="N276" s="139"/>
      <c r="O276" s="139"/>
      <c r="P276" s="139"/>
      <c r="Q276" s="139"/>
      <c r="R276" s="219"/>
      <c r="S276" s="21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42.0" customHeight="1">
      <c r="A277" s="175"/>
      <c r="B277" s="160" t="s">
        <v>12</v>
      </c>
      <c r="C277" s="176" t="s">
        <v>62</v>
      </c>
      <c r="D277" s="52"/>
      <c r="E277" s="53"/>
      <c r="F277" s="220"/>
      <c r="G277" s="220"/>
      <c r="H277" s="178" t="s">
        <v>14</v>
      </c>
      <c r="I277" s="221" t="s">
        <v>15</v>
      </c>
      <c r="J277" s="160" t="s">
        <v>16</v>
      </c>
      <c r="K277" s="139"/>
      <c r="L277" s="139"/>
      <c r="M277" s="139"/>
      <c r="N277" s="139"/>
      <c r="O277" s="139"/>
      <c r="P277" s="139"/>
      <c r="Q277" s="139"/>
      <c r="R277" s="219"/>
      <c r="S277" s="21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customHeight="1">
      <c r="A278" s="160">
        <v>1.0</v>
      </c>
      <c r="B278" s="148"/>
      <c r="C278" s="196"/>
      <c r="D278" s="196"/>
      <c r="E278" s="196"/>
      <c r="F278" s="196"/>
      <c r="G278" s="196"/>
      <c r="H278" s="222"/>
      <c r="I278" s="196"/>
      <c r="J278" s="192">
        <f t="shared" ref="J278:J312" si="241">+I278*H278</f>
        <v>0</v>
      </c>
      <c r="K278" s="175"/>
      <c r="L278" s="175"/>
      <c r="M278" s="175"/>
      <c r="N278" s="175"/>
      <c r="O278" s="175"/>
      <c r="P278" s="175"/>
      <c r="Q278" s="223"/>
      <c r="R278" s="219"/>
      <c r="S278" s="21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customHeight="1">
      <c r="A279" s="160">
        <v>2.0</v>
      </c>
      <c r="B279" s="261"/>
      <c r="C279" s="196"/>
      <c r="D279" s="196"/>
      <c r="E279" s="196"/>
      <c r="F279" s="196"/>
      <c r="G279" s="196"/>
      <c r="H279" s="222"/>
      <c r="I279" s="196"/>
      <c r="J279" s="192">
        <f t="shared" si="241"/>
        <v>0</v>
      </c>
      <c r="K279" s="175"/>
      <c r="L279" s="175"/>
      <c r="M279" s="175"/>
      <c r="N279" s="175"/>
      <c r="O279" s="175"/>
      <c r="P279" s="175"/>
      <c r="Q279" s="223"/>
      <c r="R279" s="21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customHeight="1">
      <c r="A280" s="160">
        <v>3.0</v>
      </c>
      <c r="B280" s="261"/>
      <c r="C280" s="196"/>
      <c r="D280" s="196"/>
      <c r="E280" s="196"/>
      <c r="F280" s="196"/>
      <c r="G280" s="196"/>
      <c r="H280" s="222"/>
      <c r="I280" s="196"/>
      <c r="J280" s="192">
        <f t="shared" si="241"/>
        <v>0</v>
      </c>
      <c r="K280" s="175"/>
      <c r="L280" s="175"/>
      <c r="M280" s="175"/>
      <c r="N280" s="175"/>
      <c r="O280" s="175"/>
      <c r="P280" s="175"/>
      <c r="Q280" s="223"/>
      <c r="R280" s="21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24.75" customHeight="1">
      <c r="A281" s="160">
        <v>4.0</v>
      </c>
      <c r="B281" s="261"/>
      <c r="C281" s="196"/>
      <c r="D281" s="196"/>
      <c r="E281" s="196"/>
      <c r="F281" s="196"/>
      <c r="G281" s="196"/>
      <c r="H281" s="222"/>
      <c r="I281" s="196"/>
      <c r="J281" s="192">
        <f t="shared" si="241"/>
        <v>0</v>
      </c>
      <c r="K281" s="175"/>
      <c r="L281" s="175"/>
      <c r="M281" s="175"/>
      <c r="N281" s="175"/>
      <c r="O281" s="175"/>
      <c r="P281" s="175"/>
      <c r="Q281" s="223"/>
      <c r="R281" s="21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24.75" customHeight="1">
      <c r="A282" s="160">
        <v>5.0</v>
      </c>
      <c r="B282" s="261"/>
      <c r="C282" s="196"/>
      <c r="D282" s="196"/>
      <c r="E282" s="196"/>
      <c r="F282" s="196"/>
      <c r="G282" s="196"/>
      <c r="H282" s="222"/>
      <c r="I282" s="196"/>
      <c r="J282" s="192">
        <f t="shared" si="241"/>
        <v>0</v>
      </c>
      <c r="K282" s="175"/>
      <c r="L282" s="175"/>
      <c r="M282" s="175"/>
      <c r="N282" s="175"/>
      <c r="O282" s="175"/>
      <c r="P282" s="175"/>
      <c r="Q282" s="223"/>
      <c r="R282" s="21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24.75" customHeight="1">
      <c r="A283" s="160">
        <v>6.0</v>
      </c>
      <c r="B283" s="261"/>
      <c r="C283" s="196"/>
      <c r="D283" s="196"/>
      <c r="E283" s="196"/>
      <c r="F283" s="196"/>
      <c r="G283" s="196"/>
      <c r="H283" s="222"/>
      <c r="I283" s="196"/>
      <c r="J283" s="192">
        <f t="shared" si="241"/>
        <v>0</v>
      </c>
      <c r="K283" s="175"/>
      <c r="L283" s="175"/>
      <c r="M283" s="175"/>
      <c r="N283" s="175"/>
      <c r="O283" s="175"/>
      <c r="P283" s="175"/>
      <c r="Q283" s="223"/>
      <c r="R283" s="21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24.75" customHeight="1">
      <c r="A284" s="160">
        <v>7.0</v>
      </c>
      <c r="B284" s="261"/>
      <c r="C284" s="196"/>
      <c r="D284" s="196"/>
      <c r="E284" s="196"/>
      <c r="F284" s="196"/>
      <c r="G284" s="196"/>
      <c r="H284" s="222"/>
      <c r="I284" s="196"/>
      <c r="J284" s="192">
        <f t="shared" si="241"/>
        <v>0</v>
      </c>
      <c r="K284" s="175"/>
      <c r="L284" s="175"/>
      <c r="M284" s="175"/>
      <c r="N284" s="175"/>
      <c r="O284" s="175"/>
      <c r="P284" s="175"/>
      <c r="Q284" s="223"/>
      <c r="R284" s="21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24.75" customHeight="1">
      <c r="A285" s="160">
        <v>8.0</v>
      </c>
      <c r="B285" s="261"/>
      <c r="C285" s="196"/>
      <c r="D285" s="196"/>
      <c r="E285" s="196"/>
      <c r="F285" s="196"/>
      <c r="G285" s="196"/>
      <c r="H285" s="222"/>
      <c r="I285" s="196"/>
      <c r="J285" s="192">
        <f t="shared" si="241"/>
        <v>0</v>
      </c>
      <c r="K285" s="175"/>
      <c r="L285" s="175"/>
      <c r="M285" s="175"/>
      <c r="N285" s="175"/>
      <c r="O285" s="175"/>
      <c r="P285" s="175"/>
      <c r="Q285" s="223"/>
      <c r="R285" s="21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24.75" customHeight="1">
      <c r="A286" s="160">
        <v>9.0</v>
      </c>
      <c r="B286" s="261"/>
      <c r="C286" s="196"/>
      <c r="D286" s="196"/>
      <c r="E286" s="196"/>
      <c r="F286" s="196"/>
      <c r="G286" s="196"/>
      <c r="H286" s="222"/>
      <c r="I286" s="196"/>
      <c r="J286" s="192">
        <f t="shared" si="241"/>
        <v>0</v>
      </c>
      <c r="K286" s="175"/>
      <c r="L286" s="175"/>
      <c r="M286" s="175"/>
      <c r="N286" s="175"/>
      <c r="O286" s="175"/>
      <c r="P286" s="175"/>
      <c r="Q286" s="223"/>
      <c r="R286" s="21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24.75" customHeight="1">
      <c r="A287" s="160">
        <v>10.0</v>
      </c>
      <c r="B287" s="261"/>
      <c r="C287" s="196"/>
      <c r="D287" s="196"/>
      <c r="E287" s="196"/>
      <c r="F287" s="196"/>
      <c r="G287" s="196"/>
      <c r="H287" s="222"/>
      <c r="I287" s="196"/>
      <c r="J287" s="192">
        <f t="shared" si="241"/>
        <v>0</v>
      </c>
      <c r="K287" s="175"/>
      <c r="L287" s="175"/>
      <c r="M287" s="175"/>
      <c r="N287" s="175"/>
      <c r="O287" s="175"/>
      <c r="P287" s="175"/>
      <c r="Q287" s="223"/>
      <c r="R287" s="21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24.75" hidden="1" customHeight="1">
      <c r="A288" s="160">
        <v>11.0</v>
      </c>
      <c r="B288" s="261"/>
      <c r="C288" s="196"/>
      <c r="D288" s="196"/>
      <c r="E288" s="196"/>
      <c r="F288" s="196"/>
      <c r="G288" s="196"/>
      <c r="H288" s="222"/>
      <c r="I288" s="196"/>
      <c r="J288" s="192">
        <f t="shared" si="241"/>
        <v>0</v>
      </c>
      <c r="K288" s="175"/>
      <c r="L288" s="175"/>
      <c r="M288" s="175"/>
      <c r="N288" s="175"/>
      <c r="O288" s="175"/>
      <c r="P288" s="175"/>
      <c r="Q288" s="223"/>
      <c r="R288" s="21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24.75" hidden="1" customHeight="1">
      <c r="A289" s="160">
        <v>12.0</v>
      </c>
      <c r="B289" s="261"/>
      <c r="C289" s="196"/>
      <c r="D289" s="196"/>
      <c r="E289" s="196"/>
      <c r="F289" s="196"/>
      <c r="G289" s="196"/>
      <c r="H289" s="222"/>
      <c r="I289" s="196"/>
      <c r="J289" s="192">
        <f t="shared" si="241"/>
        <v>0</v>
      </c>
      <c r="K289" s="175"/>
      <c r="L289" s="175"/>
      <c r="M289" s="175"/>
      <c r="N289" s="175"/>
      <c r="O289" s="175"/>
      <c r="P289" s="175"/>
      <c r="Q289" s="223"/>
      <c r="R289" s="21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24.75" hidden="1" customHeight="1">
      <c r="A290" s="160">
        <v>13.0</v>
      </c>
      <c r="B290" s="261"/>
      <c r="C290" s="196"/>
      <c r="D290" s="196"/>
      <c r="E290" s="196"/>
      <c r="F290" s="196"/>
      <c r="G290" s="196"/>
      <c r="H290" s="222"/>
      <c r="I290" s="196"/>
      <c r="J290" s="192">
        <f t="shared" si="241"/>
        <v>0</v>
      </c>
      <c r="K290" s="175"/>
      <c r="L290" s="175"/>
      <c r="M290" s="175"/>
      <c r="N290" s="175"/>
      <c r="O290" s="175"/>
      <c r="P290" s="175"/>
      <c r="Q290" s="223"/>
      <c r="R290" s="21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24.75" hidden="1" customHeight="1">
      <c r="A291" s="160">
        <v>14.0</v>
      </c>
      <c r="B291" s="261"/>
      <c r="C291" s="196"/>
      <c r="D291" s="196"/>
      <c r="E291" s="196"/>
      <c r="F291" s="196"/>
      <c r="G291" s="196"/>
      <c r="H291" s="222"/>
      <c r="I291" s="196"/>
      <c r="J291" s="192">
        <f t="shared" si="241"/>
        <v>0</v>
      </c>
      <c r="K291" s="175"/>
      <c r="L291" s="175"/>
      <c r="M291" s="175"/>
      <c r="N291" s="175"/>
      <c r="O291" s="175"/>
      <c r="P291" s="175"/>
      <c r="Q291" s="223"/>
      <c r="R291" s="21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24.75" hidden="1" customHeight="1">
      <c r="A292" s="160">
        <v>15.0</v>
      </c>
      <c r="B292" s="261"/>
      <c r="C292" s="196"/>
      <c r="D292" s="196"/>
      <c r="E292" s="196"/>
      <c r="F292" s="196"/>
      <c r="G292" s="196"/>
      <c r="H292" s="222"/>
      <c r="I292" s="196"/>
      <c r="J292" s="192">
        <f t="shared" si="241"/>
        <v>0</v>
      </c>
      <c r="K292" s="175"/>
      <c r="L292" s="175"/>
      <c r="M292" s="175"/>
      <c r="N292" s="175"/>
      <c r="O292" s="175"/>
      <c r="P292" s="175"/>
      <c r="Q292" s="223"/>
      <c r="R292" s="21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24.75" hidden="1" customHeight="1">
      <c r="A293" s="160">
        <v>16.0</v>
      </c>
      <c r="B293" s="261"/>
      <c r="C293" s="196"/>
      <c r="D293" s="196"/>
      <c r="E293" s="196"/>
      <c r="F293" s="196"/>
      <c r="G293" s="196"/>
      <c r="H293" s="222"/>
      <c r="I293" s="196"/>
      <c r="J293" s="192">
        <f t="shared" si="241"/>
        <v>0</v>
      </c>
      <c r="K293" s="175"/>
      <c r="L293" s="175"/>
      <c r="M293" s="175"/>
      <c r="N293" s="175"/>
      <c r="O293" s="175"/>
      <c r="P293" s="175"/>
      <c r="Q293" s="223"/>
      <c r="R293" s="21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24.75" hidden="1" customHeight="1">
      <c r="A294" s="160">
        <v>17.0</v>
      </c>
      <c r="B294" s="261"/>
      <c r="C294" s="196"/>
      <c r="D294" s="196"/>
      <c r="E294" s="196"/>
      <c r="F294" s="196"/>
      <c r="G294" s="196"/>
      <c r="H294" s="222"/>
      <c r="I294" s="196"/>
      <c r="J294" s="192">
        <f t="shared" si="241"/>
        <v>0</v>
      </c>
      <c r="K294" s="175"/>
      <c r="L294" s="175"/>
      <c r="M294" s="175"/>
      <c r="N294" s="175"/>
      <c r="O294" s="175"/>
      <c r="P294" s="175"/>
      <c r="Q294" s="223"/>
      <c r="R294" s="21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24.75" hidden="1" customHeight="1">
      <c r="A295" s="160">
        <v>18.0</v>
      </c>
      <c r="B295" s="261"/>
      <c r="C295" s="196"/>
      <c r="D295" s="196"/>
      <c r="E295" s="196"/>
      <c r="F295" s="196"/>
      <c r="G295" s="196"/>
      <c r="H295" s="222"/>
      <c r="I295" s="196"/>
      <c r="J295" s="192">
        <f t="shared" si="241"/>
        <v>0</v>
      </c>
      <c r="K295" s="175"/>
      <c r="L295" s="175"/>
      <c r="M295" s="175"/>
      <c r="N295" s="175"/>
      <c r="O295" s="175"/>
      <c r="P295" s="175"/>
      <c r="Q295" s="223"/>
      <c r="R295" s="21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24.75" hidden="1" customHeight="1">
      <c r="A296" s="160">
        <v>19.0</v>
      </c>
      <c r="B296" s="261"/>
      <c r="C296" s="196"/>
      <c r="D296" s="196"/>
      <c r="E296" s="196"/>
      <c r="F296" s="196"/>
      <c r="G296" s="196"/>
      <c r="H296" s="222"/>
      <c r="I296" s="196"/>
      <c r="J296" s="192">
        <f t="shared" si="241"/>
        <v>0</v>
      </c>
      <c r="K296" s="175"/>
      <c r="L296" s="175"/>
      <c r="M296" s="175"/>
      <c r="N296" s="175"/>
      <c r="O296" s="175"/>
      <c r="P296" s="175"/>
      <c r="Q296" s="223"/>
      <c r="R296" s="140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24.75" hidden="1" customHeight="1">
      <c r="A297" s="160">
        <v>20.0</v>
      </c>
      <c r="B297" s="261"/>
      <c r="C297" s="196"/>
      <c r="D297" s="196"/>
      <c r="E297" s="196"/>
      <c r="F297" s="196"/>
      <c r="G297" s="196"/>
      <c r="H297" s="222"/>
      <c r="I297" s="196"/>
      <c r="J297" s="192">
        <f t="shared" si="241"/>
        <v>0</v>
      </c>
      <c r="K297" s="175"/>
      <c r="L297" s="175"/>
      <c r="M297" s="175"/>
      <c r="N297" s="175"/>
      <c r="O297" s="175"/>
      <c r="P297" s="175"/>
      <c r="Q297" s="223"/>
      <c r="R297" s="21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24.75" hidden="1" customHeight="1">
      <c r="A298" s="160">
        <v>21.0</v>
      </c>
      <c r="B298" s="261"/>
      <c r="C298" s="196"/>
      <c r="D298" s="196"/>
      <c r="E298" s="196"/>
      <c r="F298" s="196"/>
      <c r="G298" s="196"/>
      <c r="H298" s="222"/>
      <c r="I298" s="196"/>
      <c r="J298" s="192">
        <f t="shared" si="241"/>
        <v>0</v>
      </c>
      <c r="K298" s="175"/>
      <c r="L298" s="175"/>
      <c r="M298" s="175"/>
      <c r="N298" s="175"/>
      <c r="O298" s="175"/>
      <c r="P298" s="175"/>
      <c r="Q298" s="223"/>
      <c r="R298" s="219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</row>
    <row r="299" ht="24.75" hidden="1" customHeight="1">
      <c r="A299" s="160">
        <v>22.0</v>
      </c>
      <c r="B299" s="261"/>
      <c r="C299" s="196"/>
      <c r="D299" s="196"/>
      <c r="E299" s="196"/>
      <c r="F299" s="196"/>
      <c r="G299" s="196"/>
      <c r="H299" s="222"/>
      <c r="I299" s="196"/>
      <c r="J299" s="192">
        <f t="shared" si="241"/>
        <v>0</v>
      </c>
      <c r="K299" s="175"/>
      <c r="L299" s="175"/>
      <c r="M299" s="175"/>
      <c r="N299" s="175"/>
      <c r="O299" s="175"/>
      <c r="P299" s="175"/>
      <c r="Q299" s="139"/>
      <c r="R299" s="139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139"/>
      <c r="AS299" s="139"/>
      <c r="AT299" s="139"/>
    </row>
    <row r="300" ht="24.75" hidden="1" customHeight="1">
      <c r="A300" s="160">
        <v>23.0</v>
      </c>
      <c r="B300" s="261"/>
      <c r="C300" s="196"/>
      <c r="D300" s="196"/>
      <c r="E300" s="196"/>
      <c r="F300" s="196"/>
      <c r="G300" s="196"/>
      <c r="H300" s="222"/>
      <c r="I300" s="196"/>
      <c r="J300" s="192">
        <f t="shared" si="241"/>
        <v>0</v>
      </c>
      <c r="K300" s="175"/>
      <c r="L300" s="175"/>
      <c r="M300" s="175"/>
      <c r="N300" s="175"/>
      <c r="O300" s="175"/>
      <c r="P300" s="175"/>
      <c r="Q300" s="139"/>
      <c r="R300" s="139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  <c r="AP300" s="139"/>
      <c r="AQ300" s="139"/>
      <c r="AR300" s="139"/>
      <c r="AS300" s="139"/>
      <c r="AT300" s="139"/>
    </row>
    <row r="301" ht="24.75" hidden="1" customHeight="1">
      <c r="A301" s="160">
        <v>24.0</v>
      </c>
      <c r="B301" s="261"/>
      <c r="C301" s="196"/>
      <c r="D301" s="196"/>
      <c r="E301" s="196"/>
      <c r="F301" s="196"/>
      <c r="G301" s="196"/>
      <c r="H301" s="222"/>
      <c r="I301" s="196"/>
      <c r="J301" s="192">
        <f t="shared" si="241"/>
        <v>0</v>
      </c>
      <c r="K301" s="175"/>
      <c r="L301" s="175"/>
      <c r="M301" s="175"/>
      <c r="N301" s="175"/>
      <c r="O301" s="175"/>
      <c r="P301" s="175"/>
      <c r="Q301" s="139"/>
      <c r="R301" s="139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  <c r="AL301" s="139"/>
      <c r="AM301" s="139"/>
      <c r="AN301" s="139"/>
      <c r="AO301" s="139"/>
      <c r="AP301" s="139"/>
      <c r="AQ301" s="139"/>
      <c r="AR301" s="139"/>
      <c r="AS301" s="139"/>
      <c r="AT301" s="139"/>
    </row>
    <row r="302" ht="24.75" hidden="1" customHeight="1">
      <c r="A302" s="160">
        <v>25.0</v>
      </c>
      <c r="B302" s="261"/>
      <c r="C302" s="196"/>
      <c r="D302" s="196"/>
      <c r="E302" s="196"/>
      <c r="F302" s="196"/>
      <c r="G302" s="196"/>
      <c r="H302" s="222"/>
      <c r="I302" s="196"/>
      <c r="J302" s="192">
        <f t="shared" si="241"/>
        <v>0</v>
      </c>
      <c r="K302" s="175"/>
      <c r="L302" s="175"/>
      <c r="M302" s="175"/>
      <c r="N302" s="175"/>
      <c r="O302" s="175"/>
      <c r="P302" s="175"/>
      <c r="Q302" s="139"/>
      <c r="R302" s="139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  <c r="AL302" s="139"/>
      <c r="AM302" s="139"/>
      <c r="AN302" s="139"/>
      <c r="AO302" s="139"/>
      <c r="AP302" s="139"/>
      <c r="AQ302" s="139"/>
      <c r="AR302" s="139"/>
      <c r="AS302" s="139"/>
      <c r="AT302" s="139"/>
    </row>
    <row r="303" ht="24.75" hidden="1" customHeight="1">
      <c r="A303" s="160">
        <v>26.0</v>
      </c>
      <c r="B303" s="261"/>
      <c r="C303" s="196"/>
      <c r="D303" s="196"/>
      <c r="E303" s="196"/>
      <c r="F303" s="196"/>
      <c r="G303" s="196"/>
      <c r="H303" s="222"/>
      <c r="I303" s="196"/>
      <c r="J303" s="192">
        <f t="shared" si="241"/>
        <v>0</v>
      </c>
      <c r="K303" s="175"/>
      <c r="L303" s="175"/>
      <c r="M303" s="175"/>
      <c r="N303" s="175"/>
      <c r="O303" s="175"/>
      <c r="P303" s="175"/>
      <c r="Q303" s="139"/>
      <c r="R303" s="139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  <c r="AL303" s="139"/>
      <c r="AM303" s="139"/>
      <c r="AN303" s="139"/>
      <c r="AO303" s="139"/>
      <c r="AP303" s="139"/>
      <c r="AQ303" s="139"/>
      <c r="AR303" s="139"/>
      <c r="AS303" s="139"/>
      <c r="AT303" s="139"/>
    </row>
    <row r="304" ht="24.75" hidden="1" customHeight="1">
      <c r="A304" s="160">
        <v>27.0</v>
      </c>
      <c r="B304" s="261"/>
      <c r="C304" s="196"/>
      <c r="D304" s="196"/>
      <c r="E304" s="196"/>
      <c r="F304" s="196"/>
      <c r="G304" s="196"/>
      <c r="H304" s="196"/>
      <c r="I304" s="196"/>
      <c r="J304" s="192">
        <f t="shared" si="241"/>
        <v>0</v>
      </c>
      <c r="K304" s="175"/>
      <c r="L304" s="175"/>
      <c r="M304" s="175"/>
      <c r="N304" s="175"/>
      <c r="O304" s="175"/>
      <c r="P304" s="175"/>
      <c r="Q304" s="139"/>
      <c r="R304" s="139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  <c r="AL304" s="139"/>
      <c r="AM304" s="139"/>
      <c r="AN304" s="139"/>
      <c r="AO304" s="139"/>
      <c r="AP304" s="139"/>
      <c r="AQ304" s="139"/>
      <c r="AR304" s="139"/>
      <c r="AS304" s="139"/>
      <c r="AT304" s="139"/>
    </row>
    <row r="305" ht="24.75" hidden="1" customHeight="1">
      <c r="A305" s="160">
        <v>28.0</v>
      </c>
      <c r="B305" s="261"/>
      <c r="C305" s="196"/>
      <c r="D305" s="196"/>
      <c r="E305" s="196"/>
      <c r="F305" s="196"/>
      <c r="G305" s="196"/>
      <c r="H305" s="196"/>
      <c r="I305" s="196"/>
      <c r="J305" s="192">
        <f t="shared" si="241"/>
        <v>0</v>
      </c>
      <c r="K305" s="175"/>
      <c r="L305" s="175"/>
      <c r="M305" s="175"/>
      <c r="N305" s="175"/>
      <c r="O305" s="175"/>
      <c r="P305" s="175"/>
      <c r="Q305" s="139"/>
      <c r="R305" s="139"/>
      <c r="S305" s="13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  <c r="AL305" s="139"/>
      <c r="AM305" s="139"/>
      <c r="AN305" s="139"/>
      <c r="AO305" s="139"/>
      <c r="AP305" s="139"/>
      <c r="AQ305" s="139"/>
      <c r="AR305" s="139"/>
      <c r="AS305" s="139"/>
      <c r="AT305" s="139"/>
    </row>
    <row r="306" ht="24.75" hidden="1" customHeight="1">
      <c r="A306" s="160">
        <v>29.0</v>
      </c>
      <c r="B306" s="262"/>
      <c r="C306" s="196"/>
      <c r="D306" s="196"/>
      <c r="E306" s="196"/>
      <c r="F306" s="196"/>
      <c r="G306" s="196"/>
      <c r="H306" s="196"/>
      <c r="I306" s="196"/>
      <c r="J306" s="192">
        <f t="shared" si="241"/>
        <v>0</v>
      </c>
      <c r="K306" s="175"/>
      <c r="L306" s="175"/>
      <c r="M306" s="175"/>
      <c r="N306" s="175"/>
      <c r="O306" s="175"/>
      <c r="P306" s="175"/>
      <c r="Q306" s="139"/>
      <c r="R306" s="139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  <c r="AL306" s="139"/>
      <c r="AM306" s="139"/>
      <c r="AN306" s="139"/>
      <c r="AO306" s="139"/>
      <c r="AP306" s="139"/>
      <c r="AQ306" s="139"/>
      <c r="AR306" s="139"/>
      <c r="AS306" s="139"/>
      <c r="AT306" s="139"/>
    </row>
    <row r="307" ht="24.75" hidden="1" customHeight="1">
      <c r="A307" s="160">
        <v>30.0</v>
      </c>
      <c r="B307" s="262"/>
      <c r="C307" s="196"/>
      <c r="D307" s="196"/>
      <c r="E307" s="196"/>
      <c r="F307" s="196"/>
      <c r="G307" s="196"/>
      <c r="H307" s="222"/>
      <c r="I307" s="196"/>
      <c r="J307" s="192">
        <f t="shared" si="241"/>
        <v>0</v>
      </c>
      <c r="K307" s="175"/>
      <c r="L307" s="175"/>
      <c r="M307" s="175"/>
      <c r="N307" s="175"/>
      <c r="O307" s="175"/>
      <c r="P307" s="175"/>
      <c r="Q307" s="139"/>
      <c r="R307" s="139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  <c r="AL307" s="139"/>
      <c r="AM307" s="139"/>
      <c r="AN307" s="139"/>
      <c r="AO307" s="139"/>
      <c r="AP307" s="139"/>
      <c r="AQ307" s="139"/>
      <c r="AR307" s="139"/>
      <c r="AS307" s="139"/>
      <c r="AT307" s="139"/>
    </row>
    <row r="308" ht="24.75" hidden="1" customHeight="1">
      <c r="A308" s="160">
        <v>31.0</v>
      </c>
      <c r="B308" s="212"/>
      <c r="C308" s="196"/>
      <c r="D308" s="196"/>
      <c r="E308" s="196"/>
      <c r="F308" s="196"/>
      <c r="G308" s="196"/>
      <c r="H308" s="222"/>
      <c r="I308" s="196"/>
      <c r="J308" s="192">
        <f t="shared" si="241"/>
        <v>0</v>
      </c>
      <c r="K308" s="175"/>
      <c r="L308" s="175"/>
      <c r="M308" s="175"/>
      <c r="N308" s="175"/>
      <c r="O308" s="175"/>
      <c r="P308" s="175"/>
      <c r="Q308" s="139"/>
      <c r="R308" s="139"/>
      <c r="S308" s="13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  <c r="AL308" s="139"/>
      <c r="AM308" s="139"/>
      <c r="AN308" s="139"/>
      <c r="AO308" s="139"/>
      <c r="AP308" s="139"/>
      <c r="AQ308" s="139"/>
      <c r="AR308" s="139"/>
      <c r="AS308" s="139"/>
      <c r="AT308" s="139"/>
    </row>
    <row r="309" ht="24.75" hidden="1" customHeight="1">
      <c r="A309" s="160">
        <v>32.0</v>
      </c>
      <c r="B309" s="212"/>
      <c r="C309" s="160"/>
      <c r="D309" s="160"/>
      <c r="E309" s="160"/>
      <c r="F309" s="160"/>
      <c r="G309" s="160"/>
      <c r="H309" s="160"/>
      <c r="I309" s="160"/>
      <c r="J309" s="192">
        <f t="shared" si="241"/>
        <v>0</v>
      </c>
      <c r="K309" s="175"/>
      <c r="L309" s="175"/>
      <c r="M309" s="175"/>
      <c r="N309" s="175"/>
      <c r="O309" s="175"/>
      <c r="P309" s="175"/>
      <c r="Q309" s="139"/>
      <c r="R309" s="139"/>
      <c r="S309" s="139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  <c r="AL309" s="139"/>
      <c r="AM309" s="139"/>
      <c r="AN309" s="139"/>
      <c r="AO309" s="139"/>
      <c r="AP309" s="139"/>
      <c r="AQ309" s="139"/>
      <c r="AR309" s="139"/>
      <c r="AS309" s="139"/>
      <c r="AT309" s="139"/>
    </row>
    <row r="310" ht="24.75" hidden="1" customHeight="1">
      <c r="A310" s="160">
        <v>33.0</v>
      </c>
      <c r="B310" s="262"/>
      <c r="C310" s="160"/>
      <c r="D310" s="160"/>
      <c r="E310" s="160"/>
      <c r="F310" s="160"/>
      <c r="G310" s="160"/>
      <c r="H310" s="160"/>
      <c r="I310" s="160"/>
      <c r="J310" s="192">
        <f t="shared" si="241"/>
        <v>0</v>
      </c>
      <c r="K310" s="175"/>
      <c r="L310" s="175"/>
      <c r="M310" s="175"/>
      <c r="N310" s="175"/>
      <c r="O310" s="175"/>
      <c r="P310" s="175"/>
      <c r="Q310" s="139"/>
      <c r="R310" s="139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  <c r="AL310" s="139"/>
      <c r="AM310" s="139"/>
      <c r="AN310" s="139"/>
      <c r="AO310" s="139"/>
      <c r="AP310" s="139"/>
      <c r="AQ310" s="139"/>
      <c r="AR310" s="139"/>
      <c r="AS310" s="139"/>
      <c r="AT310" s="139"/>
    </row>
    <row r="311" ht="24.75" hidden="1" customHeight="1">
      <c r="A311" s="160">
        <v>34.0</v>
      </c>
      <c r="B311" s="263"/>
      <c r="C311" s="160"/>
      <c r="D311" s="160"/>
      <c r="E311" s="160"/>
      <c r="F311" s="160"/>
      <c r="G311" s="160"/>
      <c r="H311" s="160"/>
      <c r="I311" s="160"/>
      <c r="J311" s="192">
        <f t="shared" si="241"/>
        <v>0</v>
      </c>
      <c r="K311" s="175"/>
      <c r="L311" s="175"/>
      <c r="M311" s="175"/>
      <c r="N311" s="175"/>
      <c r="O311" s="175"/>
      <c r="P311" s="175"/>
      <c r="Q311" s="139"/>
      <c r="R311" s="139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39"/>
      <c r="AL311" s="139"/>
      <c r="AM311" s="139"/>
      <c r="AN311" s="139"/>
      <c r="AO311" s="139"/>
      <c r="AP311" s="139"/>
      <c r="AQ311" s="139"/>
      <c r="AR311" s="139"/>
      <c r="AS311" s="139"/>
      <c r="AT311" s="139"/>
    </row>
    <row r="312" ht="24.75" hidden="1" customHeight="1">
      <c r="A312" s="160">
        <v>35.0</v>
      </c>
      <c r="B312" s="264"/>
      <c r="C312" s="160"/>
      <c r="D312" s="160"/>
      <c r="E312" s="160"/>
      <c r="F312" s="160"/>
      <c r="G312" s="160"/>
      <c r="H312" s="160"/>
      <c r="I312" s="160"/>
      <c r="J312" s="192">
        <f t="shared" si="241"/>
        <v>0</v>
      </c>
      <c r="K312" s="175"/>
      <c r="L312" s="175"/>
      <c r="M312" s="175"/>
      <c r="N312" s="175"/>
      <c r="O312" s="175"/>
      <c r="P312" s="175"/>
      <c r="Q312" s="139"/>
      <c r="R312" s="139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  <c r="AL312" s="139"/>
      <c r="AM312" s="139"/>
      <c r="AN312" s="139"/>
      <c r="AO312" s="139"/>
      <c r="AP312" s="139"/>
      <c r="AQ312" s="139"/>
      <c r="AR312" s="139"/>
      <c r="AS312" s="139"/>
      <c r="AT312" s="139"/>
    </row>
    <row r="313" ht="18.75" customHeight="1">
      <c r="A313" s="139"/>
      <c r="B313" s="139"/>
      <c r="C313" s="139"/>
      <c r="D313" s="139"/>
      <c r="E313" s="139"/>
      <c r="F313" s="139"/>
      <c r="G313" s="139"/>
      <c r="H313" s="140" t="s">
        <v>38</v>
      </c>
      <c r="I313" s="139"/>
      <c r="J313" s="224">
        <f>SUM(J278:J312)</f>
        <v>0</v>
      </c>
      <c r="K313" s="225"/>
      <c r="L313" s="225"/>
      <c r="M313" s="225"/>
      <c r="N313" s="225"/>
      <c r="O313" s="225"/>
      <c r="P313" s="225"/>
      <c r="Q313" s="225"/>
      <c r="R313" s="139"/>
      <c r="S313" s="21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  <c r="AL313" s="139"/>
      <c r="AM313" s="139"/>
      <c r="AN313" s="139"/>
      <c r="AO313" s="139"/>
      <c r="AP313" s="139"/>
      <c r="AQ313" s="139"/>
      <c r="AR313" s="139"/>
      <c r="AS313" s="139"/>
      <c r="AT313" s="139"/>
    </row>
    <row r="314" ht="18.75" customHeight="1">
      <c r="A314" s="144"/>
      <c r="B314" s="144"/>
      <c r="C314" s="144"/>
      <c r="D314" s="144"/>
      <c r="E314" s="144"/>
      <c r="F314" s="144"/>
      <c r="G314" s="144"/>
      <c r="H314" s="145"/>
      <c r="I314" s="172"/>
      <c r="J314" s="199">
        <f>+J313*60%</f>
        <v>0</v>
      </c>
      <c r="K314" s="199"/>
      <c r="L314" s="199"/>
      <c r="M314" s="199"/>
      <c r="N314" s="199"/>
      <c r="O314" s="199"/>
      <c r="P314" s="199"/>
      <c r="Q314" s="199">
        <f>+J313*40%</f>
        <v>0</v>
      </c>
      <c r="R314" s="139"/>
      <c r="S314" s="21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  <c r="AJ314" s="139"/>
      <c r="AK314" s="139"/>
      <c r="AL314" s="139"/>
      <c r="AM314" s="139"/>
      <c r="AN314" s="139"/>
      <c r="AO314" s="139"/>
      <c r="AP314" s="139"/>
      <c r="AQ314" s="139"/>
      <c r="AR314" s="139"/>
      <c r="AS314" s="139"/>
      <c r="AT314" s="139"/>
    </row>
    <row r="315" ht="18.75" customHeight="1">
      <c r="A315" s="139"/>
      <c r="B315" s="139"/>
      <c r="C315" s="139"/>
      <c r="D315" s="139"/>
      <c r="E315" s="139"/>
      <c r="F315" s="139"/>
      <c r="G315" s="139"/>
      <c r="H315" s="140"/>
      <c r="I315" s="139"/>
      <c r="J315" s="139"/>
      <c r="K315" s="139"/>
      <c r="L315" s="139"/>
      <c r="M315" s="139"/>
      <c r="N315" s="139"/>
      <c r="O315" s="139"/>
      <c r="P315" s="139"/>
      <c r="Q315" s="139"/>
      <c r="R315" s="139"/>
      <c r="S315" s="219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  <c r="AJ315" s="139"/>
      <c r="AK315" s="139"/>
      <c r="AL315" s="139"/>
      <c r="AM315" s="139"/>
      <c r="AN315" s="139"/>
      <c r="AO315" s="139"/>
      <c r="AP315" s="139"/>
      <c r="AQ315" s="139"/>
      <c r="AR315" s="139"/>
      <c r="AS315" s="139"/>
      <c r="AT315" s="139"/>
    </row>
    <row r="316" ht="18.75" customHeight="1">
      <c r="A316" s="139"/>
      <c r="B316" s="139"/>
      <c r="C316" s="139"/>
      <c r="D316" s="139"/>
      <c r="E316" s="139"/>
      <c r="F316" s="139"/>
      <c r="G316" s="139"/>
      <c r="H316" s="140"/>
      <c r="I316" s="139"/>
      <c r="J316" s="139"/>
      <c r="K316" s="139"/>
      <c r="L316" s="139"/>
      <c r="M316" s="139"/>
      <c r="N316" s="139"/>
      <c r="O316" s="139"/>
      <c r="P316" s="139"/>
      <c r="Q316" s="139"/>
      <c r="R316" s="139"/>
      <c r="S316" s="219"/>
      <c r="T316" s="139"/>
      <c r="U316" s="139"/>
      <c r="V316" s="139"/>
      <c r="W316" s="139"/>
      <c r="X316" s="139"/>
      <c r="Y316" s="139"/>
      <c r="Z316" s="139"/>
      <c r="AA316" s="139"/>
      <c r="AB316" s="139"/>
      <c r="AC316" s="139"/>
      <c r="AD316" s="139"/>
      <c r="AE316" s="139"/>
      <c r="AF316" s="139"/>
      <c r="AG316" s="139"/>
      <c r="AH316" s="139"/>
      <c r="AI316" s="139"/>
      <c r="AJ316" s="139"/>
      <c r="AK316" s="139"/>
      <c r="AL316" s="139"/>
      <c r="AM316" s="139"/>
      <c r="AN316" s="139"/>
      <c r="AO316" s="139"/>
      <c r="AP316" s="139"/>
      <c r="AQ316" s="139"/>
      <c r="AR316" s="139"/>
      <c r="AS316" s="139"/>
      <c r="AT316" s="139"/>
    </row>
    <row r="317" ht="19.5" customHeight="1">
      <c r="A317" s="226" t="s">
        <v>41</v>
      </c>
      <c r="B317" s="139"/>
      <c r="C317" s="139"/>
      <c r="D317" s="139"/>
      <c r="E317" s="139"/>
      <c r="F317" s="139"/>
      <c r="G317" s="139"/>
      <c r="H317" s="140"/>
      <c r="I317" s="139"/>
      <c r="J317" s="139"/>
      <c r="K317" s="139"/>
      <c r="L317" s="139"/>
      <c r="M317" s="139"/>
      <c r="N317" s="139"/>
      <c r="O317" s="139"/>
      <c r="P317" s="139"/>
      <c r="Q317" s="139"/>
      <c r="R317" s="139"/>
      <c r="S317" s="219"/>
      <c r="T317" s="139"/>
      <c r="U317" s="139"/>
      <c r="V317" s="139"/>
      <c r="W317" s="139"/>
      <c r="X317" s="139"/>
      <c r="Y317" s="139"/>
      <c r="Z317" s="139"/>
      <c r="AA317" s="139"/>
      <c r="AB317" s="139"/>
      <c r="AC317" s="139"/>
      <c r="AD317" s="139"/>
      <c r="AE317" s="139"/>
      <c r="AF317" s="139"/>
      <c r="AG317" s="139"/>
      <c r="AH317" s="139"/>
      <c r="AI317" s="139"/>
      <c r="AJ317" s="139"/>
      <c r="AK317" s="139"/>
      <c r="AL317" s="139"/>
      <c r="AM317" s="139"/>
      <c r="AN317" s="139"/>
      <c r="AO317" s="139"/>
      <c r="AP317" s="139"/>
      <c r="AQ317" s="139"/>
      <c r="AR317" s="139"/>
      <c r="AS317" s="139"/>
      <c r="AT317" s="139"/>
    </row>
    <row r="318" ht="57.0" customHeight="1">
      <c r="A318" s="227"/>
      <c r="B318" s="228" t="s">
        <v>42</v>
      </c>
      <c r="C318" s="228" t="s">
        <v>43</v>
      </c>
      <c r="D318" s="228" t="s">
        <v>44</v>
      </c>
      <c r="E318" s="228" t="s">
        <v>45</v>
      </c>
      <c r="F318" s="228"/>
      <c r="G318" s="228"/>
      <c r="H318" s="229" t="s">
        <v>46</v>
      </c>
      <c r="I318" s="230" t="s">
        <v>47</v>
      </c>
      <c r="J318" s="139"/>
      <c r="K318" s="139"/>
      <c r="L318" s="139"/>
      <c r="M318" s="139"/>
      <c r="N318" s="139"/>
      <c r="O318" s="139"/>
      <c r="P318" s="139"/>
      <c r="Q318" s="139"/>
      <c r="R318" s="141"/>
      <c r="S318" s="219"/>
      <c r="T318" s="139"/>
      <c r="U318" s="139"/>
      <c r="V318" s="139"/>
      <c r="W318" s="139"/>
      <c r="X318" s="139"/>
      <c r="Y318" s="139"/>
      <c r="Z318" s="139"/>
      <c r="AA318" s="139"/>
      <c r="AB318" s="139"/>
      <c r="AC318" s="139"/>
      <c r="AD318" s="139"/>
      <c r="AE318" s="139"/>
      <c r="AF318" s="139"/>
      <c r="AG318" s="139"/>
      <c r="AH318" s="139"/>
      <c r="AI318" s="139"/>
      <c r="AJ318" s="139"/>
      <c r="AK318" s="139"/>
      <c r="AL318" s="139"/>
      <c r="AM318" s="139"/>
      <c r="AN318" s="139"/>
      <c r="AO318" s="139"/>
      <c r="AP318" s="139"/>
      <c r="AQ318" s="139"/>
      <c r="AR318" s="139"/>
      <c r="AS318" s="139"/>
      <c r="AT318" s="139"/>
    </row>
    <row r="319" ht="18.75" customHeight="1">
      <c r="A319" s="231" t="s">
        <v>48</v>
      </c>
      <c r="B319" s="232">
        <f>+E25</f>
        <v>0</v>
      </c>
      <c r="C319" s="233">
        <f>+J250</f>
        <v>0</v>
      </c>
      <c r="D319" s="233">
        <f>+J271</f>
        <v>0</v>
      </c>
      <c r="E319" s="234">
        <f>J314</f>
        <v>0</v>
      </c>
      <c r="F319" s="234"/>
      <c r="G319" s="234"/>
      <c r="H319" s="235">
        <f>+I25</f>
        <v>0</v>
      </c>
      <c r="I319" s="236">
        <f>+B319-C319-D319-E319-H319</f>
        <v>0</v>
      </c>
      <c r="J319" s="139"/>
      <c r="K319" s="139"/>
      <c r="L319" s="139"/>
      <c r="M319" s="139"/>
      <c r="N319" s="139"/>
      <c r="O319" s="139"/>
      <c r="P319" s="139"/>
      <c r="Q319" s="139"/>
      <c r="R319" s="141"/>
      <c r="S319" s="219"/>
      <c r="T319" s="139"/>
      <c r="U319" s="139"/>
      <c r="V319" s="139"/>
      <c r="W319" s="139"/>
      <c r="X319" s="139"/>
      <c r="Y319" s="139"/>
      <c r="Z319" s="139"/>
      <c r="AA319" s="139"/>
      <c r="AB319" s="139"/>
      <c r="AC319" s="139"/>
      <c r="AD319" s="139"/>
      <c r="AE319" s="139"/>
      <c r="AF319" s="139"/>
      <c r="AG319" s="139"/>
      <c r="AH319" s="139"/>
      <c r="AI319" s="139"/>
      <c r="AJ319" s="139"/>
      <c r="AK319" s="139"/>
      <c r="AL319" s="139"/>
      <c r="AM319" s="139"/>
      <c r="AN319" s="139"/>
      <c r="AO319" s="139"/>
      <c r="AP319" s="139"/>
      <c r="AQ319" s="139"/>
      <c r="AR319" s="139"/>
      <c r="AS319" s="139"/>
      <c r="AT319" s="139"/>
    </row>
    <row r="320" ht="19.5" customHeight="1">
      <c r="A320" s="237" t="s">
        <v>49</v>
      </c>
      <c r="B320" s="238"/>
      <c r="C320" s="239" t="str">
        <f>+C319/B319</f>
        <v>#DIV/0!</v>
      </c>
      <c r="D320" s="239" t="str">
        <f>+D319/B319</f>
        <v>#DIV/0!</v>
      </c>
      <c r="E320" s="239" t="str">
        <f>+E319/B319</f>
        <v>#DIV/0!</v>
      </c>
      <c r="F320" s="239"/>
      <c r="G320" s="239"/>
      <c r="H320" s="240" t="str">
        <f>+H319/B319</f>
        <v>#DIV/0!</v>
      </c>
      <c r="I320" s="241" t="str">
        <f>+I319/B319</f>
        <v>#DIV/0!</v>
      </c>
      <c r="J320" s="139"/>
      <c r="K320" s="139"/>
      <c r="L320" s="139"/>
      <c r="M320" s="139"/>
      <c r="N320" s="139"/>
      <c r="O320" s="139"/>
      <c r="P320" s="139"/>
      <c r="Q320" s="139"/>
      <c r="R320" s="141"/>
      <c r="S320" s="219"/>
      <c r="T320" s="139"/>
      <c r="U320" s="139"/>
      <c r="V320" s="139"/>
      <c r="W320" s="139"/>
      <c r="X320" s="139"/>
      <c r="Y320" s="139"/>
      <c r="Z320" s="139"/>
      <c r="AA320" s="139"/>
      <c r="AB320" s="139"/>
      <c r="AC320" s="139"/>
      <c r="AD320" s="139"/>
      <c r="AE320" s="139"/>
      <c r="AF320" s="139"/>
      <c r="AG320" s="139"/>
      <c r="AH320" s="139"/>
      <c r="AI320" s="139"/>
      <c r="AJ320" s="139"/>
      <c r="AK320" s="139"/>
      <c r="AL320" s="139"/>
      <c r="AM320" s="139"/>
      <c r="AN320" s="139"/>
      <c r="AO320" s="139"/>
      <c r="AP320" s="139"/>
      <c r="AQ320" s="139"/>
      <c r="AR320" s="139"/>
      <c r="AS320" s="139"/>
      <c r="AT320" s="139"/>
    </row>
    <row r="321" ht="19.5" customHeight="1">
      <c r="A321" s="162"/>
      <c r="B321" s="215"/>
      <c r="C321" s="242"/>
      <c r="D321" s="242"/>
      <c r="E321" s="242"/>
      <c r="F321" s="242"/>
      <c r="G321" s="242"/>
      <c r="H321" s="243"/>
      <c r="I321" s="244"/>
      <c r="J321" s="139"/>
      <c r="K321" s="139"/>
      <c r="L321" s="139"/>
      <c r="M321" s="139"/>
      <c r="N321" s="139"/>
      <c r="O321" s="139"/>
      <c r="P321" s="139"/>
      <c r="Q321" s="139"/>
      <c r="R321" s="141"/>
      <c r="S321" s="219"/>
      <c r="T321" s="139"/>
      <c r="U321" s="139"/>
      <c r="V321" s="139"/>
      <c r="W321" s="139"/>
      <c r="X321" s="139"/>
      <c r="Y321" s="139"/>
      <c r="Z321" s="139"/>
      <c r="AA321" s="139"/>
      <c r="AB321" s="139"/>
      <c r="AC321" s="139"/>
      <c r="AD321" s="139"/>
      <c r="AE321" s="139"/>
      <c r="AF321" s="139"/>
      <c r="AG321" s="139"/>
      <c r="AH321" s="139"/>
      <c r="AI321" s="139"/>
      <c r="AJ321" s="139"/>
      <c r="AK321" s="139"/>
      <c r="AL321" s="139"/>
      <c r="AM321" s="139"/>
      <c r="AN321" s="139"/>
      <c r="AO321" s="139"/>
      <c r="AP321" s="139"/>
      <c r="AQ321" s="139"/>
      <c r="AR321" s="139"/>
      <c r="AS321" s="139"/>
      <c r="AT321" s="139"/>
    </row>
    <row r="322" ht="18.75" customHeight="1">
      <c r="A322" s="245"/>
      <c r="B322" s="246"/>
      <c r="C322" s="246"/>
      <c r="D322" s="246" t="s">
        <v>50</v>
      </c>
      <c r="E322" s="246" t="s">
        <v>48</v>
      </c>
      <c r="F322" s="246"/>
      <c r="G322" s="246"/>
      <c r="H322" s="247">
        <f>+D319+E319+H319+I319</f>
        <v>0</v>
      </c>
      <c r="I322" s="248"/>
      <c r="J322" s="139"/>
      <c r="K322" s="139"/>
      <c r="L322" s="139"/>
      <c r="M322" s="139"/>
      <c r="N322" s="139"/>
      <c r="O322" s="139"/>
      <c r="P322" s="139"/>
      <c r="Q322" s="139"/>
      <c r="R322" s="141"/>
      <c r="S322" s="140"/>
      <c r="T322" s="139"/>
      <c r="U322" s="139"/>
      <c r="V322" s="139"/>
      <c r="W322" s="139"/>
      <c r="X322" s="139"/>
      <c r="Y322" s="139"/>
      <c r="Z322" s="139"/>
      <c r="AA322" s="139"/>
      <c r="AB322" s="139"/>
      <c r="AC322" s="139"/>
      <c r="AD322" s="139"/>
      <c r="AE322" s="139"/>
      <c r="AF322" s="139"/>
      <c r="AG322" s="139"/>
      <c r="AH322" s="139"/>
      <c r="AI322" s="139"/>
      <c r="AJ322" s="139"/>
      <c r="AK322" s="139"/>
      <c r="AL322" s="139"/>
      <c r="AM322" s="139"/>
      <c r="AN322" s="139"/>
      <c r="AO322" s="139"/>
      <c r="AP322" s="139"/>
      <c r="AQ322" s="139"/>
      <c r="AR322" s="139"/>
      <c r="AS322" s="139"/>
      <c r="AT322" s="139"/>
    </row>
    <row r="323" ht="18.75" customHeight="1">
      <c r="A323" s="249"/>
      <c r="B323" s="139"/>
      <c r="C323" s="139"/>
      <c r="D323" s="139"/>
      <c r="E323" s="139" t="s">
        <v>49</v>
      </c>
      <c r="F323" s="139"/>
      <c r="G323" s="139"/>
      <c r="H323" s="243" t="str">
        <f>+H322/B319</f>
        <v>#DIV/0!</v>
      </c>
      <c r="I323" s="250"/>
      <c r="J323" s="139"/>
      <c r="K323" s="139"/>
      <c r="L323" s="139"/>
      <c r="M323" s="139"/>
      <c r="N323" s="139"/>
      <c r="O323" s="139"/>
      <c r="P323" s="139"/>
      <c r="Q323" s="139"/>
      <c r="R323" s="141"/>
      <c r="S323" s="140"/>
      <c r="T323" s="139"/>
      <c r="U323" s="139"/>
      <c r="V323" s="139"/>
      <c r="W323" s="139"/>
      <c r="X323" s="139"/>
      <c r="Y323" s="139"/>
      <c r="Z323" s="139"/>
      <c r="AA323" s="139"/>
      <c r="AB323" s="139"/>
      <c r="AC323" s="139"/>
      <c r="AD323" s="139"/>
      <c r="AE323" s="139"/>
      <c r="AF323" s="139"/>
      <c r="AG323" s="139"/>
      <c r="AH323" s="139"/>
      <c r="AI323" s="139"/>
      <c r="AJ323" s="139"/>
      <c r="AK323" s="139"/>
      <c r="AL323" s="139"/>
      <c r="AM323" s="139"/>
      <c r="AN323" s="139"/>
      <c r="AO323" s="139"/>
      <c r="AP323" s="139"/>
      <c r="AQ323" s="139"/>
      <c r="AR323" s="139"/>
      <c r="AS323" s="139"/>
      <c r="AT323" s="139"/>
    </row>
    <row r="324" ht="18.75" customHeight="1">
      <c r="A324" s="249"/>
      <c r="B324" s="139"/>
      <c r="C324" s="139" t="s">
        <v>51</v>
      </c>
      <c r="D324" s="139"/>
      <c r="E324" s="139"/>
      <c r="F324" s="139"/>
      <c r="G324" s="139"/>
      <c r="H324" s="140"/>
      <c r="I324" s="250"/>
      <c r="J324" s="139"/>
      <c r="K324" s="139"/>
      <c r="L324" s="139"/>
      <c r="M324" s="139"/>
      <c r="N324" s="139"/>
      <c r="O324" s="139"/>
      <c r="P324" s="139"/>
      <c r="Q324" s="139"/>
      <c r="R324" s="141"/>
      <c r="S324" s="140"/>
      <c r="T324" s="139"/>
      <c r="U324" s="139"/>
      <c r="V324" s="139"/>
      <c r="W324" s="139"/>
      <c r="X324" s="139"/>
      <c r="Y324" s="139"/>
      <c r="Z324" s="139"/>
      <c r="AA324" s="139"/>
      <c r="AB324" s="139"/>
      <c r="AC324" s="139"/>
      <c r="AD324" s="139"/>
      <c r="AE324" s="139"/>
      <c r="AF324" s="139"/>
      <c r="AG324" s="139"/>
      <c r="AH324" s="139"/>
      <c r="AI324" s="139"/>
      <c r="AJ324" s="139"/>
      <c r="AK324" s="139"/>
      <c r="AL324" s="139"/>
      <c r="AM324" s="139"/>
      <c r="AN324" s="139"/>
      <c r="AO324" s="139"/>
      <c r="AP324" s="139"/>
      <c r="AQ324" s="139"/>
      <c r="AR324" s="139"/>
      <c r="AS324" s="139"/>
      <c r="AT324" s="139"/>
    </row>
    <row r="325" ht="18.75" customHeight="1">
      <c r="A325" s="249"/>
      <c r="B325" s="139"/>
      <c r="C325" s="139"/>
      <c r="D325" s="139" t="s">
        <v>52</v>
      </c>
      <c r="E325" s="139"/>
      <c r="F325" s="139"/>
      <c r="G325" s="139"/>
      <c r="H325" s="140">
        <f>+H324*(H322-H319)</f>
        <v>0</v>
      </c>
      <c r="I325" s="250"/>
      <c r="J325" s="139"/>
      <c r="K325" s="139"/>
      <c r="L325" s="139"/>
      <c r="M325" s="139"/>
      <c r="N325" s="139"/>
      <c r="O325" s="139"/>
      <c r="P325" s="139"/>
      <c r="Q325" s="139"/>
      <c r="R325" s="141"/>
      <c r="S325" s="139"/>
      <c r="T325" s="139"/>
      <c r="U325" s="139"/>
      <c r="V325" s="139"/>
      <c r="W325" s="139"/>
      <c r="X325" s="139"/>
      <c r="Y325" s="139"/>
      <c r="Z325" s="139"/>
      <c r="AA325" s="139"/>
      <c r="AB325" s="139"/>
      <c r="AC325" s="139"/>
      <c r="AD325" s="139"/>
      <c r="AE325" s="139"/>
      <c r="AF325" s="139"/>
      <c r="AG325" s="139"/>
      <c r="AH325" s="139"/>
      <c r="AI325" s="139"/>
      <c r="AJ325" s="139"/>
      <c r="AK325" s="139"/>
      <c r="AL325" s="139"/>
      <c r="AM325" s="139"/>
      <c r="AN325" s="139"/>
      <c r="AO325" s="139"/>
      <c r="AP325" s="139"/>
      <c r="AQ325" s="139"/>
      <c r="AR325" s="139"/>
      <c r="AS325" s="139"/>
      <c r="AT325" s="139"/>
    </row>
    <row r="326" ht="19.5" customHeight="1">
      <c r="A326" s="251"/>
      <c r="B326" s="252"/>
      <c r="C326" s="252"/>
      <c r="D326" s="252"/>
      <c r="E326" s="252"/>
      <c r="F326" s="252"/>
      <c r="G326" s="252"/>
      <c r="H326" s="253"/>
      <c r="I326" s="254"/>
      <c r="J326" s="139"/>
      <c r="K326" s="139"/>
      <c r="L326" s="139"/>
      <c r="M326" s="139"/>
      <c r="N326" s="139"/>
      <c r="O326" s="139"/>
      <c r="P326" s="139"/>
      <c r="Q326" s="139"/>
      <c r="R326" s="141"/>
      <c r="S326" s="139"/>
      <c r="T326" s="139"/>
      <c r="U326" s="139"/>
      <c r="V326" s="139"/>
      <c r="W326" s="139"/>
      <c r="X326" s="139"/>
      <c r="Y326" s="139"/>
      <c r="Z326" s="139"/>
      <c r="AA326" s="139"/>
      <c r="AB326" s="139"/>
      <c r="AC326" s="139"/>
      <c r="AD326" s="139"/>
      <c r="AE326" s="139"/>
      <c r="AF326" s="139"/>
      <c r="AG326" s="139"/>
      <c r="AH326" s="139"/>
      <c r="AI326" s="139"/>
      <c r="AJ326" s="139"/>
      <c r="AK326" s="139"/>
      <c r="AL326" s="139"/>
      <c r="AM326" s="139"/>
      <c r="AN326" s="139"/>
      <c r="AO326" s="139"/>
      <c r="AP326" s="139"/>
      <c r="AQ326" s="139"/>
      <c r="AR326" s="139"/>
      <c r="AS326" s="139"/>
      <c r="AT326" s="139"/>
    </row>
    <row r="327" ht="18.75" customHeight="1">
      <c r="A327" s="139"/>
      <c r="B327" s="139"/>
      <c r="C327" s="139"/>
      <c r="D327" s="139"/>
      <c r="E327" s="139"/>
      <c r="F327" s="139"/>
      <c r="G327" s="139"/>
      <c r="H327" s="140"/>
      <c r="I327" s="139"/>
      <c r="J327" s="139"/>
      <c r="K327" s="139"/>
      <c r="L327" s="139"/>
      <c r="M327" s="139"/>
      <c r="N327" s="139"/>
      <c r="O327" s="139"/>
      <c r="P327" s="139"/>
      <c r="Q327" s="139"/>
      <c r="R327" s="141"/>
      <c r="S327" s="139"/>
      <c r="T327" s="139"/>
      <c r="U327" s="139"/>
      <c r="V327" s="139"/>
      <c r="W327" s="139"/>
      <c r="X327" s="139"/>
      <c r="Y327" s="139"/>
      <c r="Z327" s="139"/>
      <c r="AA327" s="139"/>
      <c r="AB327" s="139"/>
      <c r="AC327" s="139"/>
      <c r="AD327" s="139"/>
      <c r="AE327" s="139"/>
      <c r="AF327" s="139"/>
      <c r="AG327" s="139"/>
      <c r="AH327" s="139"/>
      <c r="AI327" s="139"/>
      <c r="AJ327" s="139"/>
      <c r="AK327" s="139"/>
      <c r="AL327" s="139"/>
      <c r="AM327" s="139"/>
      <c r="AN327" s="139"/>
      <c r="AO327" s="139"/>
      <c r="AP327" s="139"/>
      <c r="AQ327" s="139"/>
      <c r="AR327" s="139"/>
      <c r="AS327" s="139"/>
      <c r="AT327" s="139"/>
    </row>
    <row r="328" ht="18.75" customHeight="1">
      <c r="A328" s="139"/>
      <c r="B328" s="139"/>
      <c r="C328" s="139"/>
      <c r="D328" s="139"/>
      <c r="E328" s="139"/>
      <c r="F328" s="139"/>
      <c r="G328" s="139"/>
      <c r="H328" s="140"/>
      <c r="I328" s="139"/>
      <c r="J328" s="139"/>
      <c r="K328" s="139"/>
      <c r="L328" s="139"/>
      <c r="M328" s="139"/>
      <c r="N328" s="139"/>
      <c r="O328" s="139"/>
      <c r="P328" s="139"/>
      <c r="Q328" s="139"/>
      <c r="R328" s="141"/>
      <c r="S328" s="139"/>
      <c r="T328" s="139"/>
      <c r="U328" s="139"/>
      <c r="V328" s="139"/>
      <c r="W328" s="139"/>
      <c r="X328" s="139"/>
      <c r="Y328" s="139"/>
      <c r="Z328" s="139"/>
      <c r="AA328" s="139"/>
      <c r="AB328" s="139"/>
      <c r="AC328" s="139"/>
      <c r="AD328" s="139"/>
      <c r="AE328" s="139"/>
      <c r="AF328" s="139"/>
      <c r="AG328" s="139"/>
      <c r="AH328" s="139"/>
      <c r="AI328" s="139"/>
      <c r="AJ328" s="139"/>
      <c r="AK328" s="139"/>
      <c r="AL328" s="139"/>
      <c r="AM328" s="139"/>
      <c r="AN328" s="139"/>
      <c r="AO328" s="139"/>
      <c r="AP328" s="139"/>
      <c r="AQ328" s="139"/>
      <c r="AR328" s="139"/>
      <c r="AS328" s="139"/>
      <c r="AT328" s="139"/>
    </row>
    <row r="329" ht="18.75" customHeight="1">
      <c r="A329" s="139"/>
      <c r="B329" s="139"/>
      <c r="C329" s="139"/>
      <c r="D329" s="139"/>
      <c r="E329" s="139"/>
      <c r="F329" s="139"/>
      <c r="G329" s="139"/>
      <c r="H329" s="140"/>
      <c r="I329" s="139"/>
      <c r="J329" s="139"/>
      <c r="K329" s="139"/>
      <c r="L329" s="139"/>
      <c r="M329" s="139"/>
      <c r="N329" s="139"/>
      <c r="O329" s="139"/>
      <c r="P329" s="139"/>
      <c r="Q329" s="139"/>
      <c r="R329" s="141"/>
      <c r="S329" s="139"/>
      <c r="T329" s="139"/>
      <c r="U329" s="139"/>
      <c r="V329" s="139"/>
      <c r="W329" s="139"/>
      <c r="X329" s="139"/>
      <c r="Y329" s="139"/>
      <c r="Z329" s="139"/>
      <c r="AA329" s="139"/>
      <c r="AB329" s="139"/>
      <c r="AC329" s="139"/>
      <c r="AD329" s="139"/>
      <c r="AE329" s="139"/>
      <c r="AF329" s="139"/>
      <c r="AG329" s="139"/>
      <c r="AH329" s="139"/>
      <c r="AI329" s="139"/>
      <c r="AJ329" s="139"/>
      <c r="AK329" s="139"/>
      <c r="AL329" s="139"/>
      <c r="AM329" s="139"/>
      <c r="AN329" s="139"/>
      <c r="AO329" s="139"/>
      <c r="AP329" s="139"/>
      <c r="AQ329" s="139"/>
      <c r="AR329" s="139"/>
      <c r="AS329" s="139"/>
      <c r="AT329" s="139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55"/>
      <c r="I477" s="7"/>
      <c r="J477" s="7"/>
      <c r="K477" s="7"/>
      <c r="L477" s="7"/>
      <c r="M477" s="7"/>
      <c r="N477" s="7"/>
      <c r="O477" s="7"/>
      <c r="P477" s="7"/>
      <c r="Q477" s="7"/>
      <c r="R477" s="25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55"/>
      <c r="I478" s="7"/>
      <c r="J478" s="7"/>
      <c r="K478" s="7"/>
      <c r="L478" s="7"/>
      <c r="M478" s="7"/>
      <c r="N478" s="7"/>
      <c r="O478" s="7"/>
      <c r="P478" s="7"/>
      <c r="Q478" s="7"/>
      <c r="R478" s="25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55"/>
      <c r="I479" s="7"/>
      <c r="J479" s="7"/>
      <c r="K479" s="7"/>
      <c r="L479" s="7"/>
      <c r="M479" s="7"/>
      <c r="N479" s="7"/>
      <c r="O479" s="7"/>
      <c r="P479" s="7"/>
      <c r="Q479" s="7"/>
      <c r="R479" s="25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55"/>
      <c r="I480" s="7"/>
      <c r="J480" s="7"/>
      <c r="K480" s="7"/>
      <c r="L480" s="7"/>
      <c r="M480" s="7"/>
      <c r="N480" s="7"/>
      <c r="O480" s="7"/>
      <c r="P480" s="7"/>
      <c r="Q480" s="7"/>
      <c r="R480" s="25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55"/>
      <c r="I481" s="7"/>
      <c r="J481" s="7"/>
      <c r="K481" s="7"/>
      <c r="L481" s="7"/>
      <c r="M481" s="7"/>
      <c r="N481" s="7"/>
      <c r="O481" s="7"/>
      <c r="P481" s="7"/>
      <c r="Q481" s="7"/>
      <c r="R481" s="25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55"/>
      <c r="I482" s="7"/>
      <c r="J482" s="7"/>
      <c r="K482" s="7"/>
      <c r="L482" s="7"/>
      <c r="M482" s="7"/>
      <c r="N482" s="7"/>
      <c r="O482" s="7"/>
      <c r="P482" s="7"/>
      <c r="Q482" s="7"/>
      <c r="R482" s="25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55"/>
      <c r="I483" s="7"/>
      <c r="J483" s="7"/>
      <c r="K483" s="7"/>
      <c r="L483" s="7"/>
      <c r="M483" s="7"/>
      <c r="N483" s="7"/>
      <c r="O483" s="7"/>
      <c r="P483" s="7"/>
      <c r="Q483" s="7"/>
      <c r="R483" s="25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55"/>
      <c r="I484" s="7"/>
      <c r="J484" s="7"/>
      <c r="K484" s="7"/>
      <c r="L484" s="7"/>
      <c r="M484" s="7"/>
      <c r="N484" s="7"/>
      <c r="O484" s="7"/>
      <c r="P484" s="7"/>
      <c r="Q484" s="7"/>
      <c r="R484" s="25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55"/>
      <c r="I485" s="7"/>
      <c r="J485" s="7"/>
      <c r="K485" s="7"/>
      <c r="L485" s="7"/>
      <c r="M485" s="7"/>
      <c r="N485" s="7"/>
      <c r="O485" s="7"/>
      <c r="P485" s="7"/>
      <c r="Q485" s="7"/>
      <c r="R485" s="25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55"/>
      <c r="I486" s="7"/>
      <c r="J486" s="7"/>
      <c r="K486" s="7"/>
      <c r="L486" s="7"/>
      <c r="M486" s="7"/>
      <c r="N486" s="7"/>
      <c r="O486" s="7"/>
      <c r="P486" s="7"/>
      <c r="Q486" s="7"/>
      <c r="R486" s="25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55"/>
      <c r="I487" s="7"/>
      <c r="J487" s="7"/>
      <c r="K487" s="7"/>
      <c r="L487" s="7"/>
      <c r="M487" s="7"/>
      <c r="N487" s="7"/>
      <c r="O487" s="7"/>
      <c r="P487" s="7"/>
      <c r="Q487" s="7"/>
      <c r="R487" s="25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55"/>
      <c r="I488" s="7"/>
      <c r="J488" s="7"/>
      <c r="K488" s="7"/>
      <c r="L488" s="7"/>
      <c r="M488" s="7"/>
      <c r="N488" s="7"/>
      <c r="O488" s="7"/>
      <c r="P488" s="7"/>
      <c r="Q488" s="7"/>
      <c r="R488" s="25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55"/>
      <c r="I489" s="7"/>
      <c r="J489" s="7"/>
      <c r="K489" s="7"/>
      <c r="L489" s="7"/>
      <c r="M489" s="7"/>
      <c r="N489" s="7"/>
      <c r="O489" s="7"/>
      <c r="P489" s="7"/>
      <c r="Q489" s="7"/>
      <c r="R489" s="25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55"/>
      <c r="I490" s="7"/>
      <c r="J490" s="7"/>
      <c r="K490" s="7"/>
      <c r="L490" s="7"/>
      <c r="M490" s="7"/>
      <c r="N490" s="7"/>
      <c r="O490" s="7"/>
      <c r="P490" s="7"/>
      <c r="Q490" s="7"/>
      <c r="R490" s="25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55"/>
      <c r="I491" s="7"/>
      <c r="J491" s="7"/>
      <c r="K491" s="7"/>
      <c r="L491" s="7"/>
      <c r="M491" s="7"/>
      <c r="N491" s="7"/>
      <c r="O491" s="7"/>
      <c r="P491" s="7"/>
      <c r="Q491" s="7"/>
      <c r="R491" s="25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55"/>
      <c r="I492" s="7"/>
      <c r="J492" s="7"/>
      <c r="K492" s="7"/>
      <c r="L492" s="7"/>
      <c r="M492" s="7"/>
      <c r="N492" s="7"/>
      <c r="O492" s="7"/>
      <c r="P492" s="7"/>
      <c r="Q492" s="7"/>
      <c r="R492" s="25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55"/>
      <c r="I493" s="7"/>
      <c r="J493" s="7"/>
      <c r="K493" s="7"/>
      <c r="L493" s="7"/>
      <c r="M493" s="7"/>
      <c r="N493" s="7"/>
      <c r="O493" s="7"/>
      <c r="P493" s="7"/>
      <c r="Q493" s="7"/>
      <c r="R493" s="25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55"/>
      <c r="I494" s="7"/>
      <c r="J494" s="7"/>
      <c r="K494" s="7"/>
      <c r="L494" s="7"/>
      <c r="M494" s="7"/>
      <c r="N494" s="7"/>
      <c r="O494" s="7"/>
      <c r="P494" s="7"/>
      <c r="Q494" s="7"/>
      <c r="R494" s="25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55"/>
      <c r="I495" s="7"/>
      <c r="J495" s="7"/>
      <c r="K495" s="7"/>
      <c r="L495" s="7"/>
      <c r="M495" s="7"/>
      <c r="N495" s="7"/>
      <c r="O495" s="7"/>
      <c r="P495" s="7"/>
      <c r="Q495" s="7"/>
      <c r="R495" s="256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55"/>
      <c r="I496" s="7"/>
      <c r="J496" s="7"/>
      <c r="K496" s="7"/>
      <c r="L496" s="7"/>
      <c r="M496" s="7"/>
      <c r="N496" s="7"/>
      <c r="O496" s="7"/>
      <c r="P496" s="7"/>
      <c r="Q496" s="7"/>
      <c r="R496" s="256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8.0" customHeight="1">
      <c r="A497" s="7"/>
      <c r="B497" s="7"/>
      <c r="C497" s="7"/>
      <c r="D497" s="7"/>
      <c r="E497" s="7"/>
      <c r="F497" s="7"/>
      <c r="G497" s="7"/>
      <c r="H497" s="255"/>
      <c r="I497" s="7"/>
      <c r="J497" s="7"/>
      <c r="K497" s="7"/>
      <c r="L497" s="7"/>
      <c r="M497" s="7"/>
      <c r="N497" s="7"/>
      <c r="O497" s="7"/>
      <c r="P497" s="7"/>
      <c r="Q497" s="7"/>
      <c r="R497" s="256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ht="18.0" customHeight="1">
      <c r="A498" s="7"/>
      <c r="B498" s="7"/>
      <c r="C498" s="7"/>
      <c r="D498" s="7"/>
      <c r="E498" s="7"/>
      <c r="F498" s="7"/>
      <c r="G498" s="7"/>
      <c r="H498" s="255"/>
      <c r="I498" s="7"/>
      <c r="J498" s="7"/>
      <c r="K498" s="7"/>
      <c r="L498" s="7"/>
      <c r="M498" s="7"/>
      <c r="N498" s="7"/>
      <c r="O498" s="7"/>
      <c r="P498" s="7"/>
      <c r="Q498" s="7"/>
      <c r="R498" s="256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</row>
    <row r="499" ht="18.0" customHeight="1">
      <c r="A499" s="7"/>
      <c r="B499" s="7"/>
      <c r="C499" s="7"/>
      <c r="D499" s="7"/>
      <c r="E499" s="7"/>
      <c r="F499" s="7"/>
      <c r="G499" s="7"/>
      <c r="H499" s="255"/>
      <c r="I499" s="7"/>
      <c r="J499" s="7"/>
      <c r="K499" s="7"/>
      <c r="L499" s="7"/>
      <c r="M499" s="7"/>
      <c r="N499" s="7"/>
      <c r="O499" s="7"/>
      <c r="P499" s="7"/>
      <c r="Q499" s="7"/>
      <c r="R499" s="256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</row>
    <row r="500" ht="18.0" customHeight="1">
      <c r="A500" s="7"/>
      <c r="B500" s="7"/>
      <c r="C500" s="7"/>
      <c r="D500" s="7"/>
      <c r="E500" s="7"/>
      <c r="F500" s="7"/>
      <c r="G500" s="7"/>
      <c r="H500" s="255"/>
      <c r="I500" s="7"/>
      <c r="J500" s="7"/>
      <c r="K500" s="7"/>
      <c r="L500" s="7"/>
      <c r="M500" s="7"/>
      <c r="N500" s="7"/>
      <c r="O500" s="7"/>
      <c r="P500" s="7"/>
      <c r="Q500" s="7"/>
      <c r="R500" s="256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</row>
    <row r="501" ht="18.0" customHeight="1">
      <c r="A501" s="7"/>
      <c r="B501" s="7"/>
      <c r="C501" s="7"/>
      <c r="D501" s="7"/>
      <c r="E501" s="7"/>
      <c r="F501" s="7"/>
      <c r="G501" s="7"/>
      <c r="H501" s="255"/>
      <c r="I501" s="7"/>
      <c r="J501" s="7"/>
      <c r="K501" s="7"/>
      <c r="L501" s="7"/>
      <c r="M501" s="7"/>
      <c r="N501" s="7"/>
      <c r="O501" s="7"/>
      <c r="P501" s="7"/>
      <c r="Q501" s="7"/>
      <c r="R501" s="256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</row>
    <row r="502" ht="18.0" customHeight="1">
      <c r="A502" s="7"/>
      <c r="B502" s="7"/>
      <c r="C502" s="7"/>
      <c r="D502" s="7"/>
      <c r="E502" s="7"/>
      <c r="F502" s="7"/>
      <c r="G502" s="7"/>
      <c r="H502" s="255"/>
      <c r="I502" s="7"/>
      <c r="J502" s="7"/>
      <c r="K502" s="7"/>
      <c r="L502" s="7"/>
      <c r="M502" s="7"/>
      <c r="N502" s="7"/>
      <c r="O502" s="7"/>
      <c r="P502" s="7"/>
      <c r="Q502" s="7"/>
      <c r="R502" s="256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</row>
    <row r="503" ht="18.0" customHeight="1">
      <c r="A503" s="7"/>
      <c r="B503" s="7"/>
      <c r="C503" s="7"/>
      <c r="D503" s="7"/>
      <c r="E503" s="7"/>
      <c r="F503" s="7"/>
      <c r="G503" s="7"/>
      <c r="H503" s="255"/>
      <c r="I503" s="7"/>
      <c r="J503" s="7"/>
      <c r="K503" s="7"/>
      <c r="L503" s="7"/>
      <c r="M503" s="7"/>
      <c r="N503" s="7"/>
      <c r="O503" s="7"/>
      <c r="P503" s="7"/>
      <c r="Q503" s="7"/>
      <c r="R503" s="256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</row>
    <row r="504" ht="18.0" customHeight="1">
      <c r="A504" s="7"/>
      <c r="B504" s="7"/>
      <c r="C504" s="7"/>
      <c r="D504" s="7"/>
      <c r="E504" s="7"/>
      <c r="F504" s="7"/>
      <c r="G504" s="7"/>
      <c r="H504" s="255"/>
      <c r="I504" s="7"/>
      <c r="J504" s="7"/>
      <c r="K504" s="7"/>
      <c r="L504" s="7"/>
      <c r="M504" s="7"/>
      <c r="N504" s="7"/>
      <c r="O504" s="7"/>
      <c r="P504" s="7"/>
      <c r="Q504" s="7"/>
      <c r="R504" s="256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</row>
    <row r="505" ht="18.0" customHeight="1">
      <c r="A505" s="7"/>
      <c r="B505" s="7"/>
      <c r="C505" s="7"/>
      <c r="D505" s="7"/>
      <c r="E505" s="7"/>
      <c r="F505" s="7"/>
      <c r="G505" s="7"/>
      <c r="H505" s="255"/>
      <c r="I505" s="7"/>
      <c r="J505" s="7"/>
      <c r="K505" s="7"/>
      <c r="L505" s="7"/>
      <c r="M505" s="7"/>
      <c r="N505" s="7"/>
      <c r="O505" s="7"/>
      <c r="P505" s="7"/>
      <c r="Q505" s="7"/>
      <c r="R505" s="256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</row>
    <row r="506" ht="18.0" customHeight="1">
      <c r="A506" s="7"/>
      <c r="B506" s="7"/>
      <c r="C506" s="7"/>
      <c r="D506" s="7"/>
      <c r="E506" s="7"/>
      <c r="F506" s="7"/>
      <c r="G506" s="7"/>
      <c r="H506" s="255"/>
      <c r="I506" s="7"/>
      <c r="J506" s="7"/>
      <c r="K506" s="7"/>
      <c r="L506" s="7"/>
      <c r="M506" s="7"/>
      <c r="N506" s="7"/>
      <c r="O506" s="7"/>
      <c r="P506" s="7"/>
      <c r="Q506" s="7"/>
      <c r="R506" s="256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</row>
    <row r="507" ht="18.0" customHeight="1">
      <c r="A507" s="7"/>
      <c r="B507" s="7"/>
      <c r="C507" s="7"/>
      <c r="D507" s="7"/>
      <c r="E507" s="7"/>
      <c r="F507" s="7"/>
      <c r="G507" s="7"/>
      <c r="H507" s="255"/>
      <c r="I507" s="7"/>
      <c r="J507" s="7"/>
      <c r="K507" s="7"/>
      <c r="L507" s="7"/>
      <c r="M507" s="7"/>
      <c r="N507" s="7"/>
      <c r="O507" s="7"/>
      <c r="P507" s="7"/>
      <c r="Q507" s="7"/>
      <c r="R507" s="256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</row>
    <row r="508" ht="18.0" customHeight="1">
      <c r="A508" s="7"/>
      <c r="B508" s="7"/>
      <c r="C508" s="7"/>
      <c r="D508" s="7"/>
      <c r="E508" s="7"/>
      <c r="F508" s="7"/>
      <c r="G508" s="7"/>
      <c r="H508" s="255"/>
      <c r="I508" s="7"/>
      <c r="J508" s="7"/>
      <c r="K508" s="7"/>
      <c r="L508" s="7"/>
      <c r="M508" s="7"/>
      <c r="N508" s="7"/>
      <c r="O508" s="7"/>
      <c r="P508" s="7"/>
      <c r="Q508" s="7"/>
      <c r="R508" s="256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</row>
    <row r="509" ht="18.0" customHeight="1">
      <c r="A509" s="7"/>
      <c r="B509" s="7"/>
      <c r="C509" s="7"/>
      <c r="D509" s="7"/>
      <c r="E509" s="7"/>
      <c r="F509" s="7"/>
      <c r="G509" s="7"/>
      <c r="H509" s="255"/>
      <c r="I509" s="7"/>
      <c r="J509" s="7"/>
      <c r="K509" s="7"/>
      <c r="L509" s="7"/>
      <c r="M509" s="7"/>
      <c r="N509" s="7"/>
      <c r="O509" s="7"/>
      <c r="P509" s="7"/>
      <c r="Q509" s="7"/>
      <c r="R509" s="256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</row>
    <row r="510" ht="18.0" customHeight="1">
      <c r="A510" s="7"/>
      <c r="B510" s="7"/>
      <c r="C510" s="7"/>
      <c r="D510" s="7"/>
      <c r="E510" s="7"/>
      <c r="F510" s="7"/>
      <c r="G510" s="7"/>
      <c r="H510" s="255"/>
      <c r="I510" s="7"/>
      <c r="J510" s="7"/>
      <c r="K510" s="7"/>
      <c r="L510" s="7"/>
      <c r="M510" s="7"/>
      <c r="N510" s="7"/>
      <c r="O510" s="7"/>
      <c r="P510" s="7"/>
      <c r="Q510" s="7"/>
      <c r="R510" s="256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</row>
    <row r="511" ht="18.0" customHeight="1">
      <c r="A511" s="7"/>
      <c r="B511" s="7"/>
      <c r="C511" s="7"/>
      <c r="D511" s="7"/>
      <c r="E511" s="7"/>
      <c r="F511" s="7"/>
      <c r="G511" s="7"/>
      <c r="H511" s="255"/>
      <c r="I511" s="7"/>
      <c r="J511" s="7"/>
      <c r="K511" s="7"/>
      <c r="L511" s="7"/>
      <c r="M511" s="7"/>
      <c r="N511" s="7"/>
      <c r="O511" s="7"/>
      <c r="P511" s="7"/>
      <c r="Q511" s="7"/>
      <c r="R511" s="256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</row>
    <row r="512" ht="18.0" customHeight="1">
      <c r="A512" s="7"/>
      <c r="B512" s="7"/>
      <c r="C512" s="7"/>
      <c r="D512" s="7"/>
      <c r="E512" s="7"/>
      <c r="F512" s="7"/>
      <c r="G512" s="7"/>
      <c r="H512" s="255"/>
      <c r="I512" s="7"/>
      <c r="J512" s="7"/>
      <c r="K512" s="7"/>
      <c r="L512" s="7"/>
      <c r="M512" s="7"/>
      <c r="N512" s="7"/>
      <c r="O512" s="7"/>
      <c r="P512" s="7"/>
      <c r="Q512" s="7"/>
      <c r="R512" s="256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</row>
    <row r="513" ht="18.0" customHeight="1">
      <c r="A513" s="7"/>
      <c r="B513" s="7"/>
      <c r="C513" s="7"/>
      <c r="D513" s="7"/>
      <c r="E513" s="7"/>
      <c r="F513" s="7"/>
      <c r="G513" s="7"/>
      <c r="H513" s="255"/>
      <c r="I513" s="7"/>
      <c r="J513" s="7"/>
      <c r="K513" s="7"/>
      <c r="L513" s="7"/>
      <c r="M513" s="7"/>
      <c r="N513" s="7"/>
      <c r="O513" s="7"/>
      <c r="P513" s="7"/>
      <c r="Q513" s="7"/>
      <c r="R513" s="256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</row>
    <row r="514" ht="18.0" customHeight="1">
      <c r="A514" s="7"/>
      <c r="B514" s="7"/>
      <c r="C514" s="7"/>
      <c r="D514" s="7"/>
      <c r="E514" s="7"/>
      <c r="F514" s="7"/>
      <c r="G514" s="7"/>
      <c r="H514" s="255"/>
      <c r="I514" s="7"/>
      <c r="J514" s="7"/>
      <c r="K514" s="7"/>
      <c r="L514" s="7"/>
      <c r="M514" s="7"/>
      <c r="N514" s="7"/>
      <c r="O514" s="7"/>
      <c r="P514" s="7"/>
      <c r="Q514" s="7"/>
      <c r="R514" s="256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</row>
    <row r="515" ht="18.0" customHeight="1">
      <c r="A515" s="7"/>
      <c r="B515" s="7"/>
      <c r="C515" s="7"/>
      <c r="D515" s="7"/>
      <c r="E515" s="7"/>
      <c r="F515" s="7"/>
      <c r="G515" s="7"/>
      <c r="H515" s="255"/>
      <c r="I515" s="7"/>
      <c r="J515" s="7"/>
      <c r="K515" s="7"/>
      <c r="L515" s="7"/>
      <c r="M515" s="7"/>
      <c r="N515" s="7"/>
      <c r="O515" s="7"/>
      <c r="P515" s="7"/>
      <c r="Q515" s="7"/>
      <c r="R515" s="256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</row>
    <row r="516" ht="18.0" customHeight="1">
      <c r="A516" s="7"/>
      <c r="B516" s="7"/>
      <c r="C516" s="7"/>
      <c r="D516" s="7"/>
      <c r="E516" s="7"/>
      <c r="F516" s="7"/>
      <c r="G516" s="7"/>
      <c r="H516" s="255"/>
      <c r="I516" s="7"/>
      <c r="J516" s="7"/>
      <c r="K516" s="7"/>
      <c r="L516" s="7"/>
      <c r="M516" s="7"/>
      <c r="N516" s="7"/>
      <c r="O516" s="7"/>
      <c r="P516" s="7"/>
      <c r="Q516" s="7"/>
      <c r="R516" s="256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</row>
    <row r="517" ht="18.0" customHeight="1">
      <c r="A517" s="7"/>
      <c r="B517" s="7"/>
      <c r="C517" s="7"/>
      <c r="D517" s="7"/>
      <c r="E517" s="7"/>
      <c r="F517" s="7"/>
      <c r="G517" s="7"/>
      <c r="H517" s="255"/>
      <c r="I517" s="7"/>
      <c r="J517" s="7"/>
      <c r="K517" s="7"/>
      <c r="L517" s="7"/>
      <c r="M517" s="7"/>
      <c r="N517" s="7"/>
      <c r="O517" s="7"/>
      <c r="P517" s="7"/>
      <c r="Q517" s="7"/>
      <c r="R517" s="256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</row>
    <row r="518" ht="18.0" customHeight="1">
      <c r="A518" s="7"/>
      <c r="B518" s="7"/>
      <c r="C518" s="7"/>
      <c r="D518" s="7"/>
      <c r="E518" s="7"/>
      <c r="F518" s="7"/>
      <c r="G518" s="7"/>
      <c r="H518" s="255"/>
      <c r="I518" s="7"/>
      <c r="J518" s="7"/>
      <c r="K518" s="7"/>
      <c r="L518" s="7"/>
      <c r="M518" s="7"/>
      <c r="N518" s="7"/>
      <c r="O518" s="7"/>
      <c r="P518" s="7"/>
      <c r="Q518" s="7"/>
      <c r="R518" s="256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</row>
    <row r="519" ht="18.0" customHeight="1">
      <c r="A519" s="7"/>
      <c r="B519" s="7"/>
      <c r="C519" s="7"/>
      <c r="D519" s="7"/>
      <c r="E519" s="7"/>
      <c r="F519" s="7"/>
      <c r="G519" s="7"/>
      <c r="H519" s="255"/>
      <c r="I519" s="7"/>
      <c r="J519" s="7"/>
      <c r="K519" s="7"/>
      <c r="L519" s="7"/>
      <c r="M519" s="7"/>
      <c r="N519" s="7"/>
      <c r="O519" s="7"/>
      <c r="P519" s="7"/>
      <c r="Q519" s="7"/>
      <c r="R519" s="256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</row>
    <row r="520" ht="18.0" customHeight="1">
      <c r="A520" s="7"/>
      <c r="B520" s="7"/>
      <c r="C520" s="7"/>
      <c r="D520" s="7"/>
      <c r="E520" s="7"/>
      <c r="F520" s="7"/>
      <c r="G520" s="7"/>
      <c r="H520" s="255"/>
      <c r="I520" s="7"/>
      <c r="J520" s="7"/>
      <c r="K520" s="7"/>
      <c r="L520" s="7"/>
      <c r="M520" s="7"/>
      <c r="N520" s="7"/>
      <c r="O520" s="7"/>
      <c r="P520" s="7"/>
      <c r="Q520" s="7"/>
      <c r="R520" s="256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</row>
    <row r="521" ht="18.0" customHeight="1">
      <c r="A521" s="7"/>
      <c r="B521" s="7"/>
      <c r="C521" s="7"/>
      <c r="D521" s="7"/>
      <c r="E521" s="7"/>
      <c r="F521" s="7"/>
      <c r="G521" s="7"/>
      <c r="H521" s="255"/>
      <c r="I521" s="7"/>
      <c r="J521" s="7"/>
      <c r="K521" s="7"/>
      <c r="L521" s="7"/>
      <c r="M521" s="7"/>
      <c r="N521" s="7"/>
      <c r="O521" s="7"/>
      <c r="P521" s="7"/>
      <c r="Q521" s="7"/>
      <c r="R521" s="256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</row>
    <row r="522" ht="18.0" customHeight="1">
      <c r="A522" s="7"/>
      <c r="B522" s="7"/>
      <c r="C522" s="7"/>
      <c r="D522" s="7"/>
      <c r="E522" s="7"/>
      <c r="F522" s="7"/>
      <c r="G522" s="7"/>
      <c r="H522" s="255"/>
      <c r="I522" s="7"/>
      <c r="J522" s="7"/>
      <c r="K522" s="7"/>
      <c r="L522" s="7"/>
      <c r="M522" s="7"/>
      <c r="N522" s="7"/>
      <c r="O522" s="7"/>
      <c r="P522" s="7"/>
      <c r="Q522" s="7"/>
      <c r="R522" s="256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</row>
    <row r="523" ht="18.0" customHeight="1">
      <c r="A523" s="7"/>
      <c r="B523" s="7"/>
      <c r="C523" s="7"/>
      <c r="D523" s="7"/>
      <c r="E523" s="7"/>
      <c r="F523" s="7"/>
      <c r="G523" s="7"/>
      <c r="H523" s="255"/>
      <c r="I523" s="7"/>
      <c r="J523" s="7"/>
      <c r="K523" s="7"/>
      <c r="L523" s="7"/>
      <c r="M523" s="7"/>
      <c r="N523" s="7"/>
      <c r="O523" s="7"/>
      <c r="P523" s="7"/>
      <c r="Q523" s="7"/>
      <c r="R523" s="256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</row>
    <row r="524" ht="18.0" customHeight="1">
      <c r="A524" s="7"/>
      <c r="B524" s="7"/>
      <c r="C524" s="7"/>
      <c r="D524" s="7"/>
      <c r="E524" s="7"/>
      <c r="F524" s="7"/>
      <c r="G524" s="7"/>
      <c r="H524" s="255"/>
      <c r="I524" s="7"/>
      <c r="J524" s="7"/>
      <c r="K524" s="7"/>
      <c r="L524" s="7"/>
      <c r="M524" s="7"/>
      <c r="N524" s="7"/>
      <c r="O524" s="7"/>
      <c r="P524" s="7"/>
      <c r="Q524" s="7"/>
      <c r="R524" s="256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</row>
    <row r="525" ht="18.0" customHeight="1">
      <c r="A525" s="7"/>
      <c r="B525" s="7"/>
      <c r="C525" s="7"/>
      <c r="D525" s="7"/>
      <c r="E525" s="7"/>
      <c r="F525" s="7"/>
      <c r="G525" s="7"/>
      <c r="H525" s="255"/>
      <c r="I525" s="7"/>
      <c r="J525" s="7"/>
      <c r="K525" s="7"/>
      <c r="L525" s="7"/>
      <c r="M525" s="7"/>
      <c r="N525" s="7"/>
      <c r="O525" s="7"/>
      <c r="P525" s="7"/>
      <c r="Q525" s="7"/>
      <c r="R525" s="256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</row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56:E256"/>
    <mergeCell ref="C277:E277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24.29"/>
    <col customWidth="1" min="8" max="8" width="140.29"/>
    <col customWidth="1" min="9" max="9" width="19.86"/>
    <col customWidth="1" min="10" max="10" width="85.43"/>
    <col customWidth="1" min="11" max="30" width="19.86"/>
  </cols>
  <sheetData>
    <row r="1" ht="23.25" customHeight="1">
      <c r="A1" s="321" t="s">
        <v>53</v>
      </c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322"/>
      <c r="V1" s="322"/>
      <c r="W1" s="322"/>
      <c r="X1" s="322"/>
      <c r="Y1" s="322"/>
      <c r="Z1" s="322"/>
      <c r="AA1" s="322"/>
      <c r="AB1" s="322"/>
      <c r="AC1" s="322"/>
      <c r="AD1" s="322"/>
    </row>
    <row r="2" ht="23.25" customHeight="1">
      <c r="A2" s="322"/>
      <c r="B2" s="322"/>
      <c r="C2" s="322"/>
      <c r="D2" s="322"/>
      <c r="E2" s="322"/>
      <c r="F2" s="322"/>
      <c r="G2" s="322"/>
      <c r="H2" s="322"/>
      <c r="I2" s="322"/>
      <c r="J2" s="322"/>
      <c r="K2" s="322"/>
      <c r="L2" s="322"/>
      <c r="M2" s="322"/>
      <c r="N2" s="322"/>
      <c r="O2" s="322"/>
      <c r="P2" s="322"/>
      <c r="Q2" s="322"/>
      <c r="R2" s="322"/>
      <c r="S2" s="322"/>
      <c r="T2" s="322"/>
      <c r="U2" s="322"/>
      <c r="V2" s="322"/>
      <c r="W2" s="322"/>
      <c r="X2" s="322"/>
      <c r="Y2" s="322"/>
      <c r="Z2" s="322"/>
      <c r="AA2" s="322"/>
      <c r="AB2" s="322"/>
      <c r="AC2" s="322"/>
      <c r="AD2" s="322"/>
    </row>
    <row r="3" ht="23.25" customHeight="1">
      <c r="A3" s="321" t="s">
        <v>122</v>
      </c>
      <c r="B3" s="322"/>
      <c r="C3" s="322"/>
      <c r="D3" s="322"/>
      <c r="E3" s="322"/>
      <c r="F3" s="322"/>
      <c r="G3" s="322"/>
      <c r="H3" s="322"/>
      <c r="I3" s="322"/>
      <c r="J3" s="322"/>
      <c r="K3" s="322"/>
      <c r="L3" s="322"/>
      <c r="M3" s="322"/>
      <c r="N3" s="322"/>
      <c r="O3" s="322"/>
      <c r="P3" s="322"/>
      <c r="Q3" s="322"/>
      <c r="R3" s="322"/>
      <c r="S3" s="322"/>
      <c r="T3" s="322"/>
      <c r="U3" s="322"/>
      <c r="V3" s="322"/>
      <c r="W3" s="322"/>
      <c r="X3" s="322"/>
      <c r="Y3" s="322"/>
      <c r="Z3" s="322"/>
      <c r="AA3" s="322"/>
      <c r="AB3" s="322"/>
      <c r="AC3" s="322"/>
      <c r="AD3" s="322"/>
    </row>
    <row r="4" ht="23.25" customHeight="1">
      <c r="A4" s="322"/>
      <c r="B4" s="322"/>
      <c r="C4" s="322"/>
      <c r="D4" s="322"/>
      <c r="E4" s="322"/>
      <c r="F4" s="322"/>
      <c r="G4" s="322"/>
      <c r="H4" s="323"/>
      <c r="I4" s="323"/>
      <c r="J4" s="323"/>
      <c r="K4" s="323"/>
      <c r="L4" s="323"/>
      <c r="M4" s="323"/>
      <c r="N4" s="322"/>
      <c r="O4" s="322"/>
      <c r="P4" s="322"/>
      <c r="Q4" s="322"/>
      <c r="R4" s="322"/>
      <c r="S4" s="322"/>
      <c r="T4" s="322"/>
      <c r="U4" s="322"/>
      <c r="V4" s="322"/>
      <c r="W4" s="322"/>
      <c r="X4" s="322"/>
      <c r="Y4" s="322"/>
      <c r="Z4" s="322"/>
      <c r="AA4" s="322"/>
      <c r="AB4" s="322"/>
      <c r="AC4" s="322"/>
      <c r="AD4" s="322"/>
    </row>
    <row r="5" ht="23.25" customHeight="1">
      <c r="A5" s="321" t="s">
        <v>123</v>
      </c>
      <c r="B5" s="324" t="s">
        <v>144</v>
      </c>
      <c r="C5" s="322"/>
      <c r="D5" s="322"/>
      <c r="E5" s="322"/>
      <c r="F5" s="322"/>
      <c r="G5" s="322"/>
      <c r="H5" s="322"/>
      <c r="I5" s="322"/>
      <c r="J5" s="322"/>
      <c r="K5" s="322"/>
      <c r="L5" s="322"/>
      <c r="M5" s="322"/>
      <c r="N5" s="322"/>
      <c r="O5" s="322"/>
      <c r="P5" s="322"/>
      <c r="Q5" s="322"/>
      <c r="R5" s="322"/>
      <c r="S5" s="322"/>
      <c r="T5" s="322"/>
      <c r="U5" s="322"/>
      <c r="V5" s="322"/>
      <c r="W5" s="322"/>
      <c r="X5" s="322"/>
      <c r="Y5" s="322"/>
      <c r="Z5" s="322"/>
      <c r="AA5" s="322"/>
      <c r="AB5" s="322"/>
      <c r="AC5" s="322"/>
      <c r="AD5" s="322"/>
    </row>
    <row r="6" ht="24.0" customHeight="1">
      <c r="A6" s="322"/>
      <c r="B6" s="322"/>
      <c r="C6" s="322"/>
      <c r="D6" s="322"/>
      <c r="E6" s="322"/>
      <c r="F6" s="322"/>
      <c r="G6" s="322"/>
      <c r="H6" s="322"/>
      <c r="I6" s="325">
        <v>0.009</v>
      </c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322"/>
      <c r="U6" s="322"/>
      <c r="V6" s="322"/>
      <c r="W6" s="322"/>
      <c r="X6" s="322"/>
      <c r="Y6" s="322"/>
      <c r="Z6" s="322"/>
      <c r="AA6" s="322"/>
      <c r="AB6" s="322"/>
      <c r="AC6" s="322"/>
      <c r="AD6" s="322"/>
    </row>
    <row r="7" ht="68.25" customHeight="1">
      <c r="A7" s="326" t="s">
        <v>125</v>
      </c>
      <c r="B7" s="327" t="s">
        <v>126</v>
      </c>
      <c r="C7" s="328" t="s">
        <v>127</v>
      </c>
      <c r="D7" s="328" t="s">
        <v>128</v>
      </c>
      <c r="E7" s="328" t="s">
        <v>129</v>
      </c>
      <c r="F7" s="328" t="s">
        <v>130</v>
      </c>
      <c r="G7" s="329" t="s">
        <v>131</v>
      </c>
      <c r="H7" s="330" t="s">
        <v>12</v>
      </c>
      <c r="I7" s="330" t="s">
        <v>145</v>
      </c>
      <c r="J7" s="331" t="s">
        <v>146</v>
      </c>
      <c r="K7" s="322"/>
      <c r="L7" s="322"/>
      <c r="M7" s="322"/>
      <c r="N7" s="322"/>
      <c r="O7" s="322"/>
      <c r="P7" s="322"/>
      <c r="Q7" s="322"/>
      <c r="R7" s="322"/>
      <c r="S7" s="322"/>
      <c r="T7" s="322"/>
      <c r="U7" s="322"/>
      <c r="V7" s="322"/>
      <c r="W7" s="322"/>
      <c r="X7" s="322"/>
      <c r="Y7" s="322"/>
      <c r="Z7" s="322"/>
      <c r="AA7" s="322"/>
      <c r="AB7" s="322"/>
      <c r="AC7" s="322"/>
      <c r="AD7" s="322"/>
    </row>
    <row r="8" ht="48.0" customHeight="1">
      <c r="A8" s="332" t="str">
        <f>+SUMMARY!#REF!</f>
        <v>#ERROR!</v>
      </c>
      <c r="B8" s="333" t="str">
        <f>+SUMMARY!#REF!</f>
        <v>#ERROR!</v>
      </c>
      <c r="C8" s="333" t="str">
        <f>+SUMMARY!#REF!</f>
        <v>#ERROR!</v>
      </c>
      <c r="D8" s="333" t="str">
        <f>+SUMMARY!#REF!</f>
        <v>#ERROR!</v>
      </c>
      <c r="E8" s="333" t="str">
        <f>+SUMMARY!#REF!</f>
        <v>#ERROR!</v>
      </c>
      <c r="F8" s="333" t="str">
        <f>+SUMMARY!#REF!</f>
        <v>#ERROR!</v>
      </c>
      <c r="G8" s="333" t="str">
        <f>+SUMMARY!#REF!</f>
        <v>#ERROR!</v>
      </c>
      <c r="H8" s="334" t="str">
        <f>+SUMMARY!#REF!</f>
        <v>#ERROR!</v>
      </c>
      <c r="I8" s="335" t="str">
        <f t="shared" ref="I8:I38" si="1">D8/B8</f>
        <v>#ERROR!</v>
      </c>
      <c r="J8" s="336"/>
      <c r="K8" s="322"/>
      <c r="L8" s="322"/>
      <c r="M8" s="322"/>
      <c r="N8" s="322"/>
      <c r="O8" s="322"/>
      <c r="P8" s="322"/>
      <c r="Q8" s="322"/>
      <c r="R8" s="322"/>
      <c r="S8" s="322"/>
      <c r="T8" s="322"/>
      <c r="U8" s="322"/>
      <c r="V8" s="322"/>
      <c r="W8" s="322"/>
      <c r="X8" s="322"/>
      <c r="Y8" s="322"/>
      <c r="Z8" s="322"/>
      <c r="AA8" s="322"/>
      <c r="AB8" s="322"/>
      <c r="AC8" s="322"/>
      <c r="AD8" s="322"/>
    </row>
    <row r="9" ht="33.0" customHeight="1">
      <c r="A9" s="332">
        <f>+SUMMARY!A7</f>
        <v>44410</v>
      </c>
      <c r="B9" s="333">
        <f>+SUMMARY!B7</f>
        <v>7491.3601</v>
      </c>
      <c r="C9" s="333">
        <f>+SUMMARY!C7</f>
        <v>6977.110995</v>
      </c>
      <c r="D9" s="333">
        <f>+SUMMARY!D7</f>
        <v>0</v>
      </c>
      <c r="E9" s="333">
        <f>+SUMMARY!E7</f>
        <v>92.4</v>
      </c>
      <c r="F9" s="333">
        <f>+SUMMARY!F7</f>
        <v>555.8952323</v>
      </c>
      <c r="G9" s="333">
        <f>+SUMMARY!G7</f>
        <v>-134.0461268</v>
      </c>
      <c r="H9" s="334" t="str">
        <f>+SUMMARY!H7</f>
        <v/>
      </c>
      <c r="I9" s="335">
        <f t="shared" si="1"/>
        <v>0</v>
      </c>
      <c r="J9" s="336"/>
      <c r="K9" s="322"/>
      <c r="L9" s="322"/>
      <c r="M9" s="322"/>
      <c r="N9" s="322"/>
      <c r="O9" s="322"/>
      <c r="P9" s="322"/>
      <c r="Q9" s="322"/>
      <c r="R9" s="322"/>
      <c r="S9" s="322"/>
      <c r="T9" s="322"/>
      <c r="U9" s="322"/>
      <c r="V9" s="322"/>
      <c r="W9" s="322"/>
      <c r="X9" s="322"/>
      <c r="Y9" s="322"/>
      <c r="Z9" s="322"/>
      <c r="AA9" s="322"/>
      <c r="AB9" s="322"/>
      <c r="AC9" s="322"/>
      <c r="AD9" s="322"/>
    </row>
    <row r="10" ht="33.0" customHeight="1">
      <c r="A10" s="332">
        <f>+SUMMARY!A8</f>
        <v>44413</v>
      </c>
      <c r="B10" s="333">
        <f>+SUMMARY!B8</f>
        <v>32341.1755</v>
      </c>
      <c r="C10" s="333">
        <f>+SUMMARY!C8</f>
        <v>29012.42308</v>
      </c>
      <c r="D10" s="333">
        <f>+SUMMARY!D8</f>
        <v>0</v>
      </c>
      <c r="E10" s="333">
        <f>+SUMMARY!E8</f>
        <v>96.6</v>
      </c>
      <c r="F10" s="333">
        <f>+SUMMARY!F8</f>
        <v>2464.669219</v>
      </c>
      <c r="G10" s="333">
        <f>+SUMMARY!G8</f>
        <v>767.4831977</v>
      </c>
      <c r="H10" s="334" t="str">
        <f>+SUMMARY!H8</f>
        <v/>
      </c>
      <c r="I10" s="335">
        <f t="shared" si="1"/>
        <v>0</v>
      </c>
      <c r="J10" s="336"/>
      <c r="K10" s="322"/>
      <c r="L10" s="322"/>
      <c r="M10" s="322"/>
      <c r="N10" s="322"/>
      <c r="O10" s="322"/>
      <c r="P10" s="322"/>
      <c r="Q10" s="322"/>
      <c r="R10" s="322"/>
      <c r="S10" s="322"/>
      <c r="T10" s="322"/>
      <c r="U10" s="322"/>
      <c r="V10" s="322"/>
      <c r="W10" s="322"/>
      <c r="X10" s="322"/>
      <c r="Y10" s="322"/>
      <c r="Z10" s="322"/>
      <c r="AA10" s="322"/>
      <c r="AB10" s="322"/>
      <c r="AC10" s="322"/>
      <c r="AD10" s="322"/>
    </row>
    <row r="11" ht="33.0" customHeight="1">
      <c r="A11" s="332">
        <f>+SUMMARY!A9</f>
        <v>44414</v>
      </c>
      <c r="B11" s="333">
        <f>+SUMMARY!B9</f>
        <v>33224.142</v>
      </c>
      <c r="C11" s="333">
        <f>+SUMMARY!C9</f>
        <v>30365.50038</v>
      </c>
      <c r="D11" s="333">
        <f>+SUMMARY!D9</f>
        <v>0</v>
      </c>
      <c r="E11" s="333">
        <f>+SUMMARY!E9</f>
        <v>30.3</v>
      </c>
      <c r="F11" s="333">
        <f>+SUMMARY!F9</f>
        <v>2674.543431</v>
      </c>
      <c r="G11" s="333">
        <f>+SUMMARY!G9</f>
        <v>153.7981886</v>
      </c>
      <c r="H11" s="334" t="str">
        <f>+SUMMARY!H9</f>
        <v/>
      </c>
      <c r="I11" s="335">
        <f t="shared" si="1"/>
        <v>0</v>
      </c>
      <c r="J11" s="336"/>
      <c r="K11" s="322"/>
      <c r="L11" s="322"/>
      <c r="M11" s="322"/>
      <c r="N11" s="322"/>
      <c r="O11" s="322"/>
      <c r="P11" s="322"/>
      <c r="Q11" s="322"/>
      <c r="R11" s="322"/>
      <c r="S11" s="322"/>
      <c r="T11" s="322"/>
      <c r="U11" s="322"/>
      <c r="V11" s="322"/>
      <c r="W11" s="322"/>
      <c r="X11" s="322"/>
      <c r="Y11" s="322"/>
      <c r="Z11" s="322"/>
      <c r="AA11" s="322"/>
      <c r="AB11" s="322"/>
      <c r="AC11" s="322"/>
      <c r="AD11" s="322"/>
    </row>
    <row r="12" ht="33.0" customHeight="1">
      <c r="A12" s="332">
        <f>+SUMMARY!A10</f>
        <v>44415</v>
      </c>
      <c r="B12" s="333">
        <f>+SUMMARY!B10</f>
        <v>22833.22076</v>
      </c>
      <c r="C12" s="333">
        <f>+SUMMARY!C10</f>
        <v>20869.74152</v>
      </c>
      <c r="D12" s="333">
        <f>+SUMMARY!D10</f>
        <v>0</v>
      </c>
      <c r="E12" s="333">
        <f>+SUMMARY!E10</f>
        <v>279.9</v>
      </c>
      <c r="F12" s="333">
        <f>+SUMMARY!F10</f>
        <v>1371.888884</v>
      </c>
      <c r="G12" s="333">
        <f>+SUMMARY!G10</f>
        <v>311.6903543</v>
      </c>
      <c r="H12" s="334" t="str">
        <f>+SUMMARY!H10</f>
        <v/>
      </c>
      <c r="I12" s="335">
        <f t="shared" si="1"/>
        <v>0</v>
      </c>
      <c r="J12" s="336"/>
      <c r="K12" s="322"/>
      <c r="L12" s="322"/>
      <c r="M12" s="322"/>
      <c r="N12" s="322"/>
      <c r="O12" s="322"/>
      <c r="P12" s="322"/>
      <c r="Q12" s="322"/>
      <c r="R12" s="322"/>
      <c r="S12" s="322"/>
      <c r="T12" s="322"/>
      <c r="U12" s="322"/>
      <c r="V12" s="322"/>
      <c r="W12" s="322"/>
      <c r="X12" s="322"/>
      <c r="Y12" s="322"/>
      <c r="Z12" s="322"/>
      <c r="AA12" s="322"/>
      <c r="AB12" s="322"/>
      <c r="AC12" s="322"/>
      <c r="AD12" s="322"/>
    </row>
    <row r="13" ht="33.0" customHeight="1">
      <c r="A13" s="332">
        <f>+SUMMARY!A11</f>
        <v>44417</v>
      </c>
      <c r="B13" s="333">
        <f>+SUMMARY!B11</f>
        <v>12670.4912</v>
      </c>
      <c r="C13" s="333">
        <f>+SUMMARY!C11</f>
        <v>8592.216532</v>
      </c>
      <c r="D13" s="333">
        <f>+SUMMARY!D11</f>
        <v>0</v>
      </c>
      <c r="E13" s="333">
        <f>+SUMMARY!E11</f>
        <v>115.5</v>
      </c>
      <c r="F13" s="333">
        <f>+SUMMARY!F11</f>
        <v>956.3968162</v>
      </c>
      <c r="G13" s="333">
        <f>+SUMMARY!G11</f>
        <v>3006.377852</v>
      </c>
      <c r="H13" s="334" t="str">
        <f>+SUMMARY!H11</f>
        <v/>
      </c>
      <c r="I13" s="335">
        <f t="shared" si="1"/>
        <v>0</v>
      </c>
      <c r="J13" s="336"/>
      <c r="K13" s="322"/>
      <c r="L13" s="322"/>
      <c r="M13" s="322"/>
      <c r="N13" s="322"/>
      <c r="O13" s="322"/>
      <c r="P13" s="322"/>
      <c r="Q13" s="322"/>
      <c r="R13" s="322"/>
      <c r="S13" s="322"/>
      <c r="T13" s="322"/>
      <c r="U13" s="322"/>
      <c r="V13" s="322"/>
      <c r="W13" s="322"/>
      <c r="X13" s="322"/>
      <c r="Y13" s="322"/>
      <c r="Z13" s="322"/>
      <c r="AA13" s="322"/>
      <c r="AB13" s="322"/>
      <c r="AC13" s="322"/>
      <c r="AD13" s="322"/>
    </row>
    <row r="14" ht="33.0" customHeight="1">
      <c r="A14" s="332">
        <f>+SUMMARY!A12</f>
        <v>44418</v>
      </c>
      <c r="B14" s="333">
        <f>+SUMMARY!B12</f>
        <v>8064.7032</v>
      </c>
      <c r="C14" s="333">
        <f>+SUMMARY!C12</f>
        <v>6624.168532</v>
      </c>
      <c r="D14" s="333">
        <f>+SUMMARY!D12</f>
        <v>0</v>
      </c>
      <c r="E14" s="333">
        <f>+SUMMARY!E12</f>
        <v>96.3</v>
      </c>
      <c r="F14" s="333">
        <f>+SUMMARY!F12</f>
        <v>527.0542708</v>
      </c>
      <c r="G14" s="333">
        <f>+SUMMARY!G12</f>
        <v>817.1803972</v>
      </c>
      <c r="H14" s="334" t="str">
        <f>+SUMMARY!H12</f>
        <v/>
      </c>
      <c r="I14" s="335">
        <f t="shared" si="1"/>
        <v>0</v>
      </c>
      <c r="J14" s="336"/>
      <c r="K14" s="322"/>
      <c r="L14" s="322"/>
      <c r="M14" s="322"/>
      <c r="N14" s="322"/>
      <c r="O14" s="322"/>
      <c r="P14" s="322"/>
      <c r="Q14" s="322"/>
      <c r="R14" s="322"/>
      <c r="S14" s="322"/>
      <c r="T14" s="322"/>
      <c r="U14" s="322"/>
      <c r="V14" s="322"/>
      <c r="W14" s="322"/>
      <c r="X14" s="322"/>
      <c r="Y14" s="322"/>
      <c r="Z14" s="322"/>
      <c r="AA14" s="322"/>
      <c r="AB14" s="322"/>
      <c r="AC14" s="322"/>
      <c r="AD14" s="322"/>
    </row>
    <row r="15" ht="33.0" customHeight="1">
      <c r="A15" s="332">
        <f>+SUMMARY!A13</f>
        <v>44419</v>
      </c>
      <c r="B15" s="333">
        <f>+SUMMARY!B13</f>
        <v>9335.2903</v>
      </c>
      <c r="C15" s="333">
        <f>+SUMMARY!C13</f>
        <v>8159.711978</v>
      </c>
      <c r="D15" s="333">
        <f>+SUMMARY!D13</f>
        <v>0</v>
      </c>
      <c r="E15" s="333">
        <f>+SUMMARY!E13</f>
        <v>158.7</v>
      </c>
      <c r="F15" s="333">
        <f>+SUMMARY!F13</f>
        <v>780.2200819</v>
      </c>
      <c r="G15" s="333">
        <f>+SUMMARY!G13</f>
        <v>236.6582406</v>
      </c>
      <c r="H15" s="334" t="str">
        <f>+SUMMARY!H13</f>
        <v>#REF!</v>
      </c>
      <c r="I15" s="335">
        <f t="shared" si="1"/>
        <v>0</v>
      </c>
      <c r="J15" s="336"/>
      <c r="K15" s="322"/>
      <c r="L15" s="322"/>
      <c r="M15" s="322"/>
      <c r="N15" s="322"/>
      <c r="O15" s="322"/>
      <c r="P15" s="322"/>
      <c r="Q15" s="322"/>
      <c r="R15" s="322"/>
      <c r="S15" s="322"/>
      <c r="T15" s="322"/>
      <c r="U15" s="322"/>
      <c r="V15" s="322"/>
      <c r="W15" s="322"/>
      <c r="X15" s="322"/>
      <c r="Y15" s="322"/>
      <c r="Z15" s="322"/>
      <c r="AA15" s="322"/>
      <c r="AB15" s="322"/>
      <c r="AC15" s="322"/>
      <c r="AD15" s="322"/>
    </row>
    <row r="16" ht="33.0" customHeight="1">
      <c r="A16" s="332">
        <f>+SUMMARY!A14</f>
        <v>44421</v>
      </c>
      <c r="B16" s="333">
        <f>+SUMMARY!B14</f>
        <v>11169.2278</v>
      </c>
      <c r="C16" s="333">
        <f>+SUMMARY!C14</f>
        <v>9577.878857</v>
      </c>
      <c r="D16" s="333">
        <f>+SUMMARY!D14</f>
        <v>0</v>
      </c>
      <c r="E16" s="333">
        <f>+SUMMARY!E14</f>
        <v>136.8</v>
      </c>
      <c r="F16" s="333">
        <f>+SUMMARY!F14</f>
        <v>706.9877102</v>
      </c>
      <c r="G16" s="333">
        <f>+SUMMARY!G14</f>
        <v>747.5612333</v>
      </c>
      <c r="H16" s="334" t="str">
        <f>+SUMMARY!H14</f>
        <v/>
      </c>
      <c r="I16" s="335">
        <f t="shared" si="1"/>
        <v>0</v>
      </c>
      <c r="J16" s="336"/>
      <c r="K16" s="322"/>
      <c r="L16" s="322"/>
      <c r="M16" s="322"/>
      <c r="N16" s="322"/>
      <c r="O16" s="322"/>
      <c r="P16" s="322"/>
      <c r="Q16" s="322"/>
      <c r="R16" s="322"/>
      <c r="S16" s="322"/>
      <c r="T16" s="322"/>
      <c r="U16" s="322"/>
      <c r="V16" s="322"/>
      <c r="W16" s="322"/>
      <c r="X16" s="322"/>
      <c r="Y16" s="322"/>
      <c r="Z16" s="322"/>
      <c r="AA16" s="322"/>
      <c r="AB16" s="322"/>
      <c r="AC16" s="322"/>
      <c r="AD16" s="322"/>
    </row>
    <row r="17" ht="33.0" customHeight="1">
      <c r="A17" s="332">
        <f>+SUMMARY!A15</f>
        <v>44422</v>
      </c>
      <c r="B17" s="333">
        <f>+SUMMARY!B15</f>
        <v>31149.8997</v>
      </c>
      <c r="C17" s="333">
        <f>+SUMMARY!C15</f>
        <v>28526.2494</v>
      </c>
      <c r="D17" s="333">
        <f>+SUMMARY!D15</f>
        <v>0</v>
      </c>
      <c r="E17" s="333">
        <f>+SUMMARY!E15</f>
        <v>187.2</v>
      </c>
      <c r="F17" s="333">
        <f>+SUMMARY!F15</f>
        <v>1997.280155</v>
      </c>
      <c r="G17" s="333">
        <f>+SUMMARY!G15</f>
        <v>439.1701421</v>
      </c>
      <c r="H17" s="334" t="str">
        <f>+SUMMARY!H15</f>
        <v/>
      </c>
      <c r="I17" s="335">
        <f t="shared" si="1"/>
        <v>0</v>
      </c>
      <c r="J17" s="336"/>
      <c r="K17" s="337"/>
      <c r="L17" s="337"/>
      <c r="M17" s="337"/>
      <c r="N17" s="337"/>
      <c r="O17" s="337"/>
      <c r="P17" s="337"/>
      <c r="Q17" s="337"/>
      <c r="R17" s="337"/>
      <c r="S17" s="337"/>
      <c r="T17" s="337"/>
      <c r="U17" s="337"/>
      <c r="V17" s="337"/>
      <c r="W17" s="337"/>
      <c r="X17" s="337"/>
      <c r="Y17" s="337"/>
      <c r="Z17" s="337"/>
      <c r="AA17" s="337"/>
      <c r="AB17" s="337"/>
      <c r="AC17" s="337"/>
      <c r="AD17" s="337"/>
    </row>
    <row r="18" ht="33.0" customHeight="1">
      <c r="A18" s="332">
        <f>+SUMMARY!A16</f>
        <v>44423</v>
      </c>
      <c r="B18" s="333">
        <f>+SUMMARY!B16</f>
        <v>39117.5756</v>
      </c>
      <c r="C18" s="333">
        <f>+SUMMARY!C16</f>
        <v>34845.6281</v>
      </c>
      <c r="D18" s="333">
        <f>+SUMMARY!D16</f>
        <v>0</v>
      </c>
      <c r="E18" s="333">
        <f>+SUMMARY!E16</f>
        <v>72.6</v>
      </c>
      <c r="F18" s="333">
        <f>+SUMMARY!F16</f>
        <v>2572.630026</v>
      </c>
      <c r="G18" s="333">
        <f>+SUMMARY!G16</f>
        <v>1626.717474</v>
      </c>
      <c r="H18" s="334" t="str">
        <f>+SUMMARY!H16</f>
        <v/>
      </c>
      <c r="I18" s="335">
        <f t="shared" si="1"/>
        <v>0</v>
      </c>
      <c r="J18" s="336"/>
      <c r="K18" s="337"/>
      <c r="L18" s="337"/>
      <c r="M18" s="337"/>
      <c r="N18" s="337"/>
      <c r="O18" s="337"/>
      <c r="P18" s="337"/>
      <c r="Q18" s="337"/>
      <c r="R18" s="337"/>
      <c r="S18" s="337"/>
      <c r="T18" s="337"/>
      <c r="U18" s="337"/>
      <c r="V18" s="337"/>
      <c r="W18" s="337"/>
      <c r="X18" s="337"/>
      <c r="Y18" s="337"/>
      <c r="Z18" s="337"/>
      <c r="AA18" s="337"/>
      <c r="AB18" s="337"/>
      <c r="AC18" s="337"/>
      <c r="AD18" s="337"/>
    </row>
    <row r="19" ht="33.0" customHeight="1">
      <c r="A19" s="332">
        <f>+SUMMARY!A17</f>
        <v>44424</v>
      </c>
      <c r="B19" s="333">
        <f>+SUMMARY!B17</f>
        <v>25446.9434</v>
      </c>
      <c r="C19" s="333">
        <f>+SUMMARY!C17</f>
        <v>21694.13918</v>
      </c>
      <c r="D19" s="333">
        <f>+SUMMARY!D17</f>
        <v>0</v>
      </c>
      <c r="E19" s="333">
        <f>+SUMMARY!E17</f>
        <v>208.2</v>
      </c>
      <c r="F19" s="333">
        <f>+SUMMARY!F17</f>
        <v>2131.62537</v>
      </c>
      <c r="G19" s="333">
        <f>+SUMMARY!G17</f>
        <v>1412.978854</v>
      </c>
      <c r="H19" s="334" t="str">
        <f>+SUMMARY!H17</f>
        <v/>
      </c>
      <c r="I19" s="335">
        <f t="shared" si="1"/>
        <v>0</v>
      </c>
      <c r="J19" s="336"/>
      <c r="K19" s="337"/>
      <c r="L19" s="337"/>
      <c r="M19" s="337"/>
      <c r="N19" s="337"/>
      <c r="O19" s="337"/>
      <c r="P19" s="337"/>
      <c r="Q19" s="337"/>
      <c r="R19" s="337"/>
      <c r="S19" s="337"/>
      <c r="T19" s="337"/>
      <c r="U19" s="337"/>
      <c r="V19" s="337"/>
      <c r="W19" s="337"/>
      <c r="X19" s="337"/>
      <c r="Y19" s="337"/>
      <c r="Z19" s="337"/>
      <c r="AA19" s="337"/>
      <c r="AB19" s="337"/>
      <c r="AC19" s="337"/>
      <c r="AD19" s="337"/>
    </row>
    <row r="20" ht="33.0" customHeight="1">
      <c r="A20" s="332">
        <f>+SUMMARY!A18</f>
        <v>44425</v>
      </c>
      <c r="B20" s="333">
        <f>+SUMMARY!B18</f>
        <v>21050.9725</v>
      </c>
      <c r="C20" s="333">
        <f>+SUMMARY!C18</f>
        <v>413.560392</v>
      </c>
      <c r="D20" s="333">
        <f>+SUMMARY!D18</f>
        <v>0</v>
      </c>
      <c r="E20" s="333">
        <f>+SUMMARY!E18</f>
        <v>194.4</v>
      </c>
      <c r="F20" s="333">
        <f>+SUMMARY!F18</f>
        <v>1298.920244</v>
      </c>
      <c r="G20" s="333">
        <f>+SUMMARY!G18</f>
        <v>19144.09186</v>
      </c>
      <c r="H20" s="334" t="str">
        <f>+SUMMARY!H18</f>
        <v/>
      </c>
      <c r="I20" s="335">
        <f t="shared" si="1"/>
        <v>0</v>
      </c>
      <c r="J20" s="336"/>
      <c r="K20" s="337"/>
      <c r="L20" s="337"/>
      <c r="M20" s="337"/>
      <c r="N20" s="337"/>
      <c r="O20" s="337"/>
      <c r="P20" s="337"/>
      <c r="Q20" s="337"/>
      <c r="R20" s="337"/>
      <c r="S20" s="337"/>
      <c r="T20" s="337"/>
      <c r="U20" s="337"/>
      <c r="V20" s="337"/>
      <c r="W20" s="337"/>
      <c r="X20" s="337"/>
      <c r="Y20" s="337"/>
      <c r="Z20" s="337"/>
      <c r="AA20" s="337"/>
      <c r="AB20" s="337"/>
      <c r="AC20" s="337"/>
      <c r="AD20" s="337"/>
    </row>
    <row r="21" ht="33.0" customHeight="1">
      <c r="A21" s="332">
        <f>+SUMMARY!A19</f>
        <v>44431</v>
      </c>
      <c r="B21" s="333">
        <f>+SUMMARY!B19</f>
        <v>47791.0689</v>
      </c>
      <c r="C21" s="333">
        <f>+SUMMARY!C19</f>
        <v>42659.83423</v>
      </c>
      <c r="D21" s="333">
        <f>+SUMMARY!D19</f>
        <v>0</v>
      </c>
      <c r="E21" s="333">
        <f>+SUMMARY!E19</f>
        <v>239.4</v>
      </c>
      <c r="F21" s="333">
        <f>+SUMMARY!F19</f>
        <v>2636.58911</v>
      </c>
      <c r="G21" s="333">
        <f>+SUMMARY!G19</f>
        <v>2255.245558</v>
      </c>
      <c r="H21" s="334" t="str">
        <f>+SUMMARY!H19</f>
        <v/>
      </c>
      <c r="I21" s="335">
        <f t="shared" si="1"/>
        <v>0</v>
      </c>
      <c r="J21" s="336"/>
      <c r="K21" s="337"/>
      <c r="L21" s="337"/>
      <c r="M21" s="337"/>
      <c r="N21" s="337"/>
      <c r="O21" s="337"/>
      <c r="P21" s="337"/>
      <c r="Q21" s="337"/>
      <c r="R21" s="337"/>
      <c r="S21" s="337"/>
      <c r="T21" s="337"/>
      <c r="U21" s="337"/>
      <c r="V21" s="337"/>
      <c r="W21" s="337"/>
      <c r="X21" s="337"/>
      <c r="Y21" s="337"/>
      <c r="Z21" s="337"/>
      <c r="AA21" s="337"/>
      <c r="AB21" s="337"/>
      <c r="AC21" s="337"/>
      <c r="AD21" s="337"/>
    </row>
    <row r="22" ht="33.0" customHeight="1">
      <c r="A22" s="332">
        <f>+SUMMARY!A20</f>
        <v>44432</v>
      </c>
      <c r="B22" s="333">
        <f>+SUMMARY!B20</f>
        <v>38771.9313</v>
      </c>
      <c r="C22" s="333">
        <f>+SUMMARY!C20</f>
        <v>34711.48065</v>
      </c>
      <c r="D22" s="333">
        <f>+SUMMARY!D20</f>
        <v>0</v>
      </c>
      <c r="E22" s="333">
        <f>+SUMMARY!E20</f>
        <v>238.2</v>
      </c>
      <c r="F22" s="333">
        <f>+SUMMARY!F20</f>
        <v>2531.266241</v>
      </c>
      <c r="G22" s="333">
        <f>+SUMMARY!G20</f>
        <v>1290.984412</v>
      </c>
      <c r="H22" s="334" t="str">
        <f>+SUMMARY!H20</f>
        <v/>
      </c>
      <c r="I22" s="335">
        <f t="shared" si="1"/>
        <v>0</v>
      </c>
      <c r="J22" s="336"/>
      <c r="K22" s="337"/>
      <c r="L22" s="337"/>
      <c r="M22" s="337"/>
      <c r="N22" s="337"/>
      <c r="O22" s="337"/>
      <c r="P22" s="337"/>
      <c r="Q22" s="337"/>
      <c r="R22" s="337"/>
      <c r="S22" s="337"/>
      <c r="T22" s="337"/>
      <c r="U22" s="337"/>
      <c r="V22" s="337"/>
      <c r="W22" s="337"/>
      <c r="X22" s="337"/>
      <c r="Y22" s="337"/>
      <c r="Z22" s="337"/>
      <c r="AA22" s="337"/>
      <c r="AB22" s="337"/>
      <c r="AC22" s="337"/>
      <c r="AD22" s="337"/>
    </row>
    <row r="23" ht="33.0" customHeight="1">
      <c r="A23" s="332">
        <f>+SUMMARY!A21</f>
        <v>44433</v>
      </c>
      <c r="B23" s="333">
        <f>+SUMMARY!B21</f>
        <v>35994.577</v>
      </c>
      <c r="C23" s="333">
        <f>+SUMMARY!C21</f>
        <v>32313.42326</v>
      </c>
      <c r="D23" s="333">
        <f>+SUMMARY!D21</f>
        <v>0</v>
      </c>
      <c r="E23" s="333">
        <f>+SUMMARY!E21</f>
        <v>114</v>
      </c>
      <c r="F23" s="333">
        <f>+SUMMARY!F21</f>
        <v>2971.129472</v>
      </c>
      <c r="G23" s="333">
        <f>+SUMMARY!G21</f>
        <v>596.0242682</v>
      </c>
      <c r="H23" s="334" t="str">
        <f>+SUMMARY!H21</f>
        <v/>
      </c>
      <c r="I23" s="335">
        <f t="shared" si="1"/>
        <v>0</v>
      </c>
      <c r="J23" s="336"/>
      <c r="K23" s="337"/>
      <c r="L23" s="337"/>
      <c r="M23" s="337"/>
      <c r="N23" s="337"/>
      <c r="O23" s="337"/>
      <c r="P23" s="337"/>
      <c r="Q23" s="337"/>
      <c r="R23" s="337"/>
      <c r="S23" s="337"/>
      <c r="T23" s="337"/>
      <c r="U23" s="337"/>
      <c r="V23" s="337"/>
      <c r="W23" s="337"/>
      <c r="X23" s="337"/>
      <c r="Y23" s="337"/>
      <c r="Z23" s="337"/>
      <c r="AA23" s="337"/>
      <c r="AB23" s="337"/>
      <c r="AC23" s="337"/>
      <c r="AD23" s="337"/>
    </row>
    <row r="24" ht="33.0" customHeight="1">
      <c r="A24" s="332">
        <f>+SUMMARY!A22</f>
        <v>44434</v>
      </c>
      <c r="B24" s="333">
        <f>+SUMMARY!B22</f>
        <v>34399.7344</v>
      </c>
      <c r="C24" s="333">
        <f>+SUMMARY!C22</f>
        <v>29016.66383</v>
      </c>
      <c r="D24" s="333">
        <f>+SUMMARY!D22</f>
        <v>0</v>
      </c>
      <c r="E24" s="333">
        <f>+SUMMARY!E22</f>
        <v>93.6</v>
      </c>
      <c r="F24" s="333">
        <f>+SUMMARY!F22</f>
        <v>2649.55105</v>
      </c>
      <c r="G24" s="333">
        <f>+SUMMARY!G22</f>
        <v>2639.919519</v>
      </c>
      <c r="H24" s="334" t="str">
        <f>+SUMMARY!H22</f>
        <v/>
      </c>
      <c r="I24" s="335">
        <f t="shared" si="1"/>
        <v>0</v>
      </c>
      <c r="J24" s="336"/>
      <c r="K24" s="337"/>
      <c r="L24" s="337"/>
      <c r="M24" s="337"/>
      <c r="N24" s="337"/>
      <c r="O24" s="337"/>
      <c r="P24" s="337"/>
      <c r="Q24" s="337"/>
      <c r="R24" s="337"/>
      <c r="S24" s="337"/>
      <c r="T24" s="337"/>
      <c r="U24" s="337"/>
      <c r="V24" s="337"/>
      <c r="W24" s="337"/>
      <c r="X24" s="337"/>
      <c r="Y24" s="337"/>
      <c r="Z24" s="337"/>
      <c r="AA24" s="337"/>
      <c r="AB24" s="337"/>
      <c r="AC24" s="337"/>
      <c r="AD24" s="337"/>
    </row>
    <row r="25" ht="33.0" customHeight="1">
      <c r="A25" s="332">
        <f>+SUMMARY!A23</f>
        <v>44436</v>
      </c>
      <c r="B25" s="333">
        <f>+SUMMARY!B23</f>
        <v>33740.5876</v>
      </c>
      <c r="C25" s="333">
        <f>+SUMMARY!C23</f>
        <v>29862.86077</v>
      </c>
      <c r="D25" s="333">
        <f>+SUMMARY!D23</f>
        <v>0</v>
      </c>
      <c r="E25" s="333">
        <f>+SUMMARY!E23</f>
        <v>78.6</v>
      </c>
      <c r="F25" s="333">
        <f>+SUMMARY!F23</f>
        <v>2667.521632</v>
      </c>
      <c r="G25" s="333">
        <f>+SUMMARY!G23</f>
        <v>1131.605201</v>
      </c>
      <c r="H25" s="334" t="str">
        <f>+SUMMARY!H23</f>
        <v/>
      </c>
      <c r="I25" s="335">
        <f t="shared" si="1"/>
        <v>0</v>
      </c>
      <c r="J25" s="336"/>
      <c r="K25" s="337"/>
      <c r="L25" s="337"/>
      <c r="M25" s="337"/>
      <c r="N25" s="337"/>
      <c r="O25" s="337"/>
      <c r="P25" s="337"/>
      <c r="Q25" s="337"/>
      <c r="R25" s="337"/>
      <c r="S25" s="337"/>
      <c r="T25" s="337"/>
      <c r="U25" s="337"/>
      <c r="V25" s="337"/>
      <c r="W25" s="337"/>
      <c r="X25" s="337"/>
      <c r="Y25" s="337"/>
      <c r="Z25" s="337"/>
      <c r="AA25" s="337"/>
      <c r="AB25" s="337"/>
      <c r="AC25" s="337"/>
      <c r="AD25" s="337"/>
    </row>
    <row r="26" ht="33.0" customHeight="1">
      <c r="A26" s="332">
        <f>+SUMMARY!A24</f>
        <v>44438</v>
      </c>
      <c r="B26" s="333">
        <f>+SUMMARY!B24</f>
        <v>40756.926</v>
      </c>
      <c r="C26" s="333">
        <f>+SUMMARY!C24</f>
        <v>36516.45621</v>
      </c>
      <c r="D26" s="333">
        <f>+SUMMARY!D24</f>
        <v>0</v>
      </c>
      <c r="E26" s="333">
        <f>+SUMMARY!E24</f>
        <v>128.4</v>
      </c>
      <c r="F26" s="333">
        <f>+SUMMARY!F24</f>
        <v>3194.138141</v>
      </c>
      <c r="G26" s="333">
        <f>+SUMMARY!G24</f>
        <v>917.931645</v>
      </c>
      <c r="H26" s="334" t="str">
        <f>+SUMMARY!H24</f>
        <v/>
      </c>
      <c r="I26" s="335">
        <f t="shared" si="1"/>
        <v>0</v>
      </c>
      <c r="J26" s="336"/>
      <c r="K26" s="337"/>
      <c r="L26" s="337"/>
      <c r="M26" s="337"/>
      <c r="N26" s="337"/>
      <c r="O26" s="337"/>
      <c r="P26" s="337"/>
      <c r="Q26" s="337"/>
      <c r="R26" s="337"/>
      <c r="S26" s="337"/>
      <c r="T26" s="337"/>
      <c r="U26" s="337"/>
      <c r="V26" s="337"/>
      <c r="W26" s="337"/>
      <c r="X26" s="337"/>
      <c r="Y26" s="337"/>
      <c r="Z26" s="337"/>
      <c r="AA26" s="337"/>
      <c r="AB26" s="337"/>
      <c r="AC26" s="337"/>
      <c r="AD26" s="337"/>
    </row>
    <row r="27" ht="33.0" customHeight="1">
      <c r="A27" s="332" t="str">
        <f>+SUMMARY!#REF!</f>
        <v>#ERROR!</v>
      </c>
      <c r="B27" s="333" t="str">
        <f>+SUMMARY!#REF!</f>
        <v>#ERROR!</v>
      </c>
      <c r="C27" s="333" t="str">
        <f>+SUMMARY!#REF!</f>
        <v>#ERROR!</v>
      </c>
      <c r="D27" s="333" t="str">
        <f>+SUMMARY!#REF!</f>
        <v>#ERROR!</v>
      </c>
      <c r="E27" s="333" t="str">
        <f>+SUMMARY!#REF!</f>
        <v>#ERROR!</v>
      </c>
      <c r="F27" s="333" t="str">
        <f>+SUMMARY!#REF!</f>
        <v>#ERROR!</v>
      </c>
      <c r="G27" s="333" t="str">
        <f>+SUMMARY!#REF!</f>
        <v>#ERROR!</v>
      </c>
      <c r="H27" s="334" t="str">
        <f>+SUMMARY!#REF!</f>
        <v>#ERROR!</v>
      </c>
      <c r="I27" s="335" t="str">
        <f t="shared" si="1"/>
        <v>#ERROR!</v>
      </c>
      <c r="J27" s="336"/>
      <c r="K27" s="337"/>
      <c r="L27" s="337"/>
      <c r="M27" s="337"/>
      <c r="N27" s="337"/>
      <c r="O27" s="337"/>
      <c r="P27" s="337"/>
      <c r="Q27" s="337"/>
      <c r="R27" s="337"/>
      <c r="S27" s="337"/>
      <c r="T27" s="337"/>
      <c r="U27" s="337"/>
      <c r="V27" s="337"/>
      <c r="W27" s="337"/>
      <c r="X27" s="337"/>
      <c r="Y27" s="337"/>
      <c r="Z27" s="337"/>
      <c r="AA27" s="337"/>
      <c r="AB27" s="337"/>
      <c r="AC27" s="337"/>
      <c r="AD27" s="337"/>
    </row>
    <row r="28" ht="33.0" customHeight="1">
      <c r="A28" s="332" t="str">
        <f>+SUMMARY!#REF!</f>
        <v>#ERROR!</v>
      </c>
      <c r="B28" s="333" t="str">
        <f>+SUMMARY!#REF!</f>
        <v>#ERROR!</v>
      </c>
      <c r="C28" s="333" t="str">
        <f>+SUMMARY!#REF!</f>
        <v>#ERROR!</v>
      </c>
      <c r="D28" s="333" t="str">
        <f>+SUMMARY!#REF!</f>
        <v>#ERROR!</v>
      </c>
      <c r="E28" s="333" t="str">
        <f>+SUMMARY!#REF!</f>
        <v>#ERROR!</v>
      </c>
      <c r="F28" s="333" t="str">
        <f>+SUMMARY!#REF!</f>
        <v>#ERROR!</v>
      </c>
      <c r="G28" s="333" t="str">
        <f>+SUMMARY!#REF!</f>
        <v>#ERROR!</v>
      </c>
      <c r="H28" s="334" t="str">
        <f>+SUMMARY!#REF!</f>
        <v>#ERROR!</v>
      </c>
      <c r="I28" s="335" t="str">
        <f t="shared" si="1"/>
        <v>#ERROR!</v>
      </c>
      <c r="J28" s="336"/>
      <c r="K28" s="337"/>
      <c r="L28" s="337"/>
      <c r="M28" s="337"/>
      <c r="N28" s="337"/>
      <c r="O28" s="337"/>
      <c r="P28" s="337"/>
      <c r="Q28" s="337"/>
      <c r="R28" s="337"/>
      <c r="S28" s="337"/>
      <c r="T28" s="337"/>
      <c r="U28" s="337"/>
      <c r="V28" s="337"/>
      <c r="W28" s="337"/>
      <c r="X28" s="337"/>
      <c r="Y28" s="337"/>
      <c r="Z28" s="337"/>
      <c r="AA28" s="337"/>
      <c r="AB28" s="337"/>
      <c r="AC28" s="337"/>
      <c r="AD28" s="337"/>
    </row>
    <row r="29" ht="33.0" customHeight="1">
      <c r="A29" s="332" t="str">
        <f>+SUMMARY!#REF!</f>
        <v>#ERROR!</v>
      </c>
      <c r="B29" s="333" t="str">
        <f>+SUMMARY!#REF!</f>
        <v>#ERROR!</v>
      </c>
      <c r="C29" s="333" t="str">
        <f>+SUMMARY!#REF!</f>
        <v>#ERROR!</v>
      </c>
      <c r="D29" s="333" t="str">
        <f>+SUMMARY!#REF!</f>
        <v>#ERROR!</v>
      </c>
      <c r="E29" s="333" t="str">
        <f>+SUMMARY!#REF!</f>
        <v>#ERROR!</v>
      </c>
      <c r="F29" s="333" t="str">
        <f>+SUMMARY!#REF!</f>
        <v>#ERROR!</v>
      </c>
      <c r="G29" s="333" t="str">
        <f>+SUMMARY!#REF!</f>
        <v>#ERROR!</v>
      </c>
      <c r="H29" s="334" t="str">
        <f>+SUMMARY!#REF!</f>
        <v>#ERROR!</v>
      </c>
      <c r="I29" s="335" t="str">
        <f t="shared" si="1"/>
        <v>#ERROR!</v>
      </c>
      <c r="J29" s="336"/>
      <c r="K29" s="337"/>
      <c r="L29" s="337"/>
      <c r="M29" s="337"/>
      <c r="N29" s="337"/>
      <c r="O29" s="337"/>
      <c r="P29" s="337"/>
      <c r="Q29" s="337"/>
      <c r="R29" s="337"/>
      <c r="S29" s="337"/>
      <c r="T29" s="337"/>
      <c r="U29" s="337"/>
      <c r="V29" s="337"/>
      <c r="W29" s="337"/>
      <c r="X29" s="337"/>
      <c r="Y29" s="337"/>
      <c r="Z29" s="337"/>
      <c r="AA29" s="337"/>
      <c r="AB29" s="337"/>
      <c r="AC29" s="337"/>
      <c r="AD29" s="337"/>
    </row>
    <row r="30" ht="33.0" customHeight="1">
      <c r="A30" s="332" t="str">
        <f>+SUMMARY!#REF!</f>
        <v>#ERROR!</v>
      </c>
      <c r="B30" s="333" t="str">
        <f>+SUMMARY!#REF!</f>
        <v>#ERROR!</v>
      </c>
      <c r="C30" s="333" t="str">
        <f>+SUMMARY!#REF!</f>
        <v>#ERROR!</v>
      </c>
      <c r="D30" s="333" t="str">
        <f>+SUMMARY!#REF!</f>
        <v>#ERROR!</v>
      </c>
      <c r="E30" s="333" t="str">
        <f>+SUMMARY!#REF!</f>
        <v>#ERROR!</v>
      </c>
      <c r="F30" s="333" t="str">
        <f>+SUMMARY!#REF!</f>
        <v>#ERROR!</v>
      </c>
      <c r="G30" s="333" t="str">
        <f>+SUMMARY!#REF!</f>
        <v>#ERROR!</v>
      </c>
      <c r="H30" s="334" t="str">
        <f>+SUMMARY!#REF!</f>
        <v>#ERROR!</v>
      </c>
      <c r="I30" s="335" t="str">
        <f t="shared" si="1"/>
        <v>#ERROR!</v>
      </c>
      <c r="J30" s="336"/>
      <c r="K30" s="337"/>
      <c r="L30" s="337"/>
      <c r="M30" s="337"/>
      <c r="N30" s="337"/>
      <c r="O30" s="337"/>
      <c r="P30" s="337"/>
      <c r="Q30" s="337"/>
      <c r="R30" s="337"/>
      <c r="S30" s="337"/>
      <c r="T30" s="337"/>
      <c r="U30" s="337"/>
      <c r="V30" s="337"/>
      <c r="W30" s="337"/>
      <c r="X30" s="337"/>
      <c r="Y30" s="337"/>
      <c r="Z30" s="337"/>
      <c r="AA30" s="337"/>
      <c r="AB30" s="337"/>
      <c r="AC30" s="337"/>
      <c r="AD30" s="337"/>
    </row>
    <row r="31" ht="33.0" customHeight="1">
      <c r="A31" s="332" t="str">
        <f>+SUMMARY!#REF!</f>
        <v>#ERROR!</v>
      </c>
      <c r="B31" s="333" t="str">
        <f>+SUMMARY!#REF!</f>
        <v>#ERROR!</v>
      </c>
      <c r="C31" s="333" t="str">
        <f>+SUMMARY!#REF!</f>
        <v>#ERROR!</v>
      </c>
      <c r="D31" s="333" t="str">
        <f>+SUMMARY!#REF!</f>
        <v>#ERROR!</v>
      </c>
      <c r="E31" s="333" t="str">
        <f>+SUMMARY!#REF!</f>
        <v>#ERROR!</v>
      </c>
      <c r="F31" s="333" t="str">
        <f>+SUMMARY!#REF!</f>
        <v>#ERROR!</v>
      </c>
      <c r="G31" s="333" t="str">
        <f>+SUMMARY!#REF!</f>
        <v>#ERROR!</v>
      </c>
      <c r="H31" s="334" t="str">
        <f>+SUMMARY!#REF!</f>
        <v>#ERROR!</v>
      </c>
      <c r="I31" s="335" t="str">
        <f t="shared" si="1"/>
        <v>#ERROR!</v>
      </c>
      <c r="J31" s="336"/>
      <c r="K31" s="337"/>
      <c r="L31" s="337"/>
      <c r="M31" s="337"/>
      <c r="N31" s="337"/>
      <c r="O31" s="337"/>
      <c r="P31" s="337"/>
      <c r="Q31" s="337"/>
      <c r="R31" s="337"/>
      <c r="S31" s="337"/>
      <c r="T31" s="337"/>
      <c r="U31" s="337"/>
      <c r="V31" s="337"/>
      <c r="W31" s="337"/>
      <c r="X31" s="337"/>
      <c r="Y31" s="337"/>
      <c r="Z31" s="337"/>
      <c r="AA31" s="337"/>
      <c r="AB31" s="337"/>
      <c r="AC31" s="337"/>
      <c r="AD31" s="337"/>
    </row>
    <row r="32" ht="33.0" customHeight="1">
      <c r="A32" s="332" t="str">
        <f>+SUMMARY!#REF!</f>
        <v>#ERROR!</v>
      </c>
      <c r="B32" s="333" t="str">
        <f>+SUMMARY!#REF!</f>
        <v>#ERROR!</v>
      </c>
      <c r="C32" s="333" t="str">
        <f>+SUMMARY!#REF!</f>
        <v>#ERROR!</v>
      </c>
      <c r="D32" s="333" t="str">
        <f>+SUMMARY!#REF!</f>
        <v>#ERROR!</v>
      </c>
      <c r="E32" s="333" t="str">
        <f>+SUMMARY!#REF!</f>
        <v>#ERROR!</v>
      </c>
      <c r="F32" s="333" t="str">
        <f>+SUMMARY!#REF!</f>
        <v>#ERROR!</v>
      </c>
      <c r="G32" s="333" t="str">
        <f>+SUMMARY!#REF!</f>
        <v>#ERROR!</v>
      </c>
      <c r="H32" s="334" t="str">
        <f>+SUMMARY!#REF!</f>
        <v>#ERROR!</v>
      </c>
      <c r="I32" s="335" t="str">
        <f t="shared" si="1"/>
        <v>#ERROR!</v>
      </c>
      <c r="J32" s="336"/>
      <c r="K32" s="337"/>
      <c r="L32" s="337"/>
      <c r="M32" s="337"/>
      <c r="N32" s="337"/>
      <c r="O32" s="337"/>
      <c r="P32" s="337"/>
      <c r="Q32" s="337"/>
      <c r="R32" s="337"/>
      <c r="S32" s="337"/>
      <c r="T32" s="337"/>
      <c r="U32" s="337"/>
      <c r="V32" s="337"/>
      <c r="W32" s="337"/>
      <c r="X32" s="337"/>
      <c r="Y32" s="337"/>
      <c r="Z32" s="337"/>
      <c r="AA32" s="337"/>
      <c r="AB32" s="337"/>
      <c r="AC32" s="337"/>
      <c r="AD32" s="337"/>
    </row>
    <row r="33" ht="33.0" customHeight="1">
      <c r="A33" s="332" t="str">
        <f>+SUMMARY!#REF!</f>
        <v>#ERROR!</v>
      </c>
      <c r="B33" s="333" t="str">
        <f>+SUMMARY!#REF!</f>
        <v>#ERROR!</v>
      </c>
      <c r="C33" s="333" t="str">
        <f>+SUMMARY!#REF!</f>
        <v>#ERROR!</v>
      </c>
      <c r="D33" s="333" t="str">
        <f>+SUMMARY!#REF!</f>
        <v>#ERROR!</v>
      </c>
      <c r="E33" s="333" t="str">
        <f>+SUMMARY!#REF!</f>
        <v>#ERROR!</v>
      </c>
      <c r="F33" s="333" t="str">
        <f>+SUMMARY!#REF!</f>
        <v>#ERROR!</v>
      </c>
      <c r="G33" s="333" t="str">
        <f>+SUMMARY!#REF!</f>
        <v>#ERROR!</v>
      </c>
      <c r="H33" s="334" t="str">
        <f>+SUMMARY!#REF!</f>
        <v>#ERROR!</v>
      </c>
      <c r="I33" s="335" t="str">
        <f t="shared" si="1"/>
        <v>#ERROR!</v>
      </c>
      <c r="J33" s="336"/>
      <c r="K33" s="337"/>
      <c r="L33" s="337"/>
      <c r="M33" s="337"/>
      <c r="N33" s="337"/>
      <c r="O33" s="337"/>
      <c r="P33" s="337"/>
      <c r="Q33" s="337"/>
      <c r="R33" s="337"/>
      <c r="S33" s="337"/>
      <c r="T33" s="337"/>
      <c r="U33" s="337"/>
      <c r="V33" s="337"/>
      <c r="W33" s="337"/>
      <c r="X33" s="337"/>
      <c r="Y33" s="337"/>
      <c r="Z33" s="337"/>
      <c r="AA33" s="337"/>
      <c r="AB33" s="337"/>
      <c r="AC33" s="337"/>
      <c r="AD33" s="337"/>
    </row>
    <row r="34" ht="33.0" customHeight="1">
      <c r="A34" s="332" t="str">
        <f>+SUMMARY!#REF!</f>
        <v>#ERROR!</v>
      </c>
      <c r="B34" s="333" t="str">
        <f>+SUMMARY!#REF!</f>
        <v>#ERROR!</v>
      </c>
      <c r="C34" s="333" t="str">
        <f>+SUMMARY!#REF!</f>
        <v>#ERROR!</v>
      </c>
      <c r="D34" s="333" t="str">
        <f>+SUMMARY!#REF!</f>
        <v>#ERROR!</v>
      </c>
      <c r="E34" s="333" t="str">
        <f>+SUMMARY!#REF!</f>
        <v>#ERROR!</v>
      </c>
      <c r="F34" s="333" t="str">
        <f>+SUMMARY!#REF!</f>
        <v>#ERROR!</v>
      </c>
      <c r="G34" s="333" t="str">
        <f>+SUMMARY!#REF!</f>
        <v>#ERROR!</v>
      </c>
      <c r="H34" s="334" t="str">
        <f>+SUMMARY!#REF!</f>
        <v>#ERROR!</v>
      </c>
      <c r="I34" s="335" t="str">
        <f t="shared" si="1"/>
        <v>#ERROR!</v>
      </c>
      <c r="J34" s="336"/>
      <c r="K34" s="337"/>
      <c r="L34" s="337"/>
      <c r="M34" s="337"/>
      <c r="N34" s="337"/>
      <c r="O34" s="337"/>
      <c r="P34" s="337"/>
      <c r="Q34" s="337"/>
      <c r="R34" s="337"/>
      <c r="S34" s="337"/>
      <c r="T34" s="337"/>
      <c r="U34" s="337"/>
      <c r="V34" s="337"/>
      <c r="W34" s="337"/>
      <c r="X34" s="337"/>
      <c r="Y34" s="337"/>
      <c r="Z34" s="337"/>
      <c r="AA34" s="337"/>
      <c r="AB34" s="337"/>
      <c r="AC34" s="337"/>
      <c r="AD34" s="337"/>
    </row>
    <row r="35" ht="33.0" customHeight="1">
      <c r="A35" s="332" t="str">
        <f>+SUMMARY!#REF!</f>
        <v>#ERROR!</v>
      </c>
      <c r="B35" s="333" t="str">
        <f>+SUMMARY!#REF!</f>
        <v>#ERROR!</v>
      </c>
      <c r="C35" s="333" t="str">
        <f>+SUMMARY!#REF!</f>
        <v>#ERROR!</v>
      </c>
      <c r="D35" s="333" t="str">
        <f>+SUMMARY!#REF!</f>
        <v>#ERROR!</v>
      </c>
      <c r="E35" s="333" t="str">
        <f>+SUMMARY!#REF!</f>
        <v>#ERROR!</v>
      </c>
      <c r="F35" s="333" t="str">
        <f>+SUMMARY!#REF!</f>
        <v>#ERROR!</v>
      </c>
      <c r="G35" s="333" t="str">
        <f>+SUMMARY!#REF!</f>
        <v>#ERROR!</v>
      </c>
      <c r="H35" s="334" t="str">
        <f>+SUMMARY!#REF!</f>
        <v>#ERROR!</v>
      </c>
      <c r="I35" s="335" t="str">
        <f t="shared" si="1"/>
        <v>#ERROR!</v>
      </c>
      <c r="J35" s="336"/>
      <c r="K35" s="337"/>
      <c r="L35" s="337"/>
      <c r="M35" s="337"/>
      <c r="N35" s="337"/>
      <c r="O35" s="337"/>
      <c r="P35" s="337"/>
      <c r="Q35" s="337"/>
      <c r="R35" s="337"/>
      <c r="S35" s="337"/>
      <c r="T35" s="337"/>
      <c r="U35" s="337"/>
      <c r="V35" s="337"/>
      <c r="W35" s="337"/>
      <c r="X35" s="337"/>
      <c r="Y35" s="337"/>
      <c r="Z35" s="337"/>
      <c r="AA35" s="337"/>
      <c r="AB35" s="337"/>
      <c r="AC35" s="337"/>
      <c r="AD35" s="337"/>
    </row>
    <row r="36" ht="33.0" customHeight="1">
      <c r="A36" s="332" t="str">
        <f>+SUMMARY!#REF!</f>
        <v>#ERROR!</v>
      </c>
      <c r="B36" s="333" t="str">
        <f>+SUMMARY!#REF!</f>
        <v>#ERROR!</v>
      </c>
      <c r="C36" s="333" t="str">
        <f>+SUMMARY!#REF!</f>
        <v>#ERROR!</v>
      </c>
      <c r="D36" s="333" t="str">
        <f>+SUMMARY!#REF!</f>
        <v>#ERROR!</v>
      </c>
      <c r="E36" s="333" t="str">
        <f>+SUMMARY!#REF!</f>
        <v>#ERROR!</v>
      </c>
      <c r="F36" s="333" t="str">
        <f>+SUMMARY!#REF!</f>
        <v>#ERROR!</v>
      </c>
      <c r="G36" s="333" t="str">
        <f>+SUMMARY!#REF!</f>
        <v>#ERROR!</v>
      </c>
      <c r="H36" s="334" t="str">
        <f>+SUMMARY!#REF!</f>
        <v>#ERROR!</v>
      </c>
      <c r="I36" s="335" t="str">
        <f t="shared" si="1"/>
        <v>#ERROR!</v>
      </c>
      <c r="J36" s="336"/>
      <c r="K36" s="337"/>
      <c r="L36" s="337"/>
      <c r="M36" s="337"/>
      <c r="N36" s="337"/>
      <c r="O36" s="337"/>
      <c r="P36" s="337"/>
      <c r="Q36" s="337"/>
      <c r="R36" s="337"/>
      <c r="S36" s="337"/>
      <c r="T36" s="337"/>
      <c r="U36" s="337"/>
      <c r="V36" s="337"/>
      <c r="W36" s="337"/>
      <c r="X36" s="337"/>
      <c r="Y36" s="337"/>
      <c r="Z36" s="337"/>
      <c r="AA36" s="337"/>
      <c r="AB36" s="337"/>
      <c r="AC36" s="337"/>
      <c r="AD36" s="337"/>
    </row>
    <row r="37" ht="33.0" customHeight="1">
      <c r="A37" s="332" t="str">
        <f>+SUMMARY!#REF!</f>
        <v>#ERROR!</v>
      </c>
      <c r="B37" s="333" t="str">
        <f>+SUMMARY!#REF!</f>
        <v>#ERROR!</v>
      </c>
      <c r="C37" s="333" t="str">
        <f>+SUMMARY!#REF!</f>
        <v>#ERROR!</v>
      </c>
      <c r="D37" s="333" t="str">
        <f>+SUMMARY!#REF!</f>
        <v>#ERROR!</v>
      </c>
      <c r="E37" s="333" t="str">
        <f>+SUMMARY!#REF!</f>
        <v>#ERROR!</v>
      </c>
      <c r="F37" s="333" t="str">
        <f>+SUMMARY!#REF!</f>
        <v>#ERROR!</v>
      </c>
      <c r="G37" s="333" t="str">
        <f>+SUMMARY!#REF!</f>
        <v>#ERROR!</v>
      </c>
      <c r="H37" s="334" t="str">
        <f>+SUMMARY!#REF!</f>
        <v>#ERROR!</v>
      </c>
      <c r="I37" s="335" t="str">
        <f t="shared" si="1"/>
        <v>#ERROR!</v>
      </c>
      <c r="J37" s="336"/>
      <c r="K37" s="337"/>
      <c r="L37" s="337"/>
      <c r="M37" s="337"/>
      <c r="N37" s="337"/>
      <c r="O37" s="337"/>
      <c r="P37" s="337"/>
      <c r="Q37" s="337"/>
      <c r="R37" s="337"/>
      <c r="S37" s="337"/>
      <c r="T37" s="337"/>
      <c r="U37" s="337"/>
      <c r="V37" s="337"/>
      <c r="W37" s="337"/>
      <c r="X37" s="337"/>
      <c r="Y37" s="337"/>
      <c r="Z37" s="337"/>
      <c r="AA37" s="337"/>
      <c r="AB37" s="337"/>
      <c r="AC37" s="337"/>
      <c r="AD37" s="337"/>
    </row>
    <row r="38" ht="30.0" customHeight="1">
      <c r="A38" s="338" t="s">
        <v>134</v>
      </c>
      <c r="B38" s="339" t="str">
        <f t="shared" ref="B38:G38" si="2">SUM(B8:B37)</f>
        <v>#ERROR!</v>
      </c>
      <c r="C38" s="339" t="str">
        <f t="shared" si="2"/>
        <v>#ERROR!</v>
      </c>
      <c r="D38" s="339" t="str">
        <f t="shared" si="2"/>
        <v>#ERROR!</v>
      </c>
      <c r="E38" s="339" t="str">
        <f t="shared" si="2"/>
        <v>#ERROR!</v>
      </c>
      <c r="F38" s="339" t="str">
        <f t="shared" si="2"/>
        <v>#ERROR!</v>
      </c>
      <c r="G38" s="339" t="str">
        <f t="shared" si="2"/>
        <v>#ERROR!</v>
      </c>
      <c r="H38" s="340"/>
      <c r="I38" s="341" t="str">
        <f t="shared" si="1"/>
        <v>#ERROR!</v>
      </c>
      <c r="J38" s="342"/>
      <c r="K38" s="322"/>
      <c r="L38" s="322"/>
      <c r="M38" s="322"/>
      <c r="N38" s="322"/>
      <c r="O38" s="322"/>
      <c r="P38" s="322"/>
      <c r="Q38" s="322"/>
      <c r="R38" s="322"/>
      <c r="S38" s="322"/>
      <c r="T38" s="322"/>
      <c r="U38" s="322"/>
      <c r="V38" s="322"/>
      <c r="W38" s="322"/>
      <c r="X38" s="322"/>
      <c r="Y38" s="322"/>
      <c r="Z38" s="322"/>
      <c r="AA38" s="322"/>
      <c r="AB38" s="322"/>
      <c r="AC38" s="322"/>
      <c r="AD38" s="322"/>
    </row>
    <row r="39" ht="24.75" customHeight="1">
      <c r="A39" s="343" t="s">
        <v>49</v>
      </c>
      <c r="B39" s="344"/>
      <c r="C39" s="345" t="str">
        <f>+C38/B38</f>
        <v>#ERROR!</v>
      </c>
      <c r="D39" s="346" t="str">
        <f>+D38/B38</f>
        <v>#ERROR!</v>
      </c>
      <c r="E39" s="345" t="str">
        <f>+E38/B38</f>
        <v>#ERROR!</v>
      </c>
      <c r="F39" s="345" t="str">
        <f>+F38/B38</f>
        <v>#ERROR!</v>
      </c>
      <c r="G39" s="345" t="str">
        <f>+G38/B38</f>
        <v>#ERROR!</v>
      </c>
      <c r="H39" s="347" t="str">
        <f>+SUMMARY!H26</f>
        <v/>
      </c>
      <c r="I39" s="348"/>
      <c r="J39" s="349"/>
      <c r="K39" s="322"/>
      <c r="L39" s="322"/>
      <c r="M39" s="322"/>
      <c r="N39" s="322"/>
      <c r="O39" s="322"/>
      <c r="P39" s="322"/>
      <c r="Q39" s="322"/>
      <c r="R39" s="322"/>
      <c r="S39" s="322"/>
      <c r="T39" s="322"/>
      <c r="U39" s="322"/>
      <c r="V39" s="322"/>
      <c r="W39" s="322"/>
      <c r="X39" s="322"/>
      <c r="Y39" s="322"/>
      <c r="Z39" s="322"/>
      <c r="AA39" s="322"/>
      <c r="AB39" s="322"/>
      <c r="AC39" s="322"/>
      <c r="AD39" s="322"/>
    </row>
    <row r="40" ht="33.75" customHeight="1">
      <c r="A40" s="350" t="s">
        <v>135</v>
      </c>
      <c r="B40" s="351"/>
      <c r="C40" s="352"/>
      <c r="D40" s="352">
        <v>0.0053</v>
      </c>
      <c r="E40" s="352">
        <v>0.0084</v>
      </c>
      <c r="F40" s="352"/>
      <c r="G40" s="353">
        <v>0.0061</v>
      </c>
      <c r="H40" s="354"/>
      <c r="I40" s="322"/>
      <c r="J40" s="322"/>
      <c r="K40" s="322"/>
      <c r="L40" s="322"/>
      <c r="M40" s="322"/>
      <c r="N40" s="322"/>
      <c r="O40" s="322"/>
      <c r="P40" s="322"/>
      <c r="Q40" s="322"/>
      <c r="R40" s="322"/>
      <c r="S40" s="322"/>
      <c r="T40" s="322"/>
      <c r="U40" s="322"/>
      <c r="V40" s="322"/>
      <c r="W40" s="322"/>
      <c r="X40" s="322"/>
      <c r="Y40" s="322"/>
      <c r="Z40" s="322"/>
      <c r="AA40" s="322"/>
      <c r="AB40" s="322"/>
      <c r="AC40" s="322"/>
      <c r="AD40" s="322"/>
    </row>
    <row r="41" ht="40.5" customHeight="1">
      <c r="A41" s="355"/>
      <c r="B41" s="322"/>
      <c r="C41" s="322"/>
      <c r="D41" s="322" t="s">
        <v>136</v>
      </c>
      <c r="E41" s="322"/>
      <c r="F41" s="356" t="str">
        <f>+D38+E38+F38+G38</f>
        <v>#ERROR!</v>
      </c>
      <c r="G41" s="322"/>
      <c r="H41" s="357"/>
      <c r="I41" s="322"/>
      <c r="J41" s="322"/>
      <c r="K41" s="322"/>
      <c r="L41" s="322"/>
      <c r="M41" s="322"/>
      <c r="N41" s="322"/>
      <c r="O41" s="322"/>
      <c r="P41" s="322"/>
      <c r="Q41" s="322"/>
      <c r="R41" s="322"/>
      <c r="S41" s="322"/>
      <c r="T41" s="322"/>
      <c r="U41" s="322"/>
      <c r="V41" s="322"/>
      <c r="W41" s="322"/>
      <c r="X41" s="322"/>
      <c r="Y41" s="322"/>
      <c r="Z41" s="322"/>
      <c r="AA41" s="322"/>
      <c r="AB41" s="322"/>
      <c r="AC41" s="322"/>
      <c r="AD41" s="322"/>
    </row>
    <row r="42" ht="23.25" customHeight="1">
      <c r="A42" s="355"/>
      <c r="B42" s="322"/>
      <c r="C42" s="322"/>
      <c r="D42" s="322" t="s">
        <v>137</v>
      </c>
      <c r="E42" s="322"/>
      <c r="F42" s="358" t="str">
        <f>+F41/B38</f>
        <v>#ERROR!</v>
      </c>
      <c r="G42" s="322"/>
      <c r="H42" s="357"/>
      <c r="I42" s="322"/>
      <c r="J42" s="322"/>
      <c r="K42" s="322"/>
      <c r="L42" s="322"/>
      <c r="M42" s="322"/>
      <c r="N42" s="322"/>
      <c r="O42" s="322"/>
      <c r="P42" s="322"/>
      <c r="Q42" s="322"/>
      <c r="R42" s="322"/>
      <c r="S42" s="322"/>
      <c r="T42" s="322"/>
      <c r="U42" s="322"/>
      <c r="V42" s="322"/>
      <c r="W42" s="322"/>
      <c r="X42" s="322"/>
      <c r="Y42" s="322"/>
      <c r="Z42" s="322"/>
      <c r="AA42" s="322"/>
      <c r="AB42" s="322"/>
      <c r="AC42" s="322"/>
      <c r="AD42" s="322"/>
    </row>
    <row r="43" ht="23.25" customHeight="1">
      <c r="A43" s="355"/>
      <c r="B43" s="322"/>
      <c r="C43" s="322"/>
      <c r="D43" s="322" t="s">
        <v>138</v>
      </c>
      <c r="E43" s="322"/>
      <c r="F43" s="358" t="str">
        <f t="shared" ref="F43:F44" si="3">+D39+E39+G39</f>
        <v>#ERROR!</v>
      </c>
      <c r="G43" s="322"/>
      <c r="H43" s="357"/>
      <c r="I43" s="322"/>
      <c r="J43" s="322"/>
      <c r="K43" s="322"/>
      <c r="L43" s="322"/>
      <c r="M43" s="322"/>
      <c r="N43" s="322"/>
      <c r="O43" s="322"/>
      <c r="P43" s="322"/>
      <c r="Q43" s="322"/>
      <c r="R43" s="322"/>
      <c r="S43" s="322"/>
      <c r="T43" s="322"/>
      <c r="U43" s="322"/>
      <c r="V43" s="322"/>
      <c r="W43" s="322"/>
      <c r="X43" s="322"/>
      <c r="Y43" s="322"/>
      <c r="Z43" s="322"/>
      <c r="AA43" s="322"/>
      <c r="AB43" s="322"/>
      <c r="AC43" s="322"/>
      <c r="AD43" s="322"/>
    </row>
    <row r="44" ht="23.25" customHeight="1">
      <c r="A44" s="355"/>
      <c r="B44" s="322"/>
      <c r="C44" s="321" t="s">
        <v>139</v>
      </c>
      <c r="D44" s="321"/>
      <c r="E44" s="321"/>
      <c r="F44" s="325">
        <f t="shared" si="3"/>
        <v>0.0198</v>
      </c>
      <c r="G44" s="322"/>
      <c r="H44" s="357"/>
      <c r="I44" s="322"/>
      <c r="J44" s="322"/>
      <c r="K44" s="322"/>
      <c r="L44" s="322"/>
      <c r="M44" s="322"/>
      <c r="N44" s="322"/>
      <c r="O44" s="322"/>
      <c r="P44" s="322"/>
      <c r="Q44" s="322"/>
      <c r="R44" s="322"/>
      <c r="S44" s="322"/>
      <c r="T44" s="322"/>
      <c r="U44" s="322"/>
      <c r="V44" s="322"/>
      <c r="W44" s="322"/>
      <c r="X44" s="322"/>
      <c r="Y44" s="322"/>
      <c r="Z44" s="322"/>
      <c r="AA44" s="322"/>
      <c r="AB44" s="322"/>
      <c r="AC44" s="322"/>
      <c r="AD44" s="322"/>
    </row>
    <row r="45" ht="23.25" customHeight="1">
      <c r="A45" s="355" t="s">
        <v>140</v>
      </c>
      <c r="B45" s="322"/>
      <c r="C45" s="322"/>
      <c r="D45" s="359">
        <v>9.0</v>
      </c>
      <c r="E45" s="322"/>
      <c r="F45" s="322"/>
      <c r="G45" s="322"/>
      <c r="H45" s="357"/>
      <c r="I45" s="322"/>
      <c r="J45" s="322"/>
      <c r="K45" s="322"/>
      <c r="L45" s="322"/>
      <c r="M45" s="322"/>
      <c r="N45" s="322"/>
      <c r="O45" s="322"/>
      <c r="P45" s="322"/>
      <c r="Q45" s="322"/>
      <c r="R45" s="322"/>
      <c r="S45" s="322"/>
      <c r="T45" s="322"/>
      <c r="U45" s="322"/>
      <c r="V45" s="322"/>
      <c r="W45" s="322"/>
      <c r="X45" s="322"/>
      <c r="Y45" s="322"/>
      <c r="Z45" s="322"/>
      <c r="AA45" s="322"/>
      <c r="AB45" s="322"/>
      <c r="AC45" s="322"/>
      <c r="AD45" s="322"/>
    </row>
    <row r="46" ht="23.25" customHeight="1">
      <c r="A46" s="355"/>
      <c r="B46" s="322"/>
      <c r="C46" s="322" t="s">
        <v>141</v>
      </c>
      <c r="D46" s="360" t="str">
        <f t="shared" ref="D46:E46" si="4">+$D$45*D38</f>
        <v>#ERROR!</v>
      </c>
      <c r="E46" s="360" t="str">
        <f t="shared" si="4"/>
        <v>#ERROR!</v>
      </c>
      <c r="F46" s="360"/>
      <c r="G46" s="360" t="str">
        <f>+$D$45*G38</f>
        <v>#ERROR!</v>
      </c>
      <c r="H46" s="357"/>
      <c r="I46" s="322"/>
      <c r="J46" s="322"/>
      <c r="K46" s="322"/>
      <c r="L46" s="322"/>
      <c r="M46" s="322"/>
      <c r="N46" s="322"/>
      <c r="O46" s="322"/>
      <c r="P46" s="322"/>
      <c r="Q46" s="322"/>
      <c r="R46" s="322"/>
      <c r="S46" s="322"/>
      <c r="T46" s="322"/>
      <c r="U46" s="322"/>
      <c r="V46" s="322"/>
      <c r="W46" s="322"/>
      <c r="X46" s="322"/>
      <c r="Y46" s="322"/>
      <c r="Z46" s="322"/>
      <c r="AA46" s="322"/>
      <c r="AB46" s="322"/>
      <c r="AC46" s="322"/>
      <c r="AD46" s="322"/>
    </row>
    <row r="47" ht="24.0" customHeight="1">
      <c r="A47" s="361"/>
      <c r="B47" s="362"/>
      <c r="C47" s="362"/>
      <c r="D47" s="362"/>
      <c r="E47" s="362"/>
      <c r="F47" s="362"/>
      <c r="G47" s="362"/>
      <c r="H47" s="363"/>
      <c r="I47" s="322"/>
      <c r="J47" s="322"/>
      <c r="K47" s="322"/>
      <c r="L47" s="322"/>
      <c r="M47" s="322"/>
      <c r="N47" s="322"/>
      <c r="O47" s="322"/>
      <c r="P47" s="322"/>
      <c r="Q47" s="322"/>
      <c r="R47" s="322"/>
      <c r="S47" s="322"/>
      <c r="T47" s="322"/>
      <c r="U47" s="322"/>
      <c r="V47" s="322"/>
      <c r="W47" s="322"/>
      <c r="X47" s="322"/>
      <c r="Y47" s="322"/>
      <c r="Z47" s="322"/>
      <c r="AA47" s="322"/>
      <c r="AB47" s="322"/>
      <c r="AC47" s="322"/>
      <c r="AD47" s="322"/>
    </row>
    <row r="48" ht="23.25" customHeight="1">
      <c r="A48" s="322"/>
      <c r="B48" s="322"/>
      <c r="C48" s="322"/>
      <c r="D48" s="322"/>
      <c r="E48" s="322"/>
      <c r="F48" s="322"/>
      <c r="G48" s="322"/>
      <c r="H48" s="322"/>
      <c r="I48" s="322"/>
      <c r="J48" s="322"/>
      <c r="K48" s="322"/>
      <c r="L48" s="322"/>
      <c r="M48" s="322"/>
      <c r="N48" s="322"/>
      <c r="O48" s="322"/>
      <c r="P48" s="322"/>
      <c r="Q48" s="322"/>
      <c r="R48" s="322"/>
      <c r="S48" s="322"/>
      <c r="T48" s="322"/>
      <c r="U48" s="322"/>
      <c r="V48" s="322"/>
      <c r="W48" s="322"/>
      <c r="X48" s="322"/>
      <c r="Y48" s="322"/>
      <c r="Z48" s="322"/>
      <c r="AA48" s="322"/>
      <c r="AB48" s="322"/>
      <c r="AC48" s="322"/>
      <c r="AD48" s="322"/>
    </row>
    <row r="49" ht="23.25" customHeight="1">
      <c r="A49" s="322"/>
      <c r="B49" s="322"/>
      <c r="C49" s="322"/>
      <c r="D49" s="322"/>
      <c r="E49" s="322"/>
      <c r="F49" s="364"/>
      <c r="G49" s="322"/>
      <c r="H49" s="322"/>
      <c r="I49" s="322"/>
      <c r="J49" s="322"/>
      <c r="K49" s="322"/>
      <c r="L49" s="322"/>
      <c r="M49" s="322"/>
      <c r="N49" s="322"/>
      <c r="O49" s="322"/>
      <c r="P49" s="322"/>
      <c r="Q49" s="322"/>
      <c r="R49" s="322"/>
      <c r="S49" s="322"/>
      <c r="T49" s="322"/>
      <c r="U49" s="322"/>
      <c r="V49" s="322"/>
      <c r="W49" s="322"/>
      <c r="X49" s="322"/>
      <c r="Y49" s="322"/>
      <c r="Z49" s="322"/>
      <c r="AA49" s="322"/>
      <c r="AB49" s="322"/>
      <c r="AC49" s="322"/>
      <c r="AD49" s="322"/>
    </row>
    <row r="50" ht="23.25" customHeight="1">
      <c r="A50" s="322"/>
      <c r="B50" s="322"/>
      <c r="C50" s="322"/>
      <c r="D50" s="322"/>
      <c r="E50" s="364"/>
      <c r="F50" s="322"/>
      <c r="G50" s="322"/>
      <c r="H50" s="322"/>
      <c r="I50" s="322"/>
      <c r="J50" s="322"/>
      <c r="K50" s="322"/>
      <c r="L50" s="322"/>
      <c r="M50" s="322"/>
      <c r="N50" s="322"/>
      <c r="O50" s="322"/>
      <c r="P50" s="322"/>
      <c r="Q50" s="322"/>
      <c r="R50" s="322"/>
      <c r="S50" s="322"/>
      <c r="T50" s="322"/>
      <c r="U50" s="322"/>
      <c r="V50" s="322"/>
      <c r="W50" s="322"/>
      <c r="X50" s="322"/>
      <c r="Y50" s="322"/>
      <c r="Z50" s="322"/>
      <c r="AA50" s="322"/>
      <c r="AB50" s="322"/>
      <c r="AC50" s="322"/>
      <c r="AD50" s="322"/>
    </row>
    <row r="51" ht="23.25" customHeight="1">
      <c r="A51" s="322"/>
      <c r="B51" s="322"/>
      <c r="C51" s="322"/>
      <c r="D51" s="322"/>
      <c r="E51" s="322"/>
      <c r="F51" s="322"/>
      <c r="G51" s="322"/>
      <c r="H51" s="322"/>
      <c r="I51" s="322"/>
      <c r="J51" s="322"/>
      <c r="K51" s="322"/>
      <c r="L51" s="322"/>
      <c r="M51" s="322"/>
      <c r="N51" s="322"/>
      <c r="O51" s="322"/>
      <c r="P51" s="322"/>
      <c r="Q51" s="322"/>
      <c r="R51" s="322"/>
      <c r="S51" s="322"/>
      <c r="T51" s="322"/>
      <c r="U51" s="322"/>
      <c r="V51" s="322"/>
      <c r="W51" s="322"/>
      <c r="X51" s="322"/>
      <c r="Y51" s="322"/>
      <c r="Z51" s="322"/>
      <c r="AA51" s="322"/>
      <c r="AB51" s="322"/>
      <c r="AC51" s="322"/>
      <c r="AD51" s="322"/>
    </row>
    <row r="52" ht="23.25" customHeight="1">
      <c r="A52" s="322"/>
      <c r="B52" s="322"/>
      <c r="C52" s="322"/>
      <c r="D52" s="322"/>
      <c r="E52" s="322"/>
      <c r="F52" s="322"/>
      <c r="G52" s="322"/>
      <c r="H52" s="322"/>
      <c r="I52" s="322"/>
      <c r="J52" s="322"/>
      <c r="K52" s="322"/>
      <c r="L52" s="322"/>
      <c r="M52" s="322"/>
      <c r="N52" s="322"/>
      <c r="O52" s="322"/>
      <c r="P52" s="322"/>
      <c r="Q52" s="322"/>
      <c r="R52" s="322"/>
      <c r="S52" s="322"/>
      <c r="T52" s="322"/>
      <c r="U52" s="322"/>
      <c r="V52" s="322"/>
      <c r="W52" s="322"/>
      <c r="X52" s="322"/>
      <c r="Y52" s="322"/>
      <c r="Z52" s="322"/>
      <c r="AA52" s="322"/>
      <c r="AB52" s="322"/>
      <c r="AC52" s="322"/>
      <c r="AD52" s="322"/>
    </row>
    <row r="53" ht="23.25" customHeight="1">
      <c r="A53" s="322"/>
      <c r="B53" s="322"/>
      <c r="C53" s="322"/>
      <c r="D53" s="322"/>
      <c r="E53" s="322"/>
      <c r="F53" s="322"/>
      <c r="G53" s="322"/>
      <c r="H53" s="322"/>
      <c r="I53" s="322"/>
      <c r="J53" s="322"/>
      <c r="K53" s="322"/>
      <c r="L53" s="322"/>
      <c r="M53" s="322"/>
      <c r="N53" s="322"/>
      <c r="O53" s="322"/>
      <c r="P53" s="322"/>
      <c r="Q53" s="322"/>
      <c r="R53" s="322"/>
      <c r="S53" s="322"/>
      <c r="T53" s="322"/>
      <c r="U53" s="322"/>
      <c r="V53" s="322"/>
      <c r="W53" s="322"/>
      <c r="X53" s="322"/>
      <c r="Y53" s="322"/>
      <c r="Z53" s="322"/>
      <c r="AA53" s="322"/>
      <c r="AB53" s="322"/>
      <c r="AC53" s="322"/>
      <c r="AD53" s="322"/>
    </row>
    <row r="54" ht="23.25" customHeight="1">
      <c r="A54" s="322"/>
      <c r="B54" s="322"/>
      <c r="C54" s="322"/>
      <c r="D54" s="322"/>
      <c r="E54" s="322"/>
      <c r="F54" s="322"/>
      <c r="G54" s="322"/>
      <c r="H54" s="322"/>
      <c r="I54" s="322"/>
      <c r="J54" s="322"/>
      <c r="K54" s="322"/>
      <c r="L54" s="322"/>
      <c r="M54" s="322"/>
      <c r="N54" s="322"/>
      <c r="O54" s="322"/>
      <c r="P54" s="322"/>
      <c r="Q54" s="322"/>
      <c r="R54" s="322"/>
      <c r="S54" s="322"/>
      <c r="T54" s="322"/>
      <c r="U54" s="322"/>
      <c r="V54" s="322"/>
      <c r="W54" s="322"/>
      <c r="X54" s="322"/>
      <c r="Y54" s="322"/>
      <c r="Z54" s="322"/>
      <c r="AA54" s="322"/>
      <c r="AB54" s="322"/>
      <c r="AC54" s="322"/>
      <c r="AD54" s="322"/>
    </row>
    <row r="55" ht="23.25" customHeight="1">
      <c r="A55" s="322"/>
      <c r="B55" s="322"/>
      <c r="C55" s="322"/>
      <c r="D55" s="322"/>
      <c r="E55" s="322"/>
      <c r="F55" s="322"/>
      <c r="G55" s="322"/>
      <c r="H55" s="322"/>
      <c r="I55" s="322"/>
      <c r="J55" s="322"/>
      <c r="K55" s="322"/>
      <c r="L55" s="322"/>
      <c r="M55" s="322"/>
      <c r="N55" s="322"/>
      <c r="O55" s="322"/>
      <c r="P55" s="322"/>
      <c r="Q55" s="322"/>
      <c r="R55" s="322"/>
      <c r="S55" s="322"/>
      <c r="T55" s="322"/>
      <c r="U55" s="322"/>
      <c r="V55" s="322"/>
      <c r="W55" s="322"/>
      <c r="X55" s="322"/>
      <c r="Y55" s="322"/>
      <c r="Z55" s="322"/>
      <c r="AA55" s="322"/>
      <c r="AB55" s="322"/>
      <c r="AC55" s="322"/>
      <c r="AD55" s="322"/>
    </row>
    <row r="56" ht="23.25" customHeight="1">
      <c r="A56" s="322"/>
      <c r="B56" s="322"/>
      <c r="C56" s="322"/>
      <c r="D56" s="322"/>
      <c r="E56" s="322"/>
      <c r="F56" s="322"/>
      <c r="G56" s="322"/>
      <c r="H56" s="322"/>
      <c r="I56" s="322"/>
      <c r="J56" s="322"/>
      <c r="K56" s="322"/>
      <c r="L56" s="322"/>
      <c r="M56" s="322"/>
      <c r="N56" s="322"/>
      <c r="O56" s="322"/>
      <c r="P56" s="322"/>
      <c r="Q56" s="322"/>
      <c r="R56" s="322"/>
      <c r="S56" s="322"/>
      <c r="T56" s="322"/>
      <c r="U56" s="322"/>
      <c r="V56" s="322"/>
      <c r="W56" s="322"/>
      <c r="X56" s="322"/>
      <c r="Y56" s="322"/>
      <c r="Z56" s="322"/>
      <c r="AA56" s="322"/>
      <c r="AB56" s="322"/>
      <c r="AC56" s="322"/>
      <c r="AD56" s="322"/>
    </row>
    <row r="57" ht="23.25" customHeight="1">
      <c r="A57" s="322"/>
      <c r="B57" s="322"/>
      <c r="C57" s="322"/>
      <c r="D57" s="322"/>
      <c r="E57" s="322"/>
      <c r="F57" s="322"/>
      <c r="G57" s="322"/>
      <c r="H57" s="322"/>
      <c r="I57" s="322"/>
      <c r="J57" s="322"/>
      <c r="K57" s="322"/>
      <c r="L57" s="322"/>
      <c r="M57" s="322"/>
      <c r="N57" s="322"/>
      <c r="O57" s="322"/>
      <c r="P57" s="322"/>
      <c r="Q57" s="322"/>
      <c r="R57" s="322"/>
      <c r="S57" s="322"/>
      <c r="T57" s="322"/>
      <c r="U57" s="322"/>
      <c r="V57" s="322"/>
      <c r="W57" s="322"/>
      <c r="X57" s="322"/>
      <c r="Y57" s="322"/>
      <c r="Z57" s="322"/>
      <c r="AA57" s="322"/>
      <c r="AB57" s="322"/>
      <c r="AC57" s="322"/>
      <c r="AD57" s="322"/>
    </row>
    <row r="58" ht="23.25" customHeight="1">
      <c r="A58" s="322"/>
      <c r="B58" s="322"/>
      <c r="C58" s="322"/>
      <c r="D58" s="322"/>
      <c r="E58" s="322"/>
      <c r="F58" s="322"/>
      <c r="G58" s="322"/>
      <c r="H58" s="322"/>
      <c r="I58" s="322"/>
      <c r="J58" s="322"/>
      <c r="K58" s="322"/>
      <c r="L58" s="322"/>
      <c r="M58" s="322"/>
      <c r="N58" s="322"/>
      <c r="O58" s="322"/>
      <c r="P58" s="322"/>
      <c r="Q58" s="322"/>
      <c r="R58" s="322"/>
      <c r="S58" s="322"/>
      <c r="T58" s="322"/>
      <c r="U58" s="322"/>
      <c r="V58" s="322"/>
      <c r="W58" s="322"/>
      <c r="X58" s="322"/>
      <c r="Y58" s="322"/>
      <c r="Z58" s="322"/>
      <c r="AA58" s="322"/>
      <c r="AB58" s="322"/>
      <c r="AC58" s="322"/>
      <c r="AD58" s="322"/>
    </row>
    <row r="59" ht="23.25" customHeight="1">
      <c r="A59" s="322"/>
      <c r="B59" s="322"/>
      <c r="C59" s="322"/>
      <c r="D59" s="322"/>
      <c r="E59" s="322"/>
      <c r="F59" s="322"/>
      <c r="G59" s="322"/>
      <c r="H59" s="322"/>
      <c r="I59" s="322"/>
      <c r="J59" s="322"/>
      <c r="K59" s="322"/>
      <c r="L59" s="322"/>
      <c r="M59" s="322"/>
      <c r="N59" s="322"/>
      <c r="O59" s="322"/>
      <c r="P59" s="322"/>
      <c r="Q59" s="322"/>
      <c r="R59" s="322"/>
      <c r="S59" s="322"/>
      <c r="T59" s="322"/>
      <c r="U59" s="322"/>
      <c r="V59" s="322"/>
      <c r="W59" s="322"/>
      <c r="X59" s="322"/>
      <c r="Y59" s="322"/>
      <c r="Z59" s="322"/>
      <c r="AA59" s="322"/>
      <c r="AB59" s="322"/>
      <c r="AC59" s="322"/>
      <c r="AD59" s="322"/>
    </row>
    <row r="60" ht="23.25" customHeight="1">
      <c r="A60" s="322"/>
      <c r="B60" s="322"/>
      <c r="C60" s="322"/>
      <c r="D60" s="322"/>
      <c r="E60" s="322"/>
      <c r="F60" s="322"/>
      <c r="G60" s="322"/>
      <c r="H60" s="322"/>
      <c r="I60" s="322"/>
      <c r="J60" s="322"/>
      <c r="K60" s="322"/>
      <c r="L60" s="322"/>
      <c r="M60" s="322"/>
      <c r="N60" s="322"/>
      <c r="O60" s="322"/>
      <c r="P60" s="322"/>
      <c r="Q60" s="322"/>
      <c r="R60" s="322"/>
      <c r="S60" s="322"/>
      <c r="T60" s="322"/>
      <c r="U60" s="322"/>
      <c r="V60" s="322"/>
      <c r="W60" s="322"/>
      <c r="X60" s="322"/>
      <c r="Y60" s="322"/>
      <c r="Z60" s="322"/>
      <c r="AA60" s="322"/>
      <c r="AB60" s="322"/>
      <c r="AC60" s="322"/>
      <c r="AD60" s="322"/>
    </row>
    <row r="61" ht="23.25" customHeight="1">
      <c r="A61" s="322"/>
      <c r="B61" s="322"/>
      <c r="C61" s="322"/>
      <c r="D61" s="322"/>
      <c r="E61" s="322"/>
      <c r="F61" s="322"/>
      <c r="G61" s="322"/>
      <c r="H61" s="322"/>
      <c r="I61" s="322"/>
      <c r="J61" s="322"/>
      <c r="K61" s="322"/>
      <c r="L61" s="322"/>
      <c r="M61" s="322"/>
      <c r="N61" s="322"/>
      <c r="O61" s="322"/>
      <c r="P61" s="322"/>
      <c r="Q61" s="322"/>
      <c r="R61" s="322"/>
      <c r="S61" s="322"/>
      <c r="T61" s="322"/>
      <c r="U61" s="322"/>
      <c r="V61" s="322"/>
      <c r="W61" s="322"/>
      <c r="X61" s="322"/>
      <c r="Y61" s="322"/>
      <c r="Z61" s="322"/>
      <c r="AA61" s="322"/>
      <c r="AB61" s="322"/>
      <c r="AC61" s="322"/>
      <c r="AD61" s="322"/>
    </row>
    <row r="62" ht="23.25" customHeight="1">
      <c r="A62" s="322"/>
      <c r="B62" s="322"/>
      <c r="C62" s="322"/>
      <c r="D62" s="322"/>
      <c r="E62" s="322"/>
      <c r="F62" s="322"/>
      <c r="G62" s="322"/>
      <c r="H62" s="322"/>
      <c r="I62" s="322"/>
      <c r="J62" s="322"/>
      <c r="K62" s="322"/>
      <c r="L62" s="322"/>
      <c r="M62" s="322"/>
      <c r="N62" s="322"/>
      <c r="O62" s="322"/>
      <c r="P62" s="322"/>
      <c r="Q62" s="322"/>
      <c r="R62" s="322"/>
      <c r="S62" s="322"/>
      <c r="T62" s="322"/>
      <c r="U62" s="322"/>
      <c r="V62" s="322"/>
      <c r="W62" s="322"/>
      <c r="X62" s="322"/>
      <c r="Y62" s="322"/>
      <c r="Z62" s="322"/>
      <c r="AA62" s="322"/>
      <c r="AB62" s="322"/>
      <c r="AC62" s="322"/>
      <c r="AD62" s="322"/>
    </row>
    <row r="63" ht="23.25" customHeight="1">
      <c r="A63" s="322"/>
      <c r="B63" s="322"/>
      <c r="C63" s="322"/>
      <c r="D63" s="322"/>
      <c r="E63" s="322"/>
      <c r="F63" s="322"/>
      <c r="G63" s="322"/>
      <c r="H63" s="322"/>
      <c r="I63" s="322"/>
      <c r="J63" s="322"/>
      <c r="K63" s="322"/>
      <c r="L63" s="322"/>
      <c r="M63" s="322"/>
      <c r="N63" s="322"/>
      <c r="O63" s="322"/>
      <c r="P63" s="322"/>
      <c r="Q63" s="322"/>
      <c r="R63" s="322"/>
      <c r="S63" s="322"/>
      <c r="T63" s="322"/>
      <c r="U63" s="322"/>
      <c r="V63" s="322"/>
      <c r="W63" s="322"/>
      <c r="X63" s="322"/>
      <c r="Y63" s="322"/>
      <c r="Z63" s="322"/>
      <c r="AA63" s="322"/>
      <c r="AB63" s="322"/>
      <c r="AC63" s="322"/>
      <c r="AD63" s="322"/>
    </row>
    <row r="64" ht="23.25" customHeight="1">
      <c r="A64" s="322"/>
      <c r="B64" s="322"/>
      <c r="C64" s="322"/>
      <c r="D64" s="322"/>
      <c r="E64" s="322"/>
      <c r="F64" s="322"/>
      <c r="G64" s="322"/>
      <c r="H64" s="322"/>
      <c r="I64" s="322"/>
      <c r="J64" s="322"/>
      <c r="K64" s="322"/>
      <c r="L64" s="322"/>
      <c r="M64" s="322"/>
      <c r="N64" s="322"/>
      <c r="O64" s="322"/>
      <c r="P64" s="322"/>
      <c r="Q64" s="322"/>
      <c r="R64" s="322"/>
      <c r="S64" s="322"/>
      <c r="T64" s="322"/>
      <c r="U64" s="322"/>
      <c r="V64" s="322"/>
      <c r="W64" s="322"/>
      <c r="X64" s="322"/>
      <c r="Y64" s="322"/>
      <c r="Z64" s="322"/>
      <c r="AA64" s="322"/>
      <c r="AB64" s="322"/>
      <c r="AC64" s="322"/>
      <c r="AD64" s="322"/>
    </row>
    <row r="65" ht="23.25" customHeight="1">
      <c r="A65" s="322"/>
      <c r="B65" s="322"/>
      <c r="C65" s="322"/>
      <c r="D65" s="322"/>
      <c r="E65" s="322"/>
      <c r="F65" s="322"/>
      <c r="G65" s="322"/>
      <c r="H65" s="322"/>
      <c r="I65" s="322"/>
      <c r="J65" s="322"/>
      <c r="K65" s="322"/>
      <c r="L65" s="322"/>
      <c r="M65" s="322"/>
      <c r="N65" s="322"/>
      <c r="O65" s="322"/>
      <c r="P65" s="322"/>
      <c r="Q65" s="322"/>
      <c r="R65" s="322"/>
      <c r="S65" s="322"/>
      <c r="T65" s="322"/>
      <c r="U65" s="322"/>
      <c r="V65" s="322"/>
      <c r="W65" s="322"/>
      <c r="X65" s="322"/>
      <c r="Y65" s="322"/>
      <c r="Z65" s="322"/>
      <c r="AA65" s="322"/>
      <c r="AB65" s="322"/>
      <c r="AC65" s="322"/>
      <c r="AD65" s="322"/>
    </row>
    <row r="66" ht="23.25" customHeight="1">
      <c r="A66" s="322"/>
      <c r="B66" s="322"/>
      <c r="C66" s="322"/>
      <c r="D66" s="322"/>
      <c r="E66" s="322"/>
      <c r="F66" s="322"/>
      <c r="G66" s="322"/>
      <c r="H66" s="322"/>
      <c r="I66" s="322"/>
      <c r="J66" s="322"/>
      <c r="K66" s="322"/>
      <c r="L66" s="322"/>
      <c r="M66" s="322"/>
      <c r="N66" s="322"/>
      <c r="O66" s="322"/>
      <c r="P66" s="322"/>
      <c r="Q66" s="322"/>
      <c r="R66" s="322"/>
      <c r="S66" s="322"/>
      <c r="T66" s="322"/>
      <c r="U66" s="322"/>
      <c r="V66" s="322"/>
      <c r="W66" s="322"/>
      <c r="X66" s="322"/>
      <c r="Y66" s="322"/>
      <c r="Z66" s="322"/>
      <c r="AA66" s="322"/>
      <c r="AB66" s="322"/>
      <c r="AC66" s="322"/>
      <c r="AD66" s="322"/>
    </row>
    <row r="67" ht="23.25" customHeight="1">
      <c r="A67" s="322"/>
      <c r="B67" s="322"/>
      <c r="C67" s="322"/>
      <c r="D67" s="322"/>
      <c r="E67" s="322"/>
      <c r="F67" s="322"/>
      <c r="G67" s="322"/>
      <c r="H67" s="322"/>
      <c r="I67" s="322"/>
      <c r="J67" s="322"/>
      <c r="K67" s="322"/>
      <c r="L67" s="322"/>
      <c r="M67" s="322"/>
      <c r="N67" s="322"/>
      <c r="O67" s="322"/>
      <c r="P67" s="322"/>
      <c r="Q67" s="322"/>
      <c r="R67" s="322"/>
      <c r="S67" s="322"/>
      <c r="T67" s="322"/>
      <c r="U67" s="322"/>
      <c r="V67" s="322"/>
      <c r="W67" s="322"/>
      <c r="X67" s="322"/>
      <c r="Y67" s="322"/>
      <c r="Z67" s="322"/>
      <c r="AA67" s="322"/>
      <c r="AB67" s="322"/>
      <c r="AC67" s="322"/>
      <c r="AD67" s="322"/>
    </row>
    <row r="68" ht="23.25" customHeight="1">
      <c r="A68" s="322"/>
      <c r="B68" s="322"/>
      <c r="C68" s="322"/>
      <c r="D68" s="322"/>
      <c r="E68" s="322"/>
      <c r="F68" s="322"/>
      <c r="G68" s="322"/>
      <c r="H68" s="322"/>
      <c r="I68" s="322"/>
      <c r="J68" s="322"/>
      <c r="K68" s="322"/>
      <c r="L68" s="322"/>
      <c r="M68" s="322"/>
      <c r="N68" s="322"/>
      <c r="O68" s="322"/>
      <c r="P68" s="322"/>
      <c r="Q68" s="322"/>
      <c r="R68" s="322"/>
      <c r="S68" s="322"/>
      <c r="T68" s="322"/>
      <c r="U68" s="322"/>
      <c r="V68" s="322"/>
      <c r="W68" s="322"/>
      <c r="X68" s="322"/>
      <c r="Y68" s="322"/>
      <c r="Z68" s="322"/>
      <c r="AA68" s="322"/>
      <c r="AB68" s="322"/>
      <c r="AC68" s="322"/>
      <c r="AD68" s="322"/>
    </row>
    <row r="69" ht="23.25" customHeight="1">
      <c r="A69" s="322"/>
      <c r="B69" s="322"/>
      <c r="C69" s="322"/>
      <c r="D69" s="322"/>
      <c r="E69" s="322"/>
      <c r="F69" s="322"/>
      <c r="G69" s="322"/>
      <c r="H69" s="322"/>
      <c r="I69" s="322"/>
      <c r="J69" s="322"/>
      <c r="K69" s="322"/>
      <c r="L69" s="322"/>
      <c r="M69" s="322"/>
      <c r="N69" s="322"/>
      <c r="O69" s="322"/>
      <c r="P69" s="322"/>
      <c r="Q69" s="322"/>
      <c r="R69" s="322"/>
      <c r="S69" s="322"/>
      <c r="T69" s="322"/>
      <c r="U69" s="322"/>
      <c r="V69" s="322"/>
      <c r="W69" s="322"/>
      <c r="X69" s="322"/>
      <c r="Y69" s="322"/>
      <c r="Z69" s="322"/>
      <c r="AA69" s="322"/>
      <c r="AB69" s="322"/>
      <c r="AC69" s="322"/>
      <c r="AD69" s="322"/>
    </row>
    <row r="70" ht="23.25" customHeight="1">
      <c r="A70" s="322"/>
      <c r="B70" s="322"/>
      <c r="C70" s="322"/>
      <c r="D70" s="322"/>
      <c r="E70" s="322"/>
      <c r="F70" s="322"/>
      <c r="G70" s="322"/>
      <c r="H70" s="322"/>
      <c r="I70" s="322"/>
      <c r="J70" s="322"/>
      <c r="K70" s="322"/>
      <c r="L70" s="322"/>
      <c r="M70" s="322"/>
      <c r="N70" s="322"/>
      <c r="O70" s="322"/>
      <c r="P70" s="322"/>
      <c r="Q70" s="322"/>
      <c r="R70" s="322"/>
      <c r="S70" s="322"/>
      <c r="T70" s="322"/>
      <c r="U70" s="322"/>
      <c r="V70" s="322"/>
      <c r="W70" s="322"/>
      <c r="X70" s="322"/>
      <c r="Y70" s="322"/>
      <c r="Z70" s="322"/>
      <c r="AA70" s="322"/>
      <c r="AB70" s="322"/>
      <c r="AC70" s="322"/>
      <c r="AD70" s="322"/>
    </row>
    <row r="71" ht="23.25" customHeight="1">
      <c r="A71" s="322"/>
      <c r="B71" s="322"/>
      <c r="C71" s="322"/>
      <c r="D71" s="322"/>
      <c r="E71" s="322"/>
      <c r="F71" s="322"/>
      <c r="G71" s="322"/>
      <c r="H71" s="322"/>
      <c r="I71" s="322"/>
      <c r="J71" s="322"/>
      <c r="K71" s="322"/>
      <c r="L71" s="322"/>
      <c r="M71" s="322"/>
      <c r="N71" s="322"/>
      <c r="O71" s="322"/>
      <c r="P71" s="322"/>
      <c r="Q71" s="322"/>
      <c r="R71" s="322"/>
      <c r="S71" s="322"/>
      <c r="T71" s="322"/>
      <c r="U71" s="322"/>
      <c r="V71" s="322"/>
      <c r="W71" s="322"/>
      <c r="X71" s="322"/>
      <c r="Y71" s="322"/>
      <c r="Z71" s="322"/>
      <c r="AA71" s="322"/>
      <c r="AB71" s="322"/>
      <c r="AC71" s="322"/>
      <c r="AD71" s="322"/>
    </row>
    <row r="72" ht="23.25" customHeight="1">
      <c r="A72" s="322"/>
      <c r="B72" s="322"/>
      <c r="C72" s="322"/>
      <c r="D72" s="322"/>
      <c r="E72" s="322"/>
      <c r="F72" s="322"/>
      <c r="G72" s="322"/>
      <c r="H72" s="322"/>
      <c r="I72" s="322"/>
      <c r="J72" s="322"/>
      <c r="K72" s="322"/>
      <c r="L72" s="322"/>
      <c r="M72" s="322"/>
      <c r="N72" s="322"/>
      <c r="O72" s="322"/>
      <c r="P72" s="322"/>
      <c r="Q72" s="322"/>
      <c r="R72" s="322"/>
      <c r="S72" s="322"/>
      <c r="T72" s="322"/>
      <c r="U72" s="322"/>
      <c r="V72" s="322"/>
      <c r="W72" s="322"/>
      <c r="X72" s="322"/>
      <c r="Y72" s="322"/>
      <c r="Z72" s="322"/>
      <c r="AA72" s="322"/>
      <c r="AB72" s="322"/>
      <c r="AC72" s="322"/>
      <c r="AD72" s="322"/>
    </row>
    <row r="73" ht="23.25" customHeight="1">
      <c r="A73" s="322"/>
      <c r="B73" s="322"/>
      <c r="C73" s="322"/>
      <c r="D73" s="322"/>
      <c r="E73" s="322"/>
      <c r="F73" s="322"/>
      <c r="G73" s="322"/>
      <c r="H73" s="322"/>
      <c r="I73" s="322"/>
      <c r="J73" s="322"/>
      <c r="K73" s="322"/>
      <c r="L73" s="322"/>
      <c r="M73" s="322"/>
      <c r="N73" s="322"/>
      <c r="O73" s="322"/>
      <c r="P73" s="322"/>
      <c r="Q73" s="322"/>
      <c r="R73" s="322"/>
      <c r="S73" s="322"/>
      <c r="T73" s="322"/>
      <c r="U73" s="322"/>
      <c r="V73" s="322"/>
      <c r="W73" s="322"/>
      <c r="X73" s="322"/>
      <c r="Y73" s="322"/>
      <c r="Z73" s="322"/>
      <c r="AA73" s="322"/>
      <c r="AB73" s="322"/>
      <c r="AC73" s="322"/>
      <c r="AD73" s="322"/>
    </row>
    <row r="74" ht="23.25" customHeight="1">
      <c r="A74" s="322"/>
      <c r="B74" s="322"/>
      <c r="C74" s="322"/>
      <c r="D74" s="322"/>
      <c r="E74" s="322"/>
      <c r="F74" s="322"/>
      <c r="G74" s="322"/>
      <c r="H74" s="322"/>
      <c r="I74" s="322"/>
      <c r="J74" s="322"/>
      <c r="K74" s="322"/>
      <c r="L74" s="322"/>
      <c r="M74" s="322"/>
      <c r="N74" s="322"/>
      <c r="O74" s="322"/>
      <c r="P74" s="322"/>
      <c r="Q74" s="322"/>
      <c r="R74" s="322"/>
      <c r="S74" s="322"/>
      <c r="T74" s="322"/>
      <c r="U74" s="322"/>
      <c r="V74" s="322"/>
      <c r="W74" s="322"/>
      <c r="X74" s="322"/>
      <c r="Y74" s="322"/>
      <c r="Z74" s="322"/>
      <c r="AA74" s="322"/>
      <c r="AB74" s="322"/>
      <c r="AC74" s="322"/>
      <c r="AD74" s="322"/>
    </row>
    <row r="75" ht="23.25" customHeight="1">
      <c r="A75" s="322"/>
      <c r="B75" s="322"/>
      <c r="C75" s="322"/>
      <c r="D75" s="322"/>
      <c r="E75" s="322"/>
      <c r="F75" s="322"/>
      <c r="G75" s="322"/>
      <c r="H75" s="322"/>
      <c r="I75" s="322"/>
      <c r="J75" s="322"/>
      <c r="K75" s="322"/>
      <c r="L75" s="322"/>
      <c r="M75" s="322"/>
      <c r="N75" s="322"/>
      <c r="O75" s="322"/>
      <c r="P75" s="322"/>
      <c r="Q75" s="322"/>
      <c r="R75" s="322"/>
      <c r="S75" s="322"/>
      <c r="T75" s="322"/>
      <c r="U75" s="322"/>
      <c r="V75" s="322"/>
      <c r="W75" s="322"/>
      <c r="X75" s="322"/>
      <c r="Y75" s="322"/>
      <c r="Z75" s="322"/>
      <c r="AA75" s="322"/>
      <c r="AB75" s="322"/>
      <c r="AC75" s="322"/>
      <c r="AD75" s="322"/>
    </row>
    <row r="76" ht="23.25" customHeight="1">
      <c r="A76" s="322"/>
      <c r="B76" s="322"/>
      <c r="C76" s="322"/>
      <c r="D76" s="322"/>
      <c r="E76" s="322"/>
      <c r="F76" s="322"/>
      <c r="G76" s="322"/>
      <c r="H76" s="322"/>
      <c r="I76" s="322"/>
      <c r="J76" s="322"/>
      <c r="K76" s="322"/>
      <c r="L76" s="322"/>
      <c r="M76" s="322"/>
      <c r="N76" s="322"/>
      <c r="O76" s="322"/>
      <c r="P76" s="322"/>
      <c r="Q76" s="322"/>
      <c r="R76" s="322"/>
      <c r="S76" s="322"/>
      <c r="T76" s="322"/>
      <c r="U76" s="322"/>
      <c r="V76" s="322"/>
      <c r="W76" s="322"/>
      <c r="X76" s="322"/>
      <c r="Y76" s="322"/>
      <c r="Z76" s="322"/>
      <c r="AA76" s="322"/>
      <c r="AB76" s="322"/>
      <c r="AC76" s="322"/>
      <c r="AD76" s="322"/>
    </row>
    <row r="77" ht="23.25" customHeight="1">
      <c r="A77" s="322"/>
      <c r="B77" s="322"/>
      <c r="C77" s="322"/>
      <c r="D77" s="322"/>
      <c r="E77" s="322"/>
      <c r="F77" s="322"/>
      <c r="G77" s="322"/>
      <c r="H77" s="322"/>
      <c r="I77" s="322"/>
      <c r="J77" s="322"/>
      <c r="K77" s="322"/>
      <c r="L77" s="322"/>
      <c r="M77" s="322"/>
      <c r="N77" s="322"/>
      <c r="O77" s="322"/>
      <c r="P77" s="322"/>
      <c r="Q77" s="322"/>
      <c r="R77" s="322"/>
      <c r="S77" s="322"/>
      <c r="T77" s="322"/>
      <c r="U77" s="322"/>
      <c r="V77" s="322"/>
      <c r="W77" s="322"/>
      <c r="X77" s="322"/>
      <c r="Y77" s="322"/>
      <c r="Z77" s="322"/>
      <c r="AA77" s="322"/>
      <c r="AB77" s="322"/>
      <c r="AC77" s="322"/>
      <c r="AD77" s="322"/>
    </row>
    <row r="78" ht="23.25" customHeight="1">
      <c r="A78" s="322"/>
      <c r="B78" s="322"/>
      <c r="C78" s="322"/>
      <c r="D78" s="322"/>
      <c r="E78" s="322"/>
      <c r="F78" s="322"/>
      <c r="G78" s="322"/>
      <c r="H78" s="322"/>
      <c r="I78" s="322"/>
      <c r="J78" s="322"/>
      <c r="K78" s="322"/>
      <c r="L78" s="322"/>
      <c r="M78" s="322"/>
      <c r="N78" s="322"/>
      <c r="O78" s="322"/>
      <c r="P78" s="322"/>
      <c r="Q78" s="322"/>
      <c r="R78" s="322"/>
      <c r="S78" s="322"/>
      <c r="T78" s="322"/>
      <c r="U78" s="322"/>
      <c r="V78" s="322"/>
      <c r="W78" s="322"/>
      <c r="X78" s="322"/>
      <c r="Y78" s="322"/>
      <c r="Z78" s="322"/>
      <c r="AA78" s="322"/>
      <c r="AB78" s="322"/>
      <c r="AC78" s="322"/>
      <c r="AD78" s="322"/>
    </row>
    <row r="79" ht="23.25" customHeight="1">
      <c r="A79" s="322"/>
      <c r="B79" s="322"/>
      <c r="C79" s="322"/>
      <c r="D79" s="322"/>
      <c r="E79" s="322"/>
      <c r="F79" s="322"/>
      <c r="G79" s="322"/>
      <c r="H79" s="322"/>
      <c r="I79" s="322"/>
      <c r="J79" s="322"/>
      <c r="K79" s="322"/>
      <c r="L79" s="322"/>
      <c r="M79" s="322"/>
      <c r="N79" s="322"/>
      <c r="O79" s="322"/>
      <c r="P79" s="322"/>
      <c r="Q79" s="322"/>
      <c r="R79" s="322"/>
      <c r="S79" s="322"/>
      <c r="T79" s="322"/>
      <c r="U79" s="322"/>
      <c r="V79" s="322"/>
      <c r="W79" s="322"/>
      <c r="X79" s="322"/>
      <c r="Y79" s="322"/>
      <c r="Z79" s="322"/>
      <c r="AA79" s="322"/>
      <c r="AB79" s="322"/>
      <c r="AC79" s="322"/>
      <c r="AD79" s="322"/>
    </row>
    <row r="80" ht="23.25" customHeight="1">
      <c r="A80" s="322"/>
      <c r="B80" s="322"/>
      <c r="C80" s="322"/>
      <c r="D80" s="322"/>
      <c r="E80" s="322"/>
      <c r="F80" s="322"/>
      <c r="G80" s="322"/>
      <c r="H80" s="322"/>
      <c r="I80" s="322"/>
      <c r="J80" s="322"/>
      <c r="K80" s="322"/>
      <c r="L80" s="322"/>
      <c r="M80" s="322"/>
      <c r="N80" s="322"/>
      <c r="O80" s="322"/>
      <c r="P80" s="322"/>
      <c r="Q80" s="322"/>
      <c r="R80" s="322"/>
      <c r="S80" s="322"/>
      <c r="T80" s="322"/>
      <c r="U80" s="322"/>
      <c r="V80" s="322"/>
      <c r="W80" s="322"/>
      <c r="X80" s="322"/>
      <c r="Y80" s="322"/>
      <c r="Z80" s="322"/>
      <c r="AA80" s="322"/>
      <c r="AB80" s="322"/>
      <c r="AC80" s="322"/>
      <c r="AD80" s="322"/>
    </row>
    <row r="81" ht="23.25" customHeight="1">
      <c r="A81" s="322"/>
      <c r="B81" s="322"/>
      <c r="C81" s="322"/>
      <c r="D81" s="322"/>
      <c r="E81" s="322"/>
      <c r="F81" s="322"/>
      <c r="G81" s="322"/>
      <c r="H81" s="322"/>
      <c r="I81" s="322"/>
      <c r="J81" s="322"/>
      <c r="K81" s="322"/>
      <c r="L81" s="322"/>
      <c r="M81" s="322"/>
      <c r="N81" s="322"/>
      <c r="O81" s="322"/>
      <c r="P81" s="322"/>
      <c r="Q81" s="322"/>
      <c r="R81" s="322"/>
      <c r="S81" s="322"/>
      <c r="T81" s="322"/>
      <c r="U81" s="322"/>
      <c r="V81" s="322"/>
      <c r="W81" s="322"/>
      <c r="X81" s="322"/>
      <c r="Y81" s="322"/>
      <c r="Z81" s="322"/>
      <c r="AA81" s="322"/>
      <c r="AB81" s="322"/>
      <c r="AC81" s="322"/>
      <c r="AD81" s="322"/>
    </row>
    <row r="82" ht="23.25" customHeight="1">
      <c r="A82" s="322"/>
      <c r="B82" s="322"/>
      <c r="C82" s="322"/>
      <c r="D82" s="322"/>
      <c r="E82" s="322"/>
      <c r="F82" s="322"/>
      <c r="G82" s="322"/>
      <c r="H82" s="322"/>
      <c r="I82" s="322"/>
      <c r="J82" s="322"/>
      <c r="K82" s="322"/>
      <c r="L82" s="322"/>
      <c r="M82" s="322"/>
      <c r="N82" s="322"/>
      <c r="O82" s="322"/>
      <c r="P82" s="322"/>
      <c r="Q82" s="322"/>
      <c r="R82" s="322"/>
      <c r="S82" s="322"/>
      <c r="T82" s="322"/>
      <c r="U82" s="322"/>
      <c r="V82" s="322"/>
      <c r="W82" s="322"/>
      <c r="X82" s="322"/>
      <c r="Y82" s="322"/>
      <c r="Z82" s="322"/>
      <c r="AA82" s="322"/>
      <c r="AB82" s="322"/>
      <c r="AC82" s="322"/>
      <c r="AD82" s="322"/>
    </row>
    <row r="83" ht="23.25" customHeight="1">
      <c r="A83" s="322"/>
      <c r="B83" s="322"/>
      <c r="C83" s="322"/>
      <c r="D83" s="322"/>
      <c r="E83" s="322"/>
      <c r="F83" s="322"/>
      <c r="G83" s="322"/>
      <c r="H83" s="322"/>
      <c r="I83" s="322"/>
      <c r="J83" s="322"/>
      <c r="K83" s="322"/>
      <c r="L83" s="322"/>
      <c r="M83" s="322"/>
      <c r="N83" s="322"/>
      <c r="O83" s="322"/>
      <c r="P83" s="322"/>
      <c r="Q83" s="322"/>
      <c r="R83" s="322"/>
      <c r="S83" s="322"/>
      <c r="T83" s="322"/>
      <c r="U83" s="322"/>
      <c r="V83" s="322"/>
      <c r="W83" s="322"/>
      <c r="X83" s="322"/>
      <c r="Y83" s="322"/>
      <c r="Z83" s="322"/>
      <c r="AA83" s="322"/>
      <c r="AB83" s="322"/>
      <c r="AC83" s="322"/>
      <c r="AD83" s="322"/>
    </row>
    <row r="84" ht="23.25" customHeight="1">
      <c r="A84" s="322"/>
      <c r="B84" s="322"/>
      <c r="C84" s="322"/>
      <c r="D84" s="322"/>
      <c r="E84" s="322"/>
      <c r="F84" s="322"/>
      <c r="G84" s="322"/>
      <c r="H84" s="322"/>
      <c r="I84" s="322"/>
      <c r="J84" s="322"/>
      <c r="K84" s="322"/>
      <c r="L84" s="322"/>
      <c r="M84" s="322"/>
      <c r="N84" s="322"/>
      <c r="O84" s="322"/>
      <c r="P84" s="322"/>
      <c r="Q84" s="322"/>
      <c r="R84" s="322"/>
      <c r="S84" s="322"/>
      <c r="T84" s="322"/>
      <c r="U84" s="322"/>
      <c r="V84" s="322"/>
      <c r="W84" s="322"/>
      <c r="X84" s="322"/>
      <c r="Y84" s="322"/>
      <c r="Z84" s="322"/>
      <c r="AA84" s="322"/>
      <c r="AB84" s="322"/>
      <c r="AC84" s="322"/>
      <c r="AD84" s="322"/>
    </row>
    <row r="85" ht="23.25" customHeight="1">
      <c r="A85" s="322"/>
      <c r="B85" s="322"/>
      <c r="C85" s="322"/>
      <c r="D85" s="322"/>
      <c r="E85" s="322"/>
      <c r="F85" s="322"/>
      <c r="G85" s="322"/>
      <c r="H85" s="322"/>
      <c r="I85" s="322"/>
      <c r="J85" s="322"/>
      <c r="K85" s="322"/>
      <c r="L85" s="322"/>
      <c r="M85" s="322"/>
      <c r="N85" s="322"/>
      <c r="O85" s="322"/>
      <c r="P85" s="322"/>
      <c r="Q85" s="322"/>
      <c r="R85" s="322"/>
      <c r="S85" s="322"/>
      <c r="T85" s="322"/>
      <c r="U85" s="322"/>
      <c r="V85" s="322"/>
      <c r="W85" s="322"/>
      <c r="X85" s="322"/>
      <c r="Y85" s="322"/>
      <c r="Z85" s="322"/>
      <c r="AA85" s="322"/>
      <c r="AB85" s="322"/>
      <c r="AC85" s="322"/>
      <c r="AD85" s="322"/>
    </row>
    <row r="86" ht="23.25" customHeight="1">
      <c r="A86" s="322"/>
      <c r="B86" s="322"/>
      <c r="C86" s="322"/>
      <c r="D86" s="322"/>
      <c r="E86" s="322"/>
      <c r="F86" s="322"/>
      <c r="G86" s="322"/>
      <c r="H86" s="322"/>
      <c r="I86" s="322"/>
      <c r="J86" s="322"/>
      <c r="K86" s="322"/>
      <c r="L86" s="322"/>
      <c r="M86" s="322"/>
      <c r="N86" s="322"/>
      <c r="O86" s="322"/>
      <c r="P86" s="322"/>
      <c r="Q86" s="322"/>
      <c r="R86" s="322"/>
      <c r="S86" s="322"/>
      <c r="T86" s="322"/>
      <c r="U86" s="322"/>
      <c r="V86" s="322"/>
      <c r="W86" s="322"/>
      <c r="X86" s="322"/>
      <c r="Y86" s="322"/>
      <c r="Z86" s="322"/>
      <c r="AA86" s="322"/>
      <c r="AB86" s="322"/>
      <c r="AC86" s="322"/>
      <c r="AD86" s="322"/>
    </row>
    <row r="87" ht="23.25" customHeight="1">
      <c r="A87" s="322"/>
      <c r="B87" s="322"/>
      <c r="C87" s="322"/>
      <c r="D87" s="322"/>
      <c r="E87" s="322"/>
      <c r="F87" s="322"/>
      <c r="G87" s="322"/>
      <c r="H87" s="322"/>
      <c r="I87" s="322"/>
      <c r="J87" s="322"/>
      <c r="K87" s="322"/>
      <c r="L87" s="322"/>
      <c r="M87" s="322"/>
      <c r="N87" s="322"/>
      <c r="O87" s="322"/>
      <c r="P87" s="322"/>
      <c r="Q87" s="322"/>
      <c r="R87" s="322"/>
      <c r="S87" s="322"/>
      <c r="T87" s="322"/>
      <c r="U87" s="322"/>
      <c r="V87" s="322"/>
      <c r="W87" s="322"/>
      <c r="X87" s="322"/>
      <c r="Y87" s="322"/>
      <c r="Z87" s="322"/>
      <c r="AA87" s="322"/>
      <c r="AB87" s="322"/>
      <c r="AC87" s="322"/>
      <c r="AD87" s="322"/>
    </row>
    <row r="88" ht="23.25" customHeight="1">
      <c r="A88" s="322"/>
      <c r="B88" s="322"/>
      <c r="C88" s="322"/>
      <c r="D88" s="322"/>
      <c r="E88" s="322"/>
      <c r="F88" s="322"/>
      <c r="G88" s="322"/>
      <c r="H88" s="322"/>
      <c r="I88" s="322"/>
      <c r="J88" s="322"/>
      <c r="K88" s="322"/>
      <c r="L88" s="322"/>
      <c r="M88" s="322"/>
      <c r="N88" s="322"/>
      <c r="O88" s="322"/>
      <c r="P88" s="322"/>
      <c r="Q88" s="322"/>
      <c r="R88" s="322"/>
      <c r="S88" s="322"/>
      <c r="T88" s="322"/>
      <c r="U88" s="322"/>
      <c r="V88" s="322"/>
      <c r="W88" s="322"/>
      <c r="X88" s="322"/>
      <c r="Y88" s="322"/>
      <c r="Z88" s="322"/>
      <c r="AA88" s="322"/>
      <c r="AB88" s="322"/>
      <c r="AC88" s="322"/>
      <c r="AD88" s="322"/>
    </row>
    <row r="89" ht="23.25" customHeight="1">
      <c r="A89" s="322"/>
      <c r="B89" s="322"/>
      <c r="C89" s="322"/>
      <c r="D89" s="322"/>
      <c r="E89" s="322"/>
      <c r="F89" s="322"/>
      <c r="G89" s="322"/>
      <c r="H89" s="322"/>
      <c r="I89" s="322"/>
      <c r="J89" s="322"/>
      <c r="K89" s="322"/>
      <c r="L89" s="322"/>
      <c r="M89" s="322"/>
      <c r="N89" s="322"/>
      <c r="O89" s="322"/>
      <c r="P89" s="322"/>
      <c r="Q89" s="322"/>
      <c r="R89" s="322"/>
      <c r="S89" s="322"/>
      <c r="T89" s="322"/>
      <c r="U89" s="322"/>
      <c r="V89" s="322"/>
      <c r="W89" s="322"/>
      <c r="X89" s="322"/>
      <c r="Y89" s="322"/>
      <c r="Z89" s="322"/>
      <c r="AA89" s="322"/>
      <c r="AB89" s="322"/>
      <c r="AC89" s="322"/>
      <c r="AD89" s="322"/>
    </row>
    <row r="90" ht="23.25" customHeight="1">
      <c r="A90" s="322"/>
      <c r="B90" s="322"/>
      <c r="C90" s="322"/>
      <c r="D90" s="322"/>
      <c r="E90" s="322"/>
      <c r="F90" s="322"/>
      <c r="G90" s="322"/>
      <c r="H90" s="322"/>
      <c r="I90" s="322"/>
      <c r="J90" s="322"/>
      <c r="K90" s="322"/>
      <c r="L90" s="322"/>
      <c r="M90" s="322"/>
      <c r="N90" s="322"/>
      <c r="O90" s="322"/>
      <c r="P90" s="322"/>
      <c r="Q90" s="322"/>
      <c r="R90" s="322"/>
      <c r="S90" s="322"/>
      <c r="T90" s="322"/>
      <c r="U90" s="322"/>
      <c r="V90" s="322"/>
      <c r="W90" s="322"/>
      <c r="X90" s="322"/>
      <c r="Y90" s="322"/>
      <c r="Z90" s="322"/>
      <c r="AA90" s="322"/>
      <c r="AB90" s="322"/>
      <c r="AC90" s="322"/>
      <c r="AD90" s="322"/>
    </row>
    <row r="91" ht="23.25" customHeight="1">
      <c r="A91" s="322"/>
      <c r="B91" s="322"/>
      <c r="C91" s="322"/>
      <c r="D91" s="322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2"/>
      <c r="AA91" s="322"/>
      <c r="AB91" s="322"/>
      <c r="AC91" s="322"/>
      <c r="AD91" s="322"/>
    </row>
    <row r="92" ht="23.25" customHeight="1">
      <c r="A92" s="322"/>
      <c r="B92" s="322"/>
      <c r="C92" s="322"/>
      <c r="D92" s="322"/>
      <c r="E92" s="322"/>
      <c r="F92" s="322"/>
      <c r="G92" s="322"/>
      <c r="H92" s="322"/>
      <c r="I92" s="322"/>
      <c r="J92" s="322"/>
      <c r="K92" s="322"/>
      <c r="L92" s="322"/>
      <c r="M92" s="322"/>
      <c r="N92" s="322"/>
      <c r="O92" s="322"/>
      <c r="P92" s="322"/>
      <c r="Q92" s="322"/>
      <c r="R92" s="322"/>
      <c r="S92" s="322"/>
      <c r="T92" s="322"/>
      <c r="U92" s="322"/>
      <c r="V92" s="322"/>
      <c r="W92" s="322"/>
      <c r="X92" s="322"/>
      <c r="Y92" s="322"/>
      <c r="Z92" s="322"/>
      <c r="AA92" s="322"/>
      <c r="AB92" s="322"/>
      <c r="AC92" s="322"/>
      <c r="AD92" s="322"/>
    </row>
    <row r="93" ht="23.25" customHeight="1">
      <c r="A93" s="322"/>
      <c r="B93" s="322"/>
      <c r="C93" s="322"/>
      <c r="D93" s="322"/>
      <c r="E93" s="322"/>
      <c r="F93" s="322"/>
      <c r="G93" s="322"/>
      <c r="H93" s="322"/>
      <c r="I93" s="322"/>
      <c r="J93" s="322"/>
      <c r="K93" s="322"/>
      <c r="L93" s="322"/>
      <c r="M93" s="322"/>
      <c r="N93" s="322"/>
      <c r="O93" s="322"/>
      <c r="P93" s="322"/>
      <c r="Q93" s="322"/>
      <c r="R93" s="322"/>
      <c r="S93" s="322"/>
      <c r="T93" s="322"/>
      <c r="U93" s="322"/>
      <c r="V93" s="322"/>
      <c r="W93" s="322"/>
      <c r="X93" s="322"/>
      <c r="Y93" s="322"/>
      <c r="Z93" s="322"/>
      <c r="AA93" s="322"/>
      <c r="AB93" s="322"/>
      <c r="AC93" s="322"/>
      <c r="AD93" s="322"/>
    </row>
    <row r="94" ht="23.25" customHeight="1">
      <c r="A94" s="322"/>
      <c r="B94" s="322"/>
      <c r="C94" s="322"/>
      <c r="D94" s="322"/>
      <c r="E94" s="322"/>
      <c r="F94" s="322"/>
      <c r="G94" s="322"/>
      <c r="H94" s="322"/>
      <c r="I94" s="322"/>
      <c r="J94" s="322"/>
      <c r="K94" s="322"/>
      <c r="L94" s="322"/>
      <c r="M94" s="322"/>
      <c r="N94" s="322"/>
      <c r="O94" s="322"/>
      <c r="P94" s="322"/>
      <c r="Q94" s="322"/>
      <c r="R94" s="322"/>
      <c r="S94" s="322"/>
      <c r="T94" s="322"/>
      <c r="U94" s="322"/>
      <c r="V94" s="322"/>
      <c r="W94" s="322"/>
      <c r="X94" s="322"/>
      <c r="Y94" s="322"/>
      <c r="Z94" s="322"/>
      <c r="AA94" s="322"/>
      <c r="AB94" s="322"/>
      <c r="AC94" s="322"/>
      <c r="AD94" s="322"/>
    </row>
    <row r="95" ht="23.25" customHeight="1">
      <c r="A95" s="322"/>
      <c r="B95" s="322"/>
      <c r="C95" s="322"/>
      <c r="D95" s="322"/>
      <c r="E95" s="322"/>
      <c r="F95" s="322"/>
      <c r="G95" s="322"/>
      <c r="H95" s="322"/>
      <c r="I95" s="322"/>
      <c r="J95" s="322"/>
      <c r="K95" s="322"/>
      <c r="L95" s="322"/>
      <c r="M95" s="322"/>
      <c r="N95" s="322"/>
      <c r="O95" s="322"/>
      <c r="P95" s="322"/>
      <c r="Q95" s="322"/>
      <c r="R95" s="322"/>
      <c r="S95" s="322"/>
      <c r="T95" s="322"/>
      <c r="U95" s="322"/>
      <c r="V95" s="322"/>
      <c r="W95" s="322"/>
      <c r="X95" s="322"/>
      <c r="Y95" s="322"/>
      <c r="Z95" s="322"/>
      <c r="AA95" s="322"/>
      <c r="AB95" s="322"/>
      <c r="AC95" s="322"/>
      <c r="AD95" s="322"/>
    </row>
    <row r="96" ht="23.25" customHeight="1">
      <c r="A96" s="322"/>
      <c r="B96" s="322"/>
      <c r="C96" s="322"/>
      <c r="D96" s="322"/>
      <c r="E96" s="322"/>
      <c r="F96" s="322"/>
      <c r="G96" s="322"/>
      <c r="H96" s="322"/>
      <c r="I96" s="322"/>
      <c r="J96" s="322"/>
      <c r="K96" s="322"/>
      <c r="L96" s="322"/>
      <c r="M96" s="322"/>
      <c r="N96" s="322"/>
      <c r="O96" s="322"/>
      <c r="P96" s="322"/>
      <c r="Q96" s="322"/>
      <c r="R96" s="322"/>
      <c r="S96" s="322"/>
      <c r="T96" s="322"/>
      <c r="U96" s="322"/>
      <c r="V96" s="322"/>
      <c r="W96" s="322"/>
      <c r="X96" s="322"/>
      <c r="Y96" s="322"/>
      <c r="Z96" s="322"/>
      <c r="AA96" s="322"/>
      <c r="AB96" s="322"/>
      <c r="AC96" s="322"/>
      <c r="AD96" s="322"/>
    </row>
    <row r="97" ht="23.25" customHeight="1">
      <c r="A97" s="322"/>
      <c r="B97" s="322"/>
      <c r="C97" s="322"/>
      <c r="D97" s="322"/>
      <c r="E97" s="322"/>
      <c r="F97" s="322"/>
      <c r="G97" s="322"/>
      <c r="H97" s="322"/>
      <c r="I97" s="322"/>
      <c r="J97" s="322"/>
      <c r="K97" s="322"/>
      <c r="L97" s="322"/>
      <c r="M97" s="322"/>
      <c r="N97" s="322"/>
      <c r="O97" s="322"/>
      <c r="P97" s="322"/>
      <c r="Q97" s="322"/>
      <c r="R97" s="322"/>
      <c r="S97" s="322"/>
      <c r="T97" s="322"/>
      <c r="U97" s="322"/>
      <c r="V97" s="322"/>
      <c r="W97" s="322"/>
      <c r="X97" s="322"/>
      <c r="Y97" s="322"/>
      <c r="Z97" s="322"/>
      <c r="AA97" s="322"/>
      <c r="AB97" s="322"/>
      <c r="AC97" s="322"/>
      <c r="AD97" s="322"/>
    </row>
    <row r="98" ht="23.25" customHeight="1">
      <c r="A98" s="322"/>
      <c r="B98" s="322"/>
      <c r="C98" s="322"/>
      <c r="D98" s="322"/>
      <c r="E98" s="322"/>
      <c r="F98" s="322"/>
      <c r="G98" s="322"/>
      <c r="H98" s="322"/>
      <c r="I98" s="322"/>
      <c r="J98" s="322"/>
      <c r="K98" s="322"/>
      <c r="L98" s="322"/>
      <c r="M98" s="322"/>
      <c r="N98" s="322"/>
      <c r="O98" s="322"/>
      <c r="P98" s="322"/>
      <c r="Q98" s="322"/>
      <c r="R98" s="322"/>
      <c r="S98" s="322"/>
      <c r="T98" s="322"/>
      <c r="U98" s="322"/>
      <c r="V98" s="322"/>
      <c r="W98" s="322"/>
      <c r="X98" s="322"/>
      <c r="Y98" s="322"/>
      <c r="Z98" s="322"/>
      <c r="AA98" s="322"/>
      <c r="AB98" s="322"/>
      <c r="AC98" s="322"/>
      <c r="AD98" s="322"/>
    </row>
    <row r="99" ht="23.25" customHeight="1">
      <c r="A99" s="322"/>
      <c r="B99" s="322"/>
      <c r="C99" s="322"/>
      <c r="D99" s="322"/>
      <c r="E99" s="322"/>
      <c r="F99" s="322"/>
      <c r="G99" s="322"/>
      <c r="H99" s="322"/>
      <c r="I99" s="322"/>
      <c r="J99" s="322"/>
      <c r="K99" s="322"/>
      <c r="L99" s="322"/>
      <c r="M99" s="322"/>
      <c r="N99" s="322"/>
      <c r="O99" s="322"/>
      <c r="P99" s="322"/>
      <c r="Q99" s="322"/>
      <c r="R99" s="322"/>
      <c r="S99" s="322"/>
      <c r="T99" s="322"/>
      <c r="U99" s="322"/>
      <c r="V99" s="322"/>
      <c r="W99" s="322"/>
      <c r="X99" s="322"/>
      <c r="Y99" s="322"/>
      <c r="Z99" s="322"/>
      <c r="AA99" s="322"/>
      <c r="AB99" s="322"/>
      <c r="AC99" s="322"/>
      <c r="AD99" s="322"/>
    </row>
    <row r="100" ht="23.25" customHeight="1">
      <c r="A100" s="322"/>
      <c r="B100" s="322"/>
      <c r="C100" s="322"/>
      <c r="D100" s="322"/>
      <c r="E100" s="322"/>
      <c r="F100" s="322"/>
      <c r="G100" s="322"/>
      <c r="H100" s="322"/>
      <c r="I100" s="322"/>
      <c r="J100" s="322"/>
      <c r="K100" s="322"/>
      <c r="L100" s="322"/>
      <c r="M100" s="322"/>
      <c r="N100" s="322"/>
      <c r="O100" s="322"/>
      <c r="P100" s="322"/>
      <c r="Q100" s="322"/>
      <c r="R100" s="322"/>
      <c r="S100" s="322"/>
      <c r="T100" s="322"/>
      <c r="U100" s="322"/>
      <c r="V100" s="322"/>
      <c r="W100" s="322"/>
      <c r="X100" s="322"/>
      <c r="Y100" s="322"/>
      <c r="Z100" s="322"/>
      <c r="AA100" s="322"/>
      <c r="AB100" s="322"/>
      <c r="AC100" s="322"/>
      <c r="AD100" s="322"/>
    </row>
    <row r="101" ht="23.25" customHeight="1">
      <c r="A101" s="322"/>
      <c r="B101" s="322"/>
      <c r="C101" s="322"/>
      <c r="D101" s="322"/>
      <c r="E101" s="322"/>
      <c r="F101" s="322"/>
      <c r="G101" s="322"/>
      <c r="H101" s="322"/>
      <c r="I101" s="322"/>
      <c r="J101" s="322"/>
      <c r="K101" s="322"/>
      <c r="L101" s="322"/>
      <c r="M101" s="322"/>
      <c r="N101" s="322"/>
      <c r="O101" s="322"/>
      <c r="P101" s="322"/>
      <c r="Q101" s="322"/>
      <c r="R101" s="322"/>
      <c r="S101" s="322"/>
      <c r="T101" s="322"/>
      <c r="U101" s="322"/>
      <c r="V101" s="322"/>
      <c r="W101" s="322"/>
      <c r="X101" s="322"/>
      <c r="Y101" s="322"/>
      <c r="Z101" s="322"/>
      <c r="AA101" s="322"/>
      <c r="AB101" s="322"/>
      <c r="AC101" s="322"/>
      <c r="AD101" s="322"/>
    </row>
    <row r="102" ht="23.25" customHeight="1">
      <c r="A102" s="322"/>
      <c r="B102" s="322"/>
      <c r="C102" s="322"/>
      <c r="D102" s="322"/>
      <c r="E102" s="322"/>
      <c r="F102" s="322"/>
      <c r="G102" s="322"/>
      <c r="H102" s="322"/>
      <c r="I102" s="322"/>
      <c r="J102" s="322"/>
      <c r="K102" s="322"/>
      <c r="L102" s="322"/>
      <c r="M102" s="322"/>
      <c r="N102" s="322"/>
      <c r="O102" s="322"/>
      <c r="P102" s="322"/>
      <c r="Q102" s="322"/>
      <c r="R102" s="322"/>
      <c r="S102" s="322"/>
      <c r="T102" s="322"/>
      <c r="U102" s="322"/>
      <c r="V102" s="322"/>
      <c r="W102" s="322"/>
      <c r="X102" s="322"/>
      <c r="Y102" s="322"/>
      <c r="Z102" s="322"/>
      <c r="AA102" s="322"/>
      <c r="AB102" s="322"/>
      <c r="AC102" s="322"/>
      <c r="AD102" s="322"/>
    </row>
    <row r="103" ht="23.25" customHeight="1">
      <c r="A103" s="322"/>
      <c r="B103" s="322"/>
      <c r="C103" s="322"/>
      <c r="D103" s="322"/>
      <c r="E103" s="322"/>
      <c r="F103" s="322"/>
      <c r="G103" s="322"/>
      <c r="H103" s="322"/>
      <c r="I103" s="322"/>
      <c r="J103" s="322"/>
      <c r="K103" s="322"/>
      <c r="L103" s="322"/>
      <c r="M103" s="322"/>
      <c r="N103" s="322"/>
      <c r="O103" s="322"/>
      <c r="P103" s="322"/>
      <c r="Q103" s="322"/>
      <c r="R103" s="322"/>
      <c r="S103" s="322"/>
      <c r="T103" s="322"/>
      <c r="U103" s="322"/>
      <c r="V103" s="322"/>
      <c r="W103" s="322"/>
      <c r="X103" s="322"/>
      <c r="Y103" s="322"/>
      <c r="Z103" s="322"/>
      <c r="AA103" s="322"/>
      <c r="AB103" s="322"/>
      <c r="AC103" s="322"/>
      <c r="AD103" s="322"/>
    </row>
    <row r="104" ht="23.25" customHeight="1">
      <c r="A104" s="322"/>
      <c r="B104" s="322"/>
      <c r="C104" s="322"/>
      <c r="D104" s="322"/>
      <c r="E104" s="322"/>
      <c r="F104" s="322"/>
      <c r="G104" s="322"/>
      <c r="H104" s="322"/>
      <c r="I104" s="322"/>
      <c r="J104" s="322"/>
      <c r="K104" s="322"/>
      <c r="L104" s="322"/>
      <c r="M104" s="322"/>
      <c r="N104" s="322"/>
      <c r="O104" s="322"/>
      <c r="P104" s="322"/>
      <c r="Q104" s="322"/>
      <c r="R104" s="322"/>
      <c r="S104" s="322"/>
      <c r="T104" s="322"/>
      <c r="U104" s="322"/>
      <c r="V104" s="322"/>
      <c r="W104" s="322"/>
      <c r="X104" s="322"/>
      <c r="Y104" s="322"/>
      <c r="Z104" s="322"/>
      <c r="AA104" s="322"/>
      <c r="AB104" s="322"/>
      <c r="AC104" s="322"/>
      <c r="AD104" s="322"/>
    </row>
    <row r="105" ht="23.25" customHeight="1">
      <c r="A105" s="322"/>
      <c r="B105" s="322"/>
      <c r="C105" s="322"/>
      <c r="D105" s="322"/>
      <c r="E105" s="322"/>
      <c r="F105" s="322"/>
      <c r="G105" s="322"/>
      <c r="H105" s="322"/>
      <c r="I105" s="322"/>
      <c r="J105" s="322"/>
      <c r="K105" s="322"/>
      <c r="L105" s="322"/>
      <c r="M105" s="322"/>
      <c r="N105" s="322"/>
      <c r="O105" s="322"/>
      <c r="P105" s="322"/>
      <c r="Q105" s="322"/>
      <c r="R105" s="322"/>
      <c r="S105" s="322"/>
      <c r="T105" s="322"/>
      <c r="U105" s="322"/>
      <c r="V105" s="322"/>
      <c r="W105" s="322"/>
      <c r="X105" s="322"/>
      <c r="Y105" s="322"/>
      <c r="Z105" s="322"/>
      <c r="AA105" s="322"/>
      <c r="AB105" s="322"/>
      <c r="AC105" s="322"/>
      <c r="AD105" s="322"/>
    </row>
    <row r="106" ht="23.25" customHeight="1">
      <c r="A106" s="322"/>
      <c r="B106" s="322"/>
      <c r="C106" s="322"/>
      <c r="D106" s="322"/>
      <c r="E106" s="322"/>
      <c r="F106" s="322"/>
      <c r="G106" s="322"/>
      <c r="H106" s="322"/>
      <c r="I106" s="322"/>
      <c r="J106" s="322"/>
      <c r="K106" s="322"/>
      <c r="L106" s="322"/>
      <c r="M106" s="322"/>
      <c r="N106" s="322"/>
      <c r="O106" s="322"/>
      <c r="P106" s="322"/>
      <c r="Q106" s="322"/>
      <c r="R106" s="322"/>
      <c r="S106" s="322"/>
      <c r="T106" s="322"/>
      <c r="U106" s="322"/>
      <c r="V106" s="322"/>
      <c r="W106" s="322"/>
      <c r="X106" s="322"/>
      <c r="Y106" s="322"/>
      <c r="Z106" s="322"/>
      <c r="AA106" s="322"/>
      <c r="AB106" s="322"/>
      <c r="AC106" s="322"/>
      <c r="AD106" s="322"/>
    </row>
    <row r="107" ht="23.25" customHeight="1">
      <c r="A107" s="322"/>
      <c r="B107" s="322"/>
      <c r="C107" s="322"/>
      <c r="D107" s="322"/>
      <c r="E107" s="322"/>
      <c r="F107" s="322"/>
      <c r="G107" s="322"/>
      <c r="H107" s="322"/>
      <c r="I107" s="322"/>
      <c r="J107" s="322"/>
      <c r="K107" s="322"/>
      <c r="L107" s="322"/>
      <c r="M107" s="322"/>
      <c r="N107" s="322"/>
      <c r="O107" s="322"/>
      <c r="P107" s="322"/>
      <c r="Q107" s="322"/>
      <c r="R107" s="322"/>
      <c r="S107" s="322"/>
      <c r="T107" s="322"/>
      <c r="U107" s="322"/>
      <c r="V107" s="322"/>
      <c r="W107" s="322"/>
      <c r="X107" s="322"/>
      <c r="Y107" s="322"/>
      <c r="Z107" s="322"/>
      <c r="AA107" s="322"/>
      <c r="AB107" s="322"/>
      <c r="AC107" s="322"/>
      <c r="AD107" s="322"/>
    </row>
    <row r="108" ht="23.25" customHeight="1">
      <c r="A108" s="322"/>
      <c r="B108" s="322"/>
      <c r="C108" s="322"/>
      <c r="D108" s="322"/>
      <c r="E108" s="322"/>
      <c r="F108" s="322"/>
      <c r="G108" s="322"/>
      <c r="H108" s="322"/>
      <c r="I108" s="322"/>
      <c r="J108" s="322"/>
      <c r="K108" s="322"/>
      <c r="L108" s="322"/>
      <c r="M108" s="322"/>
      <c r="N108" s="322"/>
      <c r="O108" s="322"/>
      <c r="P108" s="322"/>
      <c r="Q108" s="322"/>
      <c r="R108" s="322"/>
      <c r="S108" s="322"/>
      <c r="T108" s="322"/>
      <c r="U108" s="322"/>
      <c r="V108" s="322"/>
      <c r="W108" s="322"/>
      <c r="X108" s="322"/>
      <c r="Y108" s="322"/>
      <c r="Z108" s="322"/>
      <c r="AA108" s="322"/>
      <c r="AB108" s="322"/>
      <c r="AC108" s="322"/>
      <c r="AD108" s="322"/>
    </row>
    <row r="109" ht="23.25" customHeight="1">
      <c r="A109" s="322"/>
      <c r="B109" s="322"/>
      <c r="C109" s="322"/>
      <c r="D109" s="322"/>
      <c r="E109" s="322"/>
      <c r="F109" s="322"/>
      <c r="G109" s="322"/>
      <c r="H109" s="322"/>
      <c r="I109" s="322"/>
      <c r="J109" s="322"/>
      <c r="K109" s="322"/>
      <c r="L109" s="322"/>
      <c r="M109" s="322"/>
      <c r="N109" s="322"/>
      <c r="O109" s="322"/>
      <c r="P109" s="322"/>
      <c r="Q109" s="322"/>
      <c r="R109" s="322"/>
      <c r="S109" s="322"/>
      <c r="T109" s="322"/>
      <c r="U109" s="322"/>
      <c r="V109" s="322"/>
      <c r="W109" s="322"/>
      <c r="X109" s="322"/>
      <c r="Y109" s="322"/>
      <c r="Z109" s="322"/>
      <c r="AA109" s="322"/>
      <c r="AB109" s="322"/>
      <c r="AC109" s="322"/>
      <c r="AD109" s="322"/>
    </row>
    <row r="110" ht="23.25" customHeight="1">
      <c r="A110" s="322"/>
      <c r="B110" s="322"/>
      <c r="C110" s="322"/>
      <c r="D110" s="322"/>
      <c r="E110" s="322"/>
      <c r="F110" s="322"/>
      <c r="G110" s="322"/>
      <c r="H110" s="322"/>
      <c r="I110" s="322"/>
      <c r="J110" s="322"/>
      <c r="K110" s="322"/>
      <c r="L110" s="322"/>
      <c r="M110" s="322"/>
      <c r="N110" s="322"/>
      <c r="O110" s="322"/>
      <c r="P110" s="322"/>
      <c r="Q110" s="322"/>
      <c r="R110" s="322"/>
      <c r="S110" s="322"/>
      <c r="T110" s="322"/>
      <c r="U110" s="322"/>
      <c r="V110" s="322"/>
      <c r="W110" s="322"/>
      <c r="X110" s="322"/>
      <c r="Y110" s="322"/>
      <c r="Z110" s="322"/>
      <c r="AA110" s="322"/>
      <c r="AB110" s="322"/>
      <c r="AC110" s="322"/>
      <c r="AD110" s="322"/>
    </row>
    <row r="111" ht="23.25" customHeight="1">
      <c r="A111" s="322"/>
      <c r="B111" s="322"/>
      <c r="C111" s="322"/>
      <c r="D111" s="322"/>
      <c r="E111" s="322"/>
      <c r="F111" s="322"/>
      <c r="G111" s="322"/>
      <c r="H111" s="322"/>
      <c r="I111" s="322"/>
      <c r="J111" s="322"/>
      <c r="K111" s="322"/>
      <c r="L111" s="322"/>
      <c r="M111" s="322"/>
      <c r="N111" s="322"/>
      <c r="O111" s="322"/>
      <c r="P111" s="322"/>
      <c r="Q111" s="322"/>
      <c r="R111" s="322"/>
      <c r="S111" s="322"/>
      <c r="T111" s="322"/>
      <c r="U111" s="322"/>
      <c r="V111" s="322"/>
      <c r="W111" s="322"/>
      <c r="X111" s="322"/>
      <c r="Y111" s="322"/>
      <c r="Z111" s="322"/>
      <c r="AA111" s="322"/>
      <c r="AB111" s="322"/>
      <c r="AC111" s="322"/>
      <c r="AD111" s="322"/>
    </row>
    <row r="112" ht="23.25" customHeight="1">
      <c r="A112" s="322"/>
      <c r="B112" s="322"/>
      <c r="C112" s="322"/>
      <c r="D112" s="322"/>
      <c r="E112" s="322"/>
      <c r="F112" s="322"/>
      <c r="G112" s="322"/>
      <c r="H112" s="322"/>
      <c r="I112" s="322"/>
      <c r="J112" s="322"/>
      <c r="K112" s="322"/>
      <c r="L112" s="322"/>
      <c r="M112" s="322"/>
      <c r="N112" s="322"/>
      <c r="O112" s="322"/>
      <c r="P112" s="322"/>
      <c r="Q112" s="322"/>
      <c r="R112" s="322"/>
      <c r="S112" s="322"/>
      <c r="T112" s="322"/>
      <c r="U112" s="322"/>
      <c r="V112" s="322"/>
      <c r="W112" s="322"/>
      <c r="X112" s="322"/>
      <c r="Y112" s="322"/>
      <c r="Z112" s="322"/>
      <c r="AA112" s="322"/>
      <c r="AB112" s="322"/>
      <c r="AC112" s="322"/>
      <c r="AD112" s="322"/>
    </row>
    <row r="113" ht="23.25" customHeight="1">
      <c r="A113" s="322"/>
      <c r="B113" s="322"/>
      <c r="C113" s="322"/>
      <c r="D113" s="322"/>
      <c r="E113" s="322"/>
      <c r="F113" s="322"/>
      <c r="G113" s="322"/>
      <c r="H113" s="322"/>
      <c r="I113" s="322"/>
      <c r="J113" s="322"/>
      <c r="K113" s="322"/>
      <c r="L113" s="322"/>
      <c r="M113" s="322"/>
      <c r="N113" s="322"/>
      <c r="O113" s="322"/>
      <c r="P113" s="322"/>
      <c r="Q113" s="322"/>
      <c r="R113" s="322"/>
      <c r="S113" s="322"/>
      <c r="T113" s="322"/>
      <c r="U113" s="322"/>
      <c r="V113" s="322"/>
      <c r="W113" s="322"/>
      <c r="X113" s="322"/>
      <c r="Y113" s="322"/>
      <c r="Z113" s="322"/>
      <c r="AA113" s="322"/>
      <c r="AB113" s="322"/>
      <c r="AC113" s="322"/>
      <c r="AD113" s="322"/>
    </row>
    <row r="114" ht="23.25" customHeight="1">
      <c r="A114" s="322"/>
      <c r="B114" s="322"/>
      <c r="C114" s="322"/>
      <c r="D114" s="322"/>
      <c r="E114" s="322"/>
      <c r="F114" s="322"/>
      <c r="G114" s="322"/>
      <c r="H114" s="322"/>
      <c r="I114" s="322"/>
      <c r="J114" s="322"/>
      <c r="K114" s="322"/>
      <c r="L114" s="322"/>
      <c r="M114" s="322"/>
      <c r="N114" s="322"/>
      <c r="O114" s="322"/>
      <c r="P114" s="322"/>
      <c r="Q114" s="322"/>
      <c r="R114" s="322"/>
      <c r="S114" s="322"/>
      <c r="T114" s="322"/>
      <c r="U114" s="322"/>
      <c r="V114" s="322"/>
      <c r="W114" s="322"/>
      <c r="X114" s="322"/>
      <c r="Y114" s="322"/>
      <c r="Z114" s="322"/>
      <c r="AA114" s="322"/>
      <c r="AB114" s="322"/>
      <c r="AC114" s="322"/>
      <c r="AD114" s="322"/>
    </row>
    <row r="115" ht="23.25" customHeight="1">
      <c r="A115" s="322"/>
      <c r="B115" s="322"/>
      <c r="C115" s="322"/>
      <c r="D115" s="322"/>
      <c r="E115" s="322"/>
      <c r="F115" s="322"/>
      <c r="G115" s="322"/>
      <c r="H115" s="322"/>
      <c r="I115" s="322"/>
      <c r="J115" s="322"/>
      <c r="K115" s="322"/>
      <c r="L115" s="322"/>
      <c r="M115" s="322"/>
      <c r="N115" s="322"/>
      <c r="O115" s="322"/>
      <c r="P115" s="322"/>
      <c r="Q115" s="322"/>
      <c r="R115" s="322"/>
      <c r="S115" s="322"/>
      <c r="T115" s="322"/>
      <c r="U115" s="322"/>
      <c r="V115" s="322"/>
      <c r="W115" s="322"/>
      <c r="X115" s="322"/>
      <c r="Y115" s="322"/>
      <c r="Z115" s="322"/>
      <c r="AA115" s="322"/>
      <c r="AB115" s="322"/>
      <c r="AC115" s="322"/>
      <c r="AD115" s="322"/>
    </row>
    <row r="116" ht="23.25" customHeight="1">
      <c r="A116" s="322"/>
      <c r="B116" s="322"/>
      <c r="C116" s="322"/>
      <c r="D116" s="322"/>
      <c r="E116" s="322"/>
      <c r="F116" s="322"/>
      <c r="G116" s="322"/>
      <c r="H116" s="322"/>
      <c r="I116" s="322"/>
      <c r="J116" s="322"/>
      <c r="K116" s="322"/>
      <c r="L116" s="322"/>
      <c r="M116" s="322"/>
      <c r="N116" s="322"/>
      <c r="O116" s="322"/>
      <c r="P116" s="322"/>
      <c r="Q116" s="322"/>
      <c r="R116" s="322"/>
      <c r="S116" s="322"/>
      <c r="T116" s="322"/>
      <c r="U116" s="322"/>
      <c r="V116" s="322"/>
      <c r="W116" s="322"/>
      <c r="X116" s="322"/>
      <c r="Y116" s="322"/>
      <c r="Z116" s="322"/>
      <c r="AA116" s="322"/>
      <c r="AB116" s="322"/>
      <c r="AC116" s="322"/>
      <c r="AD116" s="322"/>
    </row>
    <row r="117" ht="23.25" customHeight="1">
      <c r="A117" s="322"/>
      <c r="B117" s="322"/>
      <c r="C117" s="322"/>
      <c r="D117" s="322"/>
      <c r="E117" s="322"/>
      <c r="F117" s="322"/>
      <c r="G117" s="322"/>
      <c r="H117" s="322"/>
      <c r="I117" s="322"/>
      <c r="J117" s="322"/>
      <c r="K117" s="322"/>
      <c r="L117" s="322"/>
      <c r="M117" s="322"/>
      <c r="N117" s="322"/>
      <c r="O117" s="322"/>
      <c r="P117" s="322"/>
      <c r="Q117" s="322"/>
      <c r="R117" s="322"/>
      <c r="S117" s="322"/>
      <c r="T117" s="322"/>
      <c r="U117" s="322"/>
      <c r="V117" s="322"/>
      <c r="W117" s="322"/>
      <c r="X117" s="322"/>
      <c r="Y117" s="322"/>
      <c r="Z117" s="322"/>
      <c r="AA117" s="322"/>
      <c r="AB117" s="322"/>
      <c r="AC117" s="322"/>
      <c r="AD117" s="322"/>
    </row>
    <row r="118" ht="23.25" customHeight="1">
      <c r="A118" s="322"/>
      <c r="B118" s="322"/>
      <c r="C118" s="322"/>
      <c r="D118" s="322"/>
      <c r="E118" s="322"/>
      <c r="F118" s="322"/>
      <c r="G118" s="322"/>
      <c r="H118" s="322"/>
      <c r="I118" s="322"/>
      <c r="J118" s="322"/>
      <c r="K118" s="322"/>
      <c r="L118" s="322"/>
      <c r="M118" s="322"/>
      <c r="N118" s="322"/>
      <c r="O118" s="322"/>
      <c r="P118" s="322"/>
      <c r="Q118" s="322"/>
      <c r="R118" s="322"/>
      <c r="S118" s="322"/>
      <c r="T118" s="322"/>
      <c r="U118" s="322"/>
      <c r="V118" s="322"/>
      <c r="W118" s="322"/>
      <c r="X118" s="322"/>
      <c r="Y118" s="322"/>
      <c r="Z118" s="322"/>
      <c r="AA118" s="322"/>
      <c r="AB118" s="322"/>
      <c r="AC118" s="322"/>
      <c r="AD118" s="322"/>
    </row>
    <row r="119" ht="23.25" customHeight="1">
      <c r="A119" s="322"/>
      <c r="B119" s="322"/>
      <c r="C119" s="322"/>
      <c r="D119" s="322"/>
      <c r="E119" s="322"/>
      <c r="F119" s="322"/>
      <c r="G119" s="322"/>
      <c r="H119" s="322"/>
      <c r="I119" s="322"/>
      <c r="J119" s="322"/>
      <c r="K119" s="322"/>
      <c r="L119" s="322"/>
      <c r="M119" s="322"/>
      <c r="N119" s="322"/>
      <c r="O119" s="322"/>
      <c r="P119" s="322"/>
      <c r="Q119" s="322"/>
      <c r="R119" s="322"/>
      <c r="S119" s="322"/>
      <c r="T119" s="322"/>
      <c r="U119" s="322"/>
      <c r="V119" s="322"/>
      <c r="W119" s="322"/>
      <c r="X119" s="322"/>
      <c r="Y119" s="322"/>
      <c r="Z119" s="322"/>
      <c r="AA119" s="322"/>
      <c r="AB119" s="322"/>
      <c r="AC119" s="322"/>
      <c r="AD119" s="322"/>
    </row>
    <row r="120" ht="23.25" customHeight="1">
      <c r="A120" s="322"/>
      <c r="B120" s="322"/>
      <c r="C120" s="322"/>
      <c r="D120" s="322"/>
      <c r="E120" s="322"/>
      <c r="F120" s="322"/>
      <c r="G120" s="322"/>
      <c r="H120" s="322"/>
      <c r="I120" s="322"/>
      <c r="J120" s="322"/>
      <c r="K120" s="322"/>
      <c r="L120" s="322"/>
      <c r="M120" s="322"/>
      <c r="N120" s="322"/>
      <c r="O120" s="322"/>
      <c r="P120" s="322"/>
      <c r="Q120" s="322"/>
      <c r="R120" s="322"/>
      <c r="S120" s="322"/>
      <c r="T120" s="322"/>
      <c r="U120" s="322"/>
      <c r="V120" s="322"/>
      <c r="W120" s="322"/>
      <c r="X120" s="322"/>
      <c r="Y120" s="322"/>
      <c r="Z120" s="322"/>
      <c r="AA120" s="322"/>
      <c r="AB120" s="322"/>
      <c r="AC120" s="322"/>
      <c r="AD120" s="322"/>
    </row>
    <row r="121" ht="23.25" customHeight="1">
      <c r="A121" s="322"/>
      <c r="B121" s="322"/>
      <c r="C121" s="322"/>
      <c r="D121" s="322"/>
      <c r="E121" s="322"/>
      <c r="F121" s="322"/>
      <c r="G121" s="322"/>
      <c r="H121" s="322"/>
      <c r="I121" s="322"/>
      <c r="J121" s="322"/>
      <c r="K121" s="322"/>
      <c r="L121" s="322"/>
      <c r="M121" s="322"/>
      <c r="N121" s="322"/>
      <c r="O121" s="322"/>
      <c r="P121" s="322"/>
      <c r="Q121" s="322"/>
      <c r="R121" s="322"/>
      <c r="S121" s="322"/>
      <c r="T121" s="322"/>
      <c r="U121" s="322"/>
      <c r="V121" s="322"/>
      <c r="W121" s="322"/>
      <c r="X121" s="322"/>
      <c r="Y121" s="322"/>
      <c r="Z121" s="322"/>
      <c r="AA121" s="322"/>
      <c r="AB121" s="322"/>
      <c r="AC121" s="322"/>
      <c r="AD121" s="322"/>
    </row>
    <row r="122" ht="23.25" customHeight="1">
      <c r="A122" s="322"/>
      <c r="B122" s="322"/>
      <c r="C122" s="322"/>
      <c r="D122" s="322"/>
      <c r="E122" s="322"/>
      <c r="F122" s="322"/>
      <c r="G122" s="322"/>
      <c r="H122" s="322"/>
      <c r="I122" s="322"/>
      <c r="J122" s="322"/>
      <c r="K122" s="322"/>
      <c r="L122" s="322"/>
      <c r="M122" s="322"/>
      <c r="N122" s="322"/>
      <c r="O122" s="322"/>
      <c r="P122" s="322"/>
      <c r="Q122" s="322"/>
      <c r="R122" s="322"/>
      <c r="S122" s="322"/>
      <c r="T122" s="322"/>
      <c r="U122" s="322"/>
      <c r="V122" s="322"/>
      <c r="W122" s="322"/>
      <c r="X122" s="322"/>
      <c r="Y122" s="322"/>
      <c r="Z122" s="322"/>
      <c r="AA122" s="322"/>
      <c r="AB122" s="322"/>
      <c r="AC122" s="322"/>
      <c r="AD122" s="322"/>
    </row>
    <row r="123" ht="23.25" customHeight="1">
      <c r="A123" s="322"/>
      <c r="B123" s="322"/>
      <c r="C123" s="322"/>
      <c r="D123" s="322"/>
      <c r="E123" s="322"/>
      <c r="F123" s="322"/>
      <c r="G123" s="322"/>
      <c r="H123" s="322"/>
      <c r="I123" s="322"/>
      <c r="J123" s="322"/>
      <c r="K123" s="322"/>
      <c r="L123" s="322"/>
      <c r="M123" s="322"/>
      <c r="N123" s="322"/>
      <c r="O123" s="322"/>
      <c r="P123" s="322"/>
      <c r="Q123" s="322"/>
      <c r="R123" s="322"/>
      <c r="S123" s="322"/>
      <c r="T123" s="322"/>
      <c r="U123" s="322"/>
      <c r="V123" s="322"/>
      <c r="W123" s="322"/>
      <c r="X123" s="322"/>
      <c r="Y123" s="322"/>
      <c r="Z123" s="322"/>
      <c r="AA123" s="322"/>
      <c r="AB123" s="322"/>
      <c r="AC123" s="322"/>
      <c r="AD123" s="322"/>
    </row>
    <row r="124" ht="23.25" customHeight="1">
      <c r="A124" s="322"/>
      <c r="B124" s="322"/>
      <c r="C124" s="322"/>
      <c r="D124" s="322"/>
      <c r="E124" s="322"/>
      <c r="F124" s="322"/>
      <c r="G124" s="322"/>
      <c r="H124" s="322"/>
      <c r="I124" s="322"/>
      <c r="J124" s="322"/>
      <c r="K124" s="322"/>
      <c r="L124" s="322"/>
      <c r="M124" s="322"/>
      <c r="N124" s="322"/>
      <c r="O124" s="322"/>
      <c r="P124" s="322"/>
      <c r="Q124" s="322"/>
      <c r="R124" s="322"/>
      <c r="S124" s="322"/>
      <c r="T124" s="322"/>
      <c r="U124" s="322"/>
      <c r="V124" s="322"/>
      <c r="W124" s="322"/>
      <c r="X124" s="322"/>
      <c r="Y124" s="322"/>
      <c r="Z124" s="322"/>
      <c r="AA124" s="322"/>
      <c r="AB124" s="322"/>
      <c r="AC124" s="322"/>
      <c r="AD124" s="322"/>
    </row>
    <row r="125" ht="23.25" customHeight="1">
      <c r="A125" s="322"/>
      <c r="B125" s="322"/>
      <c r="C125" s="322"/>
      <c r="D125" s="322"/>
      <c r="E125" s="322"/>
      <c r="F125" s="322"/>
      <c r="G125" s="322"/>
      <c r="H125" s="322"/>
      <c r="I125" s="322"/>
      <c r="J125" s="322"/>
      <c r="K125" s="322"/>
      <c r="L125" s="322"/>
      <c r="M125" s="322"/>
      <c r="N125" s="322"/>
      <c r="O125" s="322"/>
      <c r="P125" s="322"/>
      <c r="Q125" s="322"/>
      <c r="R125" s="322"/>
      <c r="S125" s="322"/>
      <c r="T125" s="322"/>
      <c r="U125" s="322"/>
      <c r="V125" s="322"/>
      <c r="W125" s="322"/>
      <c r="X125" s="322"/>
      <c r="Y125" s="322"/>
      <c r="Z125" s="322"/>
      <c r="AA125" s="322"/>
      <c r="AB125" s="322"/>
      <c r="AC125" s="322"/>
      <c r="AD125" s="322"/>
    </row>
    <row r="126" ht="23.25" customHeight="1">
      <c r="A126" s="322"/>
      <c r="B126" s="322"/>
      <c r="C126" s="322"/>
      <c r="D126" s="322"/>
      <c r="E126" s="322"/>
      <c r="F126" s="322"/>
      <c r="G126" s="322"/>
      <c r="H126" s="322"/>
      <c r="I126" s="322"/>
      <c r="J126" s="322"/>
      <c r="K126" s="322"/>
      <c r="L126" s="322"/>
      <c r="M126" s="322"/>
      <c r="N126" s="322"/>
      <c r="O126" s="322"/>
      <c r="P126" s="322"/>
      <c r="Q126" s="322"/>
      <c r="R126" s="322"/>
      <c r="S126" s="322"/>
      <c r="T126" s="322"/>
      <c r="U126" s="322"/>
      <c r="V126" s="322"/>
      <c r="W126" s="322"/>
      <c r="X126" s="322"/>
      <c r="Y126" s="322"/>
      <c r="Z126" s="322"/>
      <c r="AA126" s="322"/>
      <c r="AB126" s="322"/>
      <c r="AC126" s="322"/>
      <c r="AD126" s="322"/>
    </row>
    <row r="127" ht="23.25" customHeight="1">
      <c r="A127" s="322"/>
      <c r="B127" s="322"/>
      <c r="C127" s="322"/>
      <c r="D127" s="322"/>
      <c r="E127" s="322"/>
      <c r="F127" s="322"/>
      <c r="G127" s="322"/>
      <c r="H127" s="322"/>
      <c r="I127" s="322"/>
      <c r="J127" s="322"/>
      <c r="K127" s="322"/>
      <c r="L127" s="322"/>
      <c r="M127" s="322"/>
      <c r="N127" s="322"/>
      <c r="O127" s="322"/>
      <c r="P127" s="322"/>
      <c r="Q127" s="322"/>
      <c r="R127" s="322"/>
      <c r="S127" s="322"/>
      <c r="T127" s="322"/>
      <c r="U127" s="322"/>
      <c r="V127" s="322"/>
      <c r="W127" s="322"/>
      <c r="X127" s="322"/>
      <c r="Y127" s="322"/>
      <c r="Z127" s="322"/>
      <c r="AA127" s="322"/>
      <c r="AB127" s="322"/>
      <c r="AC127" s="322"/>
      <c r="AD127" s="322"/>
    </row>
    <row r="128" ht="23.25" customHeight="1">
      <c r="A128" s="322"/>
      <c r="B128" s="322"/>
      <c r="C128" s="322"/>
      <c r="D128" s="322"/>
      <c r="E128" s="322"/>
      <c r="F128" s="322"/>
      <c r="G128" s="322"/>
      <c r="H128" s="322"/>
      <c r="I128" s="322"/>
      <c r="J128" s="322"/>
      <c r="K128" s="322"/>
      <c r="L128" s="322"/>
      <c r="M128" s="322"/>
      <c r="N128" s="322"/>
      <c r="O128" s="322"/>
      <c r="P128" s="322"/>
      <c r="Q128" s="322"/>
      <c r="R128" s="322"/>
      <c r="S128" s="322"/>
      <c r="T128" s="322"/>
      <c r="U128" s="322"/>
      <c r="V128" s="322"/>
      <c r="W128" s="322"/>
      <c r="X128" s="322"/>
      <c r="Y128" s="322"/>
      <c r="Z128" s="322"/>
      <c r="AA128" s="322"/>
      <c r="AB128" s="322"/>
      <c r="AC128" s="322"/>
      <c r="AD128" s="322"/>
    </row>
    <row r="129" ht="23.25" customHeight="1">
      <c r="A129" s="322"/>
      <c r="B129" s="322"/>
      <c r="C129" s="322"/>
      <c r="D129" s="322"/>
      <c r="E129" s="322"/>
      <c r="F129" s="322"/>
      <c r="G129" s="322"/>
      <c r="H129" s="322"/>
      <c r="I129" s="322"/>
      <c r="J129" s="322"/>
      <c r="K129" s="322"/>
      <c r="L129" s="322"/>
      <c r="M129" s="322"/>
      <c r="N129" s="322"/>
      <c r="O129" s="322"/>
      <c r="P129" s="322"/>
      <c r="Q129" s="322"/>
      <c r="R129" s="322"/>
      <c r="S129" s="322"/>
      <c r="T129" s="322"/>
      <c r="U129" s="322"/>
      <c r="V129" s="322"/>
      <c r="W129" s="322"/>
      <c r="X129" s="322"/>
      <c r="Y129" s="322"/>
      <c r="Z129" s="322"/>
      <c r="AA129" s="322"/>
      <c r="AB129" s="322"/>
      <c r="AC129" s="322"/>
      <c r="AD129" s="322"/>
    </row>
    <row r="130" ht="23.25" customHeight="1">
      <c r="A130" s="322"/>
      <c r="B130" s="322"/>
      <c r="C130" s="322"/>
      <c r="D130" s="322"/>
      <c r="E130" s="322"/>
      <c r="F130" s="322"/>
      <c r="G130" s="322"/>
      <c r="H130" s="322"/>
      <c r="I130" s="322"/>
      <c r="J130" s="322"/>
      <c r="K130" s="322"/>
      <c r="L130" s="322"/>
      <c r="M130" s="322"/>
      <c r="N130" s="322"/>
      <c r="O130" s="322"/>
      <c r="P130" s="322"/>
      <c r="Q130" s="322"/>
      <c r="R130" s="322"/>
      <c r="S130" s="322"/>
      <c r="T130" s="322"/>
      <c r="U130" s="322"/>
      <c r="V130" s="322"/>
      <c r="W130" s="322"/>
      <c r="X130" s="322"/>
      <c r="Y130" s="322"/>
      <c r="Z130" s="322"/>
      <c r="AA130" s="322"/>
      <c r="AB130" s="322"/>
      <c r="AC130" s="322"/>
      <c r="AD130" s="322"/>
    </row>
    <row r="131" ht="23.25" customHeight="1">
      <c r="A131" s="322"/>
      <c r="B131" s="322"/>
      <c r="C131" s="322"/>
      <c r="D131" s="322"/>
      <c r="E131" s="322"/>
      <c r="F131" s="322"/>
      <c r="G131" s="322"/>
      <c r="H131" s="322"/>
      <c r="I131" s="322"/>
      <c r="J131" s="322"/>
      <c r="K131" s="322"/>
      <c r="L131" s="322"/>
      <c r="M131" s="322"/>
      <c r="N131" s="322"/>
      <c r="O131" s="322"/>
      <c r="P131" s="322"/>
      <c r="Q131" s="322"/>
      <c r="R131" s="322"/>
      <c r="S131" s="322"/>
      <c r="T131" s="322"/>
      <c r="U131" s="322"/>
      <c r="V131" s="322"/>
      <c r="W131" s="322"/>
      <c r="X131" s="322"/>
      <c r="Y131" s="322"/>
      <c r="Z131" s="322"/>
      <c r="AA131" s="322"/>
      <c r="AB131" s="322"/>
      <c r="AC131" s="322"/>
      <c r="AD131" s="322"/>
    </row>
    <row r="132" ht="23.25" customHeight="1">
      <c r="A132" s="322"/>
      <c r="B132" s="322"/>
      <c r="C132" s="322"/>
      <c r="D132" s="322"/>
      <c r="E132" s="322"/>
      <c r="F132" s="322"/>
      <c r="G132" s="322"/>
      <c r="H132" s="322"/>
      <c r="I132" s="322"/>
      <c r="J132" s="322"/>
      <c r="K132" s="322"/>
      <c r="L132" s="322"/>
      <c r="M132" s="322"/>
      <c r="N132" s="322"/>
      <c r="O132" s="322"/>
      <c r="P132" s="322"/>
      <c r="Q132" s="322"/>
      <c r="R132" s="322"/>
      <c r="S132" s="322"/>
      <c r="T132" s="322"/>
      <c r="U132" s="322"/>
      <c r="V132" s="322"/>
      <c r="W132" s="322"/>
      <c r="X132" s="322"/>
      <c r="Y132" s="322"/>
      <c r="Z132" s="322"/>
      <c r="AA132" s="322"/>
      <c r="AB132" s="322"/>
      <c r="AC132" s="322"/>
      <c r="AD132" s="322"/>
    </row>
    <row r="133" ht="23.25" customHeight="1">
      <c r="A133" s="322"/>
      <c r="B133" s="322"/>
      <c r="C133" s="322"/>
      <c r="D133" s="322"/>
      <c r="E133" s="322"/>
      <c r="F133" s="322"/>
      <c r="G133" s="322"/>
      <c r="H133" s="322"/>
      <c r="I133" s="322"/>
      <c r="J133" s="322"/>
      <c r="K133" s="322"/>
      <c r="L133" s="322"/>
      <c r="M133" s="322"/>
      <c r="N133" s="322"/>
      <c r="O133" s="322"/>
      <c r="P133" s="322"/>
      <c r="Q133" s="322"/>
      <c r="R133" s="322"/>
      <c r="S133" s="322"/>
      <c r="T133" s="322"/>
      <c r="U133" s="322"/>
      <c r="V133" s="322"/>
      <c r="W133" s="322"/>
      <c r="X133" s="322"/>
      <c r="Y133" s="322"/>
      <c r="Z133" s="322"/>
      <c r="AA133" s="322"/>
      <c r="AB133" s="322"/>
      <c r="AC133" s="322"/>
      <c r="AD133" s="322"/>
    </row>
    <row r="134" ht="23.25" customHeight="1">
      <c r="A134" s="322"/>
      <c r="B134" s="322"/>
      <c r="C134" s="322"/>
      <c r="D134" s="322"/>
      <c r="E134" s="322"/>
      <c r="F134" s="322"/>
      <c r="G134" s="322"/>
      <c r="H134" s="322"/>
      <c r="I134" s="322"/>
      <c r="J134" s="322"/>
      <c r="K134" s="322"/>
      <c r="L134" s="322"/>
      <c r="M134" s="322"/>
      <c r="N134" s="322"/>
      <c r="O134" s="322"/>
      <c r="P134" s="322"/>
      <c r="Q134" s="322"/>
      <c r="R134" s="322"/>
      <c r="S134" s="322"/>
      <c r="T134" s="322"/>
      <c r="U134" s="322"/>
      <c r="V134" s="322"/>
      <c r="W134" s="322"/>
      <c r="X134" s="322"/>
      <c r="Y134" s="322"/>
      <c r="Z134" s="322"/>
      <c r="AA134" s="322"/>
      <c r="AB134" s="322"/>
      <c r="AC134" s="322"/>
      <c r="AD134" s="322"/>
    </row>
    <row r="135" ht="23.25" customHeight="1">
      <c r="A135" s="322"/>
      <c r="B135" s="322"/>
      <c r="C135" s="322"/>
      <c r="D135" s="322"/>
      <c r="E135" s="322"/>
      <c r="F135" s="322"/>
      <c r="G135" s="322"/>
      <c r="H135" s="322"/>
      <c r="I135" s="322"/>
      <c r="J135" s="322"/>
      <c r="K135" s="322"/>
      <c r="L135" s="322"/>
      <c r="M135" s="322"/>
      <c r="N135" s="322"/>
      <c r="O135" s="322"/>
      <c r="P135" s="322"/>
      <c r="Q135" s="322"/>
      <c r="R135" s="322"/>
      <c r="S135" s="322"/>
      <c r="T135" s="322"/>
      <c r="U135" s="322"/>
      <c r="V135" s="322"/>
      <c r="W135" s="322"/>
      <c r="X135" s="322"/>
      <c r="Y135" s="322"/>
      <c r="Z135" s="322"/>
      <c r="AA135" s="322"/>
      <c r="AB135" s="322"/>
      <c r="AC135" s="322"/>
      <c r="AD135" s="322"/>
    </row>
    <row r="136" ht="23.25" customHeight="1">
      <c r="A136" s="322"/>
      <c r="B136" s="322"/>
      <c r="C136" s="322"/>
      <c r="D136" s="322"/>
      <c r="E136" s="322"/>
      <c r="F136" s="322"/>
      <c r="G136" s="322"/>
      <c r="H136" s="322"/>
      <c r="I136" s="322"/>
      <c r="J136" s="322"/>
      <c r="K136" s="322"/>
      <c r="L136" s="322"/>
      <c r="M136" s="322"/>
      <c r="N136" s="322"/>
      <c r="O136" s="322"/>
      <c r="P136" s="322"/>
      <c r="Q136" s="322"/>
      <c r="R136" s="322"/>
      <c r="S136" s="322"/>
      <c r="T136" s="322"/>
      <c r="U136" s="322"/>
      <c r="V136" s="322"/>
      <c r="W136" s="322"/>
      <c r="X136" s="322"/>
      <c r="Y136" s="322"/>
      <c r="Z136" s="322"/>
      <c r="AA136" s="322"/>
      <c r="AB136" s="322"/>
      <c r="AC136" s="322"/>
      <c r="AD136" s="322"/>
    </row>
    <row r="137" ht="23.25" customHeight="1">
      <c r="A137" s="322"/>
      <c r="B137" s="322"/>
      <c r="C137" s="322"/>
      <c r="D137" s="322"/>
      <c r="E137" s="322"/>
      <c r="F137" s="322"/>
      <c r="G137" s="322"/>
      <c r="H137" s="322"/>
      <c r="I137" s="322"/>
      <c r="J137" s="322"/>
      <c r="K137" s="322"/>
      <c r="L137" s="322"/>
      <c r="M137" s="322"/>
      <c r="N137" s="322"/>
      <c r="O137" s="322"/>
      <c r="P137" s="322"/>
      <c r="Q137" s="322"/>
      <c r="R137" s="322"/>
      <c r="S137" s="322"/>
      <c r="T137" s="322"/>
      <c r="U137" s="322"/>
      <c r="V137" s="322"/>
      <c r="W137" s="322"/>
      <c r="X137" s="322"/>
      <c r="Y137" s="322"/>
      <c r="Z137" s="322"/>
      <c r="AA137" s="322"/>
      <c r="AB137" s="322"/>
      <c r="AC137" s="322"/>
      <c r="AD137" s="322"/>
    </row>
    <row r="138" ht="23.25" customHeight="1">
      <c r="A138" s="322"/>
      <c r="B138" s="322"/>
      <c r="C138" s="322"/>
      <c r="D138" s="322"/>
      <c r="E138" s="322"/>
      <c r="F138" s="322"/>
      <c r="G138" s="322"/>
      <c r="H138" s="322"/>
      <c r="I138" s="322"/>
      <c r="J138" s="322"/>
      <c r="K138" s="322"/>
      <c r="L138" s="322"/>
      <c r="M138" s="322"/>
      <c r="N138" s="322"/>
      <c r="O138" s="322"/>
      <c r="P138" s="322"/>
      <c r="Q138" s="322"/>
      <c r="R138" s="322"/>
      <c r="S138" s="322"/>
      <c r="T138" s="322"/>
      <c r="U138" s="322"/>
      <c r="V138" s="322"/>
      <c r="W138" s="322"/>
      <c r="X138" s="322"/>
      <c r="Y138" s="322"/>
      <c r="Z138" s="322"/>
      <c r="AA138" s="322"/>
      <c r="AB138" s="322"/>
      <c r="AC138" s="322"/>
      <c r="AD138" s="322"/>
    </row>
    <row r="139" ht="23.25" customHeight="1">
      <c r="A139" s="322"/>
      <c r="B139" s="322"/>
      <c r="C139" s="322"/>
      <c r="D139" s="322"/>
      <c r="E139" s="322"/>
      <c r="F139" s="322"/>
      <c r="G139" s="322"/>
      <c r="H139" s="322"/>
      <c r="I139" s="322"/>
      <c r="J139" s="322"/>
      <c r="K139" s="322"/>
      <c r="L139" s="322"/>
      <c r="M139" s="322"/>
      <c r="N139" s="322"/>
      <c r="O139" s="322"/>
      <c r="P139" s="322"/>
      <c r="Q139" s="322"/>
      <c r="R139" s="322"/>
      <c r="S139" s="322"/>
      <c r="T139" s="322"/>
      <c r="U139" s="322"/>
      <c r="V139" s="322"/>
      <c r="W139" s="322"/>
      <c r="X139" s="322"/>
      <c r="Y139" s="322"/>
      <c r="Z139" s="322"/>
      <c r="AA139" s="322"/>
      <c r="AB139" s="322"/>
      <c r="AC139" s="322"/>
      <c r="AD139" s="322"/>
    </row>
    <row r="140" ht="23.25" customHeight="1">
      <c r="A140" s="322"/>
      <c r="B140" s="322"/>
      <c r="C140" s="322"/>
      <c r="D140" s="322"/>
      <c r="E140" s="322"/>
      <c r="F140" s="322"/>
      <c r="G140" s="322"/>
      <c r="H140" s="322"/>
      <c r="I140" s="322"/>
      <c r="J140" s="322"/>
      <c r="K140" s="322"/>
      <c r="L140" s="322"/>
      <c r="M140" s="322"/>
      <c r="N140" s="322"/>
      <c r="O140" s="322"/>
      <c r="P140" s="322"/>
      <c r="Q140" s="322"/>
      <c r="R140" s="322"/>
      <c r="S140" s="322"/>
      <c r="T140" s="322"/>
      <c r="U140" s="322"/>
      <c r="V140" s="322"/>
      <c r="W140" s="322"/>
      <c r="X140" s="322"/>
      <c r="Y140" s="322"/>
      <c r="Z140" s="322"/>
      <c r="AA140" s="322"/>
      <c r="AB140" s="322"/>
      <c r="AC140" s="322"/>
      <c r="AD140" s="322"/>
    </row>
    <row r="141" ht="23.25" customHeight="1">
      <c r="A141" s="322"/>
      <c r="B141" s="322"/>
      <c r="C141" s="322"/>
      <c r="D141" s="322"/>
      <c r="E141" s="322"/>
      <c r="F141" s="322"/>
      <c r="G141" s="322"/>
      <c r="H141" s="322"/>
      <c r="I141" s="322"/>
      <c r="J141" s="322"/>
      <c r="K141" s="322"/>
      <c r="L141" s="322"/>
      <c r="M141" s="322"/>
      <c r="N141" s="322"/>
      <c r="O141" s="322"/>
      <c r="P141" s="322"/>
      <c r="Q141" s="322"/>
      <c r="R141" s="322"/>
      <c r="S141" s="322"/>
      <c r="T141" s="322"/>
      <c r="U141" s="322"/>
      <c r="V141" s="322"/>
      <c r="W141" s="322"/>
      <c r="X141" s="322"/>
      <c r="Y141" s="322"/>
      <c r="Z141" s="322"/>
      <c r="AA141" s="322"/>
      <c r="AB141" s="322"/>
      <c r="AC141" s="322"/>
      <c r="AD141" s="322"/>
    </row>
    <row r="142" ht="23.25" customHeight="1">
      <c r="A142" s="322"/>
      <c r="B142" s="322"/>
      <c r="C142" s="322"/>
      <c r="D142" s="322"/>
      <c r="E142" s="322"/>
      <c r="F142" s="322"/>
      <c r="G142" s="322"/>
      <c r="H142" s="322"/>
      <c r="I142" s="322"/>
      <c r="J142" s="322"/>
      <c r="K142" s="322"/>
      <c r="L142" s="322"/>
      <c r="M142" s="322"/>
      <c r="N142" s="322"/>
      <c r="O142" s="322"/>
      <c r="P142" s="322"/>
      <c r="Q142" s="322"/>
      <c r="R142" s="322"/>
      <c r="S142" s="322"/>
      <c r="T142" s="322"/>
      <c r="U142" s="322"/>
      <c r="V142" s="322"/>
      <c r="W142" s="322"/>
      <c r="X142" s="322"/>
      <c r="Y142" s="322"/>
      <c r="Z142" s="322"/>
      <c r="AA142" s="322"/>
      <c r="AB142" s="322"/>
      <c r="AC142" s="322"/>
      <c r="AD142" s="322"/>
    </row>
    <row r="143" ht="23.25" customHeight="1">
      <c r="A143" s="322"/>
      <c r="B143" s="322"/>
      <c r="C143" s="322"/>
      <c r="D143" s="322"/>
      <c r="E143" s="322"/>
      <c r="F143" s="322"/>
      <c r="G143" s="322"/>
      <c r="H143" s="322"/>
      <c r="I143" s="322"/>
      <c r="J143" s="322"/>
      <c r="K143" s="322"/>
      <c r="L143" s="322"/>
      <c r="M143" s="322"/>
      <c r="N143" s="322"/>
      <c r="O143" s="322"/>
      <c r="P143" s="322"/>
      <c r="Q143" s="322"/>
      <c r="R143" s="322"/>
      <c r="S143" s="322"/>
      <c r="T143" s="322"/>
      <c r="U143" s="322"/>
      <c r="V143" s="322"/>
      <c r="W143" s="322"/>
      <c r="X143" s="322"/>
      <c r="Y143" s="322"/>
      <c r="Z143" s="322"/>
      <c r="AA143" s="322"/>
      <c r="AB143" s="322"/>
      <c r="AC143" s="322"/>
      <c r="AD143" s="322"/>
    </row>
    <row r="144" ht="23.25" customHeight="1">
      <c r="A144" s="322"/>
      <c r="B144" s="322"/>
      <c r="C144" s="322"/>
      <c r="D144" s="322"/>
      <c r="E144" s="322"/>
      <c r="F144" s="322"/>
      <c r="G144" s="322"/>
      <c r="H144" s="322"/>
      <c r="I144" s="322"/>
      <c r="J144" s="322"/>
      <c r="K144" s="322"/>
      <c r="L144" s="322"/>
      <c r="M144" s="322"/>
      <c r="N144" s="322"/>
      <c r="O144" s="322"/>
      <c r="P144" s="322"/>
      <c r="Q144" s="322"/>
      <c r="R144" s="322"/>
      <c r="S144" s="322"/>
      <c r="T144" s="322"/>
      <c r="U144" s="322"/>
      <c r="V144" s="322"/>
      <c r="W144" s="322"/>
      <c r="X144" s="322"/>
      <c r="Y144" s="322"/>
      <c r="Z144" s="322"/>
      <c r="AA144" s="322"/>
      <c r="AB144" s="322"/>
      <c r="AC144" s="322"/>
      <c r="AD144" s="322"/>
    </row>
    <row r="145" ht="23.25" customHeight="1">
      <c r="A145" s="322"/>
      <c r="B145" s="322"/>
      <c r="C145" s="322"/>
      <c r="D145" s="322"/>
      <c r="E145" s="322"/>
      <c r="F145" s="322"/>
      <c r="G145" s="322"/>
      <c r="H145" s="322"/>
      <c r="I145" s="322"/>
      <c r="J145" s="322"/>
      <c r="K145" s="322"/>
      <c r="L145" s="322"/>
      <c r="M145" s="322"/>
      <c r="N145" s="322"/>
      <c r="O145" s="322"/>
      <c r="P145" s="322"/>
      <c r="Q145" s="322"/>
      <c r="R145" s="322"/>
      <c r="S145" s="322"/>
      <c r="T145" s="322"/>
      <c r="U145" s="322"/>
      <c r="V145" s="322"/>
      <c r="W145" s="322"/>
      <c r="X145" s="322"/>
      <c r="Y145" s="322"/>
      <c r="Z145" s="322"/>
      <c r="AA145" s="322"/>
      <c r="AB145" s="322"/>
      <c r="AC145" s="322"/>
      <c r="AD145" s="322"/>
    </row>
    <row r="146" ht="23.25" customHeight="1">
      <c r="A146" s="322"/>
      <c r="B146" s="322"/>
      <c r="C146" s="322"/>
      <c r="D146" s="322"/>
      <c r="E146" s="322"/>
      <c r="F146" s="322"/>
      <c r="G146" s="322"/>
      <c r="H146" s="322"/>
      <c r="I146" s="322"/>
      <c r="J146" s="322"/>
      <c r="K146" s="322"/>
      <c r="L146" s="322"/>
      <c r="M146" s="322"/>
      <c r="N146" s="322"/>
      <c r="O146" s="322"/>
      <c r="P146" s="322"/>
      <c r="Q146" s="322"/>
      <c r="R146" s="322"/>
      <c r="S146" s="322"/>
      <c r="T146" s="322"/>
      <c r="U146" s="322"/>
      <c r="V146" s="322"/>
      <c r="W146" s="322"/>
      <c r="X146" s="322"/>
      <c r="Y146" s="322"/>
      <c r="Z146" s="322"/>
      <c r="AA146" s="322"/>
      <c r="AB146" s="322"/>
      <c r="AC146" s="322"/>
      <c r="AD146" s="322"/>
    </row>
    <row r="147" ht="23.25" customHeight="1">
      <c r="A147" s="322"/>
      <c r="B147" s="322"/>
      <c r="C147" s="322"/>
      <c r="D147" s="322"/>
      <c r="E147" s="322"/>
      <c r="F147" s="322"/>
      <c r="G147" s="322"/>
      <c r="H147" s="322"/>
      <c r="I147" s="322"/>
      <c r="J147" s="322"/>
      <c r="K147" s="322"/>
      <c r="L147" s="322"/>
      <c r="M147" s="322"/>
      <c r="N147" s="322"/>
      <c r="O147" s="322"/>
      <c r="P147" s="322"/>
      <c r="Q147" s="322"/>
      <c r="R147" s="322"/>
      <c r="S147" s="322"/>
      <c r="T147" s="322"/>
      <c r="U147" s="322"/>
      <c r="V147" s="322"/>
      <c r="W147" s="322"/>
      <c r="X147" s="322"/>
      <c r="Y147" s="322"/>
      <c r="Z147" s="322"/>
      <c r="AA147" s="322"/>
      <c r="AB147" s="322"/>
      <c r="AC147" s="322"/>
      <c r="AD147" s="322"/>
    </row>
    <row r="148" ht="23.25" customHeight="1">
      <c r="A148" s="322"/>
      <c r="B148" s="322"/>
      <c r="C148" s="322"/>
      <c r="D148" s="322"/>
      <c r="E148" s="322"/>
      <c r="F148" s="322"/>
      <c r="G148" s="322"/>
      <c r="H148" s="322"/>
      <c r="I148" s="322"/>
      <c r="J148" s="322"/>
      <c r="K148" s="322"/>
      <c r="L148" s="322"/>
      <c r="M148" s="322"/>
      <c r="N148" s="322"/>
      <c r="O148" s="322"/>
      <c r="P148" s="322"/>
      <c r="Q148" s="322"/>
      <c r="R148" s="322"/>
      <c r="S148" s="322"/>
      <c r="T148" s="322"/>
      <c r="U148" s="322"/>
      <c r="V148" s="322"/>
      <c r="W148" s="322"/>
      <c r="X148" s="322"/>
      <c r="Y148" s="322"/>
      <c r="Z148" s="322"/>
      <c r="AA148" s="322"/>
      <c r="AB148" s="322"/>
      <c r="AC148" s="322"/>
      <c r="AD148" s="322"/>
    </row>
    <row r="149" ht="23.25" customHeight="1">
      <c r="A149" s="322"/>
      <c r="B149" s="322"/>
      <c r="C149" s="322"/>
      <c r="D149" s="322"/>
      <c r="E149" s="322"/>
      <c r="F149" s="322"/>
      <c r="G149" s="322"/>
      <c r="H149" s="322"/>
      <c r="I149" s="322"/>
      <c r="J149" s="322"/>
      <c r="K149" s="322"/>
      <c r="L149" s="322"/>
      <c r="M149" s="322"/>
      <c r="N149" s="322"/>
      <c r="O149" s="322"/>
      <c r="P149" s="322"/>
      <c r="Q149" s="322"/>
      <c r="R149" s="322"/>
      <c r="S149" s="322"/>
      <c r="T149" s="322"/>
      <c r="U149" s="322"/>
      <c r="V149" s="322"/>
      <c r="W149" s="322"/>
      <c r="X149" s="322"/>
      <c r="Y149" s="322"/>
      <c r="Z149" s="322"/>
      <c r="AA149" s="322"/>
      <c r="AB149" s="322"/>
      <c r="AC149" s="322"/>
      <c r="AD149" s="322"/>
    </row>
    <row r="150" ht="23.25" customHeight="1">
      <c r="A150" s="322"/>
      <c r="B150" s="322"/>
      <c r="C150" s="322"/>
      <c r="D150" s="322"/>
      <c r="E150" s="322"/>
      <c r="F150" s="322"/>
      <c r="G150" s="322"/>
      <c r="H150" s="322"/>
      <c r="I150" s="322"/>
      <c r="J150" s="322"/>
      <c r="K150" s="322"/>
      <c r="L150" s="322"/>
      <c r="M150" s="322"/>
      <c r="N150" s="322"/>
      <c r="O150" s="322"/>
      <c r="P150" s="322"/>
      <c r="Q150" s="322"/>
      <c r="R150" s="322"/>
      <c r="S150" s="322"/>
      <c r="T150" s="322"/>
      <c r="U150" s="322"/>
      <c r="V150" s="322"/>
      <c r="W150" s="322"/>
      <c r="X150" s="322"/>
      <c r="Y150" s="322"/>
      <c r="Z150" s="322"/>
      <c r="AA150" s="322"/>
      <c r="AB150" s="322"/>
      <c r="AC150" s="322"/>
      <c r="AD150" s="322"/>
    </row>
    <row r="151" ht="23.25" customHeight="1">
      <c r="A151" s="322"/>
      <c r="B151" s="322"/>
      <c r="C151" s="322"/>
      <c r="D151" s="322"/>
      <c r="E151" s="322"/>
      <c r="F151" s="322"/>
      <c r="G151" s="322"/>
      <c r="H151" s="322"/>
      <c r="I151" s="322"/>
      <c r="J151" s="322"/>
      <c r="K151" s="322"/>
      <c r="L151" s="322"/>
      <c r="M151" s="322"/>
      <c r="N151" s="322"/>
      <c r="O151" s="322"/>
      <c r="P151" s="322"/>
      <c r="Q151" s="322"/>
      <c r="R151" s="322"/>
      <c r="S151" s="322"/>
      <c r="T151" s="322"/>
      <c r="U151" s="322"/>
      <c r="V151" s="322"/>
      <c r="W151" s="322"/>
      <c r="X151" s="322"/>
      <c r="Y151" s="322"/>
      <c r="Z151" s="322"/>
      <c r="AA151" s="322"/>
      <c r="AB151" s="322"/>
      <c r="AC151" s="322"/>
      <c r="AD151" s="322"/>
    </row>
    <row r="152" ht="23.25" customHeight="1">
      <c r="A152" s="322"/>
      <c r="B152" s="322"/>
      <c r="C152" s="322"/>
      <c r="D152" s="322"/>
      <c r="E152" s="322"/>
      <c r="F152" s="322"/>
      <c r="G152" s="322"/>
      <c r="H152" s="322"/>
      <c r="I152" s="322"/>
      <c r="J152" s="322"/>
      <c r="K152" s="322"/>
      <c r="L152" s="322"/>
      <c r="M152" s="322"/>
      <c r="N152" s="322"/>
      <c r="O152" s="322"/>
      <c r="P152" s="322"/>
      <c r="Q152" s="322"/>
      <c r="R152" s="322"/>
      <c r="S152" s="322"/>
      <c r="T152" s="322"/>
      <c r="U152" s="322"/>
      <c r="V152" s="322"/>
      <c r="W152" s="322"/>
      <c r="X152" s="322"/>
      <c r="Y152" s="322"/>
      <c r="Z152" s="322"/>
      <c r="AA152" s="322"/>
      <c r="AB152" s="322"/>
      <c r="AC152" s="322"/>
      <c r="AD152" s="322"/>
    </row>
    <row r="153" ht="23.25" customHeight="1">
      <c r="A153" s="322"/>
      <c r="B153" s="322"/>
      <c r="C153" s="322"/>
      <c r="D153" s="322"/>
      <c r="E153" s="322"/>
      <c r="F153" s="322"/>
      <c r="G153" s="322"/>
      <c r="H153" s="322"/>
      <c r="I153" s="322"/>
      <c r="J153" s="322"/>
      <c r="K153" s="322"/>
      <c r="L153" s="322"/>
      <c r="M153" s="322"/>
      <c r="N153" s="322"/>
      <c r="O153" s="322"/>
      <c r="P153" s="322"/>
      <c r="Q153" s="322"/>
      <c r="R153" s="322"/>
      <c r="S153" s="322"/>
      <c r="T153" s="322"/>
      <c r="U153" s="322"/>
      <c r="V153" s="322"/>
      <c r="W153" s="322"/>
      <c r="X153" s="322"/>
      <c r="Y153" s="322"/>
      <c r="Z153" s="322"/>
      <c r="AA153" s="322"/>
      <c r="AB153" s="322"/>
      <c r="AC153" s="322"/>
      <c r="AD153" s="322"/>
    </row>
    <row r="154" ht="23.25" customHeight="1">
      <c r="A154" s="322"/>
      <c r="B154" s="322"/>
      <c r="C154" s="322"/>
      <c r="D154" s="322"/>
      <c r="E154" s="322"/>
      <c r="F154" s="322"/>
      <c r="G154" s="322"/>
      <c r="H154" s="322"/>
      <c r="I154" s="322"/>
      <c r="J154" s="322"/>
      <c r="K154" s="322"/>
      <c r="L154" s="322"/>
      <c r="M154" s="322"/>
      <c r="N154" s="322"/>
      <c r="O154" s="322"/>
      <c r="P154" s="322"/>
      <c r="Q154" s="322"/>
      <c r="R154" s="322"/>
      <c r="S154" s="322"/>
      <c r="T154" s="322"/>
      <c r="U154" s="322"/>
      <c r="V154" s="322"/>
      <c r="W154" s="322"/>
      <c r="X154" s="322"/>
      <c r="Y154" s="322"/>
      <c r="Z154" s="322"/>
      <c r="AA154" s="322"/>
      <c r="AB154" s="322"/>
      <c r="AC154" s="322"/>
      <c r="AD154" s="322"/>
    </row>
    <row r="155" ht="23.25" customHeight="1">
      <c r="A155" s="322"/>
      <c r="B155" s="322"/>
      <c r="C155" s="322"/>
      <c r="D155" s="322"/>
      <c r="E155" s="322"/>
      <c r="F155" s="322"/>
      <c r="G155" s="322"/>
      <c r="H155" s="322"/>
      <c r="I155" s="322"/>
      <c r="J155" s="322"/>
      <c r="K155" s="322"/>
      <c r="L155" s="322"/>
      <c r="M155" s="322"/>
      <c r="N155" s="322"/>
      <c r="O155" s="322"/>
      <c r="P155" s="322"/>
      <c r="Q155" s="322"/>
      <c r="R155" s="322"/>
      <c r="S155" s="322"/>
      <c r="T155" s="322"/>
      <c r="U155" s="322"/>
      <c r="V155" s="322"/>
      <c r="W155" s="322"/>
      <c r="X155" s="322"/>
      <c r="Y155" s="322"/>
      <c r="Z155" s="322"/>
      <c r="AA155" s="322"/>
      <c r="AB155" s="322"/>
      <c r="AC155" s="322"/>
      <c r="AD155" s="322"/>
    </row>
    <row r="156" ht="23.25" customHeight="1">
      <c r="A156" s="322"/>
      <c r="B156" s="322"/>
      <c r="C156" s="322"/>
      <c r="D156" s="322"/>
      <c r="E156" s="322"/>
      <c r="F156" s="322"/>
      <c r="G156" s="322"/>
      <c r="H156" s="322"/>
      <c r="I156" s="322"/>
      <c r="J156" s="322"/>
      <c r="K156" s="322"/>
      <c r="L156" s="322"/>
      <c r="M156" s="322"/>
      <c r="N156" s="322"/>
      <c r="O156" s="322"/>
      <c r="P156" s="322"/>
      <c r="Q156" s="322"/>
      <c r="R156" s="322"/>
      <c r="S156" s="322"/>
      <c r="T156" s="322"/>
      <c r="U156" s="322"/>
      <c r="V156" s="322"/>
      <c r="W156" s="322"/>
      <c r="X156" s="322"/>
      <c r="Y156" s="322"/>
      <c r="Z156" s="322"/>
      <c r="AA156" s="322"/>
      <c r="AB156" s="322"/>
      <c r="AC156" s="322"/>
      <c r="AD156" s="322"/>
    </row>
    <row r="157" ht="23.25" customHeight="1">
      <c r="A157" s="322"/>
      <c r="B157" s="322"/>
      <c r="C157" s="322"/>
      <c r="D157" s="322"/>
      <c r="E157" s="322"/>
      <c r="F157" s="322"/>
      <c r="G157" s="322"/>
      <c r="H157" s="322"/>
      <c r="I157" s="322"/>
      <c r="J157" s="322"/>
      <c r="K157" s="322"/>
      <c r="L157" s="322"/>
      <c r="M157" s="322"/>
      <c r="N157" s="322"/>
      <c r="O157" s="322"/>
      <c r="P157" s="322"/>
      <c r="Q157" s="322"/>
      <c r="R157" s="322"/>
      <c r="S157" s="322"/>
      <c r="T157" s="322"/>
      <c r="U157" s="322"/>
      <c r="V157" s="322"/>
      <c r="W157" s="322"/>
      <c r="X157" s="322"/>
      <c r="Y157" s="322"/>
      <c r="Z157" s="322"/>
      <c r="AA157" s="322"/>
      <c r="AB157" s="322"/>
      <c r="AC157" s="322"/>
      <c r="AD157" s="322"/>
    </row>
    <row r="158" ht="23.25" customHeight="1">
      <c r="A158" s="322"/>
      <c r="B158" s="322"/>
      <c r="C158" s="322"/>
      <c r="D158" s="322"/>
      <c r="E158" s="322"/>
      <c r="F158" s="322"/>
      <c r="G158" s="322"/>
      <c r="H158" s="322"/>
      <c r="I158" s="322"/>
      <c r="J158" s="322"/>
      <c r="K158" s="322"/>
      <c r="L158" s="322"/>
      <c r="M158" s="322"/>
      <c r="N158" s="322"/>
      <c r="O158" s="322"/>
      <c r="P158" s="322"/>
      <c r="Q158" s="322"/>
      <c r="R158" s="322"/>
      <c r="S158" s="322"/>
      <c r="T158" s="322"/>
      <c r="U158" s="322"/>
      <c r="V158" s="322"/>
      <c r="W158" s="322"/>
      <c r="X158" s="322"/>
      <c r="Y158" s="322"/>
      <c r="Z158" s="322"/>
      <c r="AA158" s="322"/>
      <c r="AB158" s="322"/>
      <c r="AC158" s="322"/>
      <c r="AD158" s="322"/>
    </row>
    <row r="159" ht="23.25" customHeight="1">
      <c r="A159" s="322"/>
      <c r="B159" s="322"/>
      <c r="C159" s="322"/>
      <c r="D159" s="322"/>
      <c r="E159" s="322"/>
      <c r="F159" s="322"/>
      <c r="G159" s="322"/>
      <c r="H159" s="322"/>
      <c r="I159" s="322"/>
      <c r="J159" s="322"/>
      <c r="K159" s="322"/>
      <c r="L159" s="322"/>
      <c r="M159" s="322"/>
      <c r="N159" s="322"/>
      <c r="O159" s="322"/>
      <c r="P159" s="322"/>
      <c r="Q159" s="322"/>
      <c r="R159" s="322"/>
      <c r="S159" s="322"/>
      <c r="T159" s="322"/>
      <c r="U159" s="322"/>
      <c r="V159" s="322"/>
      <c r="W159" s="322"/>
      <c r="X159" s="322"/>
      <c r="Y159" s="322"/>
      <c r="Z159" s="322"/>
      <c r="AA159" s="322"/>
      <c r="AB159" s="322"/>
      <c r="AC159" s="322"/>
      <c r="AD159" s="322"/>
    </row>
    <row r="160" ht="23.25" customHeight="1">
      <c r="A160" s="322"/>
      <c r="B160" s="322"/>
      <c r="C160" s="322"/>
      <c r="D160" s="322"/>
      <c r="E160" s="322"/>
      <c r="F160" s="322"/>
      <c r="G160" s="322"/>
      <c r="H160" s="322"/>
      <c r="I160" s="322"/>
      <c r="J160" s="322"/>
      <c r="K160" s="322"/>
      <c r="L160" s="322"/>
      <c r="M160" s="322"/>
      <c r="N160" s="322"/>
      <c r="O160" s="322"/>
      <c r="P160" s="322"/>
      <c r="Q160" s="322"/>
      <c r="R160" s="322"/>
      <c r="S160" s="322"/>
      <c r="T160" s="322"/>
      <c r="U160" s="322"/>
      <c r="V160" s="322"/>
      <c r="W160" s="322"/>
      <c r="X160" s="322"/>
      <c r="Y160" s="322"/>
      <c r="Z160" s="322"/>
      <c r="AA160" s="322"/>
      <c r="AB160" s="322"/>
      <c r="AC160" s="322"/>
      <c r="AD160" s="322"/>
    </row>
    <row r="161" ht="23.25" customHeight="1">
      <c r="A161" s="322"/>
      <c r="B161" s="322"/>
      <c r="C161" s="322"/>
      <c r="D161" s="322"/>
      <c r="E161" s="322"/>
      <c r="F161" s="322"/>
      <c r="G161" s="322"/>
      <c r="H161" s="322"/>
      <c r="I161" s="322"/>
      <c r="J161" s="322"/>
      <c r="K161" s="322"/>
      <c r="L161" s="322"/>
      <c r="M161" s="322"/>
      <c r="N161" s="322"/>
      <c r="O161" s="322"/>
      <c r="P161" s="322"/>
      <c r="Q161" s="322"/>
      <c r="R161" s="322"/>
      <c r="S161" s="322"/>
      <c r="T161" s="322"/>
      <c r="U161" s="322"/>
      <c r="V161" s="322"/>
      <c r="W161" s="322"/>
      <c r="X161" s="322"/>
      <c r="Y161" s="322"/>
      <c r="Z161" s="322"/>
      <c r="AA161" s="322"/>
      <c r="AB161" s="322"/>
      <c r="AC161" s="322"/>
      <c r="AD161" s="322"/>
    </row>
    <row r="162" ht="23.25" customHeight="1">
      <c r="A162" s="322"/>
      <c r="B162" s="322"/>
      <c r="C162" s="322"/>
      <c r="D162" s="322"/>
      <c r="E162" s="322"/>
      <c r="F162" s="322"/>
      <c r="G162" s="322"/>
      <c r="H162" s="322"/>
      <c r="I162" s="322"/>
      <c r="J162" s="322"/>
      <c r="K162" s="322"/>
      <c r="L162" s="322"/>
      <c r="M162" s="322"/>
      <c r="N162" s="322"/>
      <c r="O162" s="322"/>
      <c r="P162" s="322"/>
      <c r="Q162" s="322"/>
      <c r="R162" s="322"/>
      <c r="S162" s="322"/>
      <c r="T162" s="322"/>
      <c r="U162" s="322"/>
      <c r="V162" s="322"/>
      <c r="W162" s="322"/>
      <c r="X162" s="322"/>
      <c r="Y162" s="322"/>
      <c r="Z162" s="322"/>
      <c r="AA162" s="322"/>
      <c r="AB162" s="322"/>
      <c r="AC162" s="322"/>
      <c r="AD162" s="322"/>
    </row>
    <row r="163" ht="23.25" customHeight="1">
      <c r="A163" s="322"/>
      <c r="B163" s="322"/>
      <c r="C163" s="322"/>
      <c r="D163" s="322"/>
      <c r="E163" s="322"/>
      <c r="F163" s="322"/>
      <c r="G163" s="322"/>
      <c r="H163" s="322"/>
      <c r="I163" s="322"/>
      <c r="J163" s="322"/>
      <c r="K163" s="322"/>
      <c r="L163" s="322"/>
      <c r="M163" s="322"/>
      <c r="N163" s="322"/>
      <c r="O163" s="322"/>
      <c r="P163" s="322"/>
      <c r="Q163" s="322"/>
      <c r="R163" s="322"/>
      <c r="S163" s="322"/>
      <c r="T163" s="322"/>
      <c r="U163" s="322"/>
      <c r="V163" s="322"/>
      <c r="W163" s="322"/>
      <c r="X163" s="322"/>
      <c r="Y163" s="322"/>
      <c r="Z163" s="322"/>
      <c r="AA163" s="322"/>
      <c r="AB163" s="322"/>
      <c r="AC163" s="322"/>
      <c r="AD163" s="322"/>
    </row>
    <row r="164" ht="23.25" customHeight="1">
      <c r="A164" s="322"/>
      <c r="B164" s="322"/>
      <c r="C164" s="322"/>
      <c r="D164" s="322"/>
      <c r="E164" s="322"/>
      <c r="F164" s="322"/>
      <c r="G164" s="322"/>
      <c r="H164" s="322"/>
      <c r="I164" s="322"/>
      <c r="J164" s="322"/>
      <c r="K164" s="322"/>
      <c r="L164" s="322"/>
      <c r="M164" s="322"/>
      <c r="N164" s="322"/>
      <c r="O164" s="322"/>
      <c r="P164" s="322"/>
      <c r="Q164" s="322"/>
      <c r="R164" s="322"/>
      <c r="S164" s="322"/>
      <c r="T164" s="322"/>
      <c r="U164" s="322"/>
      <c r="V164" s="322"/>
      <c r="W164" s="322"/>
      <c r="X164" s="322"/>
      <c r="Y164" s="322"/>
      <c r="Z164" s="322"/>
      <c r="AA164" s="322"/>
      <c r="AB164" s="322"/>
      <c r="AC164" s="322"/>
      <c r="AD164" s="322"/>
    </row>
    <row r="165" ht="23.25" customHeight="1">
      <c r="A165" s="322"/>
      <c r="B165" s="322"/>
      <c r="C165" s="322"/>
      <c r="D165" s="322"/>
      <c r="E165" s="322"/>
      <c r="F165" s="322"/>
      <c r="G165" s="322"/>
      <c r="H165" s="322"/>
      <c r="I165" s="322"/>
      <c r="J165" s="322"/>
      <c r="K165" s="322"/>
      <c r="L165" s="322"/>
      <c r="M165" s="322"/>
      <c r="N165" s="322"/>
      <c r="O165" s="322"/>
      <c r="P165" s="322"/>
      <c r="Q165" s="322"/>
      <c r="R165" s="322"/>
      <c r="S165" s="322"/>
      <c r="T165" s="322"/>
      <c r="U165" s="322"/>
      <c r="V165" s="322"/>
      <c r="W165" s="322"/>
      <c r="X165" s="322"/>
      <c r="Y165" s="322"/>
      <c r="Z165" s="322"/>
      <c r="AA165" s="322"/>
      <c r="AB165" s="322"/>
      <c r="AC165" s="322"/>
      <c r="AD165" s="322"/>
    </row>
    <row r="166" ht="23.25" customHeight="1">
      <c r="A166" s="322"/>
      <c r="B166" s="322"/>
      <c r="C166" s="322"/>
      <c r="D166" s="322"/>
      <c r="E166" s="322"/>
      <c r="F166" s="322"/>
      <c r="G166" s="322"/>
      <c r="H166" s="322"/>
      <c r="I166" s="322"/>
      <c r="J166" s="322"/>
      <c r="K166" s="322"/>
      <c r="L166" s="322"/>
      <c r="M166" s="322"/>
      <c r="N166" s="322"/>
      <c r="O166" s="322"/>
      <c r="P166" s="322"/>
      <c r="Q166" s="322"/>
      <c r="R166" s="322"/>
      <c r="S166" s="322"/>
      <c r="T166" s="322"/>
      <c r="U166" s="322"/>
      <c r="V166" s="322"/>
      <c r="W166" s="322"/>
      <c r="X166" s="322"/>
      <c r="Y166" s="322"/>
      <c r="Z166" s="322"/>
      <c r="AA166" s="322"/>
      <c r="AB166" s="322"/>
      <c r="AC166" s="322"/>
      <c r="AD166" s="322"/>
    </row>
    <row r="167" ht="23.25" customHeight="1">
      <c r="A167" s="322"/>
      <c r="B167" s="322"/>
      <c r="C167" s="322"/>
      <c r="D167" s="322"/>
      <c r="E167" s="322"/>
      <c r="F167" s="322"/>
      <c r="G167" s="322"/>
      <c r="H167" s="322"/>
      <c r="I167" s="322"/>
      <c r="J167" s="322"/>
      <c r="K167" s="322"/>
      <c r="L167" s="322"/>
      <c r="M167" s="322"/>
      <c r="N167" s="322"/>
      <c r="O167" s="322"/>
      <c r="P167" s="322"/>
      <c r="Q167" s="322"/>
      <c r="R167" s="322"/>
      <c r="S167" s="322"/>
      <c r="T167" s="322"/>
      <c r="U167" s="322"/>
      <c r="V167" s="322"/>
      <c r="W167" s="322"/>
      <c r="X167" s="322"/>
      <c r="Y167" s="322"/>
      <c r="Z167" s="322"/>
      <c r="AA167" s="322"/>
      <c r="AB167" s="322"/>
      <c r="AC167" s="322"/>
      <c r="AD167" s="322"/>
    </row>
    <row r="168" ht="23.25" customHeight="1">
      <c r="A168" s="322"/>
      <c r="B168" s="322"/>
      <c r="C168" s="322"/>
      <c r="D168" s="322"/>
      <c r="E168" s="322"/>
      <c r="F168" s="322"/>
      <c r="G168" s="322"/>
      <c r="H168" s="322"/>
      <c r="I168" s="322"/>
      <c r="J168" s="322"/>
      <c r="K168" s="322"/>
      <c r="L168" s="322"/>
      <c r="M168" s="322"/>
      <c r="N168" s="322"/>
      <c r="O168" s="322"/>
      <c r="P168" s="322"/>
      <c r="Q168" s="322"/>
      <c r="R168" s="322"/>
      <c r="S168" s="322"/>
      <c r="T168" s="322"/>
      <c r="U168" s="322"/>
      <c r="V168" s="322"/>
      <c r="W168" s="322"/>
      <c r="X168" s="322"/>
      <c r="Y168" s="322"/>
      <c r="Z168" s="322"/>
      <c r="AA168" s="322"/>
      <c r="AB168" s="322"/>
      <c r="AC168" s="322"/>
      <c r="AD168" s="322"/>
    </row>
    <row r="169" ht="23.25" customHeight="1">
      <c r="A169" s="322"/>
      <c r="B169" s="322"/>
      <c r="C169" s="322"/>
      <c r="D169" s="322"/>
      <c r="E169" s="322"/>
      <c r="F169" s="322"/>
      <c r="G169" s="322"/>
      <c r="H169" s="322"/>
      <c r="I169" s="322"/>
      <c r="J169" s="322"/>
      <c r="K169" s="322"/>
      <c r="L169" s="322"/>
      <c r="M169" s="322"/>
      <c r="N169" s="322"/>
      <c r="O169" s="322"/>
      <c r="P169" s="322"/>
      <c r="Q169" s="322"/>
      <c r="R169" s="322"/>
      <c r="S169" s="322"/>
      <c r="T169" s="322"/>
      <c r="U169" s="322"/>
      <c r="V169" s="322"/>
      <c r="W169" s="322"/>
      <c r="X169" s="322"/>
      <c r="Y169" s="322"/>
      <c r="Z169" s="322"/>
      <c r="AA169" s="322"/>
      <c r="AB169" s="322"/>
      <c r="AC169" s="322"/>
      <c r="AD169" s="322"/>
    </row>
    <row r="170" ht="23.25" customHeight="1">
      <c r="A170" s="322"/>
      <c r="B170" s="322"/>
      <c r="C170" s="322"/>
      <c r="D170" s="322"/>
      <c r="E170" s="322"/>
      <c r="F170" s="322"/>
      <c r="G170" s="322"/>
      <c r="H170" s="322"/>
      <c r="I170" s="322"/>
      <c r="J170" s="322"/>
      <c r="K170" s="322"/>
      <c r="L170" s="322"/>
      <c r="M170" s="322"/>
      <c r="N170" s="322"/>
      <c r="O170" s="322"/>
      <c r="P170" s="322"/>
      <c r="Q170" s="322"/>
      <c r="R170" s="322"/>
      <c r="S170" s="322"/>
      <c r="T170" s="322"/>
      <c r="U170" s="322"/>
      <c r="V170" s="322"/>
      <c r="W170" s="322"/>
      <c r="X170" s="322"/>
      <c r="Y170" s="322"/>
      <c r="Z170" s="322"/>
      <c r="AA170" s="322"/>
      <c r="AB170" s="322"/>
      <c r="AC170" s="322"/>
      <c r="AD170" s="322"/>
    </row>
    <row r="171" ht="23.25" customHeight="1">
      <c r="A171" s="322"/>
      <c r="B171" s="322"/>
      <c r="C171" s="322"/>
      <c r="D171" s="322"/>
      <c r="E171" s="322"/>
      <c r="F171" s="322"/>
      <c r="G171" s="322"/>
      <c r="H171" s="322"/>
      <c r="I171" s="322"/>
      <c r="J171" s="322"/>
      <c r="K171" s="322"/>
      <c r="L171" s="322"/>
      <c r="M171" s="322"/>
      <c r="N171" s="322"/>
      <c r="O171" s="322"/>
      <c r="P171" s="322"/>
      <c r="Q171" s="322"/>
      <c r="R171" s="322"/>
      <c r="S171" s="322"/>
      <c r="T171" s="322"/>
      <c r="U171" s="322"/>
      <c r="V171" s="322"/>
      <c r="W171" s="322"/>
      <c r="X171" s="322"/>
      <c r="Y171" s="322"/>
      <c r="Z171" s="322"/>
      <c r="AA171" s="322"/>
      <c r="AB171" s="322"/>
      <c r="AC171" s="322"/>
      <c r="AD171" s="322"/>
    </row>
    <row r="172" ht="23.25" customHeight="1">
      <c r="A172" s="322"/>
      <c r="B172" s="322"/>
      <c r="C172" s="322"/>
      <c r="D172" s="322"/>
      <c r="E172" s="322"/>
      <c r="F172" s="322"/>
      <c r="G172" s="322"/>
      <c r="H172" s="322"/>
      <c r="I172" s="322"/>
      <c r="J172" s="322"/>
      <c r="K172" s="322"/>
      <c r="L172" s="322"/>
      <c r="M172" s="322"/>
      <c r="N172" s="322"/>
      <c r="O172" s="322"/>
      <c r="P172" s="322"/>
      <c r="Q172" s="322"/>
      <c r="R172" s="322"/>
      <c r="S172" s="322"/>
      <c r="T172" s="322"/>
      <c r="U172" s="322"/>
      <c r="V172" s="322"/>
      <c r="W172" s="322"/>
      <c r="X172" s="322"/>
      <c r="Y172" s="322"/>
      <c r="Z172" s="322"/>
      <c r="AA172" s="322"/>
      <c r="AB172" s="322"/>
      <c r="AC172" s="322"/>
      <c r="AD172" s="322"/>
    </row>
    <row r="173" ht="23.25" customHeight="1">
      <c r="A173" s="322"/>
      <c r="B173" s="322"/>
      <c r="C173" s="322"/>
      <c r="D173" s="322"/>
      <c r="E173" s="322"/>
      <c r="F173" s="322"/>
      <c r="G173" s="322"/>
      <c r="H173" s="322"/>
      <c r="I173" s="322"/>
      <c r="J173" s="322"/>
      <c r="K173" s="322"/>
      <c r="L173" s="322"/>
      <c r="M173" s="322"/>
      <c r="N173" s="322"/>
      <c r="O173" s="322"/>
      <c r="P173" s="322"/>
      <c r="Q173" s="322"/>
      <c r="R173" s="322"/>
      <c r="S173" s="322"/>
      <c r="T173" s="322"/>
      <c r="U173" s="322"/>
      <c r="V173" s="322"/>
      <c r="W173" s="322"/>
      <c r="X173" s="322"/>
      <c r="Y173" s="322"/>
      <c r="Z173" s="322"/>
      <c r="AA173" s="322"/>
      <c r="AB173" s="322"/>
      <c r="AC173" s="322"/>
      <c r="AD173" s="322"/>
    </row>
    <row r="174" ht="23.25" customHeight="1">
      <c r="A174" s="322"/>
      <c r="B174" s="322"/>
      <c r="C174" s="322"/>
      <c r="D174" s="322"/>
      <c r="E174" s="322"/>
      <c r="F174" s="322"/>
      <c r="G174" s="322"/>
      <c r="H174" s="322"/>
      <c r="I174" s="322"/>
      <c r="J174" s="322"/>
      <c r="K174" s="322"/>
      <c r="L174" s="322"/>
      <c r="M174" s="322"/>
      <c r="N174" s="322"/>
      <c r="O174" s="322"/>
      <c r="P174" s="322"/>
      <c r="Q174" s="322"/>
      <c r="R174" s="322"/>
      <c r="S174" s="322"/>
      <c r="T174" s="322"/>
      <c r="U174" s="322"/>
      <c r="V174" s="322"/>
      <c r="W174" s="322"/>
      <c r="X174" s="322"/>
      <c r="Y174" s="322"/>
      <c r="Z174" s="322"/>
      <c r="AA174" s="322"/>
      <c r="AB174" s="322"/>
      <c r="AC174" s="322"/>
      <c r="AD174" s="322"/>
    </row>
    <row r="175" ht="23.25" customHeight="1">
      <c r="A175" s="322"/>
      <c r="B175" s="322"/>
      <c r="C175" s="322"/>
      <c r="D175" s="322"/>
      <c r="E175" s="322"/>
      <c r="F175" s="322"/>
      <c r="G175" s="322"/>
      <c r="H175" s="322"/>
      <c r="I175" s="322"/>
      <c r="J175" s="322"/>
      <c r="K175" s="322"/>
      <c r="L175" s="322"/>
      <c r="M175" s="322"/>
      <c r="N175" s="322"/>
      <c r="O175" s="322"/>
      <c r="P175" s="322"/>
      <c r="Q175" s="322"/>
      <c r="R175" s="322"/>
      <c r="S175" s="322"/>
      <c r="T175" s="322"/>
      <c r="U175" s="322"/>
      <c r="V175" s="322"/>
      <c r="W175" s="322"/>
      <c r="X175" s="322"/>
      <c r="Y175" s="322"/>
      <c r="Z175" s="322"/>
      <c r="AA175" s="322"/>
      <c r="AB175" s="322"/>
      <c r="AC175" s="322"/>
      <c r="AD175" s="322"/>
    </row>
    <row r="176" ht="23.25" customHeight="1">
      <c r="A176" s="322"/>
      <c r="B176" s="322"/>
      <c r="C176" s="322"/>
      <c r="D176" s="322"/>
      <c r="E176" s="322"/>
      <c r="F176" s="322"/>
      <c r="G176" s="322"/>
      <c r="H176" s="322"/>
      <c r="I176" s="322"/>
      <c r="J176" s="322"/>
      <c r="K176" s="322"/>
      <c r="L176" s="322"/>
      <c r="M176" s="322"/>
      <c r="N176" s="322"/>
      <c r="O176" s="322"/>
      <c r="P176" s="322"/>
      <c r="Q176" s="322"/>
      <c r="R176" s="322"/>
      <c r="S176" s="322"/>
      <c r="T176" s="322"/>
      <c r="U176" s="322"/>
      <c r="V176" s="322"/>
      <c r="W176" s="322"/>
      <c r="X176" s="322"/>
      <c r="Y176" s="322"/>
      <c r="Z176" s="322"/>
      <c r="AA176" s="322"/>
      <c r="AB176" s="322"/>
      <c r="AC176" s="322"/>
      <c r="AD176" s="322"/>
    </row>
    <row r="177" ht="23.25" customHeight="1">
      <c r="A177" s="322"/>
      <c r="B177" s="322"/>
      <c r="C177" s="322"/>
      <c r="D177" s="322"/>
      <c r="E177" s="322"/>
      <c r="F177" s="322"/>
      <c r="G177" s="322"/>
      <c r="H177" s="322"/>
      <c r="I177" s="322"/>
      <c r="J177" s="322"/>
      <c r="K177" s="322"/>
      <c r="L177" s="322"/>
      <c r="M177" s="322"/>
      <c r="N177" s="322"/>
      <c r="O177" s="322"/>
      <c r="P177" s="322"/>
      <c r="Q177" s="322"/>
      <c r="R177" s="322"/>
      <c r="S177" s="322"/>
      <c r="T177" s="322"/>
      <c r="U177" s="322"/>
      <c r="V177" s="322"/>
      <c r="W177" s="322"/>
      <c r="X177" s="322"/>
      <c r="Y177" s="322"/>
      <c r="Z177" s="322"/>
      <c r="AA177" s="322"/>
      <c r="AB177" s="322"/>
      <c r="AC177" s="322"/>
      <c r="AD177" s="322"/>
    </row>
    <row r="178" ht="23.25" customHeight="1">
      <c r="A178" s="322"/>
      <c r="B178" s="322"/>
      <c r="C178" s="322"/>
      <c r="D178" s="322"/>
      <c r="E178" s="322"/>
      <c r="F178" s="322"/>
      <c r="G178" s="322"/>
      <c r="H178" s="322"/>
      <c r="I178" s="322"/>
      <c r="J178" s="322"/>
      <c r="K178" s="322"/>
      <c r="L178" s="322"/>
      <c r="M178" s="322"/>
      <c r="N178" s="322"/>
      <c r="O178" s="322"/>
      <c r="P178" s="322"/>
      <c r="Q178" s="322"/>
      <c r="R178" s="322"/>
      <c r="S178" s="322"/>
      <c r="T178" s="322"/>
      <c r="U178" s="322"/>
      <c r="V178" s="322"/>
      <c r="W178" s="322"/>
      <c r="X178" s="322"/>
      <c r="Y178" s="322"/>
      <c r="Z178" s="322"/>
      <c r="AA178" s="322"/>
      <c r="AB178" s="322"/>
      <c r="AC178" s="322"/>
      <c r="AD178" s="322"/>
    </row>
    <row r="179" ht="23.25" customHeight="1">
      <c r="A179" s="322"/>
      <c r="B179" s="322"/>
      <c r="C179" s="322"/>
      <c r="D179" s="322"/>
      <c r="E179" s="322"/>
      <c r="F179" s="322"/>
      <c r="G179" s="322"/>
      <c r="H179" s="322"/>
      <c r="I179" s="322"/>
      <c r="J179" s="322"/>
      <c r="K179" s="322"/>
      <c r="L179" s="322"/>
      <c r="M179" s="322"/>
      <c r="N179" s="322"/>
      <c r="O179" s="322"/>
      <c r="P179" s="322"/>
      <c r="Q179" s="322"/>
      <c r="R179" s="322"/>
      <c r="S179" s="322"/>
      <c r="T179" s="322"/>
      <c r="U179" s="322"/>
      <c r="V179" s="322"/>
      <c r="W179" s="322"/>
      <c r="X179" s="322"/>
      <c r="Y179" s="322"/>
      <c r="Z179" s="322"/>
      <c r="AA179" s="322"/>
      <c r="AB179" s="322"/>
      <c r="AC179" s="322"/>
      <c r="AD179" s="322"/>
    </row>
    <row r="180" ht="23.25" customHeight="1">
      <c r="A180" s="322"/>
      <c r="B180" s="322"/>
      <c r="C180" s="322"/>
      <c r="D180" s="322"/>
      <c r="E180" s="322"/>
      <c r="F180" s="322"/>
      <c r="G180" s="322"/>
      <c r="H180" s="322"/>
      <c r="I180" s="322"/>
      <c r="J180" s="322"/>
      <c r="K180" s="322"/>
      <c r="L180" s="322"/>
      <c r="M180" s="322"/>
      <c r="N180" s="322"/>
      <c r="O180" s="322"/>
      <c r="P180" s="322"/>
      <c r="Q180" s="322"/>
      <c r="R180" s="322"/>
      <c r="S180" s="322"/>
      <c r="T180" s="322"/>
      <c r="U180" s="322"/>
      <c r="V180" s="322"/>
      <c r="W180" s="322"/>
      <c r="X180" s="322"/>
      <c r="Y180" s="322"/>
      <c r="Z180" s="322"/>
      <c r="AA180" s="322"/>
      <c r="AB180" s="322"/>
      <c r="AC180" s="322"/>
      <c r="AD180" s="322"/>
    </row>
    <row r="181" ht="23.25" customHeight="1">
      <c r="A181" s="322"/>
      <c r="B181" s="322"/>
      <c r="C181" s="322"/>
      <c r="D181" s="322"/>
      <c r="E181" s="322"/>
      <c r="F181" s="322"/>
      <c r="G181" s="322"/>
      <c r="H181" s="322"/>
      <c r="I181" s="322"/>
      <c r="J181" s="322"/>
      <c r="K181" s="322"/>
      <c r="L181" s="322"/>
      <c r="M181" s="322"/>
      <c r="N181" s="322"/>
      <c r="O181" s="322"/>
      <c r="P181" s="322"/>
      <c r="Q181" s="322"/>
      <c r="R181" s="322"/>
      <c r="S181" s="322"/>
      <c r="T181" s="322"/>
      <c r="U181" s="322"/>
      <c r="V181" s="322"/>
      <c r="W181" s="322"/>
      <c r="X181" s="322"/>
      <c r="Y181" s="322"/>
      <c r="Z181" s="322"/>
      <c r="AA181" s="322"/>
      <c r="AB181" s="322"/>
      <c r="AC181" s="322"/>
      <c r="AD181" s="322"/>
    </row>
    <row r="182" ht="23.25" customHeight="1">
      <c r="A182" s="322"/>
      <c r="B182" s="322"/>
      <c r="C182" s="322"/>
      <c r="D182" s="322"/>
      <c r="E182" s="322"/>
      <c r="F182" s="322"/>
      <c r="G182" s="322"/>
      <c r="H182" s="322"/>
      <c r="I182" s="322"/>
      <c r="J182" s="322"/>
      <c r="K182" s="322"/>
      <c r="L182" s="322"/>
      <c r="M182" s="322"/>
      <c r="N182" s="322"/>
      <c r="O182" s="322"/>
      <c r="P182" s="322"/>
      <c r="Q182" s="322"/>
      <c r="R182" s="322"/>
      <c r="S182" s="322"/>
      <c r="T182" s="322"/>
      <c r="U182" s="322"/>
      <c r="V182" s="322"/>
      <c r="W182" s="322"/>
      <c r="X182" s="322"/>
      <c r="Y182" s="322"/>
      <c r="Z182" s="322"/>
      <c r="AA182" s="322"/>
      <c r="AB182" s="322"/>
      <c r="AC182" s="322"/>
      <c r="AD182" s="322"/>
    </row>
    <row r="183" ht="23.25" customHeight="1">
      <c r="A183" s="322"/>
      <c r="B183" s="322"/>
      <c r="C183" s="322"/>
      <c r="D183" s="322"/>
      <c r="E183" s="322"/>
      <c r="F183" s="322"/>
      <c r="G183" s="322"/>
      <c r="H183" s="322"/>
      <c r="I183" s="322"/>
      <c r="J183" s="322"/>
      <c r="K183" s="322"/>
      <c r="L183" s="322"/>
      <c r="M183" s="322"/>
      <c r="N183" s="322"/>
      <c r="O183" s="322"/>
      <c r="P183" s="322"/>
      <c r="Q183" s="322"/>
      <c r="R183" s="322"/>
      <c r="S183" s="322"/>
      <c r="T183" s="322"/>
      <c r="U183" s="322"/>
      <c r="V183" s="322"/>
      <c r="W183" s="322"/>
      <c r="X183" s="322"/>
      <c r="Y183" s="322"/>
      <c r="Z183" s="322"/>
      <c r="AA183" s="322"/>
      <c r="AB183" s="322"/>
      <c r="AC183" s="322"/>
      <c r="AD183" s="322"/>
    </row>
    <row r="184" ht="23.25" customHeight="1">
      <c r="A184" s="322"/>
      <c r="B184" s="322"/>
      <c r="C184" s="322"/>
      <c r="D184" s="322"/>
      <c r="E184" s="322"/>
      <c r="F184" s="322"/>
      <c r="G184" s="322"/>
      <c r="H184" s="322"/>
      <c r="I184" s="322"/>
      <c r="J184" s="322"/>
      <c r="K184" s="322"/>
      <c r="L184" s="322"/>
      <c r="M184" s="322"/>
      <c r="N184" s="322"/>
      <c r="O184" s="322"/>
      <c r="P184" s="322"/>
      <c r="Q184" s="322"/>
      <c r="R184" s="322"/>
      <c r="S184" s="322"/>
      <c r="T184" s="322"/>
      <c r="U184" s="322"/>
      <c r="V184" s="322"/>
      <c r="W184" s="322"/>
      <c r="X184" s="322"/>
      <c r="Y184" s="322"/>
      <c r="Z184" s="322"/>
      <c r="AA184" s="322"/>
      <c r="AB184" s="322"/>
      <c r="AC184" s="322"/>
      <c r="AD184" s="322"/>
    </row>
    <row r="185" ht="23.25" customHeight="1">
      <c r="A185" s="322"/>
      <c r="B185" s="322"/>
      <c r="C185" s="322"/>
      <c r="D185" s="322"/>
      <c r="E185" s="322"/>
      <c r="F185" s="322"/>
      <c r="G185" s="322"/>
      <c r="H185" s="322"/>
      <c r="I185" s="322"/>
      <c r="J185" s="322"/>
      <c r="K185" s="322"/>
      <c r="L185" s="322"/>
      <c r="M185" s="322"/>
      <c r="N185" s="322"/>
      <c r="O185" s="322"/>
      <c r="P185" s="322"/>
      <c r="Q185" s="322"/>
      <c r="R185" s="322"/>
      <c r="S185" s="322"/>
      <c r="T185" s="322"/>
      <c r="U185" s="322"/>
      <c r="V185" s="322"/>
      <c r="W185" s="322"/>
      <c r="X185" s="322"/>
      <c r="Y185" s="322"/>
      <c r="Z185" s="322"/>
      <c r="AA185" s="322"/>
      <c r="AB185" s="322"/>
      <c r="AC185" s="322"/>
      <c r="AD185" s="322"/>
    </row>
    <row r="186" ht="23.25" customHeight="1">
      <c r="A186" s="322"/>
      <c r="B186" s="322"/>
      <c r="C186" s="322"/>
      <c r="D186" s="322"/>
      <c r="E186" s="322"/>
      <c r="F186" s="322"/>
      <c r="G186" s="322"/>
      <c r="H186" s="322"/>
      <c r="I186" s="322"/>
      <c r="J186" s="322"/>
      <c r="K186" s="322"/>
      <c r="L186" s="322"/>
      <c r="M186" s="322"/>
      <c r="N186" s="322"/>
      <c r="O186" s="322"/>
      <c r="P186" s="322"/>
      <c r="Q186" s="322"/>
      <c r="R186" s="322"/>
      <c r="S186" s="322"/>
      <c r="T186" s="322"/>
      <c r="U186" s="322"/>
      <c r="V186" s="322"/>
      <c r="W186" s="322"/>
      <c r="X186" s="322"/>
      <c r="Y186" s="322"/>
      <c r="Z186" s="322"/>
      <c r="AA186" s="322"/>
      <c r="AB186" s="322"/>
      <c r="AC186" s="322"/>
      <c r="AD186" s="322"/>
    </row>
    <row r="187" ht="23.25" customHeight="1">
      <c r="A187" s="322"/>
      <c r="B187" s="322"/>
      <c r="C187" s="322"/>
      <c r="D187" s="322"/>
      <c r="E187" s="322"/>
      <c r="F187" s="322"/>
      <c r="G187" s="322"/>
      <c r="H187" s="322"/>
      <c r="I187" s="322"/>
      <c r="J187" s="322"/>
      <c r="K187" s="322"/>
      <c r="L187" s="322"/>
      <c r="M187" s="322"/>
      <c r="N187" s="322"/>
      <c r="O187" s="322"/>
      <c r="P187" s="322"/>
      <c r="Q187" s="322"/>
      <c r="R187" s="322"/>
      <c r="S187" s="322"/>
      <c r="T187" s="322"/>
      <c r="U187" s="322"/>
      <c r="V187" s="322"/>
      <c r="W187" s="322"/>
      <c r="X187" s="322"/>
      <c r="Y187" s="322"/>
      <c r="Z187" s="322"/>
      <c r="AA187" s="322"/>
      <c r="AB187" s="322"/>
      <c r="AC187" s="322"/>
      <c r="AD187" s="322"/>
    </row>
    <row r="188" ht="23.25" customHeight="1">
      <c r="A188" s="322"/>
      <c r="B188" s="322"/>
      <c r="C188" s="322"/>
      <c r="D188" s="322"/>
      <c r="E188" s="322"/>
      <c r="F188" s="322"/>
      <c r="G188" s="322"/>
      <c r="H188" s="322"/>
      <c r="I188" s="322"/>
      <c r="J188" s="322"/>
      <c r="K188" s="322"/>
      <c r="L188" s="322"/>
      <c r="M188" s="322"/>
      <c r="N188" s="322"/>
      <c r="O188" s="322"/>
      <c r="P188" s="322"/>
      <c r="Q188" s="322"/>
      <c r="R188" s="322"/>
      <c r="S188" s="322"/>
      <c r="T188" s="322"/>
      <c r="U188" s="322"/>
      <c r="V188" s="322"/>
      <c r="W188" s="322"/>
      <c r="X188" s="322"/>
      <c r="Y188" s="322"/>
      <c r="Z188" s="322"/>
      <c r="AA188" s="322"/>
      <c r="AB188" s="322"/>
      <c r="AC188" s="322"/>
      <c r="AD188" s="322"/>
    </row>
    <row r="189" ht="23.25" customHeight="1">
      <c r="A189" s="322"/>
      <c r="B189" s="322"/>
      <c r="C189" s="322"/>
      <c r="D189" s="322"/>
      <c r="E189" s="322"/>
      <c r="F189" s="322"/>
      <c r="G189" s="322"/>
      <c r="H189" s="322"/>
      <c r="I189" s="322"/>
      <c r="J189" s="322"/>
      <c r="K189" s="322"/>
      <c r="L189" s="322"/>
      <c r="M189" s="322"/>
      <c r="N189" s="322"/>
      <c r="O189" s="322"/>
      <c r="P189" s="322"/>
      <c r="Q189" s="322"/>
      <c r="R189" s="322"/>
      <c r="S189" s="322"/>
      <c r="T189" s="322"/>
      <c r="U189" s="322"/>
      <c r="V189" s="322"/>
      <c r="W189" s="322"/>
      <c r="X189" s="322"/>
      <c r="Y189" s="322"/>
      <c r="Z189" s="322"/>
      <c r="AA189" s="322"/>
      <c r="AB189" s="322"/>
      <c r="AC189" s="322"/>
      <c r="AD189" s="322"/>
    </row>
    <row r="190" ht="23.25" customHeight="1">
      <c r="A190" s="322"/>
      <c r="B190" s="322"/>
      <c r="C190" s="322"/>
      <c r="D190" s="322"/>
      <c r="E190" s="322"/>
      <c r="F190" s="322"/>
      <c r="G190" s="322"/>
      <c r="H190" s="322"/>
      <c r="I190" s="322"/>
      <c r="J190" s="322"/>
      <c r="K190" s="322"/>
      <c r="L190" s="322"/>
      <c r="M190" s="322"/>
      <c r="N190" s="322"/>
      <c r="O190" s="322"/>
      <c r="P190" s="322"/>
      <c r="Q190" s="322"/>
      <c r="R190" s="322"/>
      <c r="S190" s="322"/>
      <c r="T190" s="322"/>
      <c r="U190" s="322"/>
      <c r="V190" s="322"/>
      <c r="W190" s="322"/>
      <c r="X190" s="322"/>
      <c r="Y190" s="322"/>
      <c r="Z190" s="322"/>
      <c r="AA190" s="322"/>
      <c r="AB190" s="322"/>
      <c r="AC190" s="322"/>
      <c r="AD190" s="322"/>
    </row>
    <row r="191" ht="23.25" customHeight="1">
      <c r="A191" s="322"/>
      <c r="B191" s="322"/>
      <c r="C191" s="322"/>
      <c r="D191" s="322"/>
      <c r="E191" s="322"/>
      <c r="F191" s="322"/>
      <c r="G191" s="322"/>
      <c r="H191" s="322"/>
      <c r="I191" s="322"/>
      <c r="J191" s="322"/>
      <c r="K191" s="322"/>
      <c r="L191" s="322"/>
      <c r="M191" s="322"/>
      <c r="N191" s="322"/>
      <c r="O191" s="322"/>
      <c r="P191" s="322"/>
      <c r="Q191" s="322"/>
      <c r="R191" s="322"/>
      <c r="S191" s="322"/>
      <c r="T191" s="322"/>
      <c r="U191" s="322"/>
      <c r="V191" s="322"/>
      <c r="W191" s="322"/>
      <c r="X191" s="322"/>
      <c r="Y191" s="322"/>
      <c r="Z191" s="322"/>
      <c r="AA191" s="322"/>
      <c r="AB191" s="322"/>
      <c r="AC191" s="322"/>
      <c r="AD191" s="322"/>
    </row>
    <row r="192" ht="23.25" customHeight="1">
      <c r="A192" s="322"/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322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</row>
    <row r="193" ht="23.25" customHeight="1">
      <c r="A193" s="322"/>
      <c r="B193" s="322"/>
      <c r="C193" s="322"/>
      <c r="D193" s="322"/>
      <c r="E193" s="322"/>
      <c r="F193" s="322"/>
      <c r="G193" s="322"/>
      <c r="H193" s="322"/>
      <c r="I193" s="322"/>
      <c r="J193" s="322"/>
      <c r="K193" s="322"/>
      <c r="L193" s="322"/>
      <c r="M193" s="322"/>
      <c r="N193" s="322"/>
      <c r="O193" s="322"/>
      <c r="P193" s="322"/>
      <c r="Q193" s="322"/>
      <c r="R193" s="322"/>
      <c r="S193" s="322"/>
      <c r="T193" s="322"/>
      <c r="U193" s="322"/>
      <c r="V193" s="322"/>
      <c r="W193" s="322"/>
      <c r="X193" s="322"/>
      <c r="Y193" s="322"/>
      <c r="Z193" s="322"/>
      <c r="AA193" s="322"/>
      <c r="AB193" s="322"/>
      <c r="AC193" s="322"/>
      <c r="AD193" s="322"/>
    </row>
    <row r="194" ht="23.25" customHeight="1">
      <c r="A194" s="322"/>
      <c r="B194" s="322"/>
      <c r="C194" s="322"/>
      <c r="D194" s="322"/>
      <c r="E194" s="322"/>
      <c r="F194" s="322"/>
      <c r="G194" s="322"/>
      <c r="H194" s="322"/>
      <c r="I194" s="322"/>
      <c r="J194" s="322"/>
      <c r="K194" s="322"/>
      <c r="L194" s="322"/>
      <c r="M194" s="322"/>
      <c r="N194" s="322"/>
      <c r="O194" s="322"/>
      <c r="P194" s="322"/>
      <c r="Q194" s="322"/>
      <c r="R194" s="322"/>
      <c r="S194" s="322"/>
      <c r="T194" s="322"/>
      <c r="U194" s="322"/>
      <c r="V194" s="322"/>
      <c r="W194" s="322"/>
      <c r="X194" s="322"/>
      <c r="Y194" s="322"/>
      <c r="Z194" s="322"/>
      <c r="AA194" s="322"/>
      <c r="AB194" s="322"/>
      <c r="AC194" s="322"/>
      <c r="AD194" s="322"/>
    </row>
    <row r="195" ht="23.25" customHeight="1">
      <c r="A195" s="322"/>
      <c r="B195" s="322"/>
      <c r="C195" s="322"/>
      <c r="D195" s="322"/>
      <c r="E195" s="322"/>
      <c r="F195" s="322"/>
      <c r="G195" s="322"/>
      <c r="H195" s="322"/>
      <c r="I195" s="322"/>
      <c r="J195" s="322"/>
      <c r="K195" s="322"/>
      <c r="L195" s="322"/>
      <c r="M195" s="322"/>
      <c r="N195" s="322"/>
      <c r="O195" s="322"/>
      <c r="P195" s="322"/>
      <c r="Q195" s="322"/>
      <c r="R195" s="322"/>
      <c r="S195" s="322"/>
      <c r="T195" s="322"/>
      <c r="U195" s="322"/>
      <c r="V195" s="322"/>
      <c r="W195" s="322"/>
      <c r="X195" s="322"/>
      <c r="Y195" s="322"/>
      <c r="Z195" s="322"/>
      <c r="AA195" s="322"/>
      <c r="AB195" s="322"/>
      <c r="AC195" s="322"/>
      <c r="AD195" s="322"/>
    </row>
    <row r="196" ht="23.25" customHeight="1">
      <c r="A196" s="322"/>
      <c r="B196" s="322"/>
      <c r="C196" s="322"/>
      <c r="D196" s="322"/>
      <c r="E196" s="322"/>
      <c r="F196" s="322"/>
      <c r="G196" s="322"/>
      <c r="H196" s="322"/>
      <c r="I196" s="322"/>
      <c r="J196" s="322"/>
      <c r="K196" s="322"/>
      <c r="L196" s="322"/>
      <c r="M196" s="322"/>
      <c r="N196" s="322"/>
      <c r="O196" s="322"/>
      <c r="P196" s="322"/>
      <c r="Q196" s="322"/>
      <c r="R196" s="322"/>
      <c r="S196" s="322"/>
      <c r="T196" s="322"/>
      <c r="U196" s="322"/>
      <c r="V196" s="322"/>
      <c r="W196" s="322"/>
      <c r="X196" s="322"/>
      <c r="Y196" s="322"/>
      <c r="Z196" s="322"/>
      <c r="AA196" s="322"/>
      <c r="AB196" s="322"/>
      <c r="AC196" s="322"/>
      <c r="AD196" s="322"/>
    </row>
    <row r="197" ht="23.25" customHeight="1">
      <c r="A197" s="322"/>
      <c r="B197" s="322"/>
      <c r="C197" s="322"/>
      <c r="D197" s="322"/>
      <c r="E197" s="322"/>
      <c r="F197" s="322"/>
      <c r="G197" s="322"/>
      <c r="H197" s="322"/>
      <c r="I197" s="322"/>
      <c r="J197" s="322"/>
      <c r="K197" s="322"/>
      <c r="L197" s="322"/>
      <c r="M197" s="322"/>
      <c r="N197" s="322"/>
      <c r="O197" s="322"/>
      <c r="P197" s="322"/>
      <c r="Q197" s="322"/>
      <c r="R197" s="322"/>
      <c r="S197" s="322"/>
      <c r="T197" s="322"/>
      <c r="U197" s="322"/>
      <c r="V197" s="322"/>
      <c r="W197" s="322"/>
      <c r="X197" s="322"/>
      <c r="Y197" s="322"/>
      <c r="Z197" s="322"/>
      <c r="AA197" s="322"/>
      <c r="AB197" s="322"/>
      <c r="AC197" s="322"/>
      <c r="AD197" s="322"/>
    </row>
    <row r="198" ht="23.25" customHeight="1">
      <c r="A198" s="322"/>
      <c r="B198" s="322"/>
      <c r="C198" s="322"/>
      <c r="D198" s="322"/>
      <c r="E198" s="322"/>
      <c r="F198" s="322"/>
      <c r="G198" s="322"/>
      <c r="H198" s="322"/>
      <c r="I198" s="322"/>
      <c r="J198" s="322"/>
      <c r="K198" s="322"/>
      <c r="L198" s="322"/>
      <c r="M198" s="322"/>
      <c r="N198" s="322"/>
      <c r="O198" s="322"/>
      <c r="P198" s="322"/>
      <c r="Q198" s="322"/>
      <c r="R198" s="322"/>
      <c r="S198" s="322"/>
      <c r="T198" s="322"/>
      <c r="U198" s="322"/>
      <c r="V198" s="322"/>
      <c r="W198" s="322"/>
      <c r="X198" s="322"/>
      <c r="Y198" s="322"/>
      <c r="Z198" s="322"/>
      <c r="AA198" s="322"/>
      <c r="AB198" s="322"/>
      <c r="AC198" s="322"/>
      <c r="AD198" s="322"/>
    </row>
    <row r="199" ht="23.25" customHeight="1">
      <c r="A199" s="322"/>
      <c r="B199" s="322"/>
      <c r="C199" s="322"/>
      <c r="D199" s="322"/>
      <c r="E199" s="322"/>
      <c r="F199" s="322"/>
      <c r="G199" s="322"/>
      <c r="H199" s="322"/>
      <c r="I199" s="322"/>
      <c r="J199" s="322"/>
      <c r="K199" s="322"/>
      <c r="L199" s="322"/>
      <c r="M199" s="322"/>
      <c r="N199" s="322"/>
      <c r="O199" s="322"/>
      <c r="P199" s="322"/>
      <c r="Q199" s="322"/>
      <c r="R199" s="322"/>
      <c r="S199" s="322"/>
      <c r="T199" s="322"/>
      <c r="U199" s="322"/>
      <c r="V199" s="322"/>
      <c r="W199" s="322"/>
      <c r="X199" s="322"/>
      <c r="Y199" s="322"/>
      <c r="Z199" s="322"/>
      <c r="AA199" s="322"/>
      <c r="AB199" s="322"/>
      <c r="AC199" s="322"/>
      <c r="AD199" s="322"/>
    </row>
    <row r="200" ht="23.25" customHeight="1">
      <c r="A200" s="322"/>
      <c r="B200" s="322"/>
      <c r="C200" s="322"/>
      <c r="D200" s="322"/>
      <c r="E200" s="322"/>
      <c r="F200" s="322"/>
      <c r="G200" s="322"/>
      <c r="H200" s="322"/>
      <c r="I200" s="322"/>
      <c r="J200" s="322"/>
      <c r="K200" s="322"/>
      <c r="L200" s="322"/>
      <c r="M200" s="322"/>
      <c r="N200" s="322"/>
      <c r="O200" s="322"/>
      <c r="P200" s="322"/>
      <c r="Q200" s="322"/>
      <c r="R200" s="322"/>
      <c r="S200" s="322"/>
      <c r="T200" s="322"/>
      <c r="U200" s="322"/>
      <c r="V200" s="322"/>
      <c r="W200" s="322"/>
      <c r="X200" s="322"/>
      <c r="Y200" s="322"/>
      <c r="Z200" s="322"/>
      <c r="AA200" s="322"/>
      <c r="AB200" s="322"/>
      <c r="AC200" s="322"/>
      <c r="AD200" s="322"/>
    </row>
    <row r="201" ht="23.25" customHeight="1">
      <c r="A201" s="322"/>
      <c r="B201" s="322"/>
      <c r="C201" s="322"/>
      <c r="D201" s="322"/>
      <c r="E201" s="322"/>
      <c r="F201" s="322"/>
      <c r="G201" s="322"/>
      <c r="H201" s="322"/>
      <c r="I201" s="322"/>
      <c r="J201" s="322"/>
      <c r="K201" s="322"/>
      <c r="L201" s="322"/>
      <c r="M201" s="322"/>
      <c r="N201" s="322"/>
      <c r="O201" s="322"/>
      <c r="P201" s="322"/>
      <c r="Q201" s="322"/>
      <c r="R201" s="322"/>
      <c r="S201" s="322"/>
      <c r="T201" s="322"/>
      <c r="U201" s="322"/>
      <c r="V201" s="322"/>
      <c r="W201" s="322"/>
      <c r="X201" s="322"/>
      <c r="Y201" s="322"/>
      <c r="Z201" s="322"/>
      <c r="AA201" s="322"/>
      <c r="AB201" s="322"/>
      <c r="AC201" s="322"/>
      <c r="AD201" s="322"/>
    </row>
    <row r="202" ht="23.25" customHeight="1">
      <c r="A202" s="322"/>
      <c r="B202" s="322"/>
      <c r="C202" s="322"/>
      <c r="D202" s="322"/>
      <c r="E202" s="322"/>
      <c r="F202" s="322"/>
      <c r="G202" s="322"/>
      <c r="H202" s="322"/>
      <c r="I202" s="322"/>
      <c r="J202" s="322"/>
      <c r="K202" s="322"/>
      <c r="L202" s="322"/>
      <c r="M202" s="322"/>
      <c r="N202" s="322"/>
      <c r="O202" s="322"/>
      <c r="P202" s="322"/>
      <c r="Q202" s="322"/>
      <c r="R202" s="322"/>
      <c r="S202" s="322"/>
      <c r="T202" s="322"/>
      <c r="U202" s="322"/>
      <c r="V202" s="322"/>
      <c r="W202" s="322"/>
      <c r="X202" s="322"/>
      <c r="Y202" s="322"/>
      <c r="Z202" s="322"/>
      <c r="AA202" s="322"/>
      <c r="AB202" s="322"/>
      <c r="AC202" s="322"/>
      <c r="AD202" s="322"/>
    </row>
    <row r="203" ht="23.25" customHeight="1">
      <c r="A203" s="322"/>
      <c r="B203" s="322"/>
      <c r="C203" s="322"/>
      <c r="D203" s="322"/>
      <c r="E203" s="322"/>
      <c r="F203" s="322"/>
      <c r="G203" s="322"/>
      <c r="H203" s="322"/>
      <c r="I203" s="322"/>
      <c r="J203" s="322"/>
      <c r="K203" s="322"/>
      <c r="L203" s="322"/>
      <c r="M203" s="322"/>
      <c r="N203" s="322"/>
      <c r="O203" s="322"/>
      <c r="P203" s="322"/>
      <c r="Q203" s="322"/>
      <c r="R203" s="322"/>
      <c r="S203" s="322"/>
      <c r="T203" s="322"/>
      <c r="U203" s="322"/>
      <c r="V203" s="322"/>
      <c r="W203" s="322"/>
      <c r="X203" s="322"/>
      <c r="Y203" s="322"/>
      <c r="Z203" s="322"/>
      <c r="AA203" s="322"/>
      <c r="AB203" s="322"/>
      <c r="AC203" s="322"/>
      <c r="AD203" s="322"/>
    </row>
    <row r="204" ht="23.25" customHeight="1">
      <c r="A204" s="322"/>
      <c r="B204" s="322"/>
      <c r="C204" s="322"/>
      <c r="D204" s="322"/>
      <c r="E204" s="322"/>
      <c r="F204" s="322"/>
      <c r="G204" s="322"/>
      <c r="H204" s="322"/>
      <c r="I204" s="322"/>
      <c r="J204" s="322"/>
      <c r="K204" s="322"/>
      <c r="L204" s="322"/>
      <c r="M204" s="322"/>
      <c r="N204" s="322"/>
      <c r="O204" s="322"/>
      <c r="P204" s="322"/>
      <c r="Q204" s="322"/>
      <c r="R204" s="322"/>
      <c r="S204" s="322"/>
      <c r="T204" s="322"/>
      <c r="U204" s="322"/>
      <c r="V204" s="322"/>
      <c r="W204" s="322"/>
      <c r="X204" s="322"/>
      <c r="Y204" s="322"/>
      <c r="Z204" s="322"/>
      <c r="AA204" s="322"/>
      <c r="AB204" s="322"/>
      <c r="AC204" s="322"/>
      <c r="AD204" s="322"/>
    </row>
    <row r="205" ht="23.25" customHeight="1">
      <c r="A205" s="322"/>
      <c r="B205" s="322"/>
      <c r="C205" s="322"/>
      <c r="D205" s="322"/>
      <c r="E205" s="322"/>
      <c r="F205" s="322"/>
      <c r="G205" s="322"/>
      <c r="H205" s="322"/>
      <c r="I205" s="322"/>
      <c r="J205" s="322"/>
      <c r="K205" s="322"/>
      <c r="L205" s="322"/>
      <c r="M205" s="322"/>
      <c r="N205" s="322"/>
      <c r="O205" s="322"/>
      <c r="P205" s="322"/>
      <c r="Q205" s="322"/>
      <c r="R205" s="322"/>
      <c r="S205" s="322"/>
      <c r="T205" s="322"/>
      <c r="U205" s="322"/>
      <c r="V205" s="322"/>
      <c r="W205" s="322"/>
      <c r="X205" s="322"/>
      <c r="Y205" s="322"/>
      <c r="Z205" s="322"/>
      <c r="AA205" s="322"/>
      <c r="AB205" s="322"/>
      <c r="AC205" s="322"/>
      <c r="AD205" s="322"/>
    </row>
    <row r="206" ht="23.25" customHeight="1">
      <c r="A206" s="322"/>
      <c r="B206" s="322"/>
      <c r="C206" s="322"/>
      <c r="D206" s="322"/>
      <c r="E206" s="322"/>
      <c r="F206" s="322"/>
      <c r="G206" s="322"/>
      <c r="H206" s="322"/>
      <c r="I206" s="322"/>
      <c r="J206" s="322"/>
      <c r="K206" s="322"/>
      <c r="L206" s="322"/>
      <c r="M206" s="322"/>
      <c r="N206" s="322"/>
      <c r="O206" s="322"/>
      <c r="P206" s="322"/>
      <c r="Q206" s="322"/>
      <c r="R206" s="322"/>
      <c r="S206" s="322"/>
      <c r="T206" s="322"/>
      <c r="U206" s="322"/>
      <c r="V206" s="322"/>
      <c r="W206" s="322"/>
      <c r="X206" s="322"/>
      <c r="Y206" s="322"/>
      <c r="Z206" s="322"/>
      <c r="AA206" s="322"/>
      <c r="AB206" s="322"/>
      <c r="AC206" s="322"/>
      <c r="AD206" s="322"/>
    </row>
    <row r="207" ht="23.25" customHeight="1">
      <c r="A207" s="322"/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322"/>
      <c r="T207" s="322"/>
      <c r="U207" s="322"/>
      <c r="V207" s="322"/>
      <c r="W207" s="322"/>
      <c r="X207" s="322"/>
      <c r="Y207" s="322"/>
      <c r="Z207" s="322"/>
      <c r="AA207" s="322"/>
      <c r="AB207" s="322"/>
      <c r="AC207" s="322"/>
      <c r="AD207" s="322"/>
    </row>
    <row r="208" ht="23.25" customHeight="1">
      <c r="A208" s="322"/>
      <c r="B208" s="322"/>
      <c r="C208" s="322"/>
      <c r="D208" s="322"/>
      <c r="E208" s="322"/>
      <c r="F208" s="322"/>
      <c r="G208" s="322"/>
      <c r="H208" s="322"/>
      <c r="I208" s="322"/>
      <c r="J208" s="322"/>
      <c r="K208" s="322"/>
      <c r="L208" s="322"/>
      <c r="M208" s="322"/>
      <c r="N208" s="322"/>
      <c r="O208" s="322"/>
      <c r="P208" s="322"/>
      <c r="Q208" s="322"/>
      <c r="R208" s="322"/>
      <c r="S208" s="322"/>
      <c r="T208" s="322"/>
      <c r="U208" s="322"/>
      <c r="V208" s="322"/>
      <c r="W208" s="322"/>
      <c r="X208" s="322"/>
      <c r="Y208" s="322"/>
      <c r="Z208" s="322"/>
      <c r="AA208" s="322"/>
      <c r="AB208" s="322"/>
      <c r="AC208" s="322"/>
      <c r="AD208" s="322"/>
    </row>
    <row r="209" ht="23.25" customHeight="1">
      <c r="A209" s="322"/>
      <c r="B209" s="322"/>
      <c r="C209" s="322"/>
      <c r="D209" s="322"/>
      <c r="E209" s="322"/>
      <c r="F209" s="322"/>
      <c r="G209" s="322"/>
      <c r="H209" s="322"/>
      <c r="I209" s="322"/>
      <c r="J209" s="322"/>
      <c r="K209" s="322"/>
      <c r="L209" s="322"/>
      <c r="M209" s="322"/>
      <c r="N209" s="322"/>
      <c r="O209" s="322"/>
      <c r="P209" s="322"/>
      <c r="Q209" s="322"/>
      <c r="R209" s="322"/>
      <c r="S209" s="322"/>
      <c r="T209" s="322"/>
      <c r="U209" s="322"/>
      <c r="V209" s="322"/>
      <c r="W209" s="322"/>
      <c r="X209" s="322"/>
      <c r="Y209" s="322"/>
      <c r="Z209" s="322"/>
      <c r="AA209" s="322"/>
      <c r="AB209" s="322"/>
      <c r="AC209" s="322"/>
      <c r="AD209" s="322"/>
    </row>
    <row r="210" ht="23.25" customHeight="1">
      <c r="A210" s="322"/>
      <c r="B210" s="322"/>
      <c r="C210" s="322"/>
      <c r="D210" s="322"/>
      <c r="E210" s="322"/>
      <c r="F210" s="322"/>
      <c r="G210" s="322"/>
      <c r="H210" s="322"/>
      <c r="I210" s="322"/>
      <c r="J210" s="322"/>
      <c r="K210" s="322"/>
      <c r="L210" s="322"/>
      <c r="M210" s="322"/>
      <c r="N210" s="322"/>
      <c r="O210" s="322"/>
      <c r="P210" s="322"/>
      <c r="Q210" s="322"/>
      <c r="R210" s="322"/>
      <c r="S210" s="322"/>
      <c r="T210" s="322"/>
      <c r="U210" s="322"/>
      <c r="V210" s="322"/>
      <c r="W210" s="322"/>
      <c r="X210" s="322"/>
      <c r="Y210" s="322"/>
      <c r="Z210" s="322"/>
      <c r="AA210" s="322"/>
      <c r="AB210" s="322"/>
      <c r="AC210" s="322"/>
      <c r="AD210" s="322"/>
    </row>
    <row r="211" ht="23.25" customHeight="1">
      <c r="A211" s="322"/>
      <c r="B211" s="322"/>
      <c r="C211" s="322"/>
      <c r="D211" s="322"/>
      <c r="E211" s="322"/>
      <c r="F211" s="322"/>
      <c r="G211" s="322"/>
      <c r="H211" s="322"/>
      <c r="I211" s="322"/>
      <c r="J211" s="322"/>
      <c r="K211" s="322"/>
      <c r="L211" s="322"/>
      <c r="M211" s="322"/>
      <c r="N211" s="322"/>
      <c r="O211" s="322"/>
      <c r="P211" s="322"/>
      <c r="Q211" s="322"/>
      <c r="R211" s="322"/>
      <c r="S211" s="322"/>
      <c r="T211" s="322"/>
      <c r="U211" s="322"/>
      <c r="V211" s="322"/>
      <c r="W211" s="322"/>
      <c r="X211" s="322"/>
      <c r="Y211" s="322"/>
      <c r="Z211" s="322"/>
      <c r="AA211" s="322"/>
      <c r="AB211" s="322"/>
      <c r="AC211" s="322"/>
      <c r="AD211" s="322"/>
    </row>
    <row r="212" ht="23.25" customHeight="1">
      <c r="A212" s="322"/>
      <c r="B212" s="322"/>
      <c r="C212" s="322"/>
      <c r="D212" s="322"/>
      <c r="E212" s="322"/>
      <c r="F212" s="322"/>
      <c r="G212" s="322"/>
      <c r="H212" s="322"/>
      <c r="I212" s="322"/>
      <c r="J212" s="322"/>
      <c r="K212" s="322"/>
      <c r="L212" s="322"/>
      <c r="M212" s="322"/>
      <c r="N212" s="322"/>
      <c r="O212" s="322"/>
      <c r="P212" s="322"/>
      <c r="Q212" s="322"/>
      <c r="R212" s="322"/>
      <c r="S212" s="322"/>
      <c r="T212" s="322"/>
      <c r="U212" s="322"/>
      <c r="V212" s="322"/>
      <c r="W212" s="322"/>
      <c r="X212" s="322"/>
      <c r="Y212" s="322"/>
      <c r="Z212" s="322"/>
      <c r="AA212" s="322"/>
      <c r="AB212" s="322"/>
      <c r="AC212" s="322"/>
      <c r="AD212" s="322"/>
    </row>
    <row r="213" ht="23.25" customHeight="1">
      <c r="A213" s="322"/>
      <c r="B213" s="322"/>
      <c r="C213" s="322"/>
      <c r="D213" s="322"/>
      <c r="E213" s="322"/>
      <c r="F213" s="322"/>
      <c r="G213" s="322"/>
      <c r="H213" s="322"/>
      <c r="I213" s="322"/>
      <c r="J213" s="322"/>
      <c r="K213" s="322"/>
      <c r="L213" s="322"/>
      <c r="M213" s="322"/>
      <c r="N213" s="322"/>
      <c r="O213" s="322"/>
      <c r="P213" s="322"/>
      <c r="Q213" s="322"/>
      <c r="R213" s="322"/>
      <c r="S213" s="322"/>
      <c r="T213" s="322"/>
      <c r="U213" s="322"/>
      <c r="V213" s="322"/>
      <c r="W213" s="322"/>
      <c r="X213" s="322"/>
      <c r="Y213" s="322"/>
      <c r="Z213" s="322"/>
      <c r="AA213" s="322"/>
      <c r="AB213" s="322"/>
      <c r="AC213" s="322"/>
      <c r="AD213" s="322"/>
    </row>
    <row r="214" ht="23.25" customHeight="1">
      <c r="A214" s="322"/>
      <c r="B214" s="322"/>
      <c r="C214" s="322"/>
      <c r="D214" s="322"/>
      <c r="E214" s="322"/>
      <c r="F214" s="322"/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322"/>
      <c r="T214" s="322"/>
      <c r="U214" s="322"/>
      <c r="V214" s="322"/>
      <c r="W214" s="322"/>
      <c r="X214" s="322"/>
      <c r="Y214" s="322"/>
      <c r="Z214" s="322"/>
      <c r="AA214" s="322"/>
      <c r="AB214" s="322"/>
      <c r="AC214" s="322"/>
      <c r="AD214" s="322"/>
    </row>
    <row r="215" ht="23.25" customHeight="1">
      <c r="A215" s="322"/>
      <c r="B215" s="322"/>
      <c r="C215" s="322"/>
      <c r="D215" s="322"/>
      <c r="E215" s="322"/>
      <c r="F215" s="322"/>
      <c r="G215" s="322"/>
      <c r="H215" s="322"/>
      <c r="I215" s="322"/>
      <c r="J215" s="322"/>
      <c r="K215" s="322"/>
      <c r="L215" s="322"/>
      <c r="M215" s="322"/>
      <c r="N215" s="322"/>
      <c r="O215" s="322"/>
      <c r="P215" s="322"/>
      <c r="Q215" s="322"/>
      <c r="R215" s="322"/>
      <c r="S215" s="322"/>
      <c r="T215" s="322"/>
      <c r="U215" s="322"/>
      <c r="V215" s="322"/>
      <c r="W215" s="322"/>
      <c r="X215" s="322"/>
      <c r="Y215" s="322"/>
      <c r="Z215" s="322"/>
      <c r="AA215" s="322"/>
      <c r="AB215" s="322"/>
      <c r="AC215" s="322"/>
      <c r="AD215" s="322"/>
    </row>
    <row r="216" ht="23.25" customHeight="1">
      <c r="A216" s="322"/>
      <c r="B216" s="322"/>
      <c r="C216" s="322"/>
      <c r="D216" s="322"/>
      <c r="E216" s="322"/>
      <c r="F216" s="322"/>
      <c r="G216" s="322"/>
      <c r="H216" s="322"/>
      <c r="I216" s="322"/>
      <c r="J216" s="322"/>
      <c r="K216" s="322"/>
      <c r="L216" s="322"/>
      <c r="M216" s="322"/>
      <c r="N216" s="322"/>
      <c r="O216" s="322"/>
      <c r="P216" s="322"/>
      <c r="Q216" s="322"/>
      <c r="R216" s="322"/>
      <c r="S216" s="322"/>
      <c r="T216" s="322"/>
      <c r="U216" s="322"/>
      <c r="V216" s="322"/>
      <c r="W216" s="322"/>
      <c r="X216" s="322"/>
      <c r="Y216" s="322"/>
      <c r="Z216" s="322"/>
      <c r="AA216" s="322"/>
      <c r="AB216" s="322"/>
      <c r="AC216" s="322"/>
      <c r="AD216" s="322"/>
    </row>
    <row r="217" ht="23.25" customHeight="1">
      <c r="A217" s="322"/>
      <c r="B217" s="322"/>
      <c r="C217" s="322"/>
      <c r="D217" s="322"/>
      <c r="E217" s="322"/>
      <c r="F217" s="322"/>
      <c r="G217" s="322"/>
      <c r="H217" s="322"/>
      <c r="I217" s="322"/>
      <c r="J217" s="322"/>
      <c r="K217" s="322"/>
      <c r="L217" s="322"/>
      <c r="M217" s="322"/>
      <c r="N217" s="322"/>
      <c r="O217" s="322"/>
      <c r="P217" s="322"/>
      <c r="Q217" s="322"/>
      <c r="R217" s="322"/>
      <c r="S217" s="322"/>
      <c r="T217" s="322"/>
      <c r="U217" s="322"/>
      <c r="V217" s="322"/>
      <c r="W217" s="322"/>
      <c r="X217" s="322"/>
      <c r="Y217" s="322"/>
      <c r="Z217" s="322"/>
      <c r="AA217" s="322"/>
      <c r="AB217" s="322"/>
      <c r="AC217" s="322"/>
      <c r="AD217" s="322"/>
    </row>
    <row r="218" ht="23.25" customHeight="1">
      <c r="A218" s="322"/>
      <c r="B218" s="322"/>
      <c r="C218" s="322"/>
      <c r="D218" s="322"/>
      <c r="E218" s="322"/>
      <c r="F218" s="322"/>
      <c r="G218" s="322"/>
      <c r="H218" s="322"/>
      <c r="I218" s="322"/>
      <c r="J218" s="322"/>
      <c r="K218" s="322"/>
      <c r="L218" s="322"/>
      <c r="M218" s="322"/>
      <c r="N218" s="322"/>
      <c r="O218" s="322"/>
      <c r="P218" s="322"/>
      <c r="Q218" s="322"/>
      <c r="R218" s="322"/>
      <c r="S218" s="322"/>
      <c r="T218" s="322"/>
      <c r="U218" s="322"/>
      <c r="V218" s="322"/>
      <c r="W218" s="322"/>
      <c r="X218" s="322"/>
      <c r="Y218" s="322"/>
      <c r="Z218" s="322"/>
      <c r="AA218" s="322"/>
      <c r="AB218" s="322"/>
      <c r="AC218" s="322"/>
      <c r="AD218" s="322"/>
    </row>
    <row r="219" ht="23.25" customHeight="1">
      <c r="A219" s="322"/>
      <c r="B219" s="322"/>
      <c r="C219" s="322"/>
      <c r="D219" s="322"/>
      <c r="E219" s="322"/>
      <c r="F219" s="322"/>
      <c r="G219" s="322"/>
      <c r="H219" s="322"/>
      <c r="I219" s="322"/>
      <c r="J219" s="322"/>
      <c r="K219" s="322"/>
      <c r="L219" s="322"/>
      <c r="M219" s="322"/>
      <c r="N219" s="322"/>
      <c r="O219" s="322"/>
      <c r="P219" s="322"/>
      <c r="Q219" s="322"/>
      <c r="R219" s="322"/>
      <c r="S219" s="322"/>
      <c r="T219" s="322"/>
      <c r="U219" s="322"/>
      <c r="V219" s="322"/>
      <c r="W219" s="322"/>
      <c r="X219" s="322"/>
      <c r="Y219" s="322"/>
      <c r="Z219" s="322"/>
      <c r="AA219" s="322"/>
      <c r="AB219" s="322"/>
      <c r="AC219" s="322"/>
      <c r="AD219" s="322"/>
    </row>
    <row r="220" ht="23.25" customHeight="1">
      <c r="A220" s="322"/>
      <c r="B220" s="322"/>
      <c r="C220" s="322"/>
      <c r="D220" s="322"/>
      <c r="E220" s="322"/>
      <c r="F220" s="322"/>
      <c r="G220" s="322"/>
      <c r="H220" s="322"/>
      <c r="I220" s="322"/>
      <c r="J220" s="322"/>
      <c r="K220" s="322"/>
      <c r="L220" s="322"/>
      <c r="M220" s="322"/>
      <c r="N220" s="322"/>
      <c r="O220" s="322"/>
      <c r="P220" s="322"/>
      <c r="Q220" s="322"/>
      <c r="R220" s="322"/>
      <c r="S220" s="322"/>
      <c r="T220" s="322"/>
      <c r="U220" s="322"/>
      <c r="V220" s="322"/>
      <c r="W220" s="322"/>
      <c r="X220" s="322"/>
      <c r="Y220" s="322"/>
      <c r="Z220" s="322"/>
      <c r="AA220" s="322"/>
      <c r="AB220" s="322"/>
      <c r="AC220" s="322"/>
      <c r="AD220" s="322"/>
    </row>
    <row r="221" ht="23.25" customHeight="1">
      <c r="A221" s="322"/>
      <c r="B221" s="322"/>
      <c r="C221" s="322"/>
      <c r="D221" s="322"/>
      <c r="E221" s="322"/>
      <c r="F221" s="322"/>
      <c r="G221" s="322"/>
      <c r="H221" s="322"/>
      <c r="I221" s="322"/>
      <c r="J221" s="322"/>
      <c r="K221" s="322"/>
      <c r="L221" s="322"/>
      <c r="M221" s="322"/>
      <c r="N221" s="322"/>
      <c r="O221" s="322"/>
      <c r="P221" s="322"/>
      <c r="Q221" s="322"/>
      <c r="R221" s="322"/>
      <c r="S221" s="322"/>
      <c r="T221" s="322"/>
      <c r="U221" s="322"/>
      <c r="V221" s="322"/>
      <c r="W221" s="322"/>
      <c r="X221" s="322"/>
      <c r="Y221" s="322"/>
      <c r="Z221" s="322"/>
      <c r="AA221" s="322"/>
      <c r="AB221" s="322"/>
      <c r="AC221" s="322"/>
      <c r="AD221" s="322"/>
    </row>
    <row r="222" ht="23.25" customHeight="1">
      <c r="A222" s="322"/>
      <c r="B222" s="322"/>
      <c r="C222" s="322"/>
      <c r="D222" s="322"/>
      <c r="E222" s="322"/>
      <c r="F222" s="322"/>
      <c r="G222" s="322"/>
      <c r="H222" s="322"/>
      <c r="I222" s="322"/>
      <c r="J222" s="322"/>
      <c r="K222" s="322"/>
      <c r="L222" s="322"/>
      <c r="M222" s="322"/>
      <c r="N222" s="322"/>
      <c r="O222" s="322"/>
      <c r="P222" s="322"/>
      <c r="Q222" s="322"/>
      <c r="R222" s="322"/>
      <c r="S222" s="322"/>
      <c r="T222" s="322"/>
      <c r="U222" s="322"/>
      <c r="V222" s="322"/>
      <c r="W222" s="322"/>
      <c r="X222" s="322"/>
      <c r="Y222" s="322"/>
      <c r="Z222" s="322"/>
      <c r="AA222" s="322"/>
      <c r="AB222" s="322"/>
      <c r="AC222" s="322"/>
      <c r="AD222" s="322"/>
    </row>
    <row r="223" ht="23.25" customHeight="1">
      <c r="A223" s="322"/>
      <c r="B223" s="322"/>
      <c r="C223" s="322"/>
      <c r="D223" s="322"/>
      <c r="E223" s="322"/>
      <c r="F223" s="322"/>
      <c r="G223" s="322"/>
      <c r="H223" s="322"/>
      <c r="I223" s="322"/>
      <c r="J223" s="322"/>
      <c r="K223" s="322"/>
      <c r="L223" s="322"/>
      <c r="M223" s="322"/>
      <c r="N223" s="322"/>
      <c r="O223" s="322"/>
      <c r="P223" s="322"/>
      <c r="Q223" s="322"/>
      <c r="R223" s="322"/>
      <c r="S223" s="322"/>
      <c r="T223" s="322"/>
      <c r="U223" s="322"/>
      <c r="V223" s="322"/>
      <c r="W223" s="322"/>
      <c r="X223" s="322"/>
      <c r="Y223" s="322"/>
      <c r="Z223" s="322"/>
      <c r="AA223" s="322"/>
      <c r="AB223" s="322"/>
      <c r="AC223" s="322"/>
      <c r="AD223" s="322"/>
    </row>
    <row r="224" ht="23.25" customHeight="1">
      <c r="A224" s="322"/>
      <c r="B224" s="322"/>
      <c r="C224" s="322"/>
      <c r="D224" s="322"/>
      <c r="E224" s="322"/>
      <c r="F224" s="322"/>
      <c r="G224" s="322"/>
      <c r="H224" s="322"/>
      <c r="I224" s="322"/>
      <c r="J224" s="322"/>
      <c r="K224" s="322"/>
      <c r="L224" s="322"/>
      <c r="M224" s="322"/>
      <c r="N224" s="322"/>
      <c r="O224" s="322"/>
      <c r="P224" s="322"/>
      <c r="Q224" s="322"/>
      <c r="R224" s="322"/>
      <c r="S224" s="322"/>
      <c r="T224" s="322"/>
      <c r="U224" s="322"/>
      <c r="V224" s="322"/>
      <c r="W224" s="322"/>
      <c r="X224" s="322"/>
      <c r="Y224" s="322"/>
      <c r="Z224" s="322"/>
      <c r="AA224" s="322"/>
      <c r="AB224" s="322"/>
      <c r="AC224" s="322"/>
      <c r="AD224" s="322"/>
    </row>
    <row r="225" ht="23.25" customHeight="1">
      <c r="A225" s="322"/>
      <c r="B225" s="322"/>
      <c r="C225" s="322"/>
      <c r="D225" s="322"/>
      <c r="E225" s="322"/>
      <c r="F225" s="322"/>
      <c r="G225" s="322"/>
      <c r="H225" s="322"/>
      <c r="I225" s="322"/>
      <c r="J225" s="322"/>
      <c r="K225" s="322"/>
      <c r="L225" s="322"/>
      <c r="M225" s="322"/>
      <c r="N225" s="322"/>
      <c r="O225" s="322"/>
      <c r="P225" s="322"/>
      <c r="Q225" s="322"/>
      <c r="R225" s="322"/>
      <c r="S225" s="322"/>
      <c r="T225" s="322"/>
      <c r="U225" s="322"/>
      <c r="V225" s="322"/>
      <c r="W225" s="322"/>
      <c r="X225" s="322"/>
      <c r="Y225" s="322"/>
      <c r="Z225" s="322"/>
      <c r="AA225" s="322"/>
      <c r="AB225" s="322"/>
      <c r="AC225" s="322"/>
      <c r="AD225" s="322"/>
    </row>
    <row r="226" ht="23.25" customHeight="1">
      <c r="A226" s="322"/>
      <c r="B226" s="322"/>
      <c r="C226" s="322"/>
      <c r="D226" s="322"/>
      <c r="E226" s="322"/>
      <c r="F226" s="322"/>
      <c r="G226" s="322"/>
      <c r="H226" s="322"/>
      <c r="I226" s="322"/>
      <c r="J226" s="322"/>
      <c r="K226" s="322"/>
      <c r="L226" s="322"/>
      <c r="M226" s="322"/>
      <c r="N226" s="322"/>
      <c r="O226" s="322"/>
      <c r="P226" s="322"/>
      <c r="Q226" s="322"/>
      <c r="R226" s="322"/>
      <c r="S226" s="322"/>
      <c r="T226" s="322"/>
      <c r="U226" s="322"/>
      <c r="V226" s="322"/>
      <c r="W226" s="322"/>
      <c r="X226" s="322"/>
      <c r="Y226" s="322"/>
      <c r="Z226" s="322"/>
      <c r="AA226" s="322"/>
      <c r="AB226" s="322"/>
      <c r="AC226" s="322"/>
      <c r="AD226" s="322"/>
    </row>
    <row r="227" ht="23.25" customHeight="1">
      <c r="A227" s="322"/>
      <c r="B227" s="322"/>
      <c r="C227" s="322"/>
      <c r="D227" s="322"/>
      <c r="E227" s="322"/>
      <c r="F227" s="322"/>
      <c r="G227" s="322"/>
      <c r="H227" s="322"/>
      <c r="I227" s="322"/>
      <c r="J227" s="322"/>
      <c r="K227" s="322"/>
      <c r="L227" s="322"/>
      <c r="M227" s="322"/>
      <c r="N227" s="322"/>
      <c r="O227" s="322"/>
      <c r="P227" s="322"/>
      <c r="Q227" s="322"/>
      <c r="R227" s="322"/>
      <c r="S227" s="322"/>
      <c r="T227" s="322"/>
      <c r="U227" s="322"/>
      <c r="V227" s="322"/>
      <c r="W227" s="322"/>
      <c r="X227" s="322"/>
      <c r="Y227" s="322"/>
      <c r="Z227" s="322"/>
      <c r="AA227" s="322"/>
      <c r="AB227" s="322"/>
      <c r="AC227" s="322"/>
      <c r="AD227" s="322"/>
    </row>
    <row r="228" ht="23.25" customHeight="1">
      <c r="A228" s="322"/>
      <c r="B228" s="322"/>
      <c r="C228" s="322"/>
      <c r="D228" s="322"/>
      <c r="E228" s="322"/>
      <c r="F228" s="322"/>
      <c r="G228" s="322"/>
      <c r="H228" s="322"/>
      <c r="I228" s="322"/>
      <c r="J228" s="322"/>
      <c r="K228" s="322"/>
      <c r="L228" s="322"/>
      <c r="M228" s="322"/>
      <c r="N228" s="322"/>
      <c r="O228" s="322"/>
      <c r="P228" s="322"/>
      <c r="Q228" s="322"/>
      <c r="R228" s="322"/>
      <c r="S228" s="322"/>
      <c r="T228" s="322"/>
      <c r="U228" s="322"/>
      <c r="V228" s="322"/>
      <c r="W228" s="322"/>
      <c r="X228" s="322"/>
      <c r="Y228" s="322"/>
      <c r="Z228" s="322"/>
      <c r="AA228" s="322"/>
      <c r="AB228" s="322"/>
      <c r="AC228" s="322"/>
      <c r="AD228" s="322"/>
    </row>
    <row r="229" ht="23.25" customHeight="1">
      <c r="A229" s="322"/>
      <c r="B229" s="322"/>
      <c r="C229" s="322"/>
      <c r="D229" s="322"/>
      <c r="E229" s="322"/>
      <c r="F229" s="322"/>
      <c r="G229" s="322"/>
      <c r="H229" s="322"/>
      <c r="I229" s="322"/>
      <c r="J229" s="322"/>
      <c r="K229" s="322"/>
      <c r="L229" s="322"/>
      <c r="M229" s="322"/>
      <c r="N229" s="322"/>
      <c r="O229" s="322"/>
      <c r="P229" s="322"/>
      <c r="Q229" s="322"/>
      <c r="R229" s="322"/>
      <c r="S229" s="322"/>
      <c r="T229" s="322"/>
      <c r="U229" s="322"/>
      <c r="V229" s="322"/>
      <c r="W229" s="322"/>
      <c r="X229" s="322"/>
      <c r="Y229" s="322"/>
      <c r="Z229" s="322"/>
      <c r="AA229" s="322"/>
      <c r="AB229" s="322"/>
      <c r="AC229" s="322"/>
      <c r="AD229" s="322"/>
    </row>
    <row r="230" ht="23.25" customHeight="1">
      <c r="A230" s="322"/>
      <c r="B230" s="322"/>
      <c r="C230" s="322"/>
      <c r="D230" s="322"/>
      <c r="E230" s="322"/>
      <c r="F230" s="322"/>
      <c r="G230" s="322"/>
      <c r="H230" s="322"/>
      <c r="I230" s="322"/>
      <c r="J230" s="322"/>
      <c r="K230" s="322"/>
      <c r="L230" s="322"/>
      <c r="M230" s="322"/>
      <c r="N230" s="322"/>
      <c r="O230" s="322"/>
      <c r="P230" s="322"/>
      <c r="Q230" s="322"/>
      <c r="R230" s="322"/>
      <c r="S230" s="322"/>
      <c r="T230" s="322"/>
      <c r="U230" s="322"/>
      <c r="V230" s="322"/>
      <c r="W230" s="322"/>
      <c r="X230" s="322"/>
      <c r="Y230" s="322"/>
      <c r="Z230" s="322"/>
      <c r="AA230" s="322"/>
      <c r="AB230" s="322"/>
      <c r="AC230" s="322"/>
      <c r="AD230" s="322"/>
    </row>
    <row r="231" ht="23.25" customHeight="1">
      <c r="A231" s="322"/>
      <c r="B231" s="322"/>
      <c r="C231" s="322"/>
      <c r="D231" s="322"/>
      <c r="E231" s="322"/>
      <c r="F231" s="322"/>
      <c r="G231" s="322"/>
      <c r="H231" s="322"/>
      <c r="I231" s="322"/>
      <c r="J231" s="322"/>
      <c r="K231" s="322"/>
      <c r="L231" s="322"/>
      <c r="M231" s="322"/>
      <c r="N231" s="322"/>
      <c r="O231" s="322"/>
      <c r="P231" s="322"/>
      <c r="Q231" s="322"/>
      <c r="R231" s="322"/>
      <c r="S231" s="322"/>
      <c r="T231" s="322"/>
      <c r="U231" s="322"/>
      <c r="V231" s="322"/>
      <c r="W231" s="322"/>
      <c r="X231" s="322"/>
      <c r="Y231" s="322"/>
      <c r="Z231" s="322"/>
      <c r="AA231" s="322"/>
      <c r="AB231" s="322"/>
      <c r="AC231" s="322"/>
      <c r="AD231" s="322"/>
    </row>
    <row r="232" ht="23.25" customHeight="1">
      <c r="A232" s="322"/>
      <c r="B232" s="322"/>
      <c r="C232" s="322"/>
      <c r="D232" s="322"/>
      <c r="E232" s="322"/>
      <c r="F232" s="322"/>
      <c r="G232" s="322"/>
      <c r="H232" s="322"/>
      <c r="I232" s="322"/>
      <c r="J232" s="322"/>
      <c r="K232" s="322"/>
      <c r="L232" s="322"/>
      <c r="M232" s="322"/>
      <c r="N232" s="322"/>
      <c r="O232" s="322"/>
      <c r="P232" s="322"/>
      <c r="Q232" s="322"/>
      <c r="R232" s="322"/>
      <c r="S232" s="322"/>
      <c r="T232" s="322"/>
      <c r="U232" s="322"/>
      <c r="V232" s="322"/>
      <c r="W232" s="322"/>
      <c r="X232" s="322"/>
      <c r="Y232" s="322"/>
      <c r="Z232" s="322"/>
      <c r="AA232" s="322"/>
      <c r="AB232" s="322"/>
      <c r="AC232" s="322"/>
      <c r="AD232" s="322"/>
    </row>
    <row r="233" ht="23.25" customHeight="1">
      <c r="A233" s="322"/>
      <c r="B233" s="322"/>
      <c r="C233" s="322"/>
      <c r="D233" s="322"/>
      <c r="E233" s="322"/>
      <c r="F233" s="322"/>
      <c r="G233" s="322"/>
      <c r="H233" s="322"/>
      <c r="I233" s="322"/>
      <c r="J233" s="322"/>
      <c r="K233" s="322"/>
      <c r="L233" s="322"/>
      <c r="M233" s="322"/>
      <c r="N233" s="322"/>
      <c r="O233" s="322"/>
      <c r="P233" s="322"/>
      <c r="Q233" s="322"/>
      <c r="R233" s="322"/>
      <c r="S233" s="322"/>
      <c r="T233" s="322"/>
      <c r="U233" s="322"/>
      <c r="V233" s="322"/>
      <c r="W233" s="322"/>
      <c r="X233" s="322"/>
      <c r="Y233" s="322"/>
      <c r="Z233" s="322"/>
      <c r="AA233" s="322"/>
      <c r="AB233" s="322"/>
      <c r="AC233" s="322"/>
      <c r="AD233" s="322"/>
    </row>
    <row r="234" ht="23.25" customHeight="1">
      <c r="A234" s="322"/>
      <c r="B234" s="322"/>
      <c r="C234" s="322"/>
      <c r="D234" s="322"/>
      <c r="E234" s="322"/>
      <c r="F234" s="322"/>
      <c r="G234" s="322"/>
      <c r="H234" s="322"/>
      <c r="I234" s="322"/>
      <c r="J234" s="322"/>
      <c r="K234" s="322"/>
      <c r="L234" s="322"/>
      <c r="M234" s="322"/>
      <c r="N234" s="322"/>
      <c r="O234" s="322"/>
      <c r="P234" s="322"/>
      <c r="Q234" s="322"/>
      <c r="R234" s="322"/>
      <c r="S234" s="322"/>
      <c r="T234" s="322"/>
      <c r="U234" s="322"/>
      <c r="V234" s="322"/>
      <c r="W234" s="322"/>
      <c r="X234" s="322"/>
      <c r="Y234" s="322"/>
      <c r="Z234" s="322"/>
      <c r="AA234" s="322"/>
      <c r="AB234" s="322"/>
      <c r="AC234" s="322"/>
      <c r="AD234" s="322"/>
    </row>
    <row r="235" ht="23.25" customHeight="1">
      <c r="A235" s="322"/>
      <c r="B235" s="322"/>
      <c r="C235" s="322"/>
      <c r="D235" s="322"/>
      <c r="E235" s="322"/>
      <c r="F235" s="322"/>
      <c r="G235" s="322"/>
      <c r="H235" s="322"/>
      <c r="I235" s="322"/>
      <c r="J235" s="322"/>
      <c r="K235" s="322"/>
      <c r="L235" s="322"/>
      <c r="M235" s="322"/>
      <c r="N235" s="322"/>
      <c r="O235" s="322"/>
      <c r="P235" s="322"/>
      <c r="Q235" s="322"/>
      <c r="R235" s="322"/>
      <c r="S235" s="322"/>
      <c r="T235" s="322"/>
      <c r="U235" s="322"/>
      <c r="V235" s="322"/>
      <c r="W235" s="322"/>
      <c r="X235" s="322"/>
      <c r="Y235" s="322"/>
      <c r="Z235" s="322"/>
      <c r="AA235" s="322"/>
      <c r="AB235" s="322"/>
      <c r="AC235" s="322"/>
      <c r="AD235" s="322"/>
    </row>
    <row r="236" ht="23.25" customHeight="1">
      <c r="A236" s="322"/>
      <c r="B236" s="322"/>
      <c r="C236" s="322"/>
      <c r="D236" s="322"/>
      <c r="E236" s="322"/>
      <c r="F236" s="322"/>
      <c r="G236" s="322"/>
      <c r="H236" s="322"/>
      <c r="I236" s="322"/>
      <c r="J236" s="322"/>
      <c r="K236" s="322"/>
      <c r="L236" s="322"/>
      <c r="M236" s="322"/>
      <c r="N236" s="322"/>
      <c r="O236" s="322"/>
      <c r="P236" s="322"/>
      <c r="Q236" s="322"/>
      <c r="R236" s="322"/>
      <c r="S236" s="322"/>
      <c r="T236" s="322"/>
      <c r="U236" s="322"/>
      <c r="V236" s="322"/>
      <c r="W236" s="322"/>
      <c r="X236" s="322"/>
      <c r="Y236" s="322"/>
      <c r="Z236" s="322"/>
      <c r="AA236" s="322"/>
      <c r="AB236" s="322"/>
      <c r="AC236" s="322"/>
      <c r="AD236" s="322"/>
    </row>
    <row r="237" ht="23.25" customHeight="1">
      <c r="A237" s="322"/>
      <c r="B237" s="322"/>
      <c r="C237" s="322"/>
      <c r="D237" s="322"/>
      <c r="E237" s="322"/>
      <c r="F237" s="322"/>
      <c r="G237" s="322"/>
      <c r="H237" s="322"/>
      <c r="I237" s="322"/>
      <c r="J237" s="322"/>
      <c r="K237" s="322"/>
      <c r="L237" s="322"/>
      <c r="M237" s="322"/>
      <c r="N237" s="322"/>
      <c r="O237" s="322"/>
      <c r="P237" s="322"/>
      <c r="Q237" s="322"/>
      <c r="R237" s="322"/>
      <c r="S237" s="322"/>
      <c r="T237" s="322"/>
      <c r="U237" s="322"/>
      <c r="V237" s="322"/>
      <c r="W237" s="322"/>
      <c r="X237" s="322"/>
      <c r="Y237" s="322"/>
      <c r="Z237" s="322"/>
      <c r="AA237" s="322"/>
      <c r="AB237" s="322"/>
      <c r="AC237" s="322"/>
      <c r="AD237" s="322"/>
    </row>
    <row r="238" ht="23.25" customHeight="1">
      <c r="A238" s="322"/>
      <c r="B238" s="322"/>
      <c r="C238" s="322"/>
      <c r="D238" s="322"/>
      <c r="E238" s="322"/>
      <c r="F238" s="322"/>
      <c r="G238" s="322"/>
      <c r="H238" s="322"/>
      <c r="I238" s="322"/>
      <c r="J238" s="322"/>
      <c r="K238" s="322"/>
      <c r="L238" s="322"/>
      <c r="M238" s="322"/>
      <c r="N238" s="322"/>
      <c r="O238" s="322"/>
      <c r="P238" s="322"/>
      <c r="Q238" s="322"/>
      <c r="R238" s="322"/>
      <c r="S238" s="322"/>
      <c r="T238" s="322"/>
      <c r="U238" s="322"/>
      <c r="V238" s="322"/>
      <c r="W238" s="322"/>
      <c r="X238" s="322"/>
      <c r="Y238" s="322"/>
      <c r="Z238" s="322"/>
      <c r="AA238" s="322"/>
      <c r="AB238" s="322"/>
      <c r="AC238" s="322"/>
      <c r="AD238" s="322"/>
    </row>
    <row r="239" ht="23.25" customHeight="1">
      <c r="A239" s="322"/>
      <c r="B239" s="322"/>
      <c r="C239" s="322"/>
      <c r="D239" s="322"/>
      <c r="E239" s="322"/>
      <c r="F239" s="322"/>
      <c r="G239" s="322"/>
      <c r="H239" s="322"/>
      <c r="I239" s="322"/>
      <c r="J239" s="322"/>
      <c r="K239" s="322"/>
      <c r="L239" s="322"/>
      <c r="M239" s="322"/>
      <c r="N239" s="322"/>
      <c r="O239" s="322"/>
      <c r="P239" s="322"/>
      <c r="Q239" s="322"/>
      <c r="R239" s="322"/>
      <c r="S239" s="322"/>
      <c r="T239" s="322"/>
      <c r="U239" s="322"/>
      <c r="V239" s="322"/>
      <c r="W239" s="322"/>
      <c r="X239" s="322"/>
      <c r="Y239" s="322"/>
      <c r="Z239" s="322"/>
      <c r="AA239" s="322"/>
      <c r="AB239" s="322"/>
      <c r="AC239" s="322"/>
      <c r="AD239" s="322"/>
    </row>
    <row r="240" ht="23.25" customHeight="1">
      <c r="A240" s="322"/>
      <c r="B240" s="322"/>
      <c r="C240" s="322"/>
      <c r="D240" s="322"/>
      <c r="E240" s="322"/>
      <c r="F240" s="322"/>
      <c r="G240" s="322"/>
      <c r="H240" s="322"/>
      <c r="I240" s="322"/>
      <c r="J240" s="322"/>
      <c r="K240" s="322"/>
      <c r="L240" s="322"/>
      <c r="M240" s="322"/>
      <c r="N240" s="322"/>
      <c r="O240" s="322"/>
      <c r="P240" s="322"/>
      <c r="Q240" s="322"/>
      <c r="R240" s="322"/>
      <c r="S240" s="322"/>
      <c r="T240" s="322"/>
      <c r="U240" s="322"/>
      <c r="V240" s="322"/>
      <c r="W240" s="322"/>
      <c r="X240" s="322"/>
      <c r="Y240" s="322"/>
      <c r="Z240" s="322"/>
      <c r="AA240" s="322"/>
      <c r="AB240" s="322"/>
      <c r="AC240" s="322"/>
      <c r="AD240" s="322"/>
    </row>
    <row r="241" ht="23.25" customHeight="1">
      <c r="A241" s="322"/>
      <c r="B241" s="322"/>
      <c r="C241" s="322"/>
      <c r="D241" s="322"/>
      <c r="E241" s="322"/>
      <c r="F241" s="322"/>
      <c r="G241" s="322"/>
      <c r="H241" s="322"/>
      <c r="I241" s="322"/>
      <c r="J241" s="322"/>
      <c r="K241" s="322"/>
      <c r="L241" s="322"/>
      <c r="M241" s="322"/>
      <c r="N241" s="322"/>
      <c r="O241" s="322"/>
      <c r="P241" s="322"/>
      <c r="Q241" s="322"/>
      <c r="R241" s="322"/>
      <c r="S241" s="322"/>
      <c r="T241" s="322"/>
      <c r="U241" s="322"/>
      <c r="V241" s="322"/>
      <c r="W241" s="322"/>
      <c r="X241" s="322"/>
      <c r="Y241" s="322"/>
      <c r="Z241" s="322"/>
      <c r="AA241" s="322"/>
      <c r="AB241" s="322"/>
      <c r="AC241" s="322"/>
      <c r="AD241" s="322"/>
    </row>
    <row r="242" ht="23.25" customHeight="1">
      <c r="A242" s="322"/>
      <c r="B242" s="322"/>
      <c r="C242" s="322"/>
      <c r="D242" s="322"/>
      <c r="E242" s="322"/>
      <c r="F242" s="322"/>
      <c r="G242" s="322"/>
      <c r="H242" s="322"/>
      <c r="I242" s="322"/>
      <c r="J242" s="322"/>
      <c r="K242" s="322"/>
      <c r="L242" s="322"/>
      <c r="M242" s="322"/>
      <c r="N242" s="322"/>
      <c r="O242" s="322"/>
      <c r="P242" s="322"/>
      <c r="Q242" s="322"/>
      <c r="R242" s="322"/>
      <c r="S242" s="322"/>
      <c r="T242" s="322"/>
      <c r="U242" s="322"/>
      <c r="V242" s="322"/>
      <c r="W242" s="322"/>
      <c r="X242" s="322"/>
      <c r="Y242" s="322"/>
      <c r="Z242" s="322"/>
      <c r="AA242" s="322"/>
      <c r="AB242" s="322"/>
      <c r="AC242" s="322"/>
      <c r="AD242" s="322"/>
    </row>
    <row r="243" ht="23.25" customHeight="1">
      <c r="A243" s="322"/>
      <c r="B243" s="322"/>
      <c r="C243" s="322"/>
      <c r="D243" s="322"/>
      <c r="E243" s="322"/>
      <c r="F243" s="322"/>
      <c r="G243" s="322"/>
      <c r="H243" s="322"/>
      <c r="I243" s="322"/>
      <c r="J243" s="322"/>
      <c r="K243" s="322"/>
      <c r="L243" s="322"/>
      <c r="M243" s="322"/>
      <c r="N243" s="322"/>
      <c r="O243" s="322"/>
      <c r="P243" s="322"/>
      <c r="Q243" s="322"/>
      <c r="R243" s="322"/>
      <c r="S243" s="322"/>
      <c r="T243" s="322"/>
      <c r="U243" s="322"/>
      <c r="V243" s="322"/>
      <c r="W243" s="322"/>
      <c r="X243" s="322"/>
      <c r="Y243" s="322"/>
      <c r="Z243" s="322"/>
      <c r="AA243" s="322"/>
      <c r="AB243" s="322"/>
      <c r="AC243" s="322"/>
      <c r="AD243" s="322"/>
    </row>
    <row r="244" ht="23.25" customHeight="1">
      <c r="A244" s="322"/>
      <c r="B244" s="322"/>
      <c r="C244" s="322"/>
      <c r="D244" s="322"/>
      <c r="E244" s="322"/>
      <c r="F244" s="322"/>
      <c r="G244" s="322"/>
      <c r="H244" s="322"/>
      <c r="I244" s="322"/>
      <c r="J244" s="322"/>
      <c r="K244" s="322"/>
      <c r="L244" s="322"/>
      <c r="M244" s="322"/>
      <c r="N244" s="322"/>
      <c r="O244" s="322"/>
      <c r="P244" s="322"/>
      <c r="Q244" s="322"/>
      <c r="R244" s="322"/>
      <c r="S244" s="322"/>
      <c r="T244" s="322"/>
      <c r="U244" s="322"/>
      <c r="V244" s="322"/>
      <c r="W244" s="322"/>
      <c r="X244" s="322"/>
      <c r="Y244" s="322"/>
      <c r="Z244" s="322"/>
      <c r="AA244" s="322"/>
      <c r="AB244" s="322"/>
      <c r="AC244" s="322"/>
      <c r="AD244" s="322"/>
    </row>
    <row r="245" ht="23.25" customHeight="1">
      <c r="A245" s="322"/>
      <c r="B245" s="322"/>
      <c r="C245" s="322"/>
      <c r="D245" s="322"/>
      <c r="E245" s="322"/>
      <c r="F245" s="322"/>
      <c r="G245" s="322"/>
      <c r="H245" s="322"/>
      <c r="I245" s="322"/>
      <c r="J245" s="322"/>
      <c r="K245" s="322"/>
      <c r="L245" s="322"/>
      <c r="M245" s="322"/>
      <c r="N245" s="322"/>
      <c r="O245" s="322"/>
      <c r="P245" s="322"/>
      <c r="Q245" s="322"/>
      <c r="R245" s="322"/>
      <c r="S245" s="322"/>
      <c r="T245" s="322"/>
      <c r="U245" s="322"/>
      <c r="V245" s="322"/>
      <c r="W245" s="322"/>
      <c r="X245" s="322"/>
      <c r="Y245" s="322"/>
      <c r="Z245" s="322"/>
      <c r="AA245" s="322"/>
      <c r="AB245" s="322"/>
      <c r="AC245" s="322"/>
      <c r="AD245" s="322"/>
    </row>
    <row r="246" ht="23.25" customHeight="1">
      <c r="A246" s="322"/>
      <c r="B246" s="322"/>
      <c r="C246" s="322"/>
      <c r="D246" s="322"/>
      <c r="E246" s="322"/>
      <c r="F246" s="322"/>
      <c r="G246" s="322"/>
      <c r="H246" s="322"/>
      <c r="I246" s="322"/>
      <c r="J246" s="322"/>
      <c r="K246" s="322"/>
      <c r="L246" s="322"/>
      <c r="M246" s="322"/>
      <c r="N246" s="322"/>
      <c r="O246" s="322"/>
      <c r="P246" s="322"/>
      <c r="Q246" s="322"/>
      <c r="R246" s="322"/>
      <c r="S246" s="322"/>
      <c r="T246" s="322"/>
      <c r="U246" s="322"/>
      <c r="V246" s="322"/>
      <c r="W246" s="322"/>
      <c r="X246" s="322"/>
      <c r="Y246" s="322"/>
      <c r="Z246" s="322"/>
      <c r="AA246" s="322"/>
      <c r="AB246" s="322"/>
      <c r="AC246" s="322"/>
      <c r="AD246" s="322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4.43" defaultRowHeight="15.0"/>
  <cols>
    <col customWidth="1" min="1" max="1" width="23.43"/>
    <col customWidth="1" min="2" max="2" width="22.86"/>
    <col customWidth="1" min="3" max="3" width="23.14"/>
    <col customWidth="1" min="4" max="4" width="19.86"/>
    <col customWidth="1" min="5" max="5" width="21.0"/>
    <col customWidth="1" min="6" max="7" width="19.86"/>
    <col customWidth="1" min="8" max="8" width="141.57"/>
    <col customWidth="1" min="9" max="9" width="23.29"/>
    <col customWidth="1" min="10" max="10" width="83.29"/>
    <col customWidth="1" min="11" max="30" width="19.86"/>
  </cols>
  <sheetData>
    <row r="1" ht="23.25" customHeight="1">
      <c r="A1" s="321" t="s">
        <v>53</v>
      </c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322"/>
      <c r="V1" s="322"/>
      <c r="W1" s="322"/>
      <c r="X1" s="322"/>
      <c r="Y1" s="322"/>
      <c r="Z1" s="322"/>
      <c r="AA1" s="322"/>
      <c r="AB1" s="322"/>
      <c r="AC1" s="322"/>
      <c r="AD1" s="322"/>
    </row>
    <row r="2" ht="23.25" customHeight="1">
      <c r="A2" s="322"/>
      <c r="B2" s="322"/>
      <c r="C2" s="322"/>
      <c r="D2" s="322"/>
      <c r="E2" s="322"/>
      <c r="F2" s="322"/>
      <c r="G2" s="322"/>
      <c r="H2" s="322"/>
      <c r="I2" s="322"/>
      <c r="J2" s="322"/>
      <c r="K2" s="322"/>
      <c r="L2" s="322"/>
      <c r="M2" s="322"/>
      <c r="N2" s="322"/>
      <c r="O2" s="322"/>
      <c r="P2" s="322"/>
      <c r="Q2" s="322"/>
      <c r="R2" s="322"/>
      <c r="S2" s="322"/>
      <c r="T2" s="322"/>
      <c r="U2" s="322"/>
      <c r="V2" s="322"/>
      <c r="W2" s="322"/>
      <c r="X2" s="322"/>
      <c r="Y2" s="322"/>
      <c r="Z2" s="322"/>
      <c r="AA2" s="322"/>
      <c r="AB2" s="322"/>
      <c r="AC2" s="322"/>
      <c r="AD2" s="322"/>
    </row>
    <row r="3" ht="23.25" customHeight="1">
      <c r="A3" s="321" t="s">
        <v>122</v>
      </c>
      <c r="B3" s="322"/>
      <c r="C3" s="322"/>
      <c r="D3" s="322"/>
      <c r="E3" s="322"/>
      <c r="F3" s="322"/>
      <c r="G3" s="322"/>
      <c r="H3" s="322"/>
      <c r="I3" s="322"/>
      <c r="J3" s="322"/>
      <c r="K3" s="322"/>
      <c r="L3" s="322"/>
      <c r="M3" s="322"/>
      <c r="N3" s="322"/>
      <c r="O3" s="322"/>
      <c r="P3" s="322"/>
      <c r="Q3" s="322"/>
      <c r="R3" s="322"/>
      <c r="S3" s="322"/>
      <c r="T3" s="322"/>
      <c r="U3" s="322"/>
      <c r="V3" s="322"/>
      <c r="W3" s="322"/>
      <c r="X3" s="322"/>
      <c r="Y3" s="322"/>
      <c r="Z3" s="322"/>
      <c r="AA3" s="322"/>
      <c r="AB3" s="322"/>
      <c r="AC3" s="322"/>
      <c r="AD3" s="322"/>
    </row>
    <row r="4" ht="23.25" customHeight="1">
      <c r="A4" s="321" t="s">
        <v>123</v>
      </c>
      <c r="B4" s="324" t="s">
        <v>144</v>
      </c>
      <c r="C4" s="322"/>
      <c r="D4" s="322"/>
      <c r="E4" s="322"/>
      <c r="F4" s="322"/>
      <c r="G4" s="322"/>
      <c r="H4" s="322"/>
      <c r="I4" s="322"/>
      <c r="J4" s="322"/>
      <c r="K4" s="322"/>
      <c r="L4" s="322"/>
      <c r="M4" s="322"/>
      <c r="N4" s="322"/>
      <c r="O4" s="322"/>
      <c r="P4" s="322"/>
      <c r="Q4" s="322"/>
      <c r="R4" s="322"/>
      <c r="S4" s="322"/>
      <c r="T4" s="322"/>
      <c r="U4" s="322"/>
      <c r="V4" s="322"/>
      <c r="W4" s="322"/>
      <c r="X4" s="322"/>
      <c r="Y4" s="322"/>
      <c r="Z4" s="322"/>
      <c r="AA4" s="322"/>
      <c r="AB4" s="322"/>
      <c r="AC4" s="322"/>
      <c r="AD4" s="322"/>
    </row>
    <row r="5" ht="23.25" customHeight="1">
      <c r="A5" s="321"/>
      <c r="B5" s="365"/>
      <c r="C5" s="322"/>
      <c r="D5" s="322"/>
      <c r="E5" s="322"/>
      <c r="F5" s="322"/>
      <c r="G5" s="322"/>
      <c r="H5" s="322"/>
      <c r="I5" s="322"/>
      <c r="J5" s="322"/>
      <c r="K5" s="322"/>
      <c r="L5" s="322"/>
      <c r="M5" s="322"/>
      <c r="N5" s="322"/>
      <c r="O5" s="322"/>
      <c r="P5" s="322"/>
      <c r="Q5" s="322"/>
      <c r="R5" s="322"/>
      <c r="S5" s="322"/>
      <c r="T5" s="322"/>
      <c r="U5" s="322"/>
      <c r="V5" s="322"/>
      <c r="W5" s="322"/>
      <c r="X5" s="322"/>
      <c r="Y5" s="322"/>
      <c r="Z5" s="322"/>
      <c r="AA5" s="322"/>
      <c r="AB5" s="322"/>
      <c r="AC5" s="322"/>
      <c r="AD5" s="322"/>
    </row>
    <row r="6" ht="24.0" customHeight="1">
      <c r="A6" s="322"/>
      <c r="B6" s="322"/>
      <c r="C6" s="322"/>
      <c r="D6" s="322"/>
      <c r="E6" s="322"/>
      <c r="F6" s="322"/>
      <c r="G6" s="322"/>
      <c r="H6" s="322"/>
      <c r="I6" s="325">
        <v>0.011</v>
      </c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322"/>
      <c r="U6" s="322"/>
      <c r="V6" s="322"/>
      <c r="W6" s="322"/>
      <c r="X6" s="322"/>
      <c r="Y6" s="322"/>
      <c r="Z6" s="322"/>
      <c r="AA6" s="322"/>
      <c r="AB6" s="322"/>
      <c r="AC6" s="322"/>
      <c r="AD6" s="322"/>
    </row>
    <row r="7" ht="68.25" customHeight="1">
      <c r="A7" s="326" t="s">
        <v>125</v>
      </c>
      <c r="B7" s="327" t="s">
        <v>126</v>
      </c>
      <c r="C7" s="328" t="s">
        <v>127</v>
      </c>
      <c r="D7" s="328" t="s">
        <v>128</v>
      </c>
      <c r="E7" s="328" t="s">
        <v>129</v>
      </c>
      <c r="F7" s="328" t="s">
        <v>130</v>
      </c>
      <c r="G7" s="366" t="s">
        <v>131</v>
      </c>
      <c r="H7" s="329" t="s">
        <v>12</v>
      </c>
      <c r="I7" s="367" t="s">
        <v>147</v>
      </c>
      <c r="J7" s="330" t="s">
        <v>146</v>
      </c>
      <c r="K7" s="322"/>
      <c r="L7" s="322"/>
      <c r="M7" s="322"/>
      <c r="N7" s="322"/>
      <c r="O7" s="322"/>
      <c r="P7" s="322"/>
      <c r="Q7" s="322"/>
      <c r="R7" s="322"/>
      <c r="S7" s="322"/>
      <c r="T7" s="322"/>
      <c r="U7" s="322"/>
      <c r="V7" s="322"/>
      <c r="W7" s="322"/>
      <c r="X7" s="322"/>
      <c r="Y7" s="322"/>
      <c r="Z7" s="322"/>
      <c r="AA7" s="322"/>
      <c r="AB7" s="322"/>
      <c r="AC7" s="322"/>
      <c r="AD7" s="322"/>
    </row>
    <row r="8" ht="38.25" customHeight="1">
      <c r="A8" s="368" t="str">
        <f>+SUMMARY!#REF!</f>
        <v>#ERROR!</v>
      </c>
      <c r="B8" s="333" t="str">
        <f>+SUMMARY!#REF!</f>
        <v>#ERROR!</v>
      </c>
      <c r="C8" s="333" t="str">
        <f>+SUMMARY!#REF!</f>
        <v>#ERROR!</v>
      </c>
      <c r="D8" s="333" t="str">
        <f>+SUMMARY!#REF!</f>
        <v>#ERROR!</v>
      </c>
      <c r="E8" s="333" t="str">
        <f>+SUMMARY!#REF!</f>
        <v>#ERROR!</v>
      </c>
      <c r="F8" s="333" t="str">
        <f>+SUMMARY!#REF!</f>
        <v>#ERROR!</v>
      </c>
      <c r="G8" s="333" t="str">
        <f>+SUMMARY!#REF!</f>
        <v>#ERROR!</v>
      </c>
      <c r="H8" s="369" t="str">
        <f>+SUMMARY!#REF!</f>
        <v>#ERROR!</v>
      </c>
      <c r="I8" s="370" t="str">
        <f t="shared" ref="I8:I38" si="1">E8/B8</f>
        <v>#ERROR!</v>
      </c>
      <c r="J8" s="336"/>
      <c r="K8" s="322"/>
      <c r="L8" s="322"/>
      <c r="M8" s="322"/>
      <c r="N8" s="322"/>
      <c r="O8" s="322"/>
      <c r="P8" s="322"/>
      <c r="Q8" s="322"/>
      <c r="R8" s="322"/>
      <c r="S8" s="322"/>
      <c r="T8" s="322"/>
      <c r="U8" s="322"/>
      <c r="V8" s="322"/>
      <c r="W8" s="322"/>
      <c r="X8" s="322"/>
      <c r="Y8" s="322"/>
      <c r="Z8" s="322"/>
      <c r="AA8" s="322"/>
      <c r="AB8" s="322"/>
      <c r="AC8" s="322"/>
      <c r="AD8" s="322"/>
    </row>
    <row r="9" ht="38.25" customHeight="1">
      <c r="A9" s="368">
        <f>+SUMMARY!A7</f>
        <v>44410</v>
      </c>
      <c r="B9" s="333">
        <f>+SUMMARY!B7</f>
        <v>7491.3601</v>
      </c>
      <c r="C9" s="333">
        <f>+SUMMARY!C7</f>
        <v>6977.110995</v>
      </c>
      <c r="D9" s="333">
        <f>+SUMMARY!D7</f>
        <v>0</v>
      </c>
      <c r="E9" s="333">
        <f>+SUMMARY!E7</f>
        <v>92.4</v>
      </c>
      <c r="F9" s="333">
        <f>+SUMMARY!F7</f>
        <v>555.8952323</v>
      </c>
      <c r="G9" s="333">
        <f>+SUMMARY!G7</f>
        <v>-134.0461268</v>
      </c>
      <c r="H9" s="369" t="str">
        <f>+SUMMARY!H7</f>
        <v/>
      </c>
      <c r="I9" s="370">
        <f t="shared" si="1"/>
        <v>0.01233420884</v>
      </c>
      <c r="J9" s="336"/>
      <c r="K9" s="322"/>
      <c r="L9" s="322"/>
      <c r="M9" s="322"/>
      <c r="N9" s="322"/>
      <c r="O9" s="322"/>
      <c r="P9" s="322"/>
      <c r="Q9" s="322"/>
      <c r="R9" s="322"/>
      <c r="S9" s="322"/>
      <c r="T9" s="322"/>
      <c r="U9" s="322"/>
      <c r="V9" s="322"/>
      <c r="W9" s="322"/>
      <c r="X9" s="322"/>
      <c r="Y9" s="322"/>
      <c r="Z9" s="322"/>
      <c r="AA9" s="322"/>
      <c r="AB9" s="322"/>
      <c r="AC9" s="322"/>
      <c r="AD9" s="322"/>
    </row>
    <row r="10" ht="38.25" customHeight="1">
      <c r="A10" s="368">
        <f>+SUMMARY!A8</f>
        <v>44413</v>
      </c>
      <c r="B10" s="333">
        <f>+SUMMARY!B8</f>
        <v>32341.1755</v>
      </c>
      <c r="C10" s="333">
        <f>+SUMMARY!C8</f>
        <v>29012.42308</v>
      </c>
      <c r="D10" s="333">
        <f>+SUMMARY!D8</f>
        <v>0</v>
      </c>
      <c r="E10" s="333">
        <f>+SUMMARY!E8</f>
        <v>96.6</v>
      </c>
      <c r="F10" s="333">
        <f>+SUMMARY!F8</f>
        <v>2464.669219</v>
      </c>
      <c r="G10" s="333">
        <f>+SUMMARY!G8</f>
        <v>767.4831977</v>
      </c>
      <c r="H10" s="369" t="str">
        <f>+SUMMARY!H8</f>
        <v/>
      </c>
      <c r="I10" s="370">
        <f t="shared" si="1"/>
        <v>0.002986904418</v>
      </c>
      <c r="J10" s="336"/>
      <c r="K10" s="322"/>
      <c r="L10" s="322"/>
      <c r="M10" s="322"/>
      <c r="N10" s="322"/>
      <c r="O10" s="322"/>
      <c r="P10" s="322"/>
      <c r="Q10" s="322"/>
      <c r="R10" s="322"/>
      <c r="S10" s="322"/>
      <c r="T10" s="322"/>
      <c r="U10" s="322"/>
      <c r="V10" s="322"/>
      <c r="W10" s="322"/>
      <c r="X10" s="322"/>
      <c r="Y10" s="322"/>
      <c r="Z10" s="322"/>
      <c r="AA10" s="322"/>
      <c r="AB10" s="322"/>
      <c r="AC10" s="322"/>
      <c r="AD10" s="322"/>
    </row>
    <row r="11" ht="38.25" customHeight="1">
      <c r="A11" s="368">
        <f>+SUMMARY!A9</f>
        <v>44414</v>
      </c>
      <c r="B11" s="333">
        <f>+SUMMARY!B9</f>
        <v>33224.142</v>
      </c>
      <c r="C11" s="333">
        <f>+SUMMARY!C9</f>
        <v>30365.50038</v>
      </c>
      <c r="D11" s="333">
        <f>+SUMMARY!D9</f>
        <v>0</v>
      </c>
      <c r="E11" s="333">
        <f>+SUMMARY!E9</f>
        <v>30.3</v>
      </c>
      <c r="F11" s="333">
        <f>+SUMMARY!F9</f>
        <v>2674.543431</v>
      </c>
      <c r="G11" s="333">
        <f>+SUMMARY!G9</f>
        <v>153.7981886</v>
      </c>
      <c r="H11" s="369" t="str">
        <f>+SUMMARY!H9</f>
        <v/>
      </c>
      <c r="I11" s="370">
        <f t="shared" si="1"/>
        <v>0.0009119874337</v>
      </c>
      <c r="J11" s="336"/>
      <c r="K11" s="322"/>
      <c r="L11" s="322"/>
      <c r="M11" s="322"/>
      <c r="N11" s="322"/>
      <c r="O11" s="322"/>
      <c r="P11" s="322"/>
      <c r="Q11" s="322"/>
      <c r="R11" s="322"/>
      <c r="S11" s="322"/>
      <c r="T11" s="322"/>
      <c r="U11" s="322"/>
      <c r="V11" s="322"/>
      <c r="W11" s="322"/>
      <c r="X11" s="322"/>
      <c r="Y11" s="322"/>
      <c r="Z11" s="322"/>
      <c r="AA11" s="322"/>
      <c r="AB11" s="322"/>
      <c r="AC11" s="322"/>
      <c r="AD11" s="322"/>
    </row>
    <row r="12" ht="38.25" customHeight="1">
      <c r="A12" s="368">
        <f>+SUMMARY!A10</f>
        <v>44415</v>
      </c>
      <c r="B12" s="333">
        <f>+SUMMARY!B10</f>
        <v>22833.22076</v>
      </c>
      <c r="C12" s="333">
        <f>+SUMMARY!C10</f>
        <v>20869.74152</v>
      </c>
      <c r="D12" s="333">
        <f>+SUMMARY!D10</f>
        <v>0</v>
      </c>
      <c r="E12" s="333">
        <f>+SUMMARY!E10</f>
        <v>279.9</v>
      </c>
      <c r="F12" s="333">
        <f>+SUMMARY!F10</f>
        <v>1371.888884</v>
      </c>
      <c r="G12" s="333">
        <f>+SUMMARY!G10</f>
        <v>311.6903543</v>
      </c>
      <c r="H12" s="369" t="str">
        <f>+SUMMARY!H10</f>
        <v/>
      </c>
      <c r="I12" s="370">
        <f t="shared" si="1"/>
        <v>0.0122584546</v>
      </c>
      <c r="J12" s="336"/>
      <c r="K12" s="322"/>
      <c r="L12" s="322"/>
      <c r="M12" s="322"/>
      <c r="N12" s="322"/>
      <c r="O12" s="322"/>
      <c r="P12" s="322"/>
      <c r="Q12" s="322"/>
      <c r="R12" s="322"/>
      <c r="S12" s="322"/>
      <c r="T12" s="322"/>
      <c r="U12" s="322"/>
      <c r="V12" s="322"/>
      <c r="W12" s="322"/>
      <c r="X12" s="322"/>
      <c r="Y12" s="322"/>
      <c r="Z12" s="322"/>
      <c r="AA12" s="322"/>
      <c r="AB12" s="322"/>
      <c r="AC12" s="322"/>
      <c r="AD12" s="322"/>
    </row>
    <row r="13" ht="38.25" customHeight="1">
      <c r="A13" s="368">
        <f>+SUMMARY!A11</f>
        <v>44417</v>
      </c>
      <c r="B13" s="333">
        <f>+SUMMARY!B11</f>
        <v>12670.4912</v>
      </c>
      <c r="C13" s="333">
        <f>+SUMMARY!C11</f>
        <v>8592.216532</v>
      </c>
      <c r="D13" s="333">
        <f>+SUMMARY!D11</f>
        <v>0</v>
      </c>
      <c r="E13" s="333">
        <f>+SUMMARY!E11</f>
        <v>115.5</v>
      </c>
      <c r="F13" s="333">
        <f>+SUMMARY!F11</f>
        <v>956.3968162</v>
      </c>
      <c r="G13" s="333">
        <f>+SUMMARY!G11</f>
        <v>3006.377852</v>
      </c>
      <c r="H13" s="369" t="str">
        <f>+SUMMARY!H11</f>
        <v/>
      </c>
      <c r="I13" s="370">
        <f t="shared" si="1"/>
        <v>0.009115668696</v>
      </c>
      <c r="J13" s="336"/>
      <c r="K13" s="322"/>
      <c r="L13" s="322"/>
      <c r="M13" s="322"/>
      <c r="N13" s="322"/>
      <c r="O13" s="322"/>
      <c r="P13" s="322"/>
      <c r="Q13" s="322"/>
      <c r="R13" s="322"/>
      <c r="S13" s="322"/>
      <c r="T13" s="322"/>
      <c r="U13" s="322"/>
      <c r="V13" s="322"/>
      <c r="W13" s="322"/>
      <c r="X13" s="322"/>
      <c r="Y13" s="322"/>
      <c r="Z13" s="322"/>
      <c r="AA13" s="322"/>
      <c r="AB13" s="322"/>
      <c r="AC13" s="322"/>
      <c r="AD13" s="322"/>
    </row>
    <row r="14" ht="38.25" customHeight="1">
      <c r="A14" s="368">
        <f>+SUMMARY!A12</f>
        <v>44418</v>
      </c>
      <c r="B14" s="333">
        <f>+SUMMARY!B12</f>
        <v>8064.7032</v>
      </c>
      <c r="C14" s="333">
        <f>+SUMMARY!C12</f>
        <v>6624.168532</v>
      </c>
      <c r="D14" s="333">
        <f>+SUMMARY!D12</f>
        <v>0</v>
      </c>
      <c r="E14" s="333">
        <f>+SUMMARY!E12</f>
        <v>96.3</v>
      </c>
      <c r="F14" s="333">
        <f>+SUMMARY!F12</f>
        <v>527.0542708</v>
      </c>
      <c r="G14" s="333">
        <f>+SUMMARY!G12</f>
        <v>817.1803972</v>
      </c>
      <c r="H14" s="369" t="str">
        <f>+SUMMARY!H12</f>
        <v/>
      </c>
      <c r="I14" s="370">
        <f t="shared" si="1"/>
        <v>0.01194092301</v>
      </c>
      <c r="J14" s="371"/>
      <c r="K14" s="372"/>
      <c r="L14" s="372"/>
      <c r="M14" s="372"/>
      <c r="N14" s="372"/>
      <c r="O14" s="372"/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/>
      <c r="AA14" s="372"/>
      <c r="AB14" s="372"/>
      <c r="AC14" s="372"/>
      <c r="AD14" s="372"/>
    </row>
    <row r="15" ht="38.25" customHeight="1">
      <c r="A15" s="368">
        <f>+SUMMARY!A13</f>
        <v>44419</v>
      </c>
      <c r="B15" s="333">
        <f>+SUMMARY!B13</f>
        <v>9335.2903</v>
      </c>
      <c r="C15" s="333">
        <f>+SUMMARY!C13</f>
        <v>8159.711978</v>
      </c>
      <c r="D15" s="333">
        <f>+SUMMARY!D13</f>
        <v>0</v>
      </c>
      <c r="E15" s="333">
        <f>+SUMMARY!E13</f>
        <v>158.7</v>
      </c>
      <c r="F15" s="333">
        <f>+SUMMARY!F13</f>
        <v>780.2200819</v>
      </c>
      <c r="G15" s="333">
        <f>+SUMMARY!G13</f>
        <v>236.6582406</v>
      </c>
      <c r="H15" s="369" t="str">
        <f>+SUMMARY!H13</f>
        <v>#REF!</v>
      </c>
      <c r="I15" s="370">
        <f t="shared" si="1"/>
        <v>0.01700000695</v>
      </c>
      <c r="J15" s="336"/>
      <c r="K15" s="322"/>
      <c r="L15" s="322"/>
      <c r="M15" s="322"/>
      <c r="N15" s="322"/>
      <c r="O15" s="322"/>
      <c r="P15" s="322"/>
      <c r="Q15" s="322"/>
      <c r="R15" s="322"/>
      <c r="S15" s="322"/>
      <c r="T15" s="322"/>
      <c r="U15" s="322"/>
      <c r="V15" s="322"/>
      <c r="W15" s="322"/>
      <c r="X15" s="322"/>
      <c r="Y15" s="322"/>
      <c r="Z15" s="322"/>
      <c r="AA15" s="322"/>
      <c r="AB15" s="322"/>
      <c r="AC15" s="322"/>
      <c r="AD15" s="322"/>
    </row>
    <row r="16" ht="38.25" customHeight="1">
      <c r="A16" s="368">
        <f>+SUMMARY!A14</f>
        <v>44421</v>
      </c>
      <c r="B16" s="333">
        <f>+SUMMARY!B14</f>
        <v>11169.2278</v>
      </c>
      <c r="C16" s="333">
        <f>+SUMMARY!C14</f>
        <v>9577.878857</v>
      </c>
      <c r="D16" s="333">
        <f>+SUMMARY!D14</f>
        <v>0</v>
      </c>
      <c r="E16" s="333">
        <f>+SUMMARY!E14</f>
        <v>136.8</v>
      </c>
      <c r="F16" s="333">
        <f>+SUMMARY!F14</f>
        <v>706.9877102</v>
      </c>
      <c r="G16" s="333">
        <f>+SUMMARY!G14</f>
        <v>747.5612333</v>
      </c>
      <c r="H16" s="369" t="str">
        <f>+SUMMARY!H14</f>
        <v/>
      </c>
      <c r="I16" s="370">
        <f t="shared" si="1"/>
        <v>0.01224793714</v>
      </c>
      <c r="J16" s="336"/>
      <c r="K16" s="322"/>
      <c r="L16" s="322"/>
      <c r="M16" s="322"/>
      <c r="N16" s="322"/>
      <c r="O16" s="322"/>
      <c r="P16" s="322"/>
      <c r="Q16" s="322"/>
      <c r="R16" s="322"/>
      <c r="S16" s="322"/>
      <c r="T16" s="322"/>
      <c r="U16" s="322"/>
      <c r="V16" s="322"/>
      <c r="W16" s="322"/>
      <c r="X16" s="322"/>
      <c r="Y16" s="322"/>
      <c r="Z16" s="322"/>
      <c r="AA16" s="322"/>
      <c r="AB16" s="322"/>
      <c r="AC16" s="322"/>
      <c r="AD16" s="322"/>
    </row>
    <row r="17" ht="38.25" customHeight="1">
      <c r="A17" s="368">
        <f>+SUMMARY!A15</f>
        <v>44422</v>
      </c>
      <c r="B17" s="333">
        <f>+SUMMARY!B15</f>
        <v>31149.8997</v>
      </c>
      <c r="C17" s="333">
        <f>+SUMMARY!C15</f>
        <v>28526.2494</v>
      </c>
      <c r="D17" s="333">
        <f>+SUMMARY!D15</f>
        <v>0</v>
      </c>
      <c r="E17" s="333">
        <f>+SUMMARY!E15</f>
        <v>187.2</v>
      </c>
      <c r="F17" s="333">
        <f>+SUMMARY!F15</f>
        <v>1997.280155</v>
      </c>
      <c r="G17" s="333">
        <f>+SUMMARY!G15</f>
        <v>439.1701421</v>
      </c>
      <c r="H17" s="369" t="str">
        <f>+SUMMARY!H15</f>
        <v/>
      </c>
      <c r="I17" s="370">
        <f t="shared" si="1"/>
        <v>0.006009650169</v>
      </c>
      <c r="J17" s="336"/>
      <c r="K17" s="322"/>
      <c r="L17" s="322"/>
      <c r="M17" s="322"/>
      <c r="N17" s="322"/>
      <c r="O17" s="322"/>
      <c r="P17" s="322"/>
      <c r="Q17" s="322"/>
      <c r="R17" s="322"/>
      <c r="S17" s="322"/>
      <c r="T17" s="322"/>
      <c r="U17" s="322"/>
      <c r="V17" s="322"/>
      <c r="W17" s="322"/>
      <c r="X17" s="322"/>
      <c r="Y17" s="322"/>
      <c r="Z17" s="322"/>
      <c r="AA17" s="322"/>
      <c r="AB17" s="322"/>
      <c r="AC17" s="322"/>
      <c r="AD17" s="322"/>
    </row>
    <row r="18" ht="38.25" customHeight="1">
      <c r="A18" s="368">
        <f>+SUMMARY!A16</f>
        <v>44423</v>
      </c>
      <c r="B18" s="333">
        <f>+SUMMARY!B16</f>
        <v>39117.5756</v>
      </c>
      <c r="C18" s="333">
        <f>+SUMMARY!C16</f>
        <v>34845.6281</v>
      </c>
      <c r="D18" s="333">
        <f>+SUMMARY!D16</f>
        <v>0</v>
      </c>
      <c r="E18" s="333">
        <f>+SUMMARY!E16</f>
        <v>72.6</v>
      </c>
      <c r="F18" s="333">
        <f>+SUMMARY!F16</f>
        <v>2572.630026</v>
      </c>
      <c r="G18" s="333">
        <f>+SUMMARY!G16</f>
        <v>1626.717474</v>
      </c>
      <c r="H18" s="369" t="str">
        <f>+SUMMARY!H16</f>
        <v/>
      </c>
      <c r="I18" s="370">
        <f t="shared" si="1"/>
        <v>0.00185594324</v>
      </c>
      <c r="J18" s="336"/>
      <c r="K18" s="322"/>
      <c r="L18" s="322"/>
      <c r="M18" s="322"/>
      <c r="N18" s="322"/>
      <c r="O18" s="322"/>
      <c r="P18" s="322"/>
      <c r="Q18" s="322"/>
      <c r="R18" s="322"/>
      <c r="S18" s="322"/>
      <c r="T18" s="322"/>
      <c r="U18" s="322"/>
      <c r="V18" s="322"/>
      <c r="W18" s="322"/>
      <c r="X18" s="322"/>
      <c r="Y18" s="322"/>
      <c r="Z18" s="322"/>
      <c r="AA18" s="322"/>
      <c r="AB18" s="322"/>
      <c r="AC18" s="322"/>
      <c r="AD18" s="322"/>
    </row>
    <row r="19" ht="38.25" customHeight="1">
      <c r="A19" s="368">
        <f>+SUMMARY!A17</f>
        <v>44424</v>
      </c>
      <c r="B19" s="333">
        <f>+SUMMARY!B17</f>
        <v>25446.9434</v>
      </c>
      <c r="C19" s="333">
        <f>+SUMMARY!C17</f>
        <v>21694.13918</v>
      </c>
      <c r="D19" s="333">
        <f>+SUMMARY!D17</f>
        <v>0</v>
      </c>
      <c r="E19" s="333">
        <f>+SUMMARY!E17</f>
        <v>208.2</v>
      </c>
      <c r="F19" s="333">
        <f>+SUMMARY!F17</f>
        <v>2131.62537</v>
      </c>
      <c r="G19" s="333">
        <f>+SUMMARY!G17</f>
        <v>1412.978854</v>
      </c>
      <c r="H19" s="369" t="str">
        <f>+SUMMARY!H17</f>
        <v/>
      </c>
      <c r="I19" s="370">
        <f t="shared" si="1"/>
        <v>0.008181729205</v>
      </c>
      <c r="J19" s="336"/>
      <c r="K19" s="322"/>
      <c r="L19" s="322"/>
      <c r="M19" s="322"/>
      <c r="N19" s="322"/>
      <c r="O19" s="322"/>
      <c r="P19" s="322"/>
      <c r="Q19" s="322"/>
      <c r="R19" s="322"/>
      <c r="S19" s="322"/>
      <c r="T19" s="322"/>
      <c r="U19" s="322"/>
      <c r="V19" s="322"/>
      <c r="W19" s="322"/>
      <c r="X19" s="322"/>
      <c r="Y19" s="322"/>
      <c r="Z19" s="322"/>
      <c r="AA19" s="322"/>
      <c r="AB19" s="322"/>
      <c r="AC19" s="322"/>
      <c r="AD19" s="322"/>
    </row>
    <row r="20" ht="38.25" customHeight="1">
      <c r="A20" s="368">
        <f>+SUMMARY!A18</f>
        <v>44425</v>
      </c>
      <c r="B20" s="333">
        <f>+SUMMARY!B18</f>
        <v>21050.9725</v>
      </c>
      <c r="C20" s="333">
        <f>+SUMMARY!C18</f>
        <v>413.560392</v>
      </c>
      <c r="D20" s="333">
        <f>+SUMMARY!D18</f>
        <v>0</v>
      </c>
      <c r="E20" s="333">
        <f>+SUMMARY!E18</f>
        <v>194.4</v>
      </c>
      <c r="F20" s="333">
        <f>+SUMMARY!F18</f>
        <v>1298.920244</v>
      </c>
      <c r="G20" s="333">
        <f>+SUMMARY!G18</f>
        <v>19144.09186</v>
      </c>
      <c r="H20" s="369" t="str">
        <f>+SUMMARY!H18</f>
        <v/>
      </c>
      <c r="I20" s="370">
        <f t="shared" si="1"/>
        <v>0.009234727754</v>
      </c>
      <c r="J20" s="336"/>
      <c r="K20" s="322"/>
      <c r="L20" s="322"/>
      <c r="M20" s="322"/>
      <c r="N20" s="322"/>
      <c r="O20" s="322"/>
      <c r="P20" s="322"/>
      <c r="Q20" s="322"/>
      <c r="R20" s="322"/>
      <c r="S20" s="322"/>
      <c r="T20" s="322"/>
      <c r="U20" s="322"/>
      <c r="V20" s="322"/>
      <c r="W20" s="322"/>
      <c r="X20" s="322"/>
      <c r="Y20" s="322"/>
      <c r="Z20" s="322"/>
      <c r="AA20" s="322"/>
      <c r="AB20" s="322"/>
      <c r="AC20" s="322"/>
      <c r="AD20" s="322"/>
    </row>
    <row r="21" ht="38.25" customHeight="1">
      <c r="A21" s="368">
        <f>+SUMMARY!A19</f>
        <v>44431</v>
      </c>
      <c r="B21" s="333">
        <f>+SUMMARY!B19</f>
        <v>47791.0689</v>
      </c>
      <c r="C21" s="333">
        <f>+SUMMARY!C19</f>
        <v>42659.83423</v>
      </c>
      <c r="D21" s="333">
        <f>+SUMMARY!D19</f>
        <v>0</v>
      </c>
      <c r="E21" s="333">
        <f>+SUMMARY!E19</f>
        <v>239.4</v>
      </c>
      <c r="F21" s="333">
        <f>+SUMMARY!F19</f>
        <v>2636.58911</v>
      </c>
      <c r="G21" s="333">
        <f>+SUMMARY!G19</f>
        <v>2255.245558</v>
      </c>
      <c r="H21" s="369" t="str">
        <f>+SUMMARY!H19</f>
        <v/>
      </c>
      <c r="I21" s="370">
        <f t="shared" si="1"/>
        <v>0.005009304155</v>
      </c>
      <c r="J21" s="336"/>
      <c r="K21" s="322"/>
      <c r="L21" s="322"/>
      <c r="M21" s="322"/>
      <c r="N21" s="322"/>
      <c r="O21" s="322"/>
      <c r="P21" s="322"/>
      <c r="Q21" s="322"/>
      <c r="R21" s="322"/>
      <c r="S21" s="322"/>
      <c r="T21" s="322"/>
      <c r="U21" s="322"/>
      <c r="V21" s="322"/>
      <c r="W21" s="322"/>
      <c r="X21" s="322"/>
      <c r="Y21" s="322"/>
      <c r="Z21" s="322"/>
      <c r="AA21" s="322"/>
      <c r="AB21" s="322"/>
      <c r="AC21" s="322"/>
      <c r="AD21" s="322"/>
    </row>
    <row r="22" ht="38.25" customHeight="1">
      <c r="A22" s="368">
        <f>+SUMMARY!A20</f>
        <v>44432</v>
      </c>
      <c r="B22" s="333">
        <f>+SUMMARY!B20</f>
        <v>38771.9313</v>
      </c>
      <c r="C22" s="333">
        <f>+SUMMARY!C20</f>
        <v>34711.48065</v>
      </c>
      <c r="D22" s="333">
        <f>+SUMMARY!D20</f>
        <v>0</v>
      </c>
      <c r="E22" s="333">
        <f>+SUMMARY!E20</f>
        <v>238.2</v>
      </c>
      <c r="F22" s="333">
        <f>+SUMMARY!F20</f>
        <v>2531.266241</v>
      </c>
      <c r="G22" s="333">
        <f>+SUMMARY!G20</f>
        <v>1290.984412</v>
      </c>
      <c r="H22" s="369" t="str">
        <f>+SUMMARY!H20</f>
        <v/>
      </c>
      <c r="I22" s="370">
        <f t="shared" si="1"/>
        <v>0.006143619676</v>
      </c>
      <c r="J22" s="336"/>
      <c r="K22" s="322"/>
      <c r="L22" s="322"/>
      <c r="M22" s="322"/>
      <c r="N22" s="322"/>
      <c r="O22" s="322"/>
      <c r="P22" s="322"/>
      <c r="Q22" s="322"/>
      <c r="R22" s="322"/>
      <c r="S22" s="322"/>
      <c r="T22" s="322"/>
      <c r="U22" s="322"/>
      <c r="V22" s="322"/>
      <c r="W22" s="322"/>
      <c r="X22" s="322"/>
      <c r="Y22" s="322"/>
      <c r="Z22" s="322"/>
      <c r="AA22" s="322"/>
      <c r="AB22" s="322"/>
      <c r="AC22" s="322"/>
      <c r="AD22" s="322"/>
    </row>
    <row r="23" ht="38.25" customHeight="1">
      <c r="A23" s="368">
        <f>+SUMMARY!A21</f>
        <v>44433</v>
      </c>
      <c r="B23" s="333">
        <f>+SUMMARY!B21</f>
        <v>35994.577</v>
      </c>
      <c r="C23" s="333">
        <f>+SUMMARY!C21</f>
        <v>32313.42326</v>
      </c>
      <c r="D23" s="333">
        <f>+SUMMARY!D21</f>
        <v>0</v>
      </c>
      <c r="E23" s="333">
        <f>+SUMMARY!E21</f>
        <v>114</v>
      </c>
      <c r="F23" s="333">
        <f>+SUMMARY!F21</f>
        <v>2971.129472</v>
      </c>
      <c r="G23" s="333">
        <f>+SUMMARY!G21</f>
        <v>596.0242682</v>
      </c>
      <c r="H23" s="369" t="str">
        <f>+SUMMARY!H21</f>
        <v/>
      </c>
      <c r="I23" s="370">
        <f t="shared" si="1"/>
        <v>0.003167143762</v>
      </c>
      <c r="J23" s="336"/>
      <c r="K23" s="322"/>
      <c r="L23" s="322"/>
      <c r="M23" s="322"/>
      <c r="N23" s="322"/>
      <c r="O23" s="322"/>
      <c r="P23" s="322"/>
      <c r="Q23" s="322"/>
      <c r="R23" s="322"/>
      <c r="S23" s="322"/>
      <c r="T23" s="322"/>
      <c r="U23" s="322"/>
      <c r="V23" s="322"/>
      <c r="W23" s="322"/>
      <c r="X23" s="322"/>
      <c r="Y23" s="322"/>
      <c r="Z23" s="322"/>
      <c r="AA23" s="322"/>
      <c r="AB23" s="322"/>
      <c r="AC23" s="322"/>
      <c r="AD23" s="322"/>
    </row>
    <row r="24" ht="38.25" customHeight="1">
      <c r="A24" s="368">
        <f>+SUMMARY!A22</f>
        <v>44434</v>
      </c>
      <c r="B24" s="333">
        <f>+SUMMARY!B22</f>
        <v>34399.7344</v>
      </c>
      <c r="C24" s="333">
        <f>+SUMMARY!C22</f>
        <v>29016.66383</v>
      </c>
      <c r="D24" s="333">
        <f>+SUMMARY!D22</f>
        <v>0</v>
      </c>
      <c r="E24" s="333">
        <f>+SUMMARY!E22</f>
        <v>93.6</v>
      </c>
      <c r="F24" s="333">
        <f>+SUMMARY!F22</f>
        <v>2649.55105</v>
      </c>
      <c r="G24" s="333">
        <f>+SUMMARY!G22</f>
        <v>2639.919519</v>
      </c>
      <c r="H24" s="369" t="str">
        <f>+SUMMARY!H22</f>
        <v/>
      </c>
      <c r="I24" s="370">
        <f t="shared" si="1"/>
        <v>0.002720951241</v>
      </c>
      <c r="J24" s="336"/>
      <c r="K24" s="322"/>
      <c r="L24" s="322"/>
      <c r="M24" s="322"/>
      <c r="N24" s="322"/>
      <c r="O24" s="322"/>
      <c r="P24" s="322"/>
      <c r="Q24" s="322"/>
      <c r="R24" s="322"/>
      <c r="S24" s="322"/>
      <c r="T24" s="322"/>
      <c r="U24" s="322"/>
      <c r="V24" s="322"/>
      <c r="W24" s="322"/>
      <c r="X24" s="322"/>
      <c r="Y24" s="322"/>
      <c r="Z24" s="322"/>
      <c r="AA24" s="322"/>
      <c r="AB24" s="322"/>
      <c r="AC24" s="322"/>
      <c r="AD24" s="322"/>
    </row>
    <row r="25" ht="38.25" customHeight="1">
      <c r="A25" s="368">
        <f>+SUMMARY!A23</f>
        <v>44436</v>
      </c>
      <c r="B25" s="333">
        <f>+SUMMARY!B23</f>
        <v>33740.5876</v>
      </c>
      <c r="C25" s="333">
        <f>+SUMMARY!C23</f>
        <v>29862.86077</v>
      </c>
      <c r="D25" s="333">
        <f>+SUMMARY!D23</f>
        <v>0</v>
      </c>
      <c r="E25" s="333">
        <f>+SUMMARY!E23</f>
        <v>78.6</v>
      </c>
      <c r="F25" s="333">
        <f>+SUMMARY!F23</f>
        <v>2667.521632</v>
      </c>
      <c r="G25" s="333">
        <f>+SUMMARY!G23</f>
        <v>1131.605201</v>
      </c>
      <c r="H25" s="369" t="str">
        <f>+SUMMARY!H23</f>
        <v/>
      </c>
      <c r="I25" s="370">
        <f t="shared" si="1"/>
        <v>0.002329538564</v>
      </c>
      <c r="J25" s="371"/>
      <c r="K25" s="372"/>
      <c r="L25" s="372"/>
      <c r="M25" s="372"/>
      <c r="N25" s="372"/>
      <c r="O25" s="372"/>
      <c r="P25" s="372"/>
      <c r="Q25" s="372"/>
      <c r="R25" s="372"/>
      <c r="S25" s="372"/>
      <c r="T25" s="372"/>
      <c r="U25" s="372"/>
      <c r="V25" s="372"/>
      <c r="W25" s="372"/>
      <c r="X25" s="372"/>
      <c r="Y25" s="372"/>
      <c r="Z25" s="372"/>
      <c r="AA25" s="372"/>
      <c r="AB25" s="372"/>
      <c r="AC25" s="372"/>
      <c r="AD25" s="372"/>
    </row>
    <row r="26" ht="38.25" customHeight="1">
      <c r="A26" s="368">
        <f>+SUMMARY!A24</f>
        <v>44438</v>
      </c>
      <c r="B26" s="333">
        <f>+SUMMARY!B24</f>
        <v>40756.926</v>
      </c>
      <c r="C26" s="333">
        <f>+SUMMARY!C24</f>
        <v>36516.45621</v>
      </c>
      <c r="D26" s="333">
        <f>+SUMMARY!D24</f>
        <v>0</v>
      </c>
      <c r="E26" s="333">
        <f>+SUMMARY!E24</f>
        <v>128.4</v>
      </c>
      <c r="F26" s="333">
        <f>+SUMMARY!F24</f>
        <v>3194.138141</v>
      </c>
      <c r="G26" s="333">
        <f>+SUMMARY!G24</f>
        <v>917.931645</v>
      </c>
      <c r="H26" s="369" t="str">
        <f>+SUMMARY!H24</f>
        <v/>
      </c>
      <c r="I26" s="370">
        <f t="shared" si="1"/>
        <v>0.003150384796</v>
      </c>
      <c r="J26" s="336"/>
      <c r="K26" s="322"/>
      <c r="L26" s="322"/>
      <c r="M26" s="322"/>
      <c r="N26" s="322"/>
      <c r="O26" s="322"/>
      <c r="P26" s="322"/>
      <c r="Q26" s="322"/>
      <c r="R26" s="322"/>
      <c r="S26" s="322"/>
      <c r="T26" s="322"/>
      <c r="U26" s="322"/>
      <c r="V26" s="322"/>
      <c r="W26" s="322"/>
      <c r="X26" s="322"/>
      <c r="Y26" s="322"/>
      <c r="Z26" s="322"/>
      <c r="AA26" s="322"/>
      <c r="AB26" s="322"/>
      <c r="AC26" s="322"/>
      <c r="AD26" s="322"/>
    </row>
    <row r="27" ht="38.25" customHeight="1">
      <c r="A27" s="368" t="str">
        <f>+SUMMARY!#REF!</f>
        <v>#ERROR!</v>
      </c>
      <c r="B27" s="333" t="str">
        <f>+SUMMARY!#REF!</f>
        <v>#ERROR!</v>
      </c>
      <c r="C27" s="333" t="str">
        <f>+SUMMARY!#REF!</f>
        <v>#ERROR!</v>
      </c>
      <c r="D27" s="333" t="str">
        <f>+SUMMARY!#REF!</f>
        <v>#ERROR!</v>
      </c>
      <c r="E27" s="333" t="str">
        <f>+SUMMARY!#REF!</f>
        <v>#ERROR!</v>
      </c>
      <c r="F27" s="333" t="str">
        <f>+SUMMARY!#REF!</f>
        <v>#ERROR!</v>
      </c>
      <c r="G27" s="333" t="str">
        <f>+SUMMARY!#REF!</f>
        <v>#ERROR!</v>
      </c>
      <c r="H27" s="369" t="str">
        <f>+SUMMARY!#REF!</f>
        <v>#ERROR!</v>
      </c>
      <c r="I27" s="370" t="str">
        <f t="shared" si="1"/>
        <v>#ERROR!</v>
      </c>
      <c r="J27" s="336"/>
      <c r="K27" s="322"/>
      <c r="L27" s="322"/>
      <c r="M27" s="322"/>
      <c r="N27" s="322"/>
      <c r="O27" s="322"/>
      <c r="P27" s="322"/>
      <c r="Q27" s="322"/>
      <c r="R27" s="322"/>
      <c r="S27" s="322"/>
      <c r="T27" s="322"/>
      <c r="U27" s="322"/>
      <c r="V27" s="322"/>
      <c r="W27" s="322"/>
      <c r="X27" s="322"/>
      <c r="Y27" s="322"/>
      <c r="Z27" s="322"/>
      <c r="AA27" s="322"/>
      <c r="AB27" s="322"/>
      <c r="AC27" s="322"/>
      <c r="AD27" s="322"/>
    </row>
    <row r="28" ht="38.25" customHeight="1">
      <c r="A28" s="368" t="str">
        <f>+SUMMARY!#REF!</f>
        <v>#ERROR!</v>
      </c>
      <c r="B28" s="333" t="str">
        <f>+SUMMARY!#REF!</f>
        <v>#ERROR!</v>
      </c>
      <c r="C28" s="333" t="str">
        <f>+SUMMARY!#REF!</f>
        <v>#ERROR!</v>
      </c>
      <c r="D28" s="333" t="str">
        <f>+SUMMARY!#REF!</f>
        <v>#ERROR!</v>
      </c>
      <c r="E28" s="333" t="str">
        <f>+SUMMARY!#REF!</f>
        <v>#ERROR!</v>
      </c>
      <c r="F28" s="333" t="str">
        <f>+SUMMARY!#REF!</f>
        <v>#ERROR!</v>
      </c>
      <c r="G28" s="333" t="str">
        <f>+SUMMARY!#REF!</f>
        <v>#ERROR!</v>
      </c>
      <c r="H28" s="369" t="str">
        <f>+SUMMARY!#REF!</f>
        <v>#ERROR!</v>
      </c>
      <c r="I28" s="370" t="str">
        <f t="shared" si="1"/>
        <v>#ERROR!</v>
      </c>
      <c r="J28" s="336"/>
      <c r="K28" s="322"/>
      <c r="L28" s="322"/>
      <c r="M28" s="322"/>
      <c r="N28" s="322"/>
      <c r="O28" s="322"/>
      <c r="P28" s="322"/>
      <c r="Q28" s="322"/>
      <c r="R28" s="322"/>
      <c r="S28" s="322"/>
      <c r="T28" s="322"/>
      <c r="U28" s="322"/>
      <c r="V28" s="322"/>
      <c r="W28" s="322"/>
      <c r="X28" s="322"/>
      <c r="Y28" s="322"/>
      <c r="Z28" s="322"/>
      <c r="AA28" s="322"/>
      <c r="AB28" s="322"/>
      <c r="AC28" s="322"/>
      <c r="AD28" s="322"/>
    </row>
    <row r="29" ht="38.25" customHeight="1">
      <c r="A29" s="368" t="str">
        <f>+SUMMARY!#REF!</f>
        <v>#ERROR!</v>
      </c>
      <c r="B29" s="333" t="str">
        <f>+SUMMARY!#REF!</f>
        <v>#ERROR!</v>
      </c>
      <c r="C29" s="333" t="str">
        <f>+SUMMARY!#REF!</f>
        <v>#ERROR!</v>
      </c>
      <c r="D29" s="333" t="str">
        <f>+SUMMARY!#REF!</f>
        <v>#ERROR!</v>
      </c>
      <c r="E29" s="333" t="str">
        <f>+SUMMARY!#REF!</f>
        <v>#ERROR!</v>
      </c>
      <c r="F29" s="333" t="str">
        <f>+SUMMARY!#REF!</f>
        <v>#ERROR!</v>
      </c>
      <c r="G29" s="333" t="str">
        <f>+SUMMARY!#REF!</f>
        <v>#ERROR!</v>
      </c>
      <c r="H29" s="369" t="str">
        <f>+SUMMARY!#REF!</f>
        <v>#ERROR!</v>
      </c>
      <c r="I29" s="370" t="str">
        <f t="shared" si="1"/>
        <v>#ERROR!</v>
      </c>
      <c r="J29" s="336"/>
      <c r="K29" s="322"/>
      <c r="L29" s="322"/>
      <c r="M29" s="322"/>
      <c r="N29" s="322"/>
      <c r="O29" s="322"/>
      <c r="P29" s="322"/>
      <c r="Q29" s="322"/>
      <c r="R29" s="322"/>
      <c r="S29" s="322"/>
      <c r="T29" s="322"/>
      <c r="U29" s="322"/>
      <c r="V29" s="322"/>
      <c r="W29" s="322"/>
      <c r="X29" s="322"/>
      <c r="Y29" s="322"/>
      <c r="Z29" s="322"/>
      <c r="AA29" s="322"/>
      <c r="AB29" s="322"/>
      <c r="AC29" s="322"/>
      <c r="AD29" s="322"/>
    </row>
    <row r="30" ht="38.25" customHeight="1">
      <c r="A30" s="368" t="str">
        <f>+SUMMARY!#REF!</f>
        <v>#ERROR!</v>
      </c>
      <c r="B30" s="333" t="str">
        <f>+SUMMARY!#REF!</f>
        <v>#ERROR!</v>
      </c>
      <c r="C30" s="333" t="str">
        <f>+SUMMARY!#REF!</f>
        <v>#ERROR!</v>
      </c>
      <c r="D30" s="333" t="str">
        <f>+SUMMARY!#REF!</f>
        <v>#ERROR!</v>
      </c>
      <c r="E30" s="333" t="str">
        <f>+SUMMARY!#REF!</f>
        <v>#ERROR!</v>
      </c>
      <c r="F30" s="333" t="str">
        <f>+SUMMARY!#REF!</f>
        <v>#ERROR!</v>
      </c>
      <c r="G30" s="333" t="str">
        <f>+SUMMARY!#REF!</f>
        <v>#ERROR!</v>
      </c>
      <c r="H30" s="369" t="str">
        <f>+SUMMARY!#REF!</f>
        <v>#ERROR!</v>
      </c>
      <c r="I30" s="370" t="str">
        <f t="shared" si="1"/>
        <v>#ERROR!</v>
      </c>
      <c r="J30" s="336"/>
      <c r="K30" s="322"/>
      <c r="L30" s="322"/>
      <c r="M30" s="322"/>
      <c r="N30" s="322"/>
      <c r="O30" s="322"/>
      <c r="P30" s="322"/>
      <c r="Q30" s="322"/>
      <c r="R30" s="322"/>
      <c r="S30" s="322"/>
      <c r="T30" s="322"/>
      <c r="U30" s="322"/>
      <c r="V30" s="322"/>
      <c r="W30" s="322"/>
      <c r="X30" s="322"/>
      <c r="Y30" s="322"/>
      <c r="Z30" s="322"/>
      <c r="AA30" s="322"/>
      <c r="AB30" s="322"/>
      <c r="AC30" s="322"/>
      <c r="AD30" s="322"/>
    </row>
    <row r="31" ht="38.25" customHeight="1">
      <c r="A31" s="368" t="str">
        <f>+SUMMARY!#REF!</f>
        <v>#ERROR!</v>
      </c>
      <c r="B31" s="333" t="str">
        <f>+SUMMARY!#REF!</f>
        <v>#ERROR!</v>
      </c>
      <c r="C31" s="333" t="str">
        <f>+SUMMARY!#REF!</f>
        <v>#ERROR!</v>
      </c>
      <c r="D31" s="333" t="str">
        <f>+SUMMARY!#REF!</f>
        <v>#ERROR!</v>
      </c>
      <c r="E31" s="333" t="str">
        <f>+SUMMARY!#REF!</f>
        <v>#ERROR!</v>
      </c>
      <c r="F31" s="333" t="str">
        <f>+SUMMARY!#REF!</f>
        <v>#ERROR!</v>
      </c>
      <c r="G31" s="333" t="str">
        <f>+SUMMARY!#REF!</f>
        <v>#ERROR!</v>
      </c>
      <c r="H31" s="369" t="str">
        <f>+SUMMARY!#REF!</f>
        <v>#ERROR!</v>
      </c>
      <c r="I31" s="370" t="str">
        <f t="shared" si="1"/>
        <v>#ERROR!</v>
      </c>
      <c r="J31" s="336"/>
      <c r="K31" s="322"/>
      <c r="L31" s="322"/>
      <c r="M31" s="322"/>
      <c r="N31" s="322"/>
      <c r="O31" s="322"/>
      <c r="P31" s="322"/>
      <c r="Q31" s="322"/>
      <c r="R31" s="322"/>
      <c r="S31" s="322"/>
      <c r="T31" s="322"/>
      <c r="U31" s="322"/>
      <c r="V31" s="322"/>
      <c r="W31" s="322"/>
      <c r="X31" s="322"/>
      <c r="Y31" s="322"/>
      <c r="Z31" s="322"/>
      <c r="AA31" s="322"/>
      <c r="AB31" s="322"/>
      <c r="AC31" s="322"/>
      <c r="AD31" s="322"/>
    </row>
    <row r="32" ht="38.25" customHeight="1">
      <c r="A32" s="368" t="str">
        <f>+SUMMARY!#REF!</f>
        <v>#ERROR!</v>
      </c>
      <c r="B32" s="333" t="str">
        <f>+SUMMARY!#REF!</f>
        <v>#ERROR!</v>
      </c>
      <c r="C32" s="333" t="str">
        <f>+SUMMARY!#REF!</f>
        <v>#ERROR!</v>
      </c>
      <c r="D32" s="333" t="str">
        <f>+SUMMARY!#REF!</f>
        <v>#ERROR!</v>
      </c>
      <c r="E32" s="333" t="str">
        <f>+SUMMARY!#REF!</f>
        <v>#ERROR!</v>
      </c>
      <c r="F32" s="333" t="str">
        <f>+SUMMARY!#REF!</f>
        <v>#ERROR!</v>
      </c>
      <c r="G32" s="333" t="str">
        <f>+SUMMARY!#REF!</f>
        <v>#ERROR!</v>
      </c>
      <c r="H32" s="369" t="str">
        <f>+SUMMARY!#REF!</f>
        <v>#ERROR!</v>
      </c>
      <c r="I32" s="370" t="str">
        <f t="shared" si="1"/>
        <v>#ERROR!</v>
      </c>
      <c r="J32" s="336"/>
      <c r="K32" s="322"/>
      <c r="L32" s="322"/>
      <c r="M32" s="322"/>
      <c r="N32" s="322"/>
      <c r="O32" s="322"/>
      <c r="P32" s="322"/>
      <c r="Q32" s="322"/>
      <c r="R32" s="322"/>
      <c r="S32" s="322"/>
      <c r="T32" s="322"/>
      <c r="U32" s="322"/>
      <c r="V32" s="322"/>
      <c r="W32" s="322"/>
      <c r="X32" s="322"/>
      <c r="Y32" s="322"/>
      <c r="Z32" s="322"/>
      <c r="AA32" s="322"/>
      <c r="AB32" s="322"/>
      <c r="AC32" s="322"/>
      <c r="AD32" s="322"/>
    </row>
    <row r="33" ht="38.25" customHeight="1">
      <c r="A33" s="368" t="str">
        <f>+SUMMARY!#REF!</f>
        <v>#ERROR!</v>
      </c>
      <c r="B33" s="333" t="str">
        <f>+SUMMARY!#REF!</f>
        <v>#ERROR!</v>
      </c>
      <c r="C33" s="333" t="str">
        <f>+SUMMARY!#REF!</f>
        <v>#ERROR!</v>
      </c>
      <c r="D33" s="333" t="str">
        <f>+SUMMARY!#REF!</f>
        <v>#ERROR!</v>
      </c>
      <c r="E33" s="333" t="str">
        <f>+SUMMARY!#REF!</f>
        <v>#ERROR!</v>
      </c>
      <c r="F33" s="333" t="str">
        <f>+SUMMARY!#REF!</f>
        <v>#ERROR!</v>
      </c>
      <c r="G33" s="333" t="str">
        <f>+SUMMARY!#REF!</f>
        <v>#ERROR!</v>
      </c>
      <c r="H33" s="369" t="str">
        <f>+SUMMARY!#REF!</f>
        <v>#ERROR!</v>
      </c>
      <c r="I33" s="370" t="str">
        <f t="shared" si="1"/>
        <v>#ERROR!</v>
      </c>
      <c r="J33" s="336"/>
      <c r="K33" s="322"/>
      <c r="L33" s="322"/>
      <c r="M33" s="322"/>
      <c r="N33" s="322"/>
      <c r="O33" s="322"/>
      <c r="P33" s="322"/>
      <c r="Q33" s="322"/>
      <c r="R33" s="322"/>
      <c r="S33" s="322"/>
      <c r="T33" s="322"/>
      <c r="U33" s="322"/>
      <c r="V33" s="322"/>
      <c r="W33" s="322"/>
      <c r="X33" s="322"/>
      <c r="Y33" s="322"/>
      <c r="Z33" s="322"/>
      <c r="AA33" s="322"/>
      <c r="AB33" s="322"/>
      <c r="AC33" s="322"/>
      <c r="AD33" s="322"/>
    </row>
    <row r="34" ht="38.25" customHeight="1">
      <c r="A34" s="368" t="str">
        <f>+SUMMARY!#REF!</f>
        <v>#ERROR!</v>
      </c>
      <c r="B34" s="333" t="str">
        <f>+SUMMARY!#REF!</f>
        <v>#ERROR!</v>
      </c>
      <c r="C34" s="333" t="str">
        <f>+SUMMARY!#REF!</f>
        <v>#ERROR!</v>
      </c>
      <c r="D34" s="333" t="str">
        <f>+SUMMARY!#REF!</f>
        <v>#ERROR!</v>
      </c>
      <c r="E34" s="333" t="str">
        <f>+SUMMARY!#REF!</f>
        <v>#ERROR!</v>
      </c>
      <c r="F34" s="333" t="str">
        <f>+SUMMARY!#REF!</f>
        <v>#ERROR!</v>
      </c>
      <c r="G34" s="333" t="str">
        <f>+SUMMARY!#REF!</f>
        <v>#ERROR!</v>
      </c>
      <c r="H34" s="369" t="str">
        <f>+SUMMARY!#REF!</f>
        <v>#ERROR!</v>
      </c>
      <c r="I34" s="370" t="str">
        <f t="shared" si="1"/>
        <v>#ERROR!</v>
      </c>
      <c r="J34" s="336"/>
      <c r="K34" s="322"/>
      <c r="L34" s="322"/>
      <c r="M34" s="322"/>
      <c r="N34" s="322"/>
      <c r="O34" s="322"/>
      <c r="P34" s="322"/>
      <c r="Q34" s="322"/>
      <c r="R34" s="322"/>
      <c r="S34" s="322"/>
      <c r="T34" s="322"/>
      <c r="U34" s="322"/>
      <c r="V34" s="322"/>
      <c r="W34" s="322"/>
      <c r="X34" s="322"/>
      <c r="Y34" s="322"/>
      <c r="Z34" s="322"/>
      <c r="AA34" s="322"/>
      <c r="AB34" s="322"/>
      <c r="AC34" s="322"/>
      <c r="AD34" s="322"/>
    </row>
    <row r="35" ht="38.25" customHeight="1">
      <c r="A35" s="368" t="str">
        <f>+SUMMARY!#REF!</f>
        <v>#ERROR!</v>
      </c>
      <c r="B35" s="333" t="str">
        <f>+SUMMARY!#REF!</f>
        <v>#ERROR!</v>
      </c>
      <c r="C35" s="333" t="str">
        <f>+SUMMARY!#REF!</f>
        <v>#ERROR!</v>
      </c>
      <c r="D35" s="333" t="str">
        <f>+SUMMARY!#REF!</f>
        <v>#ERROR!</v>
      </c>
      <c r="E35" s="333" t="str">
        <f>+SUMMARY!#REF!</f>
        <v>#ERROR!</v>
      </c>
      <c r="F35" s="333" t="str">
        <f>+SUMMARY!#REF!</f>
        <v>#ERROR!</v>
      </c>
      <c r="G35" s="333" t="str">
        <f>+SUMMARY!#REF!</f>
        <v>#ERROR!</v>
      </c>
      <c r="H35" s="369" t="str">
        <f>+SUMMARY!#REF!</f>
        <v>#ERROR!</v>
      </c>
      <c r="I35" s="370" t="str">
        <f t="shared" si="1"/>
        <v>#ERROR!</v>
      </c>
      <c r="J35" s="336"/>
      <c r="K35" s="322"/>
      <c r="L35" s="322"/>
      <c r="M35" s="322"/>
      <c r="N35" s="322"/>
      <c r="O35" s="322"/>
      <c r="P35" s="322"/>
      <c r="Q35" s="322"/>
      <c r="R35" s="322"/>
      <c r="S35" s="322"/>
      <c r="T35" s="322"/>
      <c r="U35" s="322"/>
      <c r="V35" s="322"/>
      <c r="W35" s="322"/>
      <c r="X35" s="322"/>
      <c r="Y35" s="322"/>
      <c r="Z35" s="322"/>
      <c r="AA35" s="322"/>
      <c r="AB35" s="322"/>
      <c r="AC35" s="322"/>
      <c r="AD35" s="322"/>
    </row>
    <row r="36" ht="38.25" customHeight="1">
      <c r="A36" s="368" t="str">
        <f>+SUMMARY!#REF!</f>
        <v>#ERROR!</v>
      </c>
      <c r="B36" s="333" t="str">
        <f>+SUMMARY!#REF!</f>
        <v>#ERROR!</v>
      </c>
      <c r="C36" s="333" t="str">
        <f>+SUMMARY!#REF!</f>
        <v>#ERROR!</v>
      </c>
      <c r="D36" s="333" t="str">
        <f>+SUMMARY!#REF!</f>
        <v>#ERROR!</v>
      </c>
      <c r="E36" s="333" t="str">
        <f>+SUMMARY!#REF!</f>
        <v>#ERROR!</v>
      </c>
      <c r="F36" s="333" t="str">
        <f>+SUMMARY!#REF!</f>
        <v>#ERROR!</v>
      </c>
      <c r="G36" s="333" t="str">
        <f>+SUMMARY!#REF!</f>
        <v>#ERROR!</v>
      </c>
      <c r="H36" s="369" t="str">
        <f>+SUMMARY!#REF!</f>
        <v>#ERROR!</v>
      </c>
      <c r="I36" s="370" t="str">
        <f t="shared" si="1"/>
        <v>#ERROR!</v>
      </c>
      <c r="J36" s="336"/>
      <c r="K36" s="322"/>
      <c r="L36" s="322"/>
      <c r="M36" s="322"/>
      <c r="N36" s="322"/>
      <c r="O36" s="322"/>
      <c r="P36" s="322"/>
      <c r="Q36" s="322"/>
      <c r="R36" s="322"/>
      <c r="S36" s="322"/>
      <c r="T36" s="322"/>
      <c r="U36" s="322"/>
      <c r="V36" s="322"/>
      <c r="W36" s="322"/>
      <c r="X36" s="322"/>
      <c r="Y36" s="322"/>
      <c r="Z36" s="322"/>
      <c r="AA36" s="322"/>
      <c r="AB36" s="322"/>
      <c r="AC36" s="322"/>
      <c r="AD36" s="322"/>
    </row>
    <row r="37" ht="38.25" customHeight="1">
      <c r="A37" s="368" t="str">
        <f>+SUMMARY!#REF!</f>
        <v>#ERROR!</v>
      </c>
      <c r="B37" s="333" t="str">
        <f>+SUMMARY!#REF!</f>
        <v>#ERROR!</v>
      </c>
      <c r="C37" s="333" t="str">
        <f>+SUMMARY!#REF!</f>
        <v>#ERROR!</v>
      </c>
      <c r="D37" s="333" t="str">
        <f>+SUMMARY!#REF!</f>
        <v>#ERROR!</v>
      </c>
      <c r="E37" s="333" t="str">
        <f>+SUMMARY!#REF!</f>
        <v>#ERROR!</v>
      </c>
      <c r="F37" s="333" t="str">
        <f>+SUMMARY!#REF!</f>
        <v>#ERROR!</v>
      </c>
      <c r="G37" s="333" t="str">
        <f>+SUMMARY!#REF!</f>
        <v>#ERROR!</v>
      </c>
      <c r="H37" s="369" t="str">
        <f>+SUMMARY!#REF!</f>
        <v>#ERROR!</v>
      </c>
      <c r="I37" s="370" t="str">
        <f t="shared" si="1"/>
        <v>#ERROR!</v>
      </c>
      <c r="J37" s="336"/>
      <c r="K37" s="322"/>
      <c r="L37" s="322"/>
      <c r="M37" s="322"/>
      <c r="N37" s="322"/>
      <c r="O37" s="322"/>
      <c r="P37" s="322"/>
      <c r="Q37" s="322"/>
      <c r="R37" s="322"/>
      <c r="S37" s="322"/>
      <c r="T37" s="322"/>
      <c r="U37" s="322"/>
      <c r="V37" s="322"/>
      <c r="W37" s="322"/>
      <c r="X37" s="322"/>
      <c r="Y37" s="322"/>
      <c r="Z37" s="322"/>
      <c r="AA37" s="322"/>
      <c r="AB37" s="322"/>
      <c r="AC37" s="322"/>
      <c r="AD37" s="322"/>
    </row>
    <row r="38" ht="30.0" customHeight="1">
      <c r="A38" s="338" t="s">
        <v>134</v>
      </c>
      <c r="B38" s="373" t="str">
        <f t="shared" ref="B38:G38" si="2">SUM(B8:B37)</f>
        <v>#ERROR!</v>
      </c>
      <c r="C38" s="373" t="str">
        <f t="shared" si="2"/>
        <v>#ERROR!</v>
      </c>
      <c r="D38" s="373" t="str">
        <f t="shared" si="2"/>
        <v>#ERROR!</v>
      </c>
      <c r="E38" s="373" t="str">
        <f t="shared" si="2"/>
        <v>#ERROR!</v>
      </c>
      <c r="F38" s="373" t="str">
        <f t="shared" si="2"/>
        <v>#ERROR!</v>
      </c>
      <c r="G38" s="373" t="str">
        <f t="shared" si="2"/>
        <v>#ERROR!</v>
      </c>
      <c r="H38" s="374" t="str">
        <f>+SUMMARY!H25</f>
        <v/>
      </c>
      <c r="I38" s="375" t="str">
        <f t="shared" si="1"/>
        <v>#ERROR!</v>
      </c>
      <c r="J38" s="342"/>
      <c r="K38" s="322"/>
      <c r="L38" s="322"/>
      <c r="M38" s="322"/>
      <c r="N38" s="322"/>
      <c r="O38" s="322"/>
      <c r="P38" s="322"/>
      <c r="Q38" s="322"/>
      <c r="R38" s="322"/>
      <c r="S38" s="322"/>
      <c r="T38" s="322"/>
      <c r="U38" s="322"/>
      <c r="V38" s="322"/>
      <c r="W38" s="322"/>
      <c r="X38" s="322"/>
      <c r="Y38" s="322"/>
      <c r="Z38" s="322"/>
      <c r="AA38" s="322"/>
      <c r="AB38" s="322"/>
      <c r="AC38" s="322"/>
      <c r="AD38" s="322"/>
    </row>
    <row r="39" ht="30.0" customHeight="1">
      <c r="A39" s="376" t="s">
        <v>49</v>
      </c>
      <c r="B39" s="377"/>
      <c r="C39" s="378" t="str">
        <f>+C38/B38</f>
        <v>#ERROR!</v>
      </c>
      <c r="D39" s="378" t="str">
        <f>+D38/B38</f>
        <v>#ERROR!</v>
      </c>
      <c r="E39" s="379" t="str">
        <f>+E38/B38</f>
        <v>#ERROR!</v>
      </c>
      <c r="F39" s="345" t="str">
        <f>+F38/B38</f>
        <v>#ERROR!</v>
      </c>
      <c r="G39" s="345" t="str">
        <f>+G38/B38</f>
        <v>#ERROR!</v>
      </c>
      <c r="H39" s="380" t="str">
        <f>+SUMMARY!H26</f>
        <v/>
      </c>
      <c r="I39" s="361"/>
      <c r="J39" s="349"/>
      <c r="K39" s="322"/>
      <c r="L39" s="322"/>
      <c r="M39" s="322"/>
      <c r="N39" s="322"/>
      <c r="O39" s="322"/>
      <c r="P39" s="322"/>
      <c r="Q39" s="322"/>
      <c r="R39" s="322"/>
      <c r="S39" s="322"/>
      <c r="T39" s="322"/>
      <c r="U39" s="322"/>
      <c r="V39" s="322"/>
      <c r="W39" s="322"/>
      <c r="X39" s="322"/>
      <c r="Y39" s="322"/>
      <c r="Z39" s="322"/>
      <c r="AA39" s="322"/>
      <c r="AB39" s="322"/>
      <c r="AC39" s="322"/>
      <c r="AD39" s="322"/>
    </row>
    <row r="40" ht="33.75" customHeight="1">
      <c r="A40" s="381" t="s">
        <v>135</v>
      </c>
      <c r="B40" s="382"/>
      <c r="C40" s="383"/>
      <c r="D40" s="383">
        <v>0.0053</v>
      </c>
      <c r="E40" s="383">
        <v>0.0084</v>
      </c>
      <c r="F40" s="383"/>
      <c r="G40" s="384">
        <v>0.0061</v>
      </c>
      <c r="H40" s="385"/>
      <c r="I40" s="322"/>
      <c r="J40" s="322"/>
      <c r="K40" s="322"/>
      <c r="L40" s="322"/>
      <c r="M40" s="322"/>
      <c r="N40" s="322"/>
      <c r="O40" s="322"/>
      <c r="P40" s="322"/>
      <c r="Q40" s="322"/>
      <c r="R40" s="322"/>
      <c r="S40" s="322"/>
      <c r="T40" s="322"/>
      <c r="U40" s="322"/>
      <c r="V40" s="322"/>
      <c r="W40" s="322"/>
      <c r="X40" s="322"/>
      <c r="Y40" s="322"/>
      <c r="Z40" s="322"/>
      <c r="AA40" s="322"/>
      <c r="AB40" s="322"/>
      <c r="AC40" s="322"/>
      <c r="AD40" s="322"/>
    </row>
    <row r="41" ht="40.5" customHeight="1">
      <c r="A41" s="355"/>
      <c r="B41" s="322"/>
      <c r="C41" s="322"/>
      <c r="D41" s="322" t="s">
        <v>136</v>
      </c>
      <c r="E41" s="322"/>
      <c r="F41" s="356" t="str">
        <f>+D38+E38+F38+G38</f>
        <v>#ERROR!</v>
      </c>
      <c r="G41" s="322"/>
      <c r="H41" s="357"/>
      <c r="I41" s="322"/>
      <c r="J41" s="322"/>
      <c r="K41" s="322"/>
      <c r="L41" s="322"/>
      <c r="M41" s="322"/>
      <c r="N41" s="322"/>
      <c r="O41" s="322"/>
      <c r="P41" s="322"/>
      <c r="Q41" s="322"/>
      <c r="R41" s="322"/>
      <c r="S41" s="322"/>
      <c r="T41" s="322"/>
      <c r="U41" s="322"/>
      <c r="V41" s="322"/>
      <c r="W41" s="322"/>
      <c r="X41" s="322"/>
      <c r="Y41" s="322"/>
      <c r="Z41" s="322"/>
      <c r="AA41" s="322"/>
      <c r="AB41" s="322"/>
      <c r="AC41" s="322"/>
      <c r="AD41" s="322"/>
    </row>
    <row r="42" ht="23.25" customHeight="1">
      <c r="A42" s="355"/>
      <c r="B42" s="322"/>
      <c r="C42" s="322"/>
      <c r="D42" s="322" t="s">
        <v>137</v>
      </c>
      <c r="E42" s="322"/>
      <c r="F42" s="358" t="str">
        <f>+F41/B38</f>
        <v>#ERROR!</v>
      </c>
      <c r="G42" s="322"/>
      <c r="H42" s="357"/>
      <c r="I42" s="322"/>
      <c r="J42" s="322"/>
      <c r="K42" s="322"/>
      <c r="L42" s="322"/>
      <c r="M42" s="322"/>
      <c r="N42" s="322"/>
      <c r="O42" s="322"/>
      <c r="P42" s="322"/>
      <c r="Q42" s="322"/>
      <c r="R42" s="322"/>
      <c r="S42" s="322"/>
      <c r="T42" s="322"/>
      <c r="U42" s="322"/>
      <c r="V42" s="322"/>
      <c r="W42" s="322"/>
      <c r="X42" s="322"/>
      <c r="Y42" s="322"/>
      <c r="Z42" s="322"/>
      <c r="AA42" s="322"/>
      <c r="AB42" s="322"/>
      <c r="AC42" s="322"/>
      <c r="AD42" s="322"/>
    </row>
    <row r="43" ht="23.25" customHeight="1">
      <c r="A43" s="355"/>
      <c r="B43" s="322"/>
      <c r="C43" s="322"/>
      <c r="D43" s="322" t="s">
        <v>138</v>
      </c>
      <c r="E43" s="322"/>
      <c r="F43" s="358" t="str">
        <f t="shared" ref="F43:F44" si="3">+D39+E39+G39</f>
        <v>#ERROR!</v>
      </c>
      <c r="G43" s="322"/>
      <c r="H43" s="357"/>
      <c r="I43" s="322"/>
      <c r="J43" s="322"/>
      <c r="K43" s="322"/>
      <c r="L43" s="322"/>
      <c r="M43" s="322"/>
      <c r="N43" s="322"/>
      <c r="O43" s="322"/>
      <c r="P43" s="322"/>
      <c r="Q43" s="322"/>
      <c r="R43" s="322"/>
      <c r="S43" s="322"/>
      <c r="T43" s="322"/>
      <c r="U43" s="322"/>
      <c r="V43" s="322"/>
      <c r="W43" s="322"/>
      <c r="X43" s="322"/>
      <c r="Y43" s="322"/>
      <c r="Z43" s="322"/>
      <c r="AA43" s="322"/>
      <c r="AB43" s="322"/>
      <c r="AC43" s="322"/>
      <c r="AD43" s="322"/>
    </row>
    <row r="44" ht="23.25" customHeight="1">
      <c r="A44" s="355"/>
      <c r="B44" s="322"/>
      <c r="C44" s="321" t="s">
        <v>139</v>
      </c>
      <c r="D44" s="321"/>
      <c r="E44" s="321"/>
      <c r="F44" s="325">
        <f t="shared" si="3"/>
        <v>0.0198</v>
      </c>
      <c r="G44" s="322"/>
      <c r="H44" s="357"/>
      <c r="I44" s="322"/>
      <c r="J44" s="322"/>
      <c r="K44" s="322"/>
      <c r="L44" s="322"/>
      <c r="M44" s="322"/>
      <c r="N44" s="322"/>
      <c r="O44" s="322"/>
      <c r="P44" s="322"/>
      <c r="Q44" s="322"/>
      <c r="R44" s="322"/>
      <c r="S44" s="322"/>
      <c r="T44" s="322"/>
      <c r="U44" s="322"/>
      <c r="V44" s="322"/>
      <c r="W44" s="322"/>
      <c r="X44" s="322"/>
      <c r="Y44" s="322"/>
      <c r="Z44" s="322"/>
      <c r="AA44" s="322"/>
      <c r="AB44" s="322"/>
      <c r="AC44" s="322"/>
      <c r="AD44" s="322"/>
    </row>
    <row r="45" ht="23.25" customHeight="1">
      <c r="A45" s="355" t="s">
        <v>140</v>
      </c>
      <c r="B45" s="322"/>
      <c r="C45" s="322"/>
      <c r="D45" s="359">
        <v>9.0</v>
      </c>
      <c r="E45" s="322"/>
      <c r="F45" s="322"/>
      <c r="G45" s="322"/>
      <c r="H45" s="357"/>
      <c r="I45" s="322"/>
      <c r="J45" s="322"/>
      <c r="K45" s="322"/>
      <c r="L45" s="322"/>
      <c r="M45" s="322"/>
      <c r="N45" s="322"/>
      <c r="O45" s="322"/>
      <c r="P45" s="322"/>
      <c r="Q45" s="322"/>
      <c r="R45" s="322"/>
      <c r="S45" s="322"/>
      <c r="T45" s="322"/>
      <c r="U45" s="322"/>
      <c r="V45" s="322"/>
      <c r="W45" s="322"/>
      <c r="X45" s="322"/>
      <c r="Y45" s="322"/>
      <c r="Z45" s="322"/>
      <c r="AA45" s="322"/>
      <c r="AB45" s="322"/>
      <c r="AC45" s="322"/>
      <c r="AD45" s="322"/>
    </row>
    <row r="46" ht="23.25" customHeight="1">
      <c r="A46" s="355"/>
      <c r="B46" s="322"/>
      <c r="C46" s="322" t="s">
        <v>141</v>
      </c>
      <c r="D46" s="360" t="str">
        <f t="shared" ref="D46:E46" si="4">+$D$45*D38</f>
        <v>#ERROR!</v>
      </c>
      <c r="E46" s="360" t="str">
        <f t="shared" si="4"/>
        <v>#ERROR!</v>
      </c>
      <c r="F46" s="360"/>
      <c r="G46" s="360" t="str">
        <f>+$D$45*G38</f>
        <v>#ERROR!</v>
      </c>
      <c r="H46" s="357"/>
      <c r="I46" s="322"/>
      <c r="J46" s="322"/>
      <c r="K46" s="322"/>
      <c r="L46" s="322"/>
      <c r="M46" s="322"/>
      <c r="N46" s="322"/>
      <c r="O46" s="322"/>
      <c r="P46" s="322"/>
      <c r="Q46" s="322"/>
      <c r="R46" s="322"/>
      <c r="S46" s="322"/>
      <c r="T46" s="322"/>
      <c r="U46" s="322"/>
      <c r="V46" s="322"/>
      <c r="W46" s="322"/>
      <c r="X46" s="322"/>
      <c r="Y46" s="322"/>
      <c r="Z46" s="322"/>
      <c r="AA46" s="322"/>
      <c r="AB46" s="322"/>
      <c r="AC46" s="322"/>
      <c r="AD46" s="322"/>
    </row>
    <row r="47" ht="24.0" customHeight="1">
      <c r="A47" s="361"/>
      <c r="B47" s="362"/>
      <c r="C47" s="362"/>
      <c r="D47" s="362"/>
      <c r="E47" s="362"/>
      <c r="F47" s="362"/>
      <c r="G47" s="362"/>
      <c r="H47" s="363"/>
      <c r="I47" s="322"/>
      <c r="J47" s="322"/>
      <c r="K47" s="322"/>
      <c r="L47" s="322"/>
      <c r="M47" s="322"/>
      <c r="N47" s="322"/>
      <c r="O47" s="322"/>
      <c r="P47" s="322"/>
      <c r="Q47" s="322"/>
      <c r="R47" s="322"/>
      <c r="S47" s="322"/>
      <c r="T47" s="322"/>
      <c r="U47" s="322"/>
      <c r="V47" s="322"/>
      <c r="W47" s="322"/>
      <c r="X47" s="322"/>
      <c r="Y47" s="322"/>
      <c r="Z47" s="322"/>
      <c r="AA47" s="322"/>
      <c r="AB47" s="322"/>
      <c r="AC47" s="322"/>
      <c r="AD47" s="322"/>
    </row>
    <row r="48" ht="23.25" customHeight="1">
      <c r="A48" s="322"/>
      <c r="B48" s="322"/>
      <c r="C48" s="322"/>
      <c r="D48" s="322"/>
      <c r="E48" s="322"/>
      <c r="F48" s="322"/>
      <c r="G48" s="322"/>
      <c r="H48" s="322"/>
      <c r="I48" s="322"/>
      <c r="J48" s="322"/>
      <c r="K48" s="322"/>
      <c r="L48" s="322"/>
      <c r="M48" s="322"/>
      <c r="N48" s="322"/>
      <c r="O48" s="322"/>
      <c r="P48" s="322"/>
      <c r="Q48" s="322"/>
      <c r="R48" s="322"/>
      <c r="S48" s="322"/>
      <c r="T48" s="322"/>
      <c r="U48" s="322"/>
      <c r="V48" s="322"/>
      <c r="W48" s="322"/>
      <c r="X48" s="322"/>
      <c r="Y48" s="322"/>
      <c r="Z48" s="322"/>
      <c r="AA48" s="322"/>
      <c r="AB48" s="322"/>
      <c r="AC48" s="322"/>
      <c r="AD48" s="322"/>
    </row>
    <row r="49" ht="23.25" customHeight="1">
      <c r="A49" s="322"/>
      <c r="B49" s="322"/>
      <c r="C49" s="322"/>
      <c r="D49" s="322"/>
      <c r="E49" s="322"/>
      <c r="F49" s="364"/>
      <c r="G49" s="322"/>
      <c r="H49" s="322"/>
      <c r="I49" s="322"/>
      <c r="J49" s="322"/>
      <c r="K49" s="322"/>
      <c r="L49" s="322"/>
      <c r="M49" s="322"/>
      <c r="N49" s="322"/>
      <c r="O49" s="322"/>
      <c r="P49" s="322"/>
      <c r="Q49" s="322"/>
      <c r="R49" s="322"/>
      <c r="S49" s="322"/>
      <c r="T49" s="322"/>
      <c r="U49" s="322"/>
      <c r="V49" s="322"/>
      <c r="W49" s="322"/>
      <c r="X49" s="322"/>
      <c r="Y49" s="322"/>
      <c r="Z49" s="322"/>
      <c r="AA49" s="322"/>
      <c r="AB49" s="322"/>
      <c r="AC49" s="322"/>
      <c r="AD49" s="322"/>
    </row>
    <row r="50" ht="23.25" customHeight="1">
      <c r="A50" s="322"/>
      <c r="B50" s="322"/>
      <c r="C50" s="322"/>
      <c r="D50" s="322"/>
      <c r="E50" s="364"/>
      <c r="F50" s="322"/>
      <c r="G50" s="322"/>
      <c r="H50" s="322"/>
      <c r="I50" s="322"/>
      <c r="J50" s="322"/>
      <c r="K50" s="322"/>
      <c r="L50" s="322"/>
      <c r="M50" s="322"/>
      <c r="N50" s="322"/>
      <c r="O50" s="322"/>
      <c r="P50" s="322"/>
      <c r="Q50" s="322"/>
      <c r="R50" s="322"/>
      <c r="S50" s="322"/>
      <c r="T50" s="322"/>
      <c r="U50" s="322"/>
      <c r="V50" s="322"/>
      <c r="W50" s="322"/>
      <c r="X50" s="322"/>
      <c r="Y50" s="322"/>
      <c r="Z50" s="322"/>
      <c r="AA50" s="322"/>
      <c r="AB50" s="322"/>
      <c r="AC50" s="322"/>
      <c r="AD50" s="322"/>
    </row>
    <row r="51" ht="23.25" customHeight="1">
      <c r="A51" s="322"/>
      <c r="B51" s="322"/>
      <c r="C51" s="322"/>
      <c r="D51" s="322"/>
      <c r="E51" s="322"/>
      <c r="F51" s="322"/>
      <c r="G51" s="322"/>
      <c r="H51" s="322"/>
      <c r="I51" s="322"/>
      <c r="J51" s="322"/>
      <c r="K51" s="322"/>
      <c r="L51" s="322"/>
      <c r="M51" s="322"/>
      <c r="N51" s="322"/>
      <c r="O51" s="322"/>
      <c r="P51" s="322"/>
      <c r="Q51" s="322"/>
      <c r="R51" s="322"/>
      <c r="S51" s="322"/>
      <c r="T51" s="322"/>
      <c r="U51" s="322"/>
      <c r="V51" s="322"/>
      <c r="W51" s="322"/>
      <c r="X51" s="322"/>
      <c r="Y51" s="322"/>
      <c r="Z51" s="322"/>
      <c r="AA51" s="322"/>
      <c r="AB51" s="322"/>
      <c r="AC51" s="322"/>
      <c r="AD51" s="322"/>
    </row>
    <row r="52" ht="23.25" customHeight="1">
      <c r="A52" s="322"/>
      <c r="B52" s="322"/>
      <c r="C52" s="322"/>
      <c r="D52" s="322"/>
      <c r="E52" s="322"/>
      <c r="F52" s="322"/>
      <c r="G52" s="322"/>
      <c r="H52" s="322"/>
      <c r="I52" s="322"/>
      <c r="J52" s="322"/>
      <c r="K52" s="322"/>
      <c r="L52" s="322"/>
      <c r="M52" s="322"/>
      <c r="N52" s="322"/>
      <c r="O52" s="322"/>
      <c r="P52" s="322"/>
      <c r="Q52" s="322"/>
      <c r="R52" s="322"/>
      <c r="S52" s="322"/>
      <c r="T52" s="322"/>
      <c r="U52" s="322"/>
      <c r="V52" s="322"/>
      <c r="W52" s="322"/>
      <c r="X52" s="322"/>
      <c r="Y52" s="322"/>
      <c r="Z52" s="322"/>
      <c r="AA52" s="322"/>
      <c r="AB52" s="322"/>
      <c r="AC52" s="322"/>
      <c r="AD52" s="322"/>
    </row>
    <row r="53" ht="23.25" customHeight="1">
      <c r="A53" s="322"/>
      <c r="B53" s="322"/>
      <c r="C53" s="322"/>
      <c r="D53" s="322"/>
      <c r="E53" s="322"/>
      <c r="F53" s="322"/>
      <c r="G53" s="322"/>
      <c r="H53" s="322"/>
      <c r="I53" s="322"/>
      <c r="J53" s="322"/>
      <c r="K53" s="322"/>
      <c r="L53" s="322"/>
      <c r="M53" s="322"/>
      <c r="N53" s="322"/>
      <c r="O53" s="322"/>
      <c r="P53" s="322"/>
      <c r="Q53" s="322"/>
      <c r="R53" s="322"/>
      <c r="S53" s="322"/>
      <c r="T53" s="322"/>
      <c r="U53" s="322"/>
      <c r="V53" s="322"/>
      <c r="W53" s="322"/>
      <c r="X53" s="322"/>
      <c r="Y53" s="322"/>
      <c r="Z53" s="322"/>
      <c r="AA53" s="322"/>
      <c r="AB53" s="322"/>
      <c r="AC53" s="322"/>
      <c r="AD53" s="322"/>
    </row>
    <row r="54" ht="23.25" customHeight="1">
      <c r="A54" s="322"/>
      <c r="B54" s="322"/>
      <c r="C54" s="322"/>
      <c r="D54" s="322"/>
      <c r="E54" s="322"/>
      <c r="F54" s="322"/>
      <c r="G54" s="322"/>
      <c r="H54" s="322"/>
      <c r="I54" s="322"/>
      <c r="J54" s="322"/>
      <c r="K54" s="322"/>
      <c r="L54" s="322"/>
      <c r="M54" s="322"/>
      <c r="N54" s="322"/>
      <c r="O54" s="322"/>
      <c r="P54" s="322"/>
      <c r="Q54" s="322"/>
      <c r="R54" s="322"/>
      <c r="S54" s="322"/>
      <c r="T54" s="322"/>
      <c r="U54" s="322"/>
      <c r="V54" s="322"/>
      <c r="W54" s="322"/>
      <c r="X54" s="322"/>
      <c r="Y54" s="322"/>
      <c r="Z54" s="322"/>
      <c r="AA54" s="322"/>
      <c r="AB54" s="322"/>
      <c r="AC54" s="322"/>
      <c r="AD54" s="322"/>
    </row>
    <row r="55" ht="23.25" customHeight="1">
      <c r="A55" s="322"/>
      <c r="B55" s="322"/>
      <c r="C55" s="322"/>
      <c r="D55" s="322"/>
      <c r="E55" s="322"/>
      <c r="F55" s="322"/>
      <c r="G55" s="322"/>
      <c r="H55" s="322"/>
      <c r="I55" s="322"/>
      <c r="J55" s="322"/>
      <c r="K55" s="322"/>
      <c r="L55" s="322"/>
      <c r="M55" s="322"/>
      <c r="N55" s="322"/>
      <c r="O55" s="322"/>
      <c r="P55" s="322"/>
      <c r="Q55" s="322"/>
      <c r="R55" s="322"/>
      <c r="S55" s="322"/>
      <c r="T55" s="322"/>
      <c r="U55" s="322"/>
      <c r="V55" s="322"/>
      <c r="W55" s="322"/>
      <c r="X55" s="322"/>
      <c r="Y55" s="322"/>
      <c r="Z55" s="322"/>
      <c r="AA55" s="322"/>
      <c r="AB55" s="322"/>
      <c r="AC55" s="322"/>
      <c r="AD55" s="322"/>
    </row>
    <row r="56" ht="23.25" customHeight="1">
      <c r="A56" s="322"/>
      <c r="B56" s="322"/>
      <c r="C56" s="322"/>
      <c r="D56" s="322"/>
      <c r="E56" s="322"/>
      <c r="F56" s="322"/>
      <c r="G56" s="322"/>
      <c r="H56" s="322"/>
      <c r="I56" s="322"/>
      <c r="J56" s="322"/>
      <c r="K56" s="322"/>
      <c r="L56" s="322"/>
      <c r="M56" s="322"/>
      <c r="N56" s="322"/>
      <c r="O56" s="322"/>
      <c r="P56" s="322"/>
      <c r="Q56" s="322"/>
      <c r="R56" s="322"/>
      <c r="S56" s="322"/>
      <c r="T56" s="322"/>
      <c r="U56" s="322"/>
      <c r="V56" s="322"/>
      <c r="W56" s="322"/>
      <c r="X56" s="322"/>
      <c r="Y56" s="322"/>
      <c r="Z56" s="322"/>
      <c r="AA56" s="322"/>
      <c r="AB56" s="322"/>
      <c r="AC56" s="322"/>
      <c r="AD56" s="322"/>
    </row>
    <row r="57" ht="23.25" customHeight="1">
      <c r="A57" s="322"/>
      <c r="B57" s="322"/>
      <c r="C57" s="322"/>
      <c r="D57" s="322"/>
      <c r="E57" s="322"/>
      <c r="F57" s="322"/>
      <c r="G57" s="322"/>
      <c r="H57" s="322"/>
      <c r="I57" s="322"/>
      <c r="J57" s="322"/>
      <c r="K57" s="322"/>
      <c r="L57" s="322"/>
      <c r="M57" s="322"/>
      <c r="N57" s="322"/>
      <c r="O57" s="322"/>
      <c r="P57" s="322"/>
      <c r="Q57" s="322"/>
      <c r="R57" s="322"/>
      <c r="S57" s="322"/>
      <c r="T57" s="322"/>
      <c r="U57" s="322"/>
      <c r="V57" s="322"/>
      <c r="W57" s="322"/>
      <c r="X57" s="322"/>
      <c r="Y57" s="322"/>
      <c r="Z57" s="322"/>
      <c r="AA57" s="322"/>
      <c r="AB57" s="322"/>
      <c r="AC57" s="322"/>
      <c r="AD57" s="322"/>
    </row>
    <row r="58" ht="23.25" customHeight="1">
      <c r="A58" s="322"/>
      <c r="B58" s="322"/>
      <c r="C58" s="322"/>
      <c r="D58" s="322"/>
      <c r="E58" s="322"/>
      <c r="F58" s="322"/>
      <c r="G58" s="322"/>
      <c r="H58" s="322"/>
      <c r="I58" s="322"/>
      <c r="J58" s="322"/>
      <c r="K58" s="322"/>
      <c r="L58" s="322"/>
      <c r="M58" s="322"/>
      <c r="N58" s="322"/>
      <c r="O58" s="322"/>
      <c r="P58" s="322"/>
      <c r="Q58" s="322"/>
      <c r="R58" s="322"/>
      <c r="S58" s="322"/>
      <c r="T58" s="322"/>
      <c r="U58" s="322"/>
      <c r="V58" s="322"/>
      <c r="W58" s="322"/>
      <c r="X58" s="322"/>
      <c r="Y58" s="322"/>
      <c r="Z58" s="322"/>
      <c r="AA58" s="322"/>
      <c r="AB58" s="322"/>
      <c r="AC58" s="322"/>
      <c r="AD58" s="322"/>
    </row>
    <row r="59" ht="23.25" customHeight="1">
      <c r="A59" s="322"/>
      <c r="B59" s="322"/>
      <c r="C59" s="322"/>
      <c r="D59" s="322"/>
      <c r="E59" s="322"/>
      <c r="F59" s="322"/>
      <c r="G59" s="322"/>
      <c r="H59" s="322"/>
      <c r="I59" s="322"/>
      <c r="J59" s="322"/>
      <c r="K59" s="322"/>
      <c r="L59" s="322"/>
      <c r="M59" s="322"/>
      <c r="N59" s="322"/>
      <c r="O59" s="322"/>
      <c r="P59" s="322"/>
      <c r="Q59" s="322"/>
      <c r="R59" s="322"/>
      <c r="S59" s="322"/>
      <c r="T59" s="322"/>
      <c r="U59" s="322"/>
      <c r="V59" s="322"/>
      <c r="W59" s="322"/>
      <c r="X59" s="322"/>
      <c r="Y59" s="322"/>
      <c r="Z59" s="322"/>
      <c r="AA59" s="322"/>
      <c r="AB59" s="322"/>
      <c r="AC59" s="322"/>
      <c r="AD59" s="322"/>
    </row>
    <row r="60" ht="23.25" customHeight="1">
      <c r="A60" s="322"/>
      <c r="B60" s="322"/>
      <c r="C60" s="322"/>
      <c r="D60" s="322"/>
      <c r="E60" s="322"/>
      <c r="F60" s="322"/>
      <c r="G60" s="322"/>
      <c r="H60" s="322"/>
      <c r="I60" s="322"/>
      <c r="J60" s="322"/>
      <c r="K60" s="322"/>
      <c r="L60" s="322"/>
      <c r="M60" s="322"/>
      <c r="N60" s="322"/>
      <c r="O60" s="322"/>
      <c r="P60" s="322"/>
      <c r="Q60" s="322"/>
      <c r="R60" s="322"/>
      <c r="S60" s="322"/>
      <c r="T60" s="322"/>
      <c r="U60" s="322"/>
      <c r="V60" s="322"/>
      <c r="W60" s="322"/>
      <c r="X60" s="322"/>
      <c r="Y60" s="322"/>
      <c r="Z60" s="322"/>
      <c r="AA60" s="322"/>
      <c r="AB60" s="322"/>
      <c r="AC60" s="322"/>
      <c r="AD60" s="322"/>
    </row>
    <row r="61" ht="23.25" customHeight="1">
      <c r="A61" s="322"/>
      <c r="B61" s="322"/>
      <c r="C61" s="322"/>
      <c r="D61" s="322"/>
      <c r="E61" s="322"/>
      <c r="F61" s="322"/>
      <c r="G61" s="322"/>
      <c r="H61" s="322"/>
      <c r="I61" s="322"/>
      <c r="J61" s="322"/>
      <c r="K61" s="322"/>
      <c r="L61" s="322"/>
      <c r="M61" s="322"/>
      <c r="N61" s="322"/>
      <c r="O61" s="322"/>
      <c r="P61" s="322"/>
      <c r="Q61" s="322"/>
      <c r="R61" s="322"/>
      <c r="S61" s="322"/>
      <c r="T61" s="322"/>
      <c r="U61" s="322"/>
      <c r="V61" s="322"/>
      <c r="W61" s="322"/>
      <c r="X61" s="322"/>
      <c r="Y61" s="322"/>
      <c r="Z61" s="322"/>
      <c r="AA61" s="322"/>
      <c r="AB61" s="322"/>
      <c r="AC61" s="322"/>
      <c r="AD61" s="322"/>
    </row>
    <row r="62" ht="23.25" customHeight="1">
      <c r="A62" s="322"/>
      <c r="B62" s="322"/>
      <c r="C62" s="322"/>
      <c r="D62" s="322"/>
      <c r="E62" s="322"/>
      <c r="F62" s="322"/>
      <c r="G62" s="322"/>
      <c r="H62" s="322"/>
      <c r="I62" s="322"/>
      <c r="J62" s="322"/>
      <c r="K62" s="322"/>
      <c r="L62" s="322"/>
      <c r="M62" s="322"/>
      <c r="N62" s="322"/>
      <c r="O62" s="322"/>
      <c r="P62" s="322"/>
      <c r="Q62" s="322"/>
      <c r="R62" s="322"/>
      <c r="S62" s="322"/>
      <c r="T62" s="322"/>
      <c r="U62" s="322"/>
      <c r="V62" s="322"/>
      <c r="W62" s="322"/>
      <c r="X62" s="322"/>
      <c r="Y62" s="322"/>
      <c r="Z62" s="322"/>
      <c r="AA62" s="322"/>
      <c r="AB62" s="322"/>
      <c r="AC62" s="322"/>
      <c r="AD62" s="322"/>
    </row>
    <row r="63" ht="23.25" customHeight="1">
      <c r="A63" s="322"/>
      <c r="B63" s="322"/>
      <c r="C63" s="322"/>
      <c r="D63" s="322"/>
      <c r="E63" s="322"/>
      <c r="F63" s="322"/>
      <c r="G63" s="322"/>
      <c r="H63" s="322"/>
      <c r="I63" s="322"/>
      <c r="J63" s="322"/>
      <c r="K63" s="322"/>
      <c r="L63" s="322"/>
      <c r="M63" s="322"/>
      <c r="N63" s="322"/>
      <c r="O63" s="322"/>
      <c r="P63" s="322"/>
      <c r="Q63" s="322"/>
      <c r="R63" s="322"/>
      <c r="S63" s="322"/>
      <c r="T63" s="322"/>
      <c r="U63" s="322"/>
      <c r="V63" s="322"/>
      <c r="W63" s="322"/>
      <c r="X63" s="322"/>
      <c r="Y63" s="322"/>
      <c r="Z63" s="322"/>
      <c r="AA63" s="322"/>
      <c r="AB63" s="322"/>
      <c r="AC63" s="322"/>
      <c r="AD63" s="322"/>
    </row>
    <row r="64" ht="23.25" customHeight="1">
      <c r="A64" s="322"/>
      <c r="B64" s="322"/>
      <c r="C64" s="322"/>
      <c r="D64" s="322"/>
      <c r="E64" s="322"/>
      <c r="F64" s="322"/>
      <c r="G64" s="322"/>
      <c r="H64" s="322"/>
      <c r="I64" s="322"/>
      <c r="J64" s="322"/>
      <c r="K64" s="322"/>
      <c r="L64" s="322"/>
      <c r="M64" s="322"/>
      <c r="N64" s="322"/>
      <c r="O64" s="322"/>
      <c r="P64" s="322"/>
      <c r="Q64" s="322"/>
      <c r="R64" s="322"/>
      <c r="S64" s="322"/>
      <c r="T64" s="322"/>
      <c r="U64" s="322"/>
      <c r="V64" s="322"/>
      <c r="W64" s="322"/>
      <c r="X64" s="322"/>
      <c r="Y64" s="322"/>
      <c r="Z64" s="322"/>
      <c r="AA64" s="322"/>
      <c r="AB64" s="322"/>
      <c r="AC64" s="322"/>
      <c r="AD64" s="322"/>
    </row>
    <row r="65" ht="23.25" customHeight="1">
      <c r="A65" s="322"/>
      <c r="B65" s="322"/>
      <c r="C65" s="322"/>
      <c r="D65" s="322"/>
      <c r="E65" s="322"/>
      <c r="F65" s="322"/>
      <c r="G65" s="322"/>
      <c r="H65" s="322"/>
      <c r="I65" s="322"/>
      <c r="J65" s="322"/>
      <c r="K65" s="322"/>
      <c r="L65" s="322"/>
      <c r="M65" s="322"/>
      <c r="N65" s="322"/>
      <c r="O65" s="322"/>
      <c r="P65" s="322"/>
      <c r="Q65" s="322"/>
      <c r="R65" s="322"/>
      <c r="S65" s="322"/>
      <c r="T65" s="322"/>
      <c r="U65" s="322"/>
      <c r="V65" s="322"/>
      <c r="W65" s="322"/>
      <c r="X65" s="322"/>
      <c r="Y65" s="322"/>
      <c r="Z65" s="322"/>
      <c r="AA65" s="322"/>
      <c r="AB65" s="322"/>
      <c r="AC65" s="322"/>
      <c r="AD65" s="322"/>
    </row>
    <row r="66" ht="23.25" customHeight="1">
      <c r="A66" s="322"/>
      <c r="B66" s="322"/>
      <c r="C66" s="322"/>
      <c r="D66" s="322"/>
      <c r="E66" s="322"/>
      <c r="F66" s="322"/>
      <c r="G66" s="322"/>
      <c r="H66" s="322"/>
      <c r="I66" s="322"/>
      <c r="J66" s="322"/>
      <c r="K66" s="322"/>
      <c r="L66" s="322"/>
      <c r="M66" s="322"/>
      <c r="N66" s="322"/>
      <c r="O66" s="322"/>
      <c r="P66" s="322"/>
      <c r="Q66" s="322"/>
      <c r="R66" s="322"/>
      <c r="S66" s="322"/>
      <c r="T66" s="322"/>
      <c r="U66" s="322"/>
      <c r="V66" s="322"/>
      <c r="W66" s="322"/>
      <c r="X66" s="322"/>
      <c r="Y66" s="322"/>
      <c r="Z66" s="322"/>
      <c r="AA66" s="322"/>
      <c r="AB66" s="322"/>
      <c r="AC66" s="322"/>
      <c r="AD66" s="322"/>
    </row>
    <row r="67" ht="23.25" customHeight="1">
      <c r="A67" s="322"/>
      <c r="B67" s="322"/>
      <c r="C67" s="322"/>
      <c r="D67" s="322"/>
      <c r="E67" s="322"/>
      <c r="F67" s="322"/>
      <c r="G67" s="322"/>
      <c r="H67" s="322"/>
      <c r="I67" s="322"/>
      <c r="J67" s="322"/>
      <c r="K67" s="322"/>
      <c r="L67" s="322"/>
      <c r="M67" s="322"/>
      <c r="N67" s="322"/>
      <c r="O67" s="322"/>
      <c r="P67" s="322"/>
      <c r="Q67" s="322"/>
      <c r="R67" s="322"/>
      <c r="S67" s="322"/>
      <c r="T67" s="322"/>
      <c r="U67" s="322"/>
      <c r="V67" s="322"/>
      <c r="W67" s="322"/>
      <c r="X67" s="322"/>
      <c r="Y67" s="322"/>
      <c r="Z67" s="322"/>
      <c r="AA67" s="322"/>
      <c r="AB67" s="322"/>
      <c r="AC67" s="322"/>
      <c r="AD67" s="322"/>
    </row>
    <row r="68" ht="23.25" customHeight="1">
      <c r="A68" s="322"/>
      <c r="B68" s="322"/>
      <c r="C68" s="322"/>
      <c r="D68" s="322"/>
      <c r="E68" s="322"/>
      <c r="F68" s="322"/>
      <c r="G68" s="322"/>
      <c r="H68" s="322"/>
      <c r="I68" s="322"/>
      <c r="J68" s="322"/>
      <c r="K68" s="322"/>
      <c r="L68" s="322"/>
      <c r="M68" s="322"/>
      <c r="N68" s="322"/>
      <c r="O68" s="322"/>
      <c r="P68" s="322"/>
      <c r="Q68" s="322"/>
      <c r="R68" s="322"/>
      <c r="S68" s="322"/>
      <c r="T68" s="322"/>
      <c r="U68" s="322"/>
      <c r="V68" s="322"/>
      <c r="W68" s="322"/>
      <c r="X68" s="322"/>
      <c r="Y68" s="322"/>
      <c r="Z68" s="322"/>
      <c r="AA68" s="322"/>
      <c r="AB68" s="322"/>
      <c r="AC68" s="322"/>
      <c r="AD68" s="322"/>
    </row>
    <row r="69" ht="23.25" customHeight="1">
      <c r="A69" s="322"/>
      <c r="B69" s="322"/>
      <c r="C69" s="322"/>
      <c r="D69" s="322"/>
      <c r="E69" s="322"/>
      <c r="F69" s="322"/>
      <c r="G69" s="322"/>
      <c r="H69" s="322"/>
      <c r="I69" s="322"/>
      <c r="J69" s="322"/>
      <c r="K69" s="322"/>
      <c r="L69" s="322"/>
      <c r="M69" s="322"/>
      <c r="N69" s="322"/>
      <c r="O69" s="322"/>
      <c r="P69" s="322"/>
      <c r="Q69" s="322"/>
      <c r="R69" s="322"/>
      <c r="S69" s="322"/>
      <c r="T69" s="322"/>
      <c r="U69" s="322"/>
      <c r="V69" s="322"/>
      <c r="W69" s="322"/>
      <c r="X69" s="322"/>
      <c r="Y69" s="322"/>
      <c r="Z69" s="322"/>
      <c r="AA69" s="322"/>
      <c r="AB69" s="322"/>
      <c r="AC69" s="322"/>
      <c r="AD69" s="322"/>
    </row>
    <row r="70" ht="23.25" customHeight="1">
      <c r="A70" s="322"/>
      <c r="B70" s="322"/>
      <c r="C70" s="322"/>
      <c r="D70" s="322"/>
      <c r="E70" s="322"/>
      <c r="F70" s="322"/>
      <c r="G70" s="322"/>
      <c r="H70" s="322"/>
      <c r="I70" s="322"/>
      <c r="J70" s="322"/>
      <c r="K70" s="322"/>
      <c r="L70" s="322"/>
      <c r="M70" s="322"/>
      <c r="N70" s="322"/>
      <c r="O70" s="322"/>
      <c r="P70" s="322"/>
      <c r="Q70" s="322"/>
      <c r="R70" s="322"/>
      <c r="S70" s="322"/>
      <c r="T70" s="322"/>
      <c r="U70" s="322"/>
      <c r="V70" s="322"/>
      <c r="W70" s="322"/>
      <c r="X70" s="322"/>
      <c r="Y70" s="322"/>
      <c r="Z70" s="322"/>
      <c r="AA70" s="322"/>
      <c r="AB70" s="322"/>
      <c r="AC70" s="322"/>
      <c r="AD70" s="322"/>
    </row>
    <row r="71" ht="23.25" customHeight="1">
      <c r="A71" s="322"/>
      <c r="B71" s="322"/>
      <c r="C71" s="322"/>
      <c r="D71" s="322"/>
      <c r="E71" s="322"/>
      <c r="F71" s="322"/>
      <c r="G71" s="322"/>
      <c r="H71" s="322"/>
      <c r="I71" s="322"/>
      <c r="J71" s="322"/>
      <c r="K71" s="322"/>
      <c r="L71" s="322"/>
      <c r="M71" s="322"/>
      <c r="N71" s="322"/>
      <c r="O71" s="322"/>
      <c r="P71" s="322"/>
      <c r="Q71" s="322"/>
      <c r="R71" s="322"/>
      <c r="S71" s="322"/>
      <c r="T71" s="322"/>
      <c r="U71" s="322"/>
      <c r="V71" s="322"/>
      <c r="W71" s="322"/>
      <c r="X71" s="322"/>
      <c r="Y71" s="322"/>
      <c r="Z71" s="322"/>
      <c r="AA71" s="322"/>
      <c r="AB71" s="322"/>
      <c r="AC71" s="322"/>
      <c r="AD71" s="322"/>
    </row>
    <row r="72" ht="23.25" customHeight="1">
      <c r="A72" s="322"/>
      <c r="B72" s="322"/>
      <c r="C72" s="322"/>
      <c r="D72" s="322"/>
      <c r="E72" s="322"/>
      <c r="F72" s="322"/>
      <c r="G72" s="322"/>
      <c r="H72" s="322"/>
      <c r="I72" s="322"/>
      <c r="J72" s="322"/>
      <c r="K72" s="322"/>
      <c r="L72" s="322"/>
      <c r="M72" s="322"/>
      <c r="N72" s="322"/>
      <c r="O72" s="322"/>
      <c r="P72" s="322"/>
      <c r="Q72" s="322"/>
      <c r="R72" s="322"/>
      <c r="S72" s="322"/>
      <c r="T72" s="322"/>
      <c r="U72" s="322"/>
      <c r="V72" s="322"/>
      <c r="W72" s="322"/>
      <c r="X72" s="322"/>
      <c r="Y72" s="322"/>
      <c r="Z72" s="322"/>
      <c r="AA72" s="322"/>
      <c r="AB72" s="322"/>
      <c r="AC72" s="322"/>
      <c r="AD72" s="322"/>
    </row>
    <row r="73" ht="23.25" customHeight="1">
      <c r="A73" s="322"/>
      <c r="B73" s="322"/>
      <c r="C73" s="322"/>
      <c r="D73" s="322"/>
      <c r="E73" s="322"/>
      <c r="F73" s="322"/>
      <c r="G73" s="322"/>
      <c r="H73" s="322"/>
      <c r="I73" s="322"/>
      <c r="J73" s="322"/>
      <c r="K73" s="322"/>
      <c r="L73" s="322"/>
      <c r="M73" s="322"/>
      <c r="N73" s="322"/>
      <c r="O73" s="322"/>
      <c r="P73" s="322"/>
      <c r="Q73" s="322"/>
      <c r="R73" s="322"/>
      <c r="S73" s="322"/>
      <c r="T73" s="322"/>
      <c r="U73" s="322"/>
      <c r="V73" s="322"/>
      <c r="W73" s="322"/>
      <c r="X73" s="322"/>
      <c r="Y73" s="322"/>
      <c r="Z73" s="322"/>
      <c r="AA73" s="322"/>
      <c r="AB73" s="322"/>
      <c r="AC73" s="322"/>
      <c r="AD73" s="322"/>
    </row>
    <row r="74" ht="23.25" customHeight="1">
      <c r="A74" s="322"/>
      <c r="B74" s="322"/>
      <c r="C74" s="322"/>
      <c r="D74" s="322"/>
      <c r="E74" s="322"/>
      <c r="F74" s="322"/>
      <c r="G74" s="322"/>
      <c r="H74" s="322"/>
      <c r="I74" s="322"/>
      <c r="J74" s="322"/>
      <c r="K74" s="322"/>
      <c r="L74" s="322"/>
      <c r="M74" s="322"/>
      <c r="N74" s="322"/>
      <c r="O74" s="322"/>
      <c r="P74" s="322"/>
      <c r="Q74" s="322"/>
      <c r="R74" s="322"/>
      <c r="S74" s="322"/>
      <c r="T74" s="322"/>
      <c r="U74" s="322"/>
      <c r="V74" s="322"/>
      <c r="W74" s="322"/>
      <c r="X74" s="322"/>
      <c r="Y74" s="322"/>
      <c r="Z74" s="322"/>
      <c r="AA74" s="322"/>
      <c r="AB74" s="322"/>
      <c r="AC74" s="322"/>
      <c r="AD74" s="322"/>
    </row>
    <row r="75" ht="23.25" customHeight="1">
      <c r="A75" s="322"/>
      <c r="B75" s="322"/>
      <c r="C75" s="322"/>
      <c r="D75" s="322"/>
      <c r="E75" s="322"/>
      <c r="F75" s="322"/>
      <c r="G75" s="322"/>
      <c r="H75" s="322"/>
      <c r="I75" s="322"/>
      <c r="J75" s="322"/>
      <c r="K75" s="322"/>
      <c r="L75" s="322"/>
      <c r="M75" s="322"/>
      <c r="N75" s="322"/>
      <c r="O75" s="322"/>
      <c r="P75" s="322"/>
      <c r="Q75" s="322"/>
      <c r="R75" s="322"/>
      <c r="S75" s="322"/>
      <c r="T75" s="322"/>
      <c r="U75" s="322"/>
      <c r="V75" s="322"/>
      <c r="W75" s="322"/>
      <c r="X75" s="322"/>
      <c r="Y75" s="322"/>
      <c r="Z75" s="322"/>
      <c r="AA75" s="322"/>
      <c r="AB75" s="322"/>
      <c r="AC75" s="322"/>
      <c r="AD75" s="322"/>
    </row>
    <row r="76" ht="23.25" customHeight="1">
      <c r="A76" s="322"/>
      <c r="B76" s="322"/>
      <c r="C76" s="322"/>
      <c r="D76" s="322"/>
      <c r="E76" s="322"/>
      <c r="F76" s="322"/>
      <c r="G76" s="322"/>
      <c r="H76" s="322"/>
      <c r="I76" s="322"/>
      <c r="J76" s="322"/>
      <c r="K76" s="322"/>
      <c r="L76" s="322"/>
      <c r="M76" s="322"/>
      <c r="N76" s="322"/>
      <c r="O76" s="322"/>
      <c r="P76" s="322"/>
      <c r="Q76" s="322"/>
      <c r="R76" s="322"/>
      <c r="S76" s="322"/>
      <c r="T76" s="322"/>
      <c r="U76" s="322"/>
      <c r="V76" s="322"/>
      <c r="W76" s="322"/>
      <c r="X76" s="322"/>
      <c r="Y76" s="322"/>
      <c r="Z76" s="322"/>
      <c r="AA76" s="322"/>
      <c r="AB76" s="322"/>
      <c r="AC76" s="322"/>
      <c r="AD76" s="322"/>
    </row>
    <row r="77" ht="23.25" customHeight="1">
      <c r="A77" s="322"/>
      <c r="B77" s="322"/>
      <c r="C77" s="322"/>
      <c r="D77" s="322"/>
      <c r="E77" s="322"/>
      <c r="F77" s="322"/>
      <c r="G77" s="322"/>
      <c r="H77" s="322"/>
      <c r="I77" s="322"/>
      <c r="J77" s="322"/>
      <c r="K77" s="322"/>
      <c r="L77" s="322"/>
      <c r="M77" s="322"/>
      <c r="N77" s="322"/>
      <c r="O77" s="322"/>
      <c r="P77" s="322"/>
      <c r="Q77" s="322"/>
      <c r="R77" s="322"/>
      <c r="S77" s="322"/>
      <c r="T77" s="322"/>
      <c r="U77" s="322"/>
      <c r="V77" s="322"/>
      <c r="W77" s="322"/>
      <c r="X77" s="322"/>
      <c r="Y77" s="322"/>
      <c r="Z77" s="322"/>
      <c r="AA77" s="322"/>
      <c r="AB77" s="322"/>
      <c r="AC77" s="322"/>
      <c r="AD77" s="322"/>
    </row>
    <row r="78" ht="23.25" customHeight="1">
      <c r="A78" s="322"/>
      <c r="B78" s="322"/>
      <c r="C78" s="322"/>
      <c r="D78" s="322"/>
      <c r="E78" s="322"/>
      <c r="F78" s="322"/>
      <c r="G78" s="322"/>
      <c r="H78" s="322"/>
      <c r="I78" s="322"/>
      <c r="J78" s="322"/>
      <c r="K78" s="322"/>
      <c r="L78" s="322"/>
      <c r="M78" s="322"/>
      <c r="N78" s="322"/>
      <c r="O78" s="322"/>
      <c r="P78" s="322"/>
      <c r="Q78" s="322"/>
      <c r="R78" s="322"/>
      <c r="S78" s="322"/>
      <c r="T78" s="322"/>
      <c r="U78" s="322"/>
      <c r="V78" s="322"/>
      <c r="W78" s="322"/>
      <c r="X78" s="322"/>
      <c r="Y78" s="322"/>
      <c r="Z78" s="322"/>
      <c r="AA78" s="322"/>
      <c r="AB78" s="322"/>
      <c r="AC78" s="322"/>
      <c r="AD78" s="322"/>
    </row>
    <row r="79" ht="23.25" customHeight="1">
      <c r="A79" s="322"/>
      <c r="B79" s="322"/>
      <c r="C79" s="322"/>
      <c r="D79" s="322"/>
      <c r="E79" s="322"/>
      <c r="F79" s="322"/>
      <c r="G79" s="322"/>
      <c r="H79" s="322"/>
      <c r="I79" s="322"/>
      <c r="J79" s="322"/>
      <c r="K79" s="322"/>
      <c r="L79" s="322"/>
      <c r="M79" s="322"/>
      <c r="N79" s="322"/>
      <c r="O79" s="322"/>
      <c r="P79" s="322"/>
      <c r="Q79" s="322"/>
      <c r="R79" s="322"/>
      <c r="S79" s="322"/>
      <c r="T79" s="322"/>
      <c r="U79" s="322"/>
      <c r="V79" s="322"/>
      <c r="W79" s="322"/>
      <c r="X79" s="322"/>
      <c r="Y79" s="322"/>
      <c r="Z79" s="322"/>
      <c r="AA79" s="322"/>
      <c r="AB79" s="322"/>
      <c r="AC79" s="322"/>
      <c r="AD79" s="322"/>
    </row>
    <row r="80" ht="23.25" customHeight="1">
      <c r="A80" s="322"/>
      <c r="B80" s="322"/>
      <c r="C80" s="322"/>
      <c r="D80" s="322"/>
      <c r="E80" s="322"/>
      <c r="F80" s="322"/>
      <c r="G80" s="322"/>
      <c r="H80" s="322"/>
      <c r="I80" s="322"/>
      <c r="J80" s="322"/>
      <c r="K80" s="322"/>
      <c r="L80" s="322"/>
      <c r="M80" s="322"/>
      <c r="N80" s="322"/>
      <c r="O80" s="322"/>
      <c r="P80" s="322"/>
      <c r="Q80" s="322"/>
      <c r="R80" s="322"/>
      <c r="S80" s="322"/>
      <c r="T80" s="322"/>
      <c r="U80" s="322"/>
      <c r="V80" s="322"/>
      <c r="W80" s="322"/>
      <c r="X80" s="322"/>
      <c r="Y80" s="322"/>
      <c r="Z80" s="322"/>
      <c r="AA80" s="322"/>
      <c r="AB80" s="322"/>
      <c r="AC80" s="322"/>
      <c r="AD80" s="322"/>
    </row>
    <row r="81" ht="23.25" customHeight="1">
      <c r="A81" s="322"/>
      <c r="B81" s="322"/>
      <c r="C81" s="322"/>
      <c r="D81" s="322"/>
      <c r="E81" s="322"/>
      <c r="F81" s="322"/>
      <c r="G81" s="322"/>
      <c r="H81" s="322"/>
      <c r="I81" s="322"/>
      <c r="J81" s="322"/>
      <c r="K81" s="322"/>
      <c r="L81" s="322"/>
      <c r="M81" s="322"/>
      <c r="N81" s="322"/>
      <c r="O81" s="322"/>
      <c r="P81" s="322"/>
      <c r="Q81" s="322"/>
      <c r="R81" s="322"/>
      <c r="S81" s="322"/>
      <c r="T81" s="322"/>
      <c r="U81" s="322"/>
      <c r="V81" s="322"/>
      <c r="W81" s="322"/>
      <c r="X81" s="322"/>
      <c r="Y81" s="322"/>
      <c r="Z81" s="322"/>
      <c r="AA81" s="322"/>
      <c r="AB81" s="322"/>
      <c r="AC81" s="322"/>
      <c r="AD81" s="322"/>
    </row>
    <row r="82" ht="23.25" customHeight="1">
      <c r="A82" s="322"/>
      <c r="B82" s="322"/>
      <c r="C82" s="322"/>
      <c r="D82" s="322"/>
      <c r="E82" s="322"/>
      <c r="F82" s="322"/>
      <c r="G82" s="322"/>
      <c r="H82" s="322"/>
      <c r="I82" s="322"/>
      <c r="J82" s="322"/>
      <c r="K82" s="322"/>
      <c r="L82" s="322"/>
      <c r="M82" s="322"/>
      <c r="N82" s="322"/>
      <c r="O82" s="322"/>
      <c r="P82" s="322"/>
      <c r="Q82" s="322"/>
      <c r="R82" s="322"/>
      <c r="S82" s="322"/>
      <c r="T82" s="322"/>
      <c r="U82" s="322"/>
      <c r="V82" s="322"/>
      <c r="W82" s="322"/>
      <c r="X82" s="322"/>
      <c r="Y82" s="322"/>
      <c r="Z82" s="322"/>
      <c r="AA82" s="322"/>
      <c r="AB82" s="322"/>
      <c r="AC82" s="322"/>
      <c r="AD82" s="322"/>
    </row>
    <row r="83" ht="23.25" customHeight="1">
      <c r="A83" s="322"/>
      <c r="B83" s="322"/>
      <c r="C83" s="322"/>
      <c r="D83" s="322"/>
      <c r="E83" s="322"/>
      <c r="F83" s="322"/>
      <c r="G83" s="322"/>
      <c r="H83" s="322"/>
      <c r="I83" s="322"/>
      <c r="J83" s="322"/>
      <c r="K83" s="322"/>
      <c r="L83" s="322"/>
      <c r="M83" s="322"/>
      <c r="N83" s="322"/>
      <c r="O83" s="322"/>
      <c r="P83" s="322"/>
      <c r="Q83" s="322"/>
      <c r="R83" s="322"/>
      <c r="S83" s="322"/>
      <c r="T83" s="322"/>
      <c r="U83" s="322"/>
      <c r="V83" s="322"/>
      <c r="W83" s="322"/>
      <c r="X83" s="322"/>
      <c r="Y83" s="322"/>
      <c r="Z83" s="322"/>
      <c r="AA83" s="322"/>
      <c r="AB83" s="322"/>
      <c r="AC83" s="322"/>
      <c r="AD83" s="322"/>
    </row>
    <row r="84" ht="23.25" customHeight="1">
      <c r="A84" s="322"/>
      <c r="B84" s="322"/>
      <c r="C84" s="322"/>
      <c r="D84" s="322"/>
      <c r="E84" s="322"/>
      <c r="F84" s="322"/>
      <c r="G84" s="322"/>
      <c r="H84" s="322"/>
      <c r="I84" s="322"/>
      <c r="J84" s="322"/>
      <c r="K84" s="322"/>
      <c r="L84" s="322"/>
      <c r="M84" s="322"/>
      <c r="N84" s="322"/>
      <c r="O84" s="322"/>
      <c r="P84" s="322"/>
      <c r="Q84" s="322"/>
      <c r="R84" s="322"/>
      <c r="S84" s="322"/>
      <c r="T84" s="322"/>
      <c r="U84" s="322"/>
      <c r="V84" s="322"/>
      <c r="W84" s="322"/>
      <c r="X84" s="322"/>
      <c r="Y84" s="322"/>
      <c r="Z84" s="322"/>
      <c r="AA84" s="322"/>
      <c r="AB84" s="322"/>
      <c r="AC84" s="322"/>
      <c r="AD84" s="322"/>
    </row>
    <row r="85" ht="23.25" customHeight="1">
      <c r="A85" s="322"/>
      <c r="B85" s="322"/>
      <c r="C85" s="322"/>
      <c r="D85" s="322"/>
      <c r="E85" s="322"/>
      <c r="F85" s="322"/>
      <c r="G85" s="322"/>
      <c r="H85" s="322"/>
      <c r="I85" s="322"/>
      <c r="J85" s="322"/>
      <c r="K85" s="322"/>
      <c r="L85" s="322"/>
      <c r="M85" s="322"/>
      <c r="N85" s="322"/>
      <c r="O85" s="322"/>
      <c r="P85" s="322"/>
      <c r="Q85" s="322"/>
      <c r="R85" s="322"/>
      <c r="S85" s="322"/>
      <c r="T85" s="322"/>
      <c r="U85" s="322"/>
      <c r="V85" s="322"/>
      <c r="W85" s="322"/>
      <c r="X85" s="322"/>
      <c r="Y85" s="322"/>
      <c r="Z85" s="322"/>
      <c r="AA85" s="322"/>
      <c r="AB85" s="322"/>
      <c r="AC85" s="322"/>
      <c r="AD85" s="322"/>
    </row>
    <row r="86" ht="23.25" customHeight="1">
      <c r="A86" s="322"/>
      <c r="B86" s="322"/>
      <c r="C86" s="322"/>
      <c r="D86" s="322"/>
      <c r="E86" s="322"/>
      <c r="F86" s="322"/>
      <c r="G86" s="322"/>
      <c r="H86" s="322"/>
      <c r="I86" s="322"/>
      <c r="J86" s="322"/>
      <c r="K86" s="322"/>
      <c r="L86" s="322"/>
      <c r="M86" s="322"/>
      <c r="N86" s="322"/>
      <c r="O86" s="322"/>
      <c r="P86" s="322"/>
      <c r="Q86" s="322"/>
      <c r="R86" s="322"/>
      <c r="S86" s="322"/>
      <c r="T86" s="322"/>
      <c r="U86" s="322"/>
      <c r="V86" s="322"/>
      <c r="W86" s="322"/>
      <c r="X86" s="322"/>
      <c r="Y86" s="322"/>
      <c r="Z86" s="322"/>
      <c r="AA86" s="322"/>
      <c r="AB86" s="322"/>
      <c r="AC86" s="322"/>
      <c r="AD86" s="322"/>
    </row>
    <row r="87" ht="23.25" customHeight="1">
      <c r="A87" s="322"/>
      <c r="B87" s="322"/>
      <c r="C87" s="322"/>
      <c r="D87" s="322"/>
      <c r="E87" s="322"/>
      <c r="F87" s="322"/>
      <c r="G87" s="322"/>
      <c r="H87" s="322"/>
      <c r="I87" s="322"/>
      <c r="J87" s="322"/>
      <c r="K87" s="322"/>
      <c r="L87" s="322"/>
      <c r="M87" s="322"/>
      <c r="N87" s="322"/>
      <c r="O87" s="322"/>
      <c r="P87" s="322"/>
      <c r="Q87" s="322"/>
      <c r="R87" s="322"/>
      <c r="S87" s="322"/>
      <c r="T87" s="322"/>
      <c r="U87" s="322"/>
      <c r="V87" s="322"/>
      <c r="W87" s="322"/>
      <c r="X87" s="322"/>
      <c r="Y87" s="322"/>
      <c r="Z87" s="322"/>
      <c r="AA87" s="322"/>
      <c r="AB87" s="322"/>
      <c r="AC87" s="322"/>
      <c r="AD87" s="322"/>
    </row>
    <row r="88" ht="23.25" customHeight="1">
      <c r="A88" s="322"/>
      <c r="B88" s="322"/>
      <c r="C88" s="322"/>
      <c r="D88" s="322"/>
      <c r="E88" s="322"/>
      <c r="F88" s="322"/>
      <c r="G88" s="322"/>
      <c r="H88" s="322"/>
      <c r="I88" s="322"/>
      <c r="J88" s="322"/>
      <c r="K88" s="322"/>
      <c r="L88" s="322"/>
      <c r="M88" s="322"/>
      <c r="N88" s="322"/>
      <c r="O88" s="322"/>
      <c r="P88" s="322"/>
      <c r="Q88" s="322"/>
      <c r="R88" s="322"/>
      <c r="S88" s="322"/>
      <c r="T88" s="322"/>
      <c r="U88" s="322"/>
      <c r="V88" s="322"/>
      <c r="W88" s="322"/>
      <c r="X88" s="322"/>
      <c r="Y88" s="322"/>
      <c r="Z88" s="322"/>
      <c r="AA88" s="322"/>
      <c r="AB88" s="322"/>
      <c r="AC88" s="322"/>
      <c r="AD88" s="322"/>
    </row>
    <row r="89" ht="23.25" customHeight="1">
      <c r="A89" s="322"/>
      <c r="B89" s="322"/>
      <c r="C89" s="322"/>
      <c r="D89" s="322"/>
      <c r="E89" s="322"/>
      <c r="F89" s="322"/>
      <c r="G89" s="322"/>
      <c r="H89" s="322"/>
      <c r="I89" s="322"/>
      <c r="J89" s="322"/>
      <c r="K89" s="322"/>
      <c r="L89" s="322"/>
      <c r="M89" s="322"/>
      <c r="N89" s="322"/>
      <c r="O89" s="322"/>
      <c r="P89" s="322"/>
      <c r="Q89" s="322"/>
      <c r="R89" s="322"/>
      <c r="S89" s="322"/>
      <c r="T89" s="322"/>
      <c r="U89" s="322"/>
      <c r="V89" s="322"/>
      <c r="W89" s="322"/>
      <c r="X89" s="322"/>
      <c r="Y89" s="322"/>
      <c r="Z89" s="322"/>
      <c r="AA89" s="322"/>
      <c r="AB89" s="322"/>
      <c r="AC89" s="322"/>
      <c r="AD89" s="322"/>
    </row>
    <row r="90" ht="23.25" customHeight="1">
      <c r="A90" s="322"/>
      <c r="B90" s="322"/>
      <c r="C90" s="322"/>
      <c r="D90" s="322"/>
      <c r="E90" s="322"/>
      <c r="F90" s="322"/>
      <c r="G90" s="322"/>
      <c r="H90" s="322"/>
      <c r="I90" s="322"/>
      <c r="J90" s="322"/>
      <c r="K90" s="322"/>
      <c r="L90" s="322"/>
      <c r="M90" s="322"/>
      <c r="N90" s="322"/>
      <c r="O90" s="322"/>
      <c r="P90" s="322"/>
      <c r="Q90" s="322"/>
      <c r="R90" s="322"/>
      <c r="S90" s="322"/>
      <c r="T90" s="322"/>
      <c r="U90" s="322"/>
      <c r="V90" s="322"/>
      <c r="W90" s="322"/>
      <c r="X90" s="322"/>
      <c r="Y90" s="322"/>
      <c r="Z90" s="322"/>
      <c r="AA90" s="322"/>
      <c r="AB90" s="322"/>
      <c r="AC90" s="322"/>
      <c r="AD90" s="322"/>
    </row>
    <row r="91" ht="23.25" customHeight="1">
      <c r="A91" s="322"/>
      <c r="B91" s="322"/>
      <c r="C91" s="322"/>
      <c r="D91" s="322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2"/>
      <c r="AA91" s="322"/>
      <c r="AB91" s="322"/>
      <c r="AC91" s="322"/>
      <c r="AD91" s="322"/>
    </row>
    <row r="92" ht="23.25" customHeight="1">
      <c r="A92" s="322"/>
      <c r="B92" s="322"/>
      <c r="C92" s="322"/>
      <c r="D92" s="322"/>
      <c r="E92" s="322"/>
      <c r="F92" s="322"/>
      <c r="G92" s="322"/>
      <c r="H92" s="322"/>
      <c r="I92" s="322"/>
      <c r="J92" s="322"/>
      <c r="K92" s="322"/>
      <c r="L92" s="322"/>
      <c r="M92" s="322"/>
      <c r="N92" s="322"/>
      <c r="O92" s="322"/>
      <c r="P92" s="322"/>
      <c r="Q92" s="322"/>
      <c r="R92" s="322"/>
      <c r="S92" s="322"/>
      <c r="T92" s="322"/>
      <c r="U92" s="322"/>
      <c r="V92" s="322"/>
      <c r="W92" s="322"/>
      <c r="X92" s="322"/>
      <c r="Y92" s="322"/>
      <c r="Z92" s="322"/>
      <c r="AA92" s="322"/>
      <c r="AB92" s="322"/>
      <c r="AC92" s="322"/>
      <c r="AD92" s="322"/>
    </row>
    <row r="93" ht="23.25" customHeight="1">
      <c r="A93" s="322"/>
      <c r="B93" s="322"/>
      <c r="C93" s="322"/>
      <c r="D93" s="322"/>
      <c r="E93" s="322"/>
      <c r="F93" s="322"/>
      <c r="G93" s="322"/>
      <c r="H93" s="322"/>
      <c r="I93" s="322"/>
      <c r="J93" s="322"/>
      <c r="K93" s="322"/>
      <c r="L93" s="322"/>
      <c r="M93" s="322"/>
      <c r="N93" s="322"/>
      <c r="O93" s="322"/>
      <c r="P93" s="322"/>
      <c r="Q93" s="322"/>
      <c r="R93" s="322"/>
      <c r="S93" s="322"/>
      <c r="T93" s="322"/>
      <c r="U93" s="322"/>
      <c r="V93" s="322"/>
      <c r="W93" s="322"/>
      <c r="X93" s="322"/>
      <c r="Y93" s="322"/>
      <c r="Z93" s="322"/>
      <c r="AA93" s="322"/>
      <c r="AB93" s="322"/>
      <c r="AC93" s="322"/>
      <c r="AD93" s="322"/>
    </row>
    <row r="94" ht="23.25" customHeight="1">
      <c r="A94" s="322"/>
      <c r="B94" s="322"/>
      <c r="C94" s="322"/>
      <c r="D94" s="322"/>
      <c r="E94" s="322"/>
      <c r="F94" s="322"/>
      <c r="G94" s="322"/>
      <c r="H94" s="322"/>
      <c r="I94" s="322"/>
      <c r="J94" s="322"/>
      <c r="K94" s="322"/>
      <c r="L94" s="322"/>
      <c r="M94" s="322"/>
      <c r="N94" s="322"/>
      <c r="O94" s="322"/>
      <c r="P94" s="322"/>
      <c r="Q94" s="322"/>
      <c r="R94" s="322"/>
      <c r="S94" s="322"/>
      <c r="T94" s="322"/>
      <c r="U94" s="322"/>
      <c r="V94" s="322"/>
      <c r="W94" s="322"/>
      <c r="X94" s="322"/>
      <c r="Y94" s="322"/>
      <c r="Z94" s="322"/>
      <c r="AA94" s="322"/>
      <c r="AB94" s="322"/>
      <c r="AC94" s="322"/>
      <c r="AD94" s="322"/>
    </row>
    <row r="95" ht="23.25" customHeight="1">
      <c r="A95" s="322"/>
      <c r="B95" s="322"/>
      <c r="C95" s="322"/>
      <c r="D95" s="322"/>
      <c r="E95" s="322"/>
      <c r="F95" s="322"/>
      <c r="G95" s="322"/>
      <c r="H95" s="322"/>
      <c r="I95" s="322"/>
      <c r="J95" s="322"/>
      <c r="K95" s="322"/>
      <c r="L95" s="322"/>
      <c r="M95" s="322"/>
      <c r="N95" s="322"/>
      <c r="O95" s="322"/>
      <c r="P95" s="322"/>
      <c r="Q95" s="322"/>
      <c r="R95" s="322"/>
      <c r="S95" s="322"/>
      <c r="T95" s="322"/>
      <c r="U95" s="322"/>
      <c r="V95" s="322"/>
      <c r="W95" s="322"/>
      <c r="X95" s="322"/>
      <c r="Y95" s="322"/>
      <c r="Z95" s="322"/>
      <c r="AA95" s="322"/>
      <c r="AB95" s="322"/>
      <c r="AC95" s="322"/>
      <c r="AD95" s="322"/>
    </row>
    <row r="96" ht="23.25" customHeight="1">
      <c r="A96" s="322"/>
      <c r="B96" s="322"/>
      <c r="C96" s="322"/>
      <c r="D96" s="322"/>
      <c r="E96" s="322"/>
      <c r="F96" s="322"/>
      <c r="G96" s="322"/>
      <c r="H96" s="322"/>
      <c r="I96" s="322"/>
      <c r="J96" s="322"/>
      <c r="K96" s="322"/>
      <c r="L96" s="322"/>
      <c r="M96" s="322"/>
      <c r="N96" s="322"/>
      <c r="O96" s="322"/>
      <c r="P96" s="322"/>
      <c r="Q96" s="322"/>
      <c r="R96" s="322"/>
      <c r="S96" s="322"/>
      <c r="T96" s="322"/>
      <c r="U96" s="322"/>
      <c r="V96" s="322"/>
      <c r="W96" s="322"/>
      <c r="X96" s="322"/>
      <c r="Y96" s="322"/>
      <c r="Z96" s="322"/>
      <c r="AA96" s="322"/>
      <c r="AB96" s="322"/>
      <c r="AC96" s="322"/>
      <c r="AD96" s="322"/>
    </row>
    <row r="97" ht="23.25" customHeight="1">
      <c r="A97" s="322"/>
      <c r="B97" s="322"/>
      <c r="C97" s="322"/>
      <c r="D97" s="322"/>
      <c r="E97" s="322"/>
      <c r="F97" s="322"/>
      <c r="G97" s="322"/>
      <c r="H97" s="322"/>
      <c r="I97" s="322"/>
      <c r="J97" s="322"/>
      <c r="K97" s="322"/>
      <c r="L97" s="322"/>
      <c r="M97" s="322"/>
      <c r="N97" s="322"/>
      <c r="O97" s="322"/>
      <c r="P97" s="322"/>
      <c r="Q97" s="322"/>
      <c r="R97" s="322"/>
      <c r="S97" s="322"/>
      <c r="T97" s="322"/>
      <c r="U97" s="322"/>
      <c r="V97" s="322"/>
      <c r="W97" s="322"/>
      <c r="X97" s="322"/>
      <c r="Y97" s="322"/>
      <c r="Z97" s="322"/>
      <c r="AA97" s="322"/>
      <c r="AB97" s="322"/>
      <c r="AC97" s="322"/>
      <c r="AD97" s="322"/>
    </row>
    <row r="98" ht="23.25" customHeight="1">
      <c r="A98" s="322"/>
      <c r="B98" s="322"/>
      <c r="C98" s="322"/>
      <c r="D98" s="322"/>
      <c r="E98" s="322"/>
      <c r="F98" s="322"/>
      <c r="G98" s="322"/>
      <c r="H98" s="322"/>
      <c r="I98" s="322"/>
      <c r="J98" s="322"/>
      <c r="K98" s="322"/>
      <c r="L98" s="322"/>
      <c r="M98" s="322"/>
      <c r="N98" s="322"/>
      <c r="O98" s="322"/>
      <c r="P98" s="322"/>
      <c r="Q98" s="322"/>
      <c r="R98" s="322"/>
      <c r="S98" s="322"/>
      <c r="T98" s="322"/>
      <c r="U98" s="322"/>
      <c r="V98" s="322"/>
      <c r="W98" s="322"/>
      <c r="X98" s="322"/>
      <c r="Y98" s="322"/>
      <c r="Z98" s="322"/>
      <c r="AA98" s="322"/>
      <c r="AB98" s="322"/>
      <c r="AC98" s="322"/>
      <c r="AD98" s="322"/>
    </row>
    <row r="99" ht="23.25" customHeight="1">
      <c r="A99" s="322"/>
      <c r="B99" s="322"/>
      <c r="C99" s="322"/>
      <c r="D99" s="322"/>
      <c r="E99" s="322"/>
      <c r="F99" s="322"/>
      <c r="G99" s="322"/>
      <c r="H99" s="322"/>
      <c r="I99" s="322"/>
      <c r="J99" s="322"/>
      <c r="K99" s="322"/>
      <c r="L99" s="322"/>
      <c r="M99" s="322"/>
      <c r="N99" s="322"/>
      <c r="O99" s="322"/>
      <c r="P99" s="322"/>
      <c r="Q99" s="322"/>
      <c r="R99" s="322"/>
      <c r="S99" s="322"/>
      <c r="T99" s="322"/>
      <c r="U99" s="322"/>
      <c r="V99" s="322"/>
      <c r="W99" s="322"/>
      <c r="X99" s="322"/>
      <c r="Y99" s="322"/>
      <c r="Z99" s="322"/>
      <c r="AA99" s="322"/>
      <c r="AB99" s="322"/>
      <c r="AC99" s="322"/>
      <c r="AD99" s="322"/>
    </row>
    <row r="100" ht="23.25" customHeight="1">
      <c r="A100" s="322"/>
      <c r="B100" s="322"/>
      <c r="C100" s="322"/>
      <c r="D100" s="322"/>
      <c r="E100" s="322"/>
      <c r="F100" s="322"/>
      <c r="G100" s="322"/>
      <c r="H100" s="322"/>
      <c r="I100" s="322"/>
      <c r="J100" s="322"/>
      <c r="K100" s="322"/>
      <c r="L100" s="322"/>
      <c r="M100" s="322"/>
      <c r="N100" s="322"/>
      <c r="O100" s="322"/>
      <c r="P100" s="322"/>
      <c r="Q100" s="322"/>
      <c r="R100" s="322"/>
      <c r="S100" s="322"/>
      <c r="T100" s="322"/>
      <c r="U100" s="322"/>
      <c r="V100" s="322"/>
      <c r="W100" s="322"/>
      <c r="X100" s="322"/>
      <c r="Y100" s="322"/>
      <c r="Z100" s="322"/>
      <c r="AA100" s="322"/>
      <c r="AB100" s="322"/>
      <c r="AC100" s="322"/>
      <c r="AD100" s="322"/>
    </row>
    <row r="101" ht="23.25" customHeight="1">
      <c r="A101" s="322"/>
      <c r="B101" s="322"/>
      <c r="C101" s="322"/>
      <c r="D101" s="322"/>
      <c r="E101" s="322"/>
      <c r="F101" s="322"/>
      <c r="G101" s="322"/>
      <c r="H101" s="322"/>
      <c r="I101" s="322"/>
      <c r="J101" s="322"/>
      <c r="K101" s="322"/>
      <c r="L101" s="322"/>
      <c r="M101" s="322"/>
      <c r="N101" s="322"/>
      <c r="O101" s="322"/>
      <c r="P101" s="322"/>
      <c r="Q101" s="322"/>
      <c r="R101" s="322"/>
      <c r="S101" s="322"/>
      <c r="T101" s="322"/>
      <c r="U101" s="322"/>
      <c r="V101" s="322"/>
      <c r="W101" s="322"/>
      <c r="X101" s="322"/>
      <c r="Y101" s="322"/>
      <c r="Z101" s="322"/>
      <c r="AA101" s="322"/>
      <c r="AB101" s="322"/>
      <c r="AC101" s="322"/>
      <c r="AD101" s="322"/>
    </row>
    <row r="102" ht="23.25" customHeight="1">
      <c r="A102" s="322"/>
      <c r="B102" s="322"/>
      <c r="C102" s="322"/>
      <c r="D102" s="322"/>
      <c r="E102" s="322"/>
      <c r="F102" s="322"/>
      <c r="G102" s="322"/>
      <c r="H102" s="322"/>
      <c r="I102" s="322"/>
      <c r="J102" s="322"/>
      <c r="K102" s="322"/>
      <c r="L102" s="322"/>
      <c r="M102" s="322"/>
      <c r="N102" s="322"/>
      <c r="O102" s="322"/>
      <c r="P102" s="322"/>
      <c r="Q102" s="322"/>
      <c r="R102" s="322"/>
      <c r="S102" s="322"/>
      <c r="T102" s="322"/>
      <c r="U102" s="322"/>
      <c r="V102" s="322"/>
      <c r="W102" s="322"/>
      <c r="X102" s="322"/>
      <c r="Y102" s="322"/>
      <c r="Z102" s="322"/>
      <c r="AA102" s="322"/>
      <c r="AB102" s="322"/>
      <c r="AC102" s="322"/>
      <c r="AD102" s="322"/>
    </row>
    <row r="103" ht="23.25" customHeight="1">
      <c r="A103" s="322"/>
      <c r="B103" s="322"/>
      <c r="C103" s="322"/>
      <c r="D103" s="322"/>
      <c r="E103" s="322"/>
      <c r="F103" s="322"/>
      <c r="G103" s="322"/>
      <c r="H103" s="322"/>
      <c r="I103" s="322"/>
      <c r="J103" s="322"/>
      <c r="K103" s="322"/>
      <c r="L103" s="322"/>
      <c r="M103" s="322"/>
      <c r="N103" s="322"/>
      <c r="O103" s="322"/>
      <c r="P103" s="322"/>
      <c r="Q103" s="322"/>
      <c r="R103" s="322"/>
      <c r="S103" s="322"/>
      <c r="T103" s="322"/>
      <c r="U103" s="322"/>
      <c r="V103" s="322"/>
      <c r="W103" s="322"/>
      <c r="X103" s="322"/>
      <c r="Y103" s="322"/>
      <c r="Z103" s="322"/>
      <c r="AA103" s="322"/>
      <c r="AB103" s="322"/>
      <c r="AC103" s="322"/>
      <c r="AD103" s="322"/>
    </row>
    <row r="104" ht="23.25" customHeight="1">
      <c r="A104" s="322"/>
      <c r="B104" s="322"/>
      <c r="C104" s="322"/>
      <c r="D104" s="322"/>
      <c r="E104" s="322"/>
      <c r="F104" s="322"/>
      <c r="G104" s="322"/>
      <c r="H104" s="322"/>
      <c r="I104" s="322"/>
      <c r="J104" s="322"/>
      <c r="K104" s="322"/>
      <c r="L104" s="322"/>
      <c r="M104" s="322"/>
      <c r="N104" s="322"/>
      <c r="O104" s="322"/>
      <c r="P104" s="322"/>
      <c r="Q104" s="322"/>
      <c r="R104" s="322"/>
      <c r="S104" s="322"/>
      <c r="T104" s="322"/>
      <c r="U104" s="322"/>
      <c r="V104" s="322"/>
      <c r="W104" s="322"/>
      <c r="X104" s="322"/>
      <c r="Y104" s="322"/>
      <c r="Z104" s="322"/>
      <c r="AA104" s="322"/>
      <c r="AB104" s="322"/>
      <c r="AC104" s="322"/>
      <c r="AD104" s="322"/>
    </row>
    <row r="105" ht="23.25" customHeight="1">
      <c r="A105" s="322"/>
      <c r="B105" s="322"/>
      <c r="C105" s="322"/>
      <c r="D105" s="322"/>
      <c r="E105" s="322"/>
      <c r="F105" s="322"/>
      <c r="G105" s="322"/>
      <c r="H105" s="322"/>
      <c r="I105" s="322"/>
      <c r="J105" s="322"/>
      <c r="K105" s="322"/>
      <c r="L105" s="322"/>
      <c r="M105" s="322"/>
      <c r="N105" s="322"/>
      <c r="O105" s="322"/>
      <c r="P105" s="322"/>
      <c r="Q105" s="322"/>
      <c r="R105" s="322"/>
      <c r="S105" s="322"/>
      <c r="T105" s="322"/>
      <c r="U105" s="322"/>
      <c r="V105" s="322"/>
      <c r="W105" s="322"/>
      <c r="X105" s="322"/>
      <c r="Y105" s="322"/>
      <c r="Z105" s="322"/>
      <c r="AA105" s="322"/>
      <c r="AB105" s="322"/>
      <c r="AC105" s="322"/>
      <c r="AD105" s="322"/>
    </row>
    <row r="106" ht="23.25" customHeight="1">
      <c r="A106" s="322"/>
      <c r="B106" s="322"/>
      <c r="C106" s="322"/>
      <c r="D106" s="322"/>
      <c r="E106" s="322"/>
      <c r="F106" s="322"/>
      <c r="G106" s="322"/>
      <c r="H106" s="322"/>
      <c r="I106" s="322"/>
      <c r="J106" s="322"/>
      <c r="K106" s="322"/>
      <c r="L106" s="322"/>
      <c r="M106" s="322"/>
      <c r="N106" s="322"/>
      <c r="O106" s="322"/>
      <c r="P106" s="322"/>
      <c r="Q106" s="322"/>
      <c r="R106" s="322"/>
      <c r="S106" s="322"/>
      <c r="T106" s="322"/>
      <c r="U106" s="322"/>
      <c r="V106" s="322"/>
      <c r="W106" s="322"/>
      <c r="X106" s="322"/>
      <c r="Y106" s="322"/>
      <c r="Z106" s="322"/>
      <c r="AA106" s="322"/>
      <c r="AB106" s="322"/>
      <c r="AC106" s="322"/>
      <c r="AD106" s="322"/>
    </row>
    <row r="107" ht="23.25" customHeight="1">
      <c r="A107" s="322"/>
      <c r="B107" s="322"/>
      <c r="C107" s="322"/>
      <c r="D107" s="322"/>
      <c r="E107" s="322"/>
      <c r="F107" s="322"/>
      <c r="G107" s="322"/>
      <c r="H107" s="322"/>
      <c r="I107" s="322"/>
      <c r="J107" s="322"/>
      <c r="K107" s="322"/>
      <c r="L107" s="322"/>
      <c r="M107" s="322"/>
      <c r="N107" s="322"/>
      <c r="O107" s="322"/>
      <c r="P107" s="322"/>
      <c r="Q107" s="322"/>
      <c r="R107" s="322"/>
      <c r="S107" s="322"/>
      <c r="T107" s="322"/>
      <c r="U107" s="322"/>
      <c r="V107" s="322"/>
      <c r="W107" s="322"/>
      <c r="X107" s="322"/>
      <c r="Y107" s="322"/>
      <c r="Z107" s="322"/>
      <c r="AA107" s="322"/>
      <c r="AB107" s="322"/>
      <c r="AC107" s="322"/>
      <c r="AD107" s="322"/>
    </row>
    <row r="108" ht="23.25" customHeight="1">
      <c r="A108" s="322"/>
      <c r="B108" s="322"/>
      <c r="C108" s="322"/>
      <c r="D108" s="322"/>
      <c r="E108" s="322"/>
      <c r="F108" s="322"/>
      <c r="G108" s="322"/>
      <c r="H108" s="322"/>
      <c r="I108" s="322"/>
      <c r="J108" s="322"/>
      <c r="K108" s="322"/>
      <c r="L108" s="322"/>
      <c r="M108" s="322"/>
      <c r="N108" s="322"/>
      <c r="O108" s="322"/>
      <c r="P108" s="322"/>
      <c r="Q108" s="322"/>
      <c r="R108" s="322"/>
      <c r="S108" s="322"/>
      <c r="T108" s="322"/>
      <c r="U108" s="322"/>
      <c r="V108" s="322"/>
      <c r="W108" s="322"/>
      <c r="X108" s="322"/>
      <c r="Y108" s="322"/>
      <c r="Z108" s="322"/>
      <c r="AA108" s="322"/>
      <c r="AB108" s="322"/>
      <c r="AC108" s="322"/>
      <c r="AD108" s="322"/>
    </row>
    <row r="109" ht="23.25" customHeight="1">
      <c r="A109" s="322"/>
      <c r="B109" s="322"/>
      <c r="C109" s="322"/>
      <c r="D109" s="322"/>
      <c r="E109" s="322"/>
      <c r="F109" s="322"/>
      <c r="G109" s="322"/>
      <c r="H109" s="322"/>
      <c r="I109" s="322"/>
      <c r="J109" s="322"/>
      <c r="K109" s="322"/>
      <c r="L109" s="322"/>
      <c r="M109" s="322"/>
      <c r="N109" s="322"/>
      <c r="O109" s="322"/>
      <c r="P109" s="322"/>
      <c r="Q109" s="322"/>
      <c r="R109" s="322"/>
      <c r="S109" s="322"/>
      <c r="T109" s="322"/>
      <c r="U109" s="322"/>
      <c r="V109" s="322"/>
      <c r="W109" s="322"/>
      <c r="X109" s="322"/>
      <c r="Y109" s="322"/>
      <c r="Z109" s="322"/>
      <c r="AA109" s="322"/>
      <c r="AB109" s="322"/>
      <c r="AC109" s="322"/>
      <c r="AD109" s="322"/>
    </row>
    <row r="110" ht="23.25" customHeight="1">
      <c r="A110" s="322"/>
      <c r="B110" s="322"/>
      <c r="C110" s="322"/>
      <c r="D110" s="322"/>
      <c r="E110" s="322"/>
      <c r="F110" s="322"/>
      <c r="G110" s="322"/>
      <c r="H110" s="322"/>
      <c r="I110" s="322"/>
      <c r="J110" s="322"/>
      <c r="K110" s="322"/>
      <c r="L110" s="322"/>
      <c r="M110" s="322"/>
      <c r="N110" s="322"/>
      <c r="O110" s="322"/>
      <c r="P110" s="322"/>
      <c r="Q110" s="322"/>
      <c r="R110" s="322"/>
      <c r="S110" s="322"/>
      <c r="T110" s="322"/>
      <c r="U110" s="322"/>
      <c r="V110" s="322"/>
      <c r="W110" s="322"/>
      <c r="X110" s="322"/>
      <c r="Y110" s="322"/>
      <c r="Z110" s="322"/>
      <c r="AA110" s="322"/>
      <c r="AB110" s="322"/>
      <c r="AC110" s="322"/>
      <c r="AD110" s="322"/>
    </row>
    <row r="111" ht="23.25" customHeight="1">
      <c r="A111" s="322"/>
      <c r="B111" s="322"/>
      <c r="C111" s="322"/>
      <c r="D111" s="322"/>
      <c r="E111" s="322"/>
      <c r="F111" s="322"/>
      <c r="G111" s="322"/>
      <c r="H111" s="322"/>
      <c r="I111" s="322"/>
      <c r="J111" s="322"/>
      <c r="K111" s="322"/>
      <c r="L111" s="322"/>
      <c r="M111" s="322"/>
      <c r="N111" s="322"/>
      <c r="O111" s="322"/>
      <c r="P111" s="322"/>
      <c r="Q111" s="322"/>
      <c r="R111" s="322"/>
      <c r="S111" s="322"/>
      <c r="T111" s="322"/>
      <c r="U111" s="322"/>
      <c r="V111" s="322"/>
      <c r="W111" s="322"/>
      <c r="X111" s="322"/>
      <c r="Y111" s="322"/>
      <c r="Z111" s="322"/>
      <c r="AA111" s="322"/>
      <c r="AB111" s="322"/>
      <c r="AC111" s="322"/>
      <c r="AD111" s="322"/>
    </row>
    <row r="112" ht="23.25" customHeight="1">
      <c r="A112" s="322"/>
      <c r="B112" s="322"/>
      <c r="C112" s="322"/>
      <c r="D112" s="322"/>
      <c r="E112" s="322"/>
      <c r="F112" s="322"/>
      <c r="G112" s="322"/>
      <c r="H112" s="322"/>
      <c r="I112" s="322"/>
      <c r="J112" s="322"/>
      <c r="K112" s="322"/>
      <c r="L112" s="322"/>
      <c r="M112" s="322"/>
      <c r="N112" s="322"/>
      <c r="O112" s="322"/>
      <c r="P112" s="322"/>
      <c r="Q112" s="322"/>
      <c r="R112" s="322"/>
      <c r="S112" s="322"/>
      <c r="T112" s="322"/>
      <c r="U112" s="322"/>
      <c r="V112" s="322"/>
      <c r="W112" s="322"/>
      <c r="X112" s="322"/>
      <c r="Y112" s="322"/>
      <c r="Z112" s="322"/>
      <c r="AA112" s="322"/>
      <c r="AB112" s="322"/>
      <c r="AC112" s="322"/>
      <c r="AD112" s="322"/>
    </row>
    <row r="113" ht="23.25" customHeight="1">
      <c r="A113" s="322"/>
      <c r="B113" s="322"/>
      <c r="C113" s="322"/>
      <c r="D113" s="322"/>
      <c r="E113" s="322"/>
      <c r="F113" s="322"/>
      <c r="G113" s="322"/>
      <c r="H113" s="322"/>
      <c r="I113" s="322"/>
      <c r="J113" s="322"/>
      <c r="K113" s="322"/>
      <c r="L113" s="322"/>
      <c r="M113" s="322"/>
      <c r="N113" s="322"/>
      <c r="O113" s="322"/>
      <c r="P113" s="322"/>
      <c r="Q113" s="322"/>
      <c r="R113" s="322"/>
      <c r="S113" s="322"/>
      <c r="T113" s="322"/>
      <c r="U113" s="322"/>
      <c r="V113" s="322"/>
      <c r="W113" s="322"/>
      <c r="X113" s="322"/>
      <c r="Y113" s="322"/>
      <c r="Z113" s="322"/>
      <c r="AA113" s="322"/>
      <c r="AB113" s="322"/>
      <c r="AC113" s="322"/>
      <c r="AD113" s="322"/>
    </row>
    <row r="114" ht="23.25" customHeight="1">
      <c r="A114" s="322"/>
      <c r="B114" s="322"/>
      <c r="C114" s="322"/>
      <c r="D114" s="322"/>
      <c r="E114" s="322"/>
      <c r="F114" s="322"/>
      <c r="G114" s="322"/>
      <c r="H114" s="322"/>
      <c r="I114" s="322"/>
      <c r="J114" s="322"/>
      <c r="K114" s="322"/>
      <c r="L114" s="322"/>
      <c r="M114" s="322"/>
      <c r="N114" s="322"/>
      <c r="O114" s="322"/>
      <c r="P114" s="322"/>
      <c r="Q114" s="322"/>
      <c r="R114" s="322"/>
      <c r="S114" s="322"/>
      <c r="T114" s="322"/>
      <c r="U114" s="322"/>
      <c r="V114" s="322"/>
      <c r="W114" s="322"/>
      <c r="X114" s="322"/>
      <c r="Y114" s="322"/>
      <c r="Z114" s="322"/>
      <c r="AA114" s="322"/>
      <c r="AB114" s="322"/>
      <c r="AC114" s="322"/>
      <c r="AD114" s="322"/>
    </row>
    <row r="115" ht="23.25" customHeight="1">
      <c r="A115" s="322"/>
      <c r="B115" s="322"/>
      <c r="C115" s="322"/>
      <c r="D115" s="322"/>
      <c r="E115" s="322"/>
      <c r="F115" s="322"/>
      <c r="G115" s="322"/>
      <c r="H115" s="322"/>
      <c r="I115" s="322"/>
      <c r="J115" s="322"/>
      <c r="K115" s="322"/>
      <c r="L115" s="322"/>
      <c r="M115" s="322"/>
      <c r="N115" s="322"/>
      <c r="O115" s="322"/>
      <c r="P115" s="322"/>
      <c r="Q115" s="322"/>
      <c r="R115" s="322"/>
      <c r="S115" s="322"/>
      <c r="T115" s="322"/>
      <c r="U115" s="322"/>
      <c r="V115" s="322"/>
      <c r="W115" s="322"/>
      <c r="X115" s="322"/>
      <c r="Y115" s="322"/>
      <c r="Z115" s="322"/>
      <c r="AA115" s="322"/>
      <c r="AB115" s="322"/>
      <c r="AC115" s="322"/>
      <c r="AD115" s="322"/>
    </row>
    <row r="116" ht="23.25" customHeight="1">
      <c r="A116" s="322"/>
      <c r="B116" s="322"/>
      <c r="C116" s="322"/>
      <c r="D116" s="322"/>
      <c r="E116" s="322"/>
      <c r="F116" s="322"/>
      <c r="G116" s="322"/>
      <c r="H116" s="322"/>
      <c r="I116" s="322"/>
      <c r="J116" s="322"/>
      <c r="K116" s="322"/>
      <c r="L116" s="322"/>
      <c r="M116" s="322"/>
      <c r="N116" s="322"/>
      <c r="O116" s="322"/>
      <c r="P116" s="322"/>
      <c r="Q116" s="322"/>
      <c r="R116" s="322"/>
      <c r="S116" s="322"/>
      <c r="T116" s="322"/>
      <c r="U116" s="322"/>
      <c r="V116" s="322"/>
      <c r="W116" s="322"/>
      <c r="X116" s="322"/>
      <c r="Y116" s="322"/>
      <c r="Z116" s="322"/>
      <c r="AA116" s="322"/>
      <c r="AB116" s="322"/>
      <c r="AC116" s="322"/>
      <c r="AD116" s="322"/>
    </row>
    <row r="117" ht="23.25" customHeight="1">
      <c r="A117" s="322"/>
      <c r="B117" s="322"/>
      <c r="C117" s="322"/>
      <c r="D117" s="322"/>
      <c r="E117" s="322"/>
      <c r="F117" s="322"/>
      <c r="G117" s="322"/>
      <c r="H117" s="322"/>
      <c r="I117" s="322"/>
      <c r="J117" s="322"/>
      <c r="K117" s="322"/>
      <c r="L117" s="322"/>
      <c r="M117" s="322"/>
      <c r="N117" s="322"/>
      <c r="O117" s="322"/>
      <c r="P117" s="322"/>
      <c r="Q117" s="322"/>
      <c r="R117" s="322"/>
      <c r="S117" s="322"/>
      <c r="T117" s="322"/>
      <c r="U117" s="322"/>
      <c r="V117" s="322"/>
      <c r="W117" s="322"/>
      <c r="X117" s="322"/>
      <c r="Y117" s="322"/>
      <c r="Z117" s="322"/>
      <c r="AA117" s="322"/>
      <c r="AB117" s="322"/>
      <c r="AC117" s="322"/>
      <c r="AD117" s="322"/>
    </row>
    <row r="118" ht="23.25" customHeight="1">
      <c r="A118" s="322"/>
      <c r="B118" s="322"/>
      <c r="C118" s="322"/>
      <c r="D118" s="322"/>
      <c r="E118" s="322"/>
      <c r="F118" s="322"/>
      <c r="G118" s="322"/>
      <c r="H118" s="322"/>
      <c r="I118" s="322"/>
      <c r="J118" s="322"/>
      <c r="K118" s="322"/>
      <c r="L118" s="322"/>
      <c r="M118" s="322"/>
      <c r="N118" s="322"/>
      <c r="O118" s="322"/>
      <c r="P118" s="322"/>
      <c r="Q118" s="322"/>
      <c r="R118" s="322"/>
      <c r="S118" s="322"/>
      <c r="T118" s="322"/>
      <c r="U118" s="322"/>
      <c r="V118" s="322"/>
      <c r="W118" s="322"/>
      <c r="X118" s="322"/>
      <c r="Y118" s="322"/>
      <c r="Z118" s="322"/>
      <c r="AA118" s="322"/>
      <c r="AB118" s="322"/>
      <c r="AC118" s="322"/>
      <c r="AD118" s="322"/>
    </row>
    <row r="119" ht="23.25" customHeight="1">
      <c r="A119" s="322"/>
      <c r="B119" s="322"/>
      <c r="C119" s="322"/>
      <c r="D119" s="322"/>
      <c r="E119" s="322"/>
      <c r="F119" s="322"/>
      <c r="G119" s="322"/>
      <c r="H119" s="322"/>
      <c r="I119" s="322"/>
      <c r="J119" s="322"/>
      <c r="K119" s="322"/>
      <c r="L119" s="322"/>
      <c r="M119" s="322"/>
      <c r="N119" s="322"/>
      <c r="O119" s="322"/>
      <c r="P119" s="322"/>
      <c r="Q119" s="322"/>
      <c r="R119" s="322"/>
      <c r="S119" s="322"/>
      <c r="T119" s="322"/>
      <c r="U119" s="322"/>
      <c r="V119" s="322"/>
      <c r="W119" s="322"/>
      <c r="X119" s="322"/>
      <c r="Y119" s="322"/>
      <c r="Z119" s="322"/>
      <c r="AA119" s="322"/>
      <c r="AB119" s="322"/>
      <c r="AC119" s="322"/>
      <c r="AD119" s="322"/>
    </row>
    <row r="120" ht="23.25" customHeight="1">
      <c r="A120" s="322"/>
      <c r="B120" s="322"/>
      <c r="C120" s="322"/>
      <c r="D120" s="322"/>
      <c r="E120" s="322"/>
      <c r="F120" s="322"/>
      <c r="G120" s="322"/>
      <c r="H120" s="322"/>
      <c r="I120" s="322"/>
      <c r="J120" s="322"/>
      <c r="K120" s="322"/>
      <c r="L120" s="322"/>
      <c r="M120" s="322"/>
      <c r="N120" s="322"/>
      <c r="O120" s="322"/>
      <c r="P120" s="322"/>
      <c r="Q120" s="322"/>
      <c r="R120" s="322"/>
      <c r="S120" s="322"/>
      <c r="T120" s="322"/>
      <c r="U120" s="322"/>
      <c r="V120" s="322"/>
      <c r="W120" s="322"/>
      <c r="X120" s="322"/>
      <c r="Y120" s="322"/>
      <c r="Z120" s="322"/>
      <c r="AA120" s="322"/>
      <c r="AB120" s="322"/>
      <c r="AC120" s="322"/>
      <c r="AD120" s="322"/>
    </row>
    <row r="121" ht="23.25" customHeight="1">
      <c r="A121" s="322"/>
      <c r="B121" s="322"/>
      <c r="C121" s="322"/>
      <c r="D121" s="322"/>
      <c r="E121" s="322"/>
      <c r="F121" s="322"/>
      <c r="G121" s="322"/>
      <c r="H121" s="322"/>
      <c r="I121" s="322"/>
      <c r="J121" s="322"/>
      <c r="K121" s="322"/>
      <c r="L121" s="322"/>
      <c r="M121" s="322"/>
      <c r="N121" s="322"/>
      <c r="O121" s="322"/>
      <c r="P121" s="322"/>
      <c r="Q121" s="322"/>
      <c r="R121" s="322"/>
      <c r="S121" s="322"/>
      <c r="T121" s="322"/>
      <c r="U121" s="322"/>
      <c r="V121" s="322"/>
      <c r="W121" s="322"/>
      <c r="X121" s="322"/>
      <c r="Y121" s="322"/>
      <c r="Z121" s="322"/>
      <c r="AA121" s="322"/>
      <c r="AB121" s="322"/>
      <c r="AC121" s="322"/>
      <c r="AD121" s="322"/>
    </row>
    <row r="122" ht="23.25" customHeight="1">
      <c r="A122" s="322"/>
      <c r="B122" s="322"/>
      <c r="C122" s="322"/>
      <c r="D122" s="322"/>
      <c r="E122" s="322"/>
      <c r="F122" s="322"/>
      <c r="G122" s="322"/>
      <c r="H122" s="322"/>
      <c r="I122" s="322"/>
      <c r="J122" s="322"/>
      <c r="K122" s="322"/>
      <c r="L122" s="322"/>
      <c r="M122" s="322"/>
      <c r="N122" s="322"/>
      <c r="O122" s="322"/>
      <c r="P122" s="322"/>
      <c r="Q122" s="322"/>
      <c r="R122" s="322"/>
      <c r="S122" s="322"/>
      <c r="T122" s="322"/>
      <c r="U122" s="322"/>
      <c r="V122" s="322"/>
      <c r="W122" s="322"/>
      <c r="X122" s="322"/>
      <c r="Y122" s="322"/>
      <c r="Z122" s="322"/>
      <c r="AA122" s="322"/>
      <c r="AB122" s="322"/>
      <c r="AC122" s="322"/>
      <c r="AD122" s="322"/>
    </row>
    <row r="123" ht="23.25" customHeight="1">
      <c r="A123" s="322"/>
      <c r="B123" s="322"/>
      <c r="C123" s="322"/>
      <c r="D123" s="322"/>
      <c r="E123" s="322"/>
      <c r="F123" s="322"/>
      <c r="G123" s="322"/>
      <c r="H123" s="322"/>
      <c r="I123" s="322"/>
      <c r="J123" s="322"/>
      <c r="K123" s="322"/>
      <c r="L123" s="322"/>
      <c r="M123" s="322"/>
      <c r="N123" s="322"/>
      <c r="O123" s="322"/>
      <c r="P123" s="322"/>
      <c r="Q123" s="322"/>
      <c r="R123" s="322"/>
      <c r="S123" s="322"/>
      <c r="T123" s="322"/>
      <c r="U123" s="322"/>
      <c r="V123" s="322"/>
      <c r="W123" s="322"/>
      <c r="X123" s="322"/>
      <c r="Y123" s="322"/>
      <c r="Z123" s="322"/>
      <c r="AA123" s="322"/>
      <c r="AB123" s="322"/>
      <c r="AC123" s="322"/>
      <c r="AD123" s="322"/>
    </row>
    <row r="124" ht="23.25" customHeight="1">
      <c r="A124" s="322"/>
      <c r="B124" s="322"/>
      <c r="C124" s="322"/>
      <c r="D124" s="322"/>
      <c r="E124" s="322"/>
      <c r="F124" s="322"/>
      <c r="G124" s="322"/>
      <c r="H124" s="322"/>
      <c r="I124" s="322"/>
      <c r="J124" s="322"/>
      <c r="K124" s="322"/>
      <c r="L124" s="322"/>
      <c r="M124" s="322"/>
      <c r="N124" s="322"/>
      <c r="O124" s="322"/>
      <c r="P124" s="322"/>
      <c r="Q124" s="322"/>
      <c r="R124" s="322"/>
      <c r="S124" s="322"/>
      <c r="T124" s="322"/>
      <c r="U124" s="322"/>
      <c r="V124" s="322"/>
      <c r="W124" s="322"/>
      <c r="X124" s="322"/>
      <c r="Y124" s="322"/>
      <c r="Z124" s="322"/>
      <c r="AA124" s="322"/>
      <c r="AB124" s="322"/>
      <c r="AC124" s="322"/>
      <c r="AD124" s="322"/>
    </row>
    <row r="125" ht="23.25" customHeight="1">
      <c r="A125" s="322"/>
      <c r="B125" s="322"/>
      <c r="C125" s="322"/>
      <c r="D125" s="322"/>
      <c r="E125" s="322"/>
      <c r="F125" s="322"/>
      <c r="G125" s="322"/>
      <c r="H125" s="322"/>
      <c r="I125" s="322"/>
      <c r="J125" s="322"/>
      <c r="K125" s="322"/>
      <c r="L125" s="322"/>
      <c r="M125" s="322"/>
      <c r="N125" s="322"/>
      <c r="O125" s="322"/>
      <c r="P125" s="322"/>
      <c r="Q125" s="322"/>
      <c r="R125" s="322"/>
      <c r="S125" s="322"/>
      <c r="T125" s="322"/>
      <c r="U125" s="322"/>
      <c r="V125" s="322"/>
      <c r="W125" s="322"/>
      <c r="X125" s="322"/>
      <c r="Y125" s="322"/>
      <c r="Z125" s="322"/>
      <c r="AA125" s="322"/>
      <c r="AB125" s="322"/>
      <c r="AC125" s="322"/>
      <c r="AD125" s="322"/>
    </row>
    <row r="126" ht="23.25" customHeight="1">
      <c r="A126" s="322"/>
      <c r="B126" s="322"/>
      <c r="C126" s="322"/>
      <c r="D126" s="322"/>
      <c r="E126" s="322"/>
      <c r="F126" s="322"/>
      <c r="G126" s="322"/>
      <c r="H126" s="322"/>
      <c r="I126" s="322"/>
      <c r="J126" s="322"/>
      <c r="K126" s="322"/>
      <c r="L126" s="322"/>
      <c r="M126" s="322"/>
      <c r="N126" s="322"/>
      <c r="O126" s="322"/>
      <c r="P126" s="322"/>
      <c r="Q126" s="322"/>
      <c r="R126" s="322"/>
      <c r="S126" s="322"/>
      <c r="T126" s="322"/>
      <c r="U126" s="322"/>
      <c r="V126" s="322"/>
      <c r="W126" s="322"/>
      <c r="X126" s="322"/>
      <c r="Y126" s="322"/>
      <c r="Z126" s="322"/>
      <c r="AA126" s="322"/>
      <c r="AB126" s="322"/>
      <c r="AC126" s="322"/>
      <c r="AD126" s="322"/>
    </row>
    <row r="127" ht="23.25" customHeight="1">
      <c r="A127" s="322"/>
      <c r="B127" s="322"/>
      <c r="C127" s="322"/>
      <c r="D127" s="322"/>
      <c r="E127" s="322"/>
      <c r="F127" s="322"/>
      <c r="G127" s="322"/>
      <c r="H127" s="322"/>
      <c r="I127" s="322"/>
      <c r="J127" s="322"/>
      <c r="K127" s="322"/>
      <c r="L127" s="322"/>
      <c r="M127" s="322"/>
      <c r="N127" s="322"/>
      <c r="O127" s="322"/>
      <c r="P127" s="322"/>
      <c r="Q127" s="322"/>
      <c r="R127" s="322"/>
      <c r="S127" s="322"/>
      <c r="T127" s="322"/>
      <c r="U127" s="322"/>
      <c r="V127" s="322"/>
      <c r="W127" s="322"/>
      <c r="X127" s="322"/>
      <c r="Y127" s="322"/>
      <c r="Z127" s="322"/>
      <c r="AA127" s="322"/>
      <c r="AB127" s="322"/>
      <c r="AC127" s="322"/>
      <c r="AD127" s="322"/>
    </row>
    <row r="128" ht="23.25" customHeight="1">
      <c r="A128" s="322"/>
      <c r="B128" s="322"/>
      <c r="C128" s="322"/>
      <c r="D128" s="322"/>
      <c r="E128" s="322"/>
      <c r="F128" s="322"/>
      <c r="G128" s="322"/>
      <c r="H128" s="322"/>
      <c r="I128" s="322"/>
      <c r="J128" s="322"/>
      <c r="K128" s="322"/>
      <c r="L128" s="322"/>
      <c r="M128" s="322"/>
      <c r="N128" s="322"/>
      <c r="O128" s="322"/>
      <c r="P128" s="322"/>
      <c r="Q128" s="322"/>
      <c r="R128" s="322"/>
      <c r="S128" s="322"/>
      <c r="T128" s="322"/>
      <c r="U128" s="322"/>
      <c r="V128" s="322"/>
      <c r="W128" s="322"/>
      <c r="X128" s="322"/>
      <c r="Y128" s="322"/>
      <c r="Z128" s="322"/>
      <c r="AA128" s="322"/>
      <c r="AB128" s="322"/>
      <c r="AC128" s="322"/>
      <c r="AD128" s="322"/>
    </row>
    <row r="129" ht="23.25" customHeight="1">
      <c r="A129" s="322"/>
      <c r="B129" s="322"/>
      <c r="C129" s="322"/>
      <c r="D129" s="322"/>
      <c r="E129" s="322"/>
      <c r="F129" s="322"/>
      <c r="G129" s="322"/>
      <c r="H129" s="322"/>
      <c r="I129" s="322"/>
      <c r="J129" s="322"/>
      <c r="K129" s="322"/>
      <c r="L129" s="322"/>
      <c r="M129" s="322"/>
      <c r="N129" s="322"/>
      <c r="O129" s="322"/>
      <c r="P129" s="322"/>
      <c r="Q129" s="322"/>
      <c r="R129" s="322"/>
      <c r="S129" s="322"/>
      <c r="T129" s="322"/>
      <c r="U129" s="322"/>
      <c r="V129" s="322"/>
      <c r="W129" s="322"/>
      <c r="X129" s="322"/>
      <c r="Y129" s="322"/>
      <c r="Z129" s="322"/>
      <c r="AA129" s="322"/>
      <c r="AB129" s="322"/>
      <c r="AC129" s="322"/>
      <c r="AD129" s="322"/>
    </row>
    <row r="130" ht="23.25" customHeight="1">
      <c r="A130" s="322"/>
      <c r="B130" s="322"/>
      <c r="C130" s="322"/>
      <c r="D130" s="322"/>
      <c r="E130" s="322"/>
      <c r="F130" s="322"/>
      <c r="G130" s="322"/>
      <c r="H130" s="322"/>
      <c r="I130" s="322"/>
      <c r="J130" s="322"/>
      <c r="K130" s="322"/>
      <c r="L130" s="322"/>
      <c r="M130" s="322"/>
      <c r="N130" s="322"/>
      <c r="O130" s="322"/>
      <c r="P130" s="322"/>
      <c r="Q130" s="322"/>
      <c r="R130" s="322"/>
      <c r="S130" s="322"/>
      <c r="T130" s="322"/>
      <c r="U130" s="322"/>
      <c r="V130" s="322"/>
      <c r="W130" s="322"/>
      <c r="X130" s="322"/>
      <c r="Y130" s="322"/>
      <c r="Z130" s="322"/>
      <c r="AA130" s="322"/>
      <c r="AB130" s="322"/>
      <c r="AC130" s="322"/>
      <c r="AD130" s="322"/>
    </row>
    <row r="131" ht="23.25" customHeight="1">
      <c r="A131" s="322"/>
      <c r="B131" s="322"/>
      <c r="C131" s="322"/>
      <c r="D131" s="322"/>
      <c r="E131" s="322"/>
      <c r="F131" s="322"/>
      <c r="G131" s="322"/>
      <c r="H131" s="322"/>
      <c r="I131" s="322"/>
      <c r="J131" s="322"/>
      <c r="K131" s="322"/>
      <c r="L131" s="322"/>
      <c r="M131" s="322"/>
      <c r="N131" s="322"/>
      <c r="O131" s="322"/>
      <c r="P131" s="322"/>
      <c r="Q131" s="322"/>
      <c r="R131" s="322"/>
      <c r="S131" s="322"/>
      <c r="T131" s="322"/>
      <c r="U131" s="322"/>
      <c r="V131" s="322"/>
      <c r="W131" s="322"/>
      <c r="X131" s="322"/>
      <c r="Y131" s="322"/>
      <c r="Z131" s="322"/>
      <c r="AA131" s="322"/>
      <c r="AB131" s="322"/>
      <c r="AC131" s="322"/>
      <c r="AD131" s="322"/>
    </row>
    <row r="132" ht="23.25" customHeight="1">
      <c r="A132" s="322"/>
      <c r="B132" s="322"/>
      <c r="C132" s="322"/>
      <c r="D132" s="322"/>
      <c r="E132" s="322"/>
      <c r="F132" s="322"/>
      <c r="G132" s="322"/>
      <c r="H132" s="322"/>
      <c r="I132" s="322"/>
      <c r="J132" s="322"/>
      <c r="K132" s="322"/>
      <c r="L132" s="322"/>
      <c r="M132" s="322"/>
      <c r="N132" s="322"/>
      <c r="O132" s="322"/>
      <c r="P132" s="322"/>
      <c r="Q132" s="322"/>
      <c r="R132" s="322"/>
      <c r="S132" s="322"/>
      <c r="T132" s="322"/>
      <c r="U132" s="322"/>
      <c r="V132" s="322"/>
      <c r="W132" s="322"/>
      <c r="X132" s="322"/>
      <c r="Y132" s="322"/>
      <c r="Z132" s="322"/>
      <c r="AA132" s="322"/>
      <c r="AB132" s="322"/>
      <c r="AC132" s="322"/>
      <c r="AD132" s="322"/>
    </row>
    <row r="133" ht="23.25" customHeight="1">
      <c r="A133" s="322"/>
      <c r="B133" s="322"/>
      <c r="C133" s="322"/>
      <c r="D133" s="322"/>
      <c r="E133" s="322"/>
      <c r="F133" s="322"/>
      <c r="G133" s="322"/>
      <c r="H133" s="322"/>
      <c r="I133" s="322"/>
      <c r="J133" s="322"/>
      <c r="K133" s="322"/>
      <c r="L133" s="322"/>
      <c r="M133" s="322"/>
      <c r="N133" s="322"/>
      <c r="O133" s="322"/>
      <c r="P133" s="322"/>
      <c r="Q133" s="322"/>
      <c r="R133" s="322"/>
      <c r="S133" s="322"/>
      <c r="T133" s="322"/>
      <c r="U133" s="322"/>
      <c r="V133" s="322"/>
      <c r="W133" s="322"/>
      <c r="X133" s="322"/>
      <c r="Y133" s="322"/>
      <c r="Z133" s="322"/>
      <c r="AA133" s="322"/>
      <c r="AB133" s="322"/>
      <c r="AC133" s="322"/>
      <c r="AD133" s="322"/>
    </row>
    <row r="134" ht="23.25" customHeight="1">
      <c r="A134" s="322"/>
      <c r="B134" s="322"/>
      <c r="C134" s="322"/>
      <c r="D134" s="322"/>
      <c r="E134" s="322"/>
      <c r="F134" s="322"/>
      <c r="G134" s="322"/>
      <c r="H134" s="322"/>
      <c r="I134" s="322"/>
      <c r="J134" s="322"/>
      <c r="K134" s="322"/>
      <c r="L134" s="322"/>
      <c r="M134" s="322"/>
      <c r="N134" s="322"/>
      <c r="O134" s="322"/>
      <c r="P134" s="322"/>
      <c r="Q134" s="322"/>
      <c r="R134" s="322"/>
      <c r="S134" s="322"/>
      <c r="T134" s="322"/>
      <c r="U134" s="322"/>
      <c r="V134" s="322"/>
      <c r="W134" s="322"/>
      <c r="X134" s="322"/>
      <c r="Y134" s="322"/>
      <c r="Z134" s="322"/>
      <c r="AA134" s="322"/>
      <c r="AB134" s="322"/>
      <c r="AC134" s="322"/>
      <c r="AD134" s="322"/>
    </row>
    <row r="135" ht="23.25" customHeight="1">
      <c r="A135" s="322"/>
      <c r="B135" s="322"/>
      <c r="C135" s="322"/>
      <c r="D135" s="322"/>
      <c r="E135" s="322"/>
      <c r="F135" s="322"/>
      <c r="G135" s="322"/>
      <c r="H135" s="322"/>
      <c r="I135" s="322"/>
      <c r="J135" s="322"/>
      <c r="K135" s="322"/>
      <c r="L135" s="322"/>
      <c r="M135" s="322"/>
      <c r="N135" s="322"/>
      <c r="O135" s="322"/>
      <c r="P135" s="322"/>
      <c r="Q135" s="322"/>
      <c r="R135" s="322"/>
      <c r="S135" s="322"/>
      <c r="T135" s="322"/>
      <c r="U135" s="322"/>
      <c r="V135" s="322"/>
      <c r="W135" s="322"/>
      <c r="X135" s="322"/>
      <c r="Y135" s="322"/>
      <c r="Z135" s="322"/>
      <c r="AA135" s="322"/>
      <c r="AB135" s="322"/>
      <c r="AC135" s="322"/>
      <c r="AD135" s="322"/>
    </row>
    <row r="136" ht="23.25" customHeight="1">
      <c r="A136" s="322"/>
      <c r="B136" s="322"/>
      <c r="C136" s="322"/>
      <c r="D136" s="322"/>
      <c r="E136" s="322"/>
      <c r="F136" s="322"/>
      <c r="G136" s="322"/>
      <c r="H136" s="322"/>
      <c r="I136" s="322"/>
      <c r="J136" s="322"/>
      <c r="K136" s="322"/>
      <c r="L136" s="322"/>
      <c r="M136" s="322"/>
      <c r="N136" s="322"/>
      <c r="O136" s="322"/>
      <c r="P136" s="322"/>
      <c r="Q136" s="322"/>
      <c r="R136" s="322"/>
      <c r="S136" s="322"/>
      <c r="T136" s="322"/>
      <c r="U136" s="322"/>
      <c r="V136" s="322"/>
      <c r="W136" s="322"/>
      <c r="X136" s="322"/>
      <c r="Y136" s="322"/>
      <c r="Z136" s="322"/>
      <c r="AA136" s="322"/>
      <c r="AB136" s="322"/>
      <c r="AC136" s="322"/>
      <c r="AD136" s="322"/>
    </row>
    <row r="137" ht="23.25" customHeight="1">
      <c r="A137" s="322"/>
      <c r="B137" s="322"/>
      <c r="C137" s="322"/>
      <c r="D137" s="322"/>
      <c r="E137" s="322"/>
      <c r="F137" s="322"/>
      <c r="G137" s="322"/>
      <c r="H137" s="322"/>
      <c r="I137" s="322"/>
      <c r="J137" s="322"/>
      <c r="K137" s="322"/>
      <c r="L137" s="322"/>
      <c r="M137" s="322"/>
      <c r="N137" s="322"/>
      <c r="O137" s="322"/>
      <c r="P137" s="322"/>
      <c r="Q137" s="322"/>
      <c r="R137" s="322"/>
      <c r="S137" s="322"/>
      <c r="T137" s="322"/>
      <c r="U137" s="322"/>
      <c r="V137" s="322"/>
      <c r="W137" s="322"/>
      <c r="X137" s="322"/>
      <c r="Y137" s="322"/>
      <c r="Z137" s="322"/>
      <c r="AA137" s="322"/>
      <c r="AB137" s="322"/>
      <c r="AC137" s="322"/>
      <c r="AD137" s="322"/>
    </row>
    <row r="138" ht="23.25" customHeight="1">
      <c r="A138" s="322"/>
      <c r="B138" s="322"/>
      <c r="C138" s="322"/>
      <c r="D138" s="322"/>
      <c r="E138" s="322"/>
      <c r="F138" s="322"/>
      <c r="G138" s="322"/>
      <c r="H138" s="322"/>
      <c r="I138" s="322"/>
      <c r="J138" s="322"/>
      <c r="K138" s="322"/>
      <c r="L138" s="322"/>
      <c r="M138" s="322"/>
      <c r="N138" s="322"/>
      <c r="O138" s="322"/>
      <c r="P138" s="322"/>
      <c r="Q138" s="322"/>
      <c r="R138" s="322"/>
      <c r="S138" s="322"/>
      <c r="T138" s="322"/>
      <c r="U138" s="322"/>
      <c r="V138" s="322"/>
      <c r="W138" s="322"/>
      <c r="X138" s="322"/>
      <c r="Y138" s="322"/>
      <c r="Z138" s="322"/>
      <c r="AA138" s="322"/>
      <c r="AB138" s="322"/>
      <c r="AC138" s="322"/>
      <c r="AD138" s="322"/>
    </row>
    <row r="139" ht="23.25" customHeight="1">
      <c r="A139" s="322"/>
      <c r="B139" s="322"/>
      <c r="C139" s="322"/>
      <c r="D139" s="322"/>
      <c r="E139" s="322"/>
      <c r="F139" s="322"/>
      <c r="G139" s="322"/>
      <c r="H139" s="322"/>
      <c r="I139" s="322"/>
      <c r="J139" s="322"/>
      <c r="K139" s="322"/>
      <c r="L139" s="322"/>
      <c r="M139" s="322"/>
      <c r="N139" s="322"/>
      <c r="O139" s="322"/>
      <c r="P139" s="322"/>
      <c r="Q139" s="322"/>
      <c r="R139" s="322"/>
      <c r="S139" s="322"/>
      <c r="T139" s="322"/>
      <c r="U139" s="322"/>
      <c r="V139" s="322"/>
      <c r="W139" s="322"/>
      <c r="X139" s="322"/>
      <c r="Y139" s="322"/>
      <c r="Z139" s="322"/>
      <c r="AA139" s="322"/>
      <c r="AB139" s="322"/>
      <c r="AC139" s="322"/>
      <c r="AD139" s="322"/>
    </row>
    <row r="140" ht="23.25" customHeight="1">
      <c r="A140" s="322"/>
      <c r="B140" s="322"/>
      <c r="C140" s="322"/>
      <c r="D140" s="322"/>
      <c r="E140" s="322"/>
      <c r="F140" s="322"/>
      <c r="G140" s="322"/>
      <c r="H140" s="322"/>
      <c r="I140" s="322"/>
      <c r="J140" s="322"/>
      <c r="K140" s="322"/>
      <c r="L140" s="322"/>
      <c r="M140" s="322"/>
      <c r="N140" s="322"/>
      <c r="O140" s="322"/>
      <c r="P140" s="322"/>
      <c r="Q140" s="322"/>
      <c r="R140" s="322"/>
      <c r="S140" s="322"/>
      <c r="T140" s="322"/>
      <c r="U140" s="322"/>
      <c r="V140" s="322"/>
      <c r="W140" s="322"/>
      <c r="X140" s="322"/>
      <c r="Y140" s="322"/>
      <c r="Z140" s="322"/>
      <c r="AA140" s="322"/>
      <c r="AB140" s="322"/>
      <c r="AC140" s="322"/>
      <c r="AD140" s="322"/>
    </row>
    <row r="141" ht="23.25" customHeight="1">
      <c r="A141" s="322"/>
      <c r="B141" s="322"/>
      <c r="C141" s="322"/>
      <c r="D141" s="322"/>
      <c r="E141" s="322"/>
      <c r="F141" s="322"/>
      <c r="G141" s="322"/>
      <c r="H141" s="322"/>
      <c r="I141" s="322"/>
      <c r="J141" s="322"/>
      <c r="K141" s="322"/>
      <c r="L141" s="322"/>
      <c r="M141" s="322"/>
      <c r="N141" s="322"/>
      <c r="O141" s="322"/>
      <c r="P141" s="322"/>
      <c r="Q141" s="322"/>
      <c r="R141" s="322"/>
      <c r="S141" s="322"/>
      <c r="T141" s="322"/>
      <c r="U141" s="322"/>
      <c r="V141" s="322"/>
      <c r="W141" s="322"/>
      <c r="X141" s="322"/>
      <c r="Y141" s="322"/>
      <c r="Z141" s="322"/>
      <c r="AA141" s="322"/>
      <c r="AB141" s="322"/>
      <c r="AC141" s="322"/>
      <c r="AD141" s="322"/>
    </row>
    <row r="142" ht="23.25" customHeight="1">
      <c r="A142" s="322"/>
      <c r="B142" s="322"/>
      <c r="C142" s="322"/>
      <c r="D142" s="322"/>
      <c r="E142" s="322"/>
      <c r="F142" s="322"/>
      <c r="G142" s="322"/>
      <c r="H142" s="322"/>
      <c r="I142" s="322"/>
      <c r="J142" s="322"/>
      <c r="K142" s="322"/>
      <c r="L142" s="322"/>
      <c r="M142" s="322"/>
      <c r="N142" s="322"/>
      <c r="O142" s="322"/>
      <c r="P142" s="322"/>
      <c r="Q142" s="322"/>
      <c r="R142" s="322"/>
      <c r="S142" s="322"/>
      <c r="T142" s="322"/>
      <c r="U142" s="322"/>
      <c r="V142" s="322"/>
      <c r="W142" s="322"/>
      <c r="X142" s="322"/>
      <c r="Y142" s="322"/>
      <c r="Z142" s="322"/>
      <c r="AA142" s="322"/>
      <c r="AB142" s="322"/>
      <c r="AC142" s="322"/>
      <c r="AD142" s="322"/>
    </row>
    <row r="143" ht="23.25" customHeight="1">
      <c r="A143" s="322"/>
      <c r="B143" s="322"/>
      <c r="C143" s="322"/>
      <c r="D143" s="322"/>
      <c r="E143" s="322"/>
      <c r="F143" s="322"/>
      <c r="G143" s="322"/>
      <c r="H143" s="322"/>
      <c r="I143" s="322"/>
      <c r="J143" s="322"/>
      <c r="K143" s="322"/>
      <c r="L143" s="322"/>
      <c r="M143" s="322"/>
      <c r="N143" s="322"/>
      <c r="O143" s="322"/>
      <c r="P143" s="322"/>
      <c r="Q143" s="322"/>
      <c r="R143" s="322"/>
      <c r="S143" s="322"/>
      <c r="T143" s="322"/>
      <c r="U143" s="322"/>
      <c r="V143" s="322"/>
      <c r="W143" s="322"/>
      <c r="X143" s="322"/>
      <c r="Y143" s="322"/>
      <c r="Z143" s="322"/>
      <c r="AA143" s="322"/>
      <c r="AB143" s="322"/>
      <c r="AC143" s="322"/>
      <c r="AD143" s="322"/>
    </row>
    <row r="144" ht="23.25" customHeight="1">
      <c r="A144" s="322"/>
      <c r="B144" s="322"/>
      <c r="C144" s="322"/>
      <c r="D144" s="322"/>
      <c r="E144" s="322"/>
      <c r="F144" s="322"/>
      <c r="G144" s="322"/>
      <c r="H144" s="322"/>
      <c r="I144" s="322"/>
      <c r="J144" s="322"/>
      <c r="K144" s="322"/>
      <c r="L144" s="322"/>
      <c r="M144" s="322"/>
      <c r="N144" s="322"/>
      <c r="O144" s="322"/>
      <c r="P144" s="322"/>
      <c r="Q144" s="322"/>
      <c r="R144" s="322"/>
      <c r="S144" s="322"/>
      <c r="T144" s="322"/>
      <c r="U144" s="322"/>
      <c r="V144" s="322"/>
      <c r="W144" s="322"/>
      <c r="X144" s="322"/>
      <c r="Y144" s="322"/>
      <c r="Z144" s="322"/>
      <c r="AA144" s="322"/>
      <c r="AB144" s="322"/>
      <c r="AC144" s="322"/>
      <c r="AD144" s="322"/>
    </row>
    <row r="145" ht="23.25" customHeight="1">
      <c r="A145" s="322"/>
      <c r="B145" s="322"/>
      <c r="C145" s="322"/>
      <c r="D145" s="322"/>
      <c r="E145" s="322"/>
      <c r="F145" s="322"/>
      <c r="G145" s="322"/>
      <c r="H145" s="322"/>
      <c r="I145" s="322"/>
      <c r="J145" s="322"/>
      <c r="K145" s="322"/>
      <c r="L145" s="322"/>
      <c r="M145" s="322"/>
      <c r="N145" s="322"/>
      <c r="O145" s="322"/>
      <c r="P145" s="322"/>
      <c r="Q145" s="322"/>
      <c r="R145" s="322"/>
      <c r="S145" s="322"/>
      <c r="T145" s="322"/>
      <c r="U145" s="322"/>
      <c r="V145" s="322"/>
      <c r="W145" s="322"/>
      <c r="X145" s="322"/>
      <c r="Y145" s="322"/>
      <c r="Z145" s="322"/>
      <c r="AA145" s="322"/>
      <c r="AB145" s="322"/>
      <c r="AC145" s="322"/>
      <c r="AD145" s="322"/>
    </row>
    <row r="146" ht="23.25" customHeight="1">
      <c r="A146" s="322"/>
      <c r="B146" s="322"/>
      <c r="C146" s="322"/>
      <c r="D146" s="322"/>
      <c r="E146" s="322"/>
      <c r="F146" s="322"/>
      <c r="G146" s="322"/>
      <c r="H146" s="322"/>
      <c r="I146" s="322"/>
      <c r="J146" s="322"/>
      <c r="K146" s="322"/>
      <c r="L146" s="322"/>
      <c r="M146" s="322"/>
      <c r="N146" s="322"/>
      <c r="O146" s="322"/>
      <c r="P146" s="322"/>
      <c r="Q146" s="322"/>
      <c r="R146" s="322"/>
      <c r="S146" s="322"/>
      <c r="T146" s="322"/>
      <c r="U146" s="322"/>
      <c r="V146" s="322"/>
      <c r="W146" s="322"/>
      <c r="X146" s="322"/>
      <c r="Y146" s="322"/>
      <c r="Z146" s="322"/>
      <c r="AA146" s="322"/>
      <c r="AB146" s="322"/>
      <c r="AC146" s="322"/>
      <c r="AD146" s="322"/>
    </row>
    <row r="147" ht="23.25" customHeight="1">
      <c r="A147" s="322"/>
      <c r="B147" s="322"/>
      <c r="C147" s="322"/>
      <c r="D147" s="322"/>
      <c r="E147" s="322"/>
      <c r="F147" s="322"/>
      <c r="G147" s="322"/>
      <c r="H147" s="322"/>
      <c r="I147" s="322"/>
      <c r="J147" s="322"/>
      <c r="K147" s="322"/>
      <c r="L147" s="322"/>
      <c r="M147" s="322"/>
      <c r="N147" s="322"/>
      <c r="O147" s="322"/>
      <c r="P147" s="322"/>
      <c r="Q147" s="322"/>
      <c r="R147" s="322"/>
      <c r="S147" s="322"/>
      <c r="T147" s="322"/>
      <c r="U147" s="322"/>
      <c r="V147" s="322"/>
      <c r="W147" s="322"/>
      <c r="X147" s="322"/>
      <c r="Y147" s="322"/>
      <c r="Z147" s="322"/>
      <c r="AA147" s="322"/>
      <c r="AB147" s="322"/>
      <c r="AC147" s="322"/>
      <c r="AD147" s="322"/>
    </row>
    <row r="148" ht="23.25" customHeight="1">
      <c r="A148" s="322"/>
      <c r="B148" s="322"/>
      <c r="C148" s="322"/>
      <c r="D148" s="322"/>
      <c r="E148" s="322"/>
      <c r="F148" s="322"/>
      <c r="G148" s="322"/>
      <c r="H148" s="322"/>
      <c r="I148" s="322"/>
      <c r="J148" s="322"/>
      <c r="K148" s="322"/>
      <c r="L148" s="322"/>
      <c r="M148" s="322"/>
      <c r="N148" s="322"/>
      <c r="O148" s="322"/>
      <c r="P148" s="322"/>
      <c r="Q148" s="322"/>
      <c r="R148" s="322"/>
      <c r="S148" s="322"/>
      <c r="T148" s="322"/>
      <c r="U148" s="322"/>
      <c r="V148" s="322"/>
      <c r="W148" s="322"/>
      <c r="X148" s="322"/>
      <c r="Y148" s="322"/>
      <c r="Z148" s="322"/>
      <c r="AA148" s="322"/>
      <c r="AB148" s="322"/>
      <c r="AC148" s="322"/>
      <c r="AD148" s="322"/>
    </row>
    <row r="149" ht="23.25" customHeight="1">
      <c r="A149" s="322"/>
      <c r="B149" s="322"/>
      <c r="C149" s="322"/>
      <c r="D149" s="322"/>
      <c r="E149" s="322"/>
      <c r="F149" s="322"/>
      <c r="G149" s="322"/>
      <c r="H149" s="322"/>
      <c r="I149" s="322"/>
      <c r="J149" s="322"/>
      <c r="K149" s="322"/>
      <c r="L149" s="322"/>
      <c r="M149" s="322"/>
      <c r="N149" s="322"/>
      <c r="O149" s="322"/>
      <c r="P149" s="322"/>
      <c r="Q149" s="322"/>
      <c r="R149" s="322"/>
      <c r="S149" s="322"/>
      <c r="T149" s="322"/>
      <c r="U149" s="322"/>
      <c r="V149" s="322"/>
      <c r="W149" s="322"/>
      <c r="X149" s="322"/>
      <c r="Y149" s="322"/>
      <c r="Z149" s="322"/>
      <c r="AA149" s="322"/>
      <c r="AB149" s="322"/>
      <c r="AC149" s="322"/>
      <c r="AD149" s="322"/>
    </row>
    <row r="150" ht="23.25" customHeight="1">
      <c r="A150" s="322"/>
      <c r="B150" s="322"/>
      <c r="C150" s="322"/>
      <c r="D150" s="322"/>
      <c r="E150" s="322"/>
      <c r="F150" s="322"/>
      <c r="G150" s="322"/>
      <c r="H150" s="322"/>
      <c r="I150" s="322"/>
      <c r="J150" s="322"/>
      <c r="K150" s="322"/>
      <c r="L150" s="322"/>
      <c r="M150" s="322"/>
      <c r="N150" s="322"/>
      <c r="O150" s="322"/>
      <c r="P150" s="322"/>
      <c r="Q150" s="322"/>
      <c r="R150" s="322"/>
      <c r="S150" s="322"/>
      <c r="T150" s="322"/>
      <c r="U150" s="322"/>
      <c r="V150" s="322"/>
      <c r="W150" s="322"/>
      <c r="X150" s="322"/>
      <c r="Y150" s="322"/>
      <c r="Z150" s="322"/>
      <c r="AA150" s="322"/>
      <c r="AB150" s="322"/>
      <c r="AC150" s="322"/>
      <c r="AD150" s="322"/>
    </row>
    <row r="151" ht="23.25" customHeight="1">
      <c r="A151" s="322"/>
      <c r="B151" s="322"/>
      <c r="C151" s="322"/>
      <c r="D151" s="322"/>
      <c r="E151" s="322"/>
      <c r="F151" s="322"/>
      <c r="G151" s="322"/>
      <c r="H151" s="322"/>
      <c r="I151" s="322"/>
      <c r="J151" s="322"/>
      <c r="K151" s="322"/>
      <c r="L151" s="322"/>
      <c r="M151" s="322"/>
      <c r="N151" s="322"/>
      <c r="O151" s="322"/>
      <c r="P151" s="322"/>
      <c r="Q151" s="322"/>
      <c r="R151" s="322"/>
      <c r="S151" s="322"/>
      <c r="T151" s="322"/>
      <c r="U151" s="322"/>
      <c r="V151" s="322"/>
      <c r="W151" s="322"/>
      <c r="X151" s="322"/>
      <c r="Y151" s="322"/>
      <c r="Z151" s="322"/>
      <c r="AA151" s="322"/>
      <c r="AB151" s="322"/>
      <c r="AC151" s="322"/>
      <c r="AD151" s="322"/>
    </row>
    <row r="152" ht="23.25" customHeight="1">
      <c r="A152" s="322"/>
      <c r="B152" s="322"/>
      <c r="C152" s="322"/>
      <c r="D152" s="322"/>
      <c r="E152" s="322"/>
      <c r="F152" s="322"/>
      <c r="G152" s="322"/>
      <c r="H152" s="322"/>
      <c r="I152" s="322"/>
      <c r="J152" s="322"/>
      <c r="K152" s="322"/>
      <c r="L152" s="322"/>
      <c r="M152" s="322"/>
      <c r="N152" s="322"/>
      <c r="O152" s="322"/>
      <c r="P152" s="322"/>
      <c r="Q152" s="322"/>
      <c r="R152" s="322"/>
      <c r="S152" s="322"/>
      <c r="T152" s="322"/>
      <c r="U152" s="322"/>
      <c r="V152" s="322"/>
      <c r="W152" s="322"/>
      <c r="X152" s="322"/>
      <c r="Y152" s="322"/>
      <c r="Z152" s="322"/>
      <c r="AA152" s="322"/>
      <c r="AB152" s="322"/>
      <c r="AC152" s="322"/>
      <c r="AD152" s="322"/>
    </row>
    <row r="153" ht="23.25" customHeight="1">
      <c r="A153" s="322"/>
      <c r="B153" s="322"/>
      <c r="C153" s="322"/>
      <c r="D153" s="322"/>
      <c r="E153" s="322"/>
      <c r="F153" s="322"/>
      <c r="G153" s="322"/>
      <c r="H153" s="322"/>
      <c r="I153" s="322"/>
      <c r="J153" s="322"/>
      <c r="K153" s="322"/>
      <c r="L153" s="322"/>
      <c r="M153" s="322"/>
      <c r="N153" s="322"/>
      <c r="O153" s="322"/>
      <c r="P153" s="322"/>
      <c r="Q153" s="322"/>
      <c r="R153" s="322"/>
      <c r="S153" s="322"/>
      <c r="T153" s="322"/>
      <c r="U153" s="322"/>
      <c r="V153" s="322"/>
      <c r="W153" s="322"/>
      <c r="X153" s="322"/>
      <c r="Y153" s="322"/>
      <c r="Z153" s="322"/>
      <c r="AA153" s="322"/>
      <c r="AB153" s="322"/>
      <c r="AC153" s="322"/>
      <c r="AD153" s="322"/>
    </row>
    <row r="154" ht="23.25" customHeight="1">
      <c r="A154" s="322"/>
      <c r="B154" s="322"/>
      <c r="C154" s="322"/>
      <c r="D154" s="322"/>
      <c r="E154" s="322"/>
      <c r="F154" s="322"/>
      <c r="G154" s="322"/>
      <c r="H154" s="322"/>
      <c r="I154" s="322"/>
      <c r="J154" s="322"/>
      <c r="K154" s="322"/>
      <c r="L154" s="322"/>
      <c r="M154" s="322"/>
      <c r="N154" s="322"/>
      <c r="O154" s="322"/>
      <c r="P154" s="322"/>
      <c r="Q154" s="322"/>
      <c r="R154" s="322"/>
      <c r="S154" s="322"/>
      <c r="T154" s="322"/>
      <c r="U154" s="322"/>
      <c r="V154" s="322"/>
      <c r="W154" s="322"/>
      <c r="X154" s="322"/>
      <c r="Y154" s="322"/>
      <c r="Z154" s="322"/>
      <c r="AA154" s="322"/>
      <c r="AB154" s="322"/>
      <c r="AC154" s="322"/>
      <c r="AD154" s="322"/>
    </row>
    <row r="155" ht="23.25" customHeight="1">
      <c r="A155" s="322"/>
      <c r="B155" s="322"/>
      <c r="C155" s="322"/>
      <c r="D155" s="322"/>
      <c r="E155" s="322"/>
      <c r="F155" s="322"/>
      <c r="G155" s="322"/>
      <c r="H155" s="322"/>
      <c r="I155" s="322"/>
      <c r="J155" s="322"/>
      <c r="K155" s="322"/>
      <c r="L155" s="322"/>
      <c r="M155" s="322"/>
      <c r="N155" s="322"/>
      <c r="O155" s="322"/>
      <c r="P155" s="322"/>
      <c r="Q155" s="322"/>
      <c r="R155" s="322"/>
      <c r="S155" s="322"/>
      <c r="T155" s="322"/>
      <c r="U155" s="322"/>
      <c r="V155" s="322"/>
      <c r="W155" s="322"/>
      <c r="X155" s="322"/>
      <c r="Y155" s="322"/>
      <c r="Z155" s="322"/>
      <c r="AA155" s="322"/>
      <c r="AB155" s="322"/>
      <c r="AC155" s="322"/>
      <c r="AD155" s="322"/>
    </row>
    <row r="156" ht="23.25" customHeight="1">
      <c r="A156" s="322"/>
      <c r="B156" s="322"/>
      <c r="C156" s="322"/>
      <c r="D156" s="322"/>
      <c r="E156" s="322"/>
      <c r="F156" s="322"/>
      <c r="G156" s="322"/>
      <c r="H156" s="322"/>
      <c r="I156" s="322"/>
      <c r="J156" s="322"/>
      <c r="K156" s="322"/>
      <c r="L156" s="322"/>
      <c r="M156" s="322"/>
      <c r="N156" s="322"/>
      <c r="O156" s="322"/>
      <c r="P156" s="322"/>
      <c r="Q156" s="322"/>
      <c r="R156" s="322"/>
      <c r="S156" s="322"/>
      <c r="T156" s="322"/>
      <c r="U156" s="322"/>
      <c r="V156" s="322"/>
      <c r="W156" s="322"/>
      <c r="X156" s="322"/>
      <c r="Y156" s="322"/>
      <c r="Z156" s="322"/>
      <c r="AA156" s="322"/>
      <c r="AB156" s="322"/>
      <c r="AC156" s="322"/>
      <c r="AD156" s="322"/>
    </row>
    <row r="157" ht="23.25" customHeight="1">
      <c r="A157" s="322"/>
      <c r="B157" s="322"/>
      <c r="C157" s="322"/>
      <c r="D157" s="322"/>
      <c r="E157" s="322"/>
      <c r="F157" s="322"/>
      <c r="G157" s="322"/>
      <c r="H157" s="322"/>
      <c r="I157" s="322"/>
      <c r="J157" s="322"/>
      <c r="K157" s="322"/>
      <c r="L157" s="322"/>
      <c r="M157" s="322"/>
      <c r="N157" s="322"/>
      <c r="O157" s="322"/>
      <c r="P157" s="322"/>
      <c r="Q157" s="322"/>
      <c r="R157" s="322"/>
      <c r="S157" s="322"/>
      <c r="T157" s="322"/>
      <c r="U157" s="322"/>
      <c r="V157" s="322"/>
      <c r="W157" s="322"/>
      <c r="X157" s="322"/>
      <c r="Y157" s="322"/>
      <c r="Z157" s="322"/>
      <c r="AA157" s="322"/>
      <c r="AB157" s="322"/>
      <c r="AC157" s="322"/>
      <c r="AD157" s="322"/>
    </row>
    <row r="158" ht="23.25" customHeight="1">
      <c r="A158" s="322"/>
      <c r="B158" s="322"/>
      <c r="C158" s="322"/>
      <c r="D158" s="322"/>
      <c r="E158" s="322"/>
      <c r="F158" s="322"/>
      <c r="G158" s="322"/>
      <c r="H158" s="322"/>
      <c r="I158" s="322"/>
      <c r="J158" s="322"/>
      <c r="K158" s="322"/>
      <c r="L158" s="322"/>
      <c r="M158" s="322"/>
      <c r="N158" s="322"/>
      <c r="O158" s="322"/>
      <c r="P158" s="322"/>
      <c r="Q158" s="322"/>
      <c r="R158" s="322"/>
      <c r="S158" s="322"/>
      <c r="T158" s="322"/>
      <c r="U158" s="322"/>
      <c r="V158" s="322"/>
      <c r="W158" s="322"/>
      <c r="X158" s="322"/>
      <c r="Y158" s="322"/>
      <c r="Z158" s="322"/>
      <c r="AA158" s="322"/>
      <c r="AB158" s="322"/>
      <c r="AC158" s="322"/>
      <c r="AD158" s="322"/>
    </row>
    <row r="159" ht="23.25" customHeight="1">
      <c r="A159" s="322"/>
      <c r="B159" s="322"/>
      <c r="C159" s="322"/>
      <c r="D159" s="322"/>
      <c r="E159" s="322"/>
      <c r="F159" s="322"/>
      <c r="G159" s="322"/>
      <c r="H159" s="322"/>
      <c r="I159" s="322"/>
      <c r="J159" s="322"/>
      <c r="K159" s="322"/>
      <c r="L159" s="322"/>
      <c r="M159" s="322"/>
      <c r="N159" s="322"/>
      <c r="O159" s="322"/>
      <c r="P159" s="322"/>
      <c r="Q159" s="322"/>
      <c r="R159" s="322"/>
      <c r="S159" s="322"/>
      <c r="T159" s="322"/>
      <c r="U159" s="322"/>
      <c r="V159" s="322"/>
      <c r="W159" s="322"/>
      <c r="X159" s="322"/>
      <c r="Y159" s="322"/>
      <c r="Z159" s="322"/>
      <c r="AA159" s="322"/>
      <c r="AB159" s="322"/>
      <c r="AC159" s="322"/>
      <c r="AD159" s="322"/>
    </row>
    <row r="160" ht="23.25" customHeight="1">
      <c r="A160" s="322"/>
      <c r="B160" s="322"/>
      <c r="C160" s="322"/>
      <c r="D160" s="322"/>
      <c r="E160" s="322"/>
      <c r="F160" s="322"/>
      <c r="G160" s="322"/>
      <c r="H160" s="322"/>
      <c r="I160" s="322"/>
      <c r="J160" s="322"/>
      <c r="K160" s="322"/>
      <c r="L160" s="322"/>
      <c r="M160" s="322"/>
      <c r="N160" s="322"/>
      <c r="O160" s="322"/>
      <c r="P160" s="322"/>
      <c r="Q160" s="322"/>
      <c r="R160" s="322"/>
      <c r="S160" s="322"/>
      <c r="T160" s="322"/>
      <c r="U160" s="322"/>
      <c r="V160" s="322"/>
      <c r="W160" s="322"/>
      <c r="X160" s="322"/>
      <c r="Y160" s="322"/>
      <c r="Z160" s="322"/>
      <c r="AA160" s="322"/>
      <c r="AB160" s="322"/>
      <c r="AC160" s="322"/>
      <c r="AD160" s="322"/>
    </row>
    <row r="161" ht="23.25" customHeight="1">
      <c r="A161" s="322"/>
      <c r="B161" s="322"/>
      <c r="C161" s="322"/>
      <c r="D161" s="322"/>
      <c r="E161" s="322"/>
      <c r="F161" s="322"/>
      <c r="G161" s="322"/>
      <c r="H161" s="322"/>
      <c r="I161" s="322"/>
      <c r="J161" s="322"/>
      <c r="K161" s="322"/>
      <c r="L161" s="322"/>
      <c r="M161" s="322"/>
      <c r="N161" s="322"/>
      <c r="O161" s="322"/>
      <c r="P161" s="322"/>
      <c r="Q161" s="322"/>
      <c r="R161" s="322"/>
      <c r="S161" s="322"/>
      <c r="T161" s="322"/>
      <c r="U161" s="322"/>
      <c r="V161" s="322"/>
      <c r="W161" s="322"/>
      <c r="X161" s="322"/>
      <c r="Y161" s="322"/>
      <c r="Z161" s="322"/>
      <c r="AA161" s="322"/>
      <c r="AB161" s="322"/>
      <c r="AC161" s="322"/>
      <c r="AD161" s="322"/>
    </row>
    <row r="162" ht="23.25" customHeight="1">
      <c r="A162" s="322"/>
      <c r="B162" s="322"/>
      <c r="C162" s="322"/>
      <c r="D162" s="322"/>
      <c r="E162" s="322"/>
      <c r="F162" s="322"/>
      <c r="G162" s="322"/>
      <c r="H162" s="322"/>
      <c r="I162" s="322"/>
      <c r="J162" s="322"/>
      <c r="K162" s="322"/>
      <c r="L162" s="322"/>
      <c r="M162" s="322"/>
      <c r="N162" s="322"/>
      <c r="O162" s="322"/>
      <c r="P162" s="322"/>
      <c r="Q162" s="322"/>
      <c r="R162" s="322"/>
      <c r="S162" s="322"/>
      <c r="T162" s="322"/>
      <c r="U162" s="322"/>
      <c r="V162" s="322"/>
      <c r="W162" s="322"/>
      <c r="X162" s="322"/>
      <c r="Y162" s="322"/>
      <c r="Z162" s="322"/>
      <c r="AA162" s="322"/>
      <c r="AB162" s="322"/>
      <c r="AC162" s="322"/>
      <c r="AD162" s="322"/>
    </row>
    <row r="163" ht="23.25" customHeight="1">
      <c r="A163" s="322"/>
      <c r="B163" s="322"/>
      <c r="C163" s="322"/>
      <c r="D163" s="322"/>
      <c r="E163" s="322"/>
      <c r="F163" s="322"/>
      <c r="G163" s="322"/>
      <c r="H163" s="322"/>
      <c r="I163" s="322"/>
      <c r="J163" s="322"/>
      <c r="K163" s="322"/>
      <c r="L163" s="322"/>
      <c r="M163" s="322"/>
      <c r="N163" s="322"/>
      <c r="O163" s="322"/>
      <c r="P163" s="322"/>
      <c r="Q163" s="322"/>
      <c r="R163" s="322"/>
      <c r="S163" s="322"/>
      <c r="T163" s="322"/>
      <c r="U163" s="322"/>
      <c r="V163" s="322"/>
      <c r="W163" s="322"/>
      <c r="X163" s="322"/>
      <c r="Y163" s="322"/>
      <c r="Z163" s="322"/>
      <c r="AA163" s="322"/>
      <c r="AB163" s="322"/>
      <c r="AC163" s="322"/>
      <c r="AD163" s="322"/>
    </row>
    <row r="164" ht="23.25" customHeight="1">
      <c r="A164" s="322"/>
      <c r="B164" s="322"/>
      <c r="C164" s="322"/>
      <c r="D164" s="322"/>
      <c r="E164" s="322"/>
      <c r="F164" s="322"/>
      <c r="G164" s="322"/>
      <c r="H164" s="322"/>
      <c r="I164" s="322"/>
      <c r="J164" s="322"/>
      <c r="K164" s="322"/>
      <c r="L164" s="322"/>
      <c r="M164" s="322"/>
      <c r="N164" s="322"/>
      <c r="O164" s="322"/>
      <c r="P164" s="322"/>
      <c r="Q164" s="322"/>
      <c r="R164" s="322"/>
      <c r="S164" s="322"/>
      <c r="T164" s="322"/>
      <c r="U164" s="322"/>
      <c r="V164" s="322"/>
      <c r="W164" s="322"/>
      <c r="X164" s="322"/>
      <c r="Y164" s="322"/>
      <c r="Z164" s="322"/>
      <c r="AA164" s="322"/>
      <c r="AB164" s="322"/>
      <c r="AC164" s="322"/>
      <c r="AD164" s="322"/>
    </row>
    <row r="165" ht="23.25" customHeight="1">
      <c r="A165" s="322"/>
      <c r="B165" s="322"/>
      <c r="C165" s="322"/>
      <c r="D165" s="322"/>
      <c r="E165" s="322"/>
      <c r="F165" s="322"/>
      <c r="G165" s="322"/>
      <c r="H165" s="322"/>
      <c r="I165" s="322"/>
      <c r="J165" s="322"/>
      <c r="K165" s="322"/>
      <c r="L165" s="322"/>
      <c r="M165" s="322"/>
      <c r="N165" s="322"/>
      <c r="O165" s="322"/>
      <c r="P165" s="322"/>
      <c r="Q165" s="322"/>
      <c r="R165" s="322"/>
      <c r="S165" s="322"/>
      <c r="T165" s="322"/>
      <c r="U165" s="322"/>
      <c r="V165" s="322"/>
      <c r="W165" s="322"/>
      <c r="X165" s="322"/>
      <c r="Y165" s="322"/>
      <c r="Z165" s="322"/>
      <c r="AA165" s="322"/>
      <c r="AB165" s="322"/>
      <c r="AC165" s="322"/>
      <c r="AD165" s="322"/>
    </row>
    <row r="166" ht="23.25" customHeight="1">
      <c r="A166" s="322"/>
      <c r="B166" s="322"/>
      <c r="C166" s="322"/>
      <c r="D166" s="322"/>
      <c r="E166" s="322"/>
      <c r="F166" s="322"/>
      <c r="G166" s="322"/>
      <c r="H166" s="322"/>
      <c r="I166" s="322"/>
      <c r="J166" s="322"/>
      <c r="K166" s="322"/>
      <c r="L166" s="322"/>
      <c r="M166" s="322"/>
      <c r="N166" s="322"/>
      <c r="O166" s="322"/>
      <c r="P166" s="322"/>
      <c r="Q166" s="322"/>
      <c r="R166" s="322"/>
      <c r="S166" s="322"/>
      <c r="T166" s="322"/>
      <c r="U166" s="322"/>
      <c r="V166" s="322"/>
      <c r="W166" s="322"/>
      <c r="X166" s="322"/>
      <c r="Y166" s="322"/>
      <c r="Z166" s="322"/>
      <c r="AA166" s="322"/>
      <c r="AB166" s="322"/>
      <c r="AC166" s="322"/>
      <c r="AD166" s="322"/>
    </row>
    <row r="167" ht="23.25" customHeight="1">
      <c r="A167" s="322"/>
      <c r="B167" s="322"/>
      <c r="C167" s="322"/>
      <c r="D167" s="322"/>
      <c r="E167" s="322"/>
      <c r="F167" s="322"/>
      <c r="G167" s="322"/>
      <c r="H167" s="322"/>
      <c r="I167" s="322"/>
      <c r="J167" s="322"/>
      <c r="K167" s="322"/>
      <c r="L167" s="322"/>
      <c r="M167" s="322"/>
      <c r="N167" s="322"/>
      <c r="O167" s="322"/>
      <c r="P167" s="322"/>
      <c r="Q167" s="322"/>
      <c r="R167" s="322"/>
      <c r="S167" s="322"/>
      <c r="T167" s="322"/>
      <c r="U167" s="322"/>
      <c r="V167" s="322"/>
      <c r="W167" s="322"/>
      <c r="X167" s="322"/>
      <c r="Y167" s="322"/>
      <c r="Z167" s="322"/>
      <c r="AA167" s="322"/>
      <c r="AB167" s="322"/>
      <c r="AC167" s="322"/>
      <c r="AD167" s="322"/>
    </row>
    <row r="168" ht="23.25" customHeight="1">
      <c r="A168" s="322"/>
      <c r="B168" s="322"/>
      <c r="C168" s="322"/>
      <c r="D168" s="322"/>
      <c r="E168" s="322"/>
      <c r="F168" s="322"/>
      <c r="G168" s="322"/>
      <c r="H168" s="322"/>
      <c r="I168" s="322"/>
      <c r="J168" s="322"/>
      <c r="K168" s="322"/>
      <c r="L168" s="322"/>
      <c r="M168" s="322"/>
      <c r="N168" s="322"/>
      <c r="O168" s="322"/>
      <c r="P168" s="322"/>
      <c r="Q168" s="322"/>
      <c r="R168" s="322"/>
      <c r="S168" s="322"/>
      <c r="T168" s="322"/>
      <c r="U168" s="322"/>
      <c r="V168" s="322"/>
      <c r="W168" s="322"/>
      <c r="X168" s="322"/>
      <c r="Y168" s="322"/>
      <c r="Z168" s="322"/>
      <c r="AA168" s="322"/>
      <c r="AB168" s="322"/>
      <c r="AC168" s="322"/>
      <c r="AD168" s="322"/>
    </row>
    <row r="169" ht="23.25" customHeight="1">
      <c r="A169" s="322"/>
      <c r="B169" s="322"/>
      <c r="C169" s="322"/>
      <c r="D169" s="322"/>
      <c r="E169" s="322"/>
      <c r="F169" s="322"/>
      <c r="G169" s="322"/>
      <c r="H169" s="322"/>
      <c r="I169" s="322"/>
      <c r="J169" s="322"/>
      <c r="K169" s="322"/>
      <c r="L169" s="322"/>
      <c r="M169" s="322"/>
      <c r="N169" s="322"/>
      <c r="O169" s="322"/>
      <c r="P169" s="322"/>
      <c r="Q169" s="322"/>
      <c r="R169" s="322"/>
      <c r="S169" s="322"/>
      <c r="T169" s="322"/>
      <c r="U169" s="322"/>
      <c r="V169" s="322"/>
      <c r="W169" s="322"/>
      <c r="X169" s="322"/>
      <c r="Y169" s="322"/>
      <c r="Z169" s="322"/>
      <c r="AA169" s="322"/>
      <c r="AB169" s="322"/>
      <c r="AC169" s="322"/>
      <c r="AD169" s="322"/>
    </row>
    <row r="170" ht="23.25" customHeight="1">
      <c r="A170" s="322"/>
      <c r="B170" s="322"/>
      <c r="C170" s="322"/>
      <c r="D170" s="322"/>
      <c r="E170" s="322"/>
      <c r="F170" s="322"/>
      <c r="G170" s="322"/>
      <c r="H170" s="322"/>
      <c r="I170" s="322"/>
      <c r="J170" s="322"/>
      <c r="K170" s="322"/>
      <c r="L170" s="322"/>
      <c r="M170" s="322"/>
      <c r="N170" s="322"/>
      <c r="O170" s="322"/>
      <c r="P170" s="322"/>
      <c r="Q170" s="322"/>
      <c r="R170" s="322"/>
      <c r="S170" s="322"/>
      <c r="T170" s="322"/>
      <c r="U170" s="322"/>
      <c r="V170" s="322"/>
      <c r="W170" s="322"/>
      <c r="X170" s="322"/>
      <c r="Y170" s="322"/>
      <c r="Z170" s="322"/>
      <c r="AA170" s="322"/>
      <c r="AB170" s="322"/>
      <c r="AC170" s="322"/>
      <c r="AD170" s="322"/>
    </row>
    <row r="171" ht="23.25" customHeight="1">
      <c r="A171" s="322"/>
      <c r="B171" s="322"/>
      <c r="C171" s="322"/>
      <c r="D171" s="322"/>
      <c r="E171" s="322"/>
      <c r="F171" s="322"/>
      <c r="G171" s="322"/>
      <c r="H171" s="322"/>
      <c r="I171" s="322"/>
      <c r="J171" s="322"/>
      <c r="K171" s="322"/>
      <c r="L171" s="322"/>
      <c r="M171" s="322"/>
      <c r="N171" s="322"/>
      <c r="O171" s="322"/>
      <c r="P171" s="322"/>
      <c r="Q171" s="322"/>
      <c r="R171" s="322"/>
      <c r="S171" s="322"/>
      <c r="T171" s="322"/>
      <c r="U171" s="322"/>
      <c r="V171" s="322"/>
      <c r="W171" s="322"/>
      <c r="X171" s="322"/>
      <c r="Y171" s="322"/>
      <c r="Z171" s="322"/>
      <c r="AA171" s="322"/>
      <c r="AB171" s="322"/>
      <c r="AC171" s="322"/>
      <c r="AD171" s="322"/>
    </row>
    <row r="172" ht="23.25" customHeight="1">
      <c r="A172" s="322"/>
      <c r="B172" s="322"/>
      <c r="C172" s="322"/>
      <c r="D172" s="322"/>
      <c r="E172" s="322"/>
      <c r="F172" s="322"/>
      <c r="G172" s="322"/>
      <c r="H172" s="322"/>
      <c r="I172" s="322"/>
      <c r="J172" s="322"/>
      <c r="K172" s="322"/>
      <c r="L172" s="322"/>
      <c r="M172" s="322"/>
      <c r="N172" s="322"/>
      <c r="O172" s="322"/>
      <c r="P172" s="322"/>
      <c r="Q172" s="322"/>
      <c r="R172" s="322"/>
      <c r="S172" s="322"/>
      <c r="T172" s="322"/>
      <c r="U172" s="322"/>
      <c r="V172" s="322"/>
      <c r="W172" s="322"/>
      <c r="X172" s="322"/>
      <c r="Y172" s="322"/>
      <c r="Z172" s="322"/>
      <c r="AA172" s="322"/>
      <c r="AB172" s="322"/>
      <c r="AC172" s="322"/>
      <c r="AD172" s="322"/>
    </row>
    <row r="173" ht="23.25" customHeight="1">
      <c r="A173" s="322"/>
      <c r="B173" s="322"/>
      <c r="C173" s="322"/>
      <c r="D173" s="322"/>
      <c r="E173" s="322"/>
      <c r="F173" s="322"/>
      <c r="G173" s="322"/>
      <c r="H173" s="322"/>
      <c r="I173" s="322"/>
      <c r="J173" s="322"/>
      <c r="K173" s="322"/>
      <c r="L173" s="322"/>
      <c r="M173" s="322"/>
      <c r="N173" s="322"/>
      <c r="O173" s="322"/>
      <c r="P173" s="322"/>
      <c r="Q173" s="322"/>
      <c r="R173" s="322"/>
      <c r="S173" s="322"/>
      <c r="T173" s="322"/>
      <c r="U173" s="322"/>
      <c r="V173" s="322"/>
      <c r="W173" s="322"/>
      <c r="X173" s="322"/>
      <c r="Y173" s="322"/>
      <c r="Z173" s="322"/>
      <c r="AA173" s="322"/>
      <c r="AB173" s="322"/>
      <c r="AC173" s="322"/>
      <c r="AD173" s="322"/>
    </row>
    <row r="174" ht="23.25" customHeight="1">
      <c r="A174" s="322"/>
      <c r="B174" s="322"/>
      <c r="C174" s="322"/>
      <c r="D174" s="322"/>
      <c r="E174" s="322"/>
      <c r="F174" s="322"/>
      <c r="G174" s="322"/>
      <c r="H174" s="322"/>
      <c r="I174" s="322"/>
      <c r="J174" s="322"/>
      <c r="K174" s="322"/>
      <c r="L174" s="322"/>
      <c r="M174" s="322"/>
      <c r="N174" s="322"/>
      <c r="O174" s="322"/>
      <c r="P174" s="322"/>
      <c r="Q174" s="322"/>
      <c r="R174" s="322"/>
      <c r="S174" s="322"/>
      <c r="T174" s="322"/>
      <c r="U174" s="322"/>
      <c r="V174" s="322"/>
      <c r="W174" s="322"/>
      <c r="X174" s="322"/>
      <c r="Y174" s="322"/>
      <c r="Z174" s="322"/>
      <c r="AA174" s="322"/>
      <c r="AB174" s="322"/>
      <c r="AC174" s="322"/>
      <c r="AD174" s="322"/>
    </row>
    <row r="175" ht="23.25" customHeight="1">
      <c r="A175" s="322"/>
      <c r="B175" s="322"/>
      <c r="C175" s="322"/>
      <c r="D175" s="322"/>
      <c r="E175" s="322"/>
      <c r="F175" s="322"/>
      <c r="G175" s="322"/>
      <c r="H175" s="322"/>
      <c r="I175" s="322"/>
      <c r="J175" s="322"/>
      <c r="K175" s="322"/>
      <c r="L175" s="322"/>
      <c r="M175" s="322"/>
      <c r="N175" s="322"/>
      <c r="O175" s="322"/>
      <c r="P175" s="322"/>
      <c r="Q175" s="322"/>
      <c r="R175" s="322"/>
      <c r="S175" s="322"/>
      <c r="T175" s="322"/>
      <c r="U175" s="322"/>
      <c r="V175" s="322"/>
      <c r="W175" s="322"/>
      <c r="X175" s="322"/>
      <c r="Y175" s="322"/>
      <c r="Z175" s="322"/>
      <c r="AA175" s="322"/>
      <c r="AB175" s="322"/>
      <c r="AC175" s="322"/>
      <c r="AD175" s="322"/>
    </row>
    <row r="176" ht="23.25" customHeight="1">
      <c r="A176" s="322"/>
      <c r="B176" s="322"/>
      <c r="C176" s="322"/>
      <c r="D176" s="322"/>
      <c r="E176" s="322"/>
      <c r="F176" s="322"/>
      <c r="G176" s="322"/>
      <c r="H176" s="322"/>
      <c r="I176" s="322"/>
      <c r="J176" s="322"/>
      <c r="K176" s="322"/>
      <c r="L176" s="322"/>
      <c r="M176" s="322"/>
      <c r="N176" s="322"/>
      <c r="O176" s="322"/>
      <c r="P176" s="322"/>
      <c r="Q176" s="322"/>
      <c r="R176" s="322"/>
      <c r="S176" s="322"/>
      <c r="T176" s="322"/>
      <c r="U176" s="322"/>
      <c r="V176" s="322"/>
      <c r="W176" s="322"/>
      <c r="X176" s="322"/>
      <c r="Y176" s="322"/>
      <c r="Z176" s="322"/>
      <c r="AA176" s="322"/>
      <c r="AB176" s="322"/>
      <c r="AC176" s="322"/>
      <c r="AD176" s="322"/>
    </row>
    <row r="177" ht="23.25" customHeight="1">
      <c r="A177" s="322"/>
      <c r="B177" s="322"/>
      <c r="C177" s="322"/>
      <c r="D177" s="322"/>
      <c r="E177" s="322"/>
      <c r="F177" s="322"/>
      <c r="G177" s="322"/>
      <c r="H177" s="322"/>
      <c r="I177" s="322"/>
      <c r="J177" s="322"/>
      <c r="K177" s="322"/>
      <c r="L177" s="322"/>
      <c r="M177" s="322"/>
      <c r="N177" s="322"/>
      <c r="O177" s="322"/>
      <c r="P177" s="322"/>
      <c r="Q177" s="322"/>
      <c r="R177" s="322"/>
      <c r="S177" s="322"/>
      <c r="T177" s="322"/>
      <c r="U177" s="322"/>
      <c r="V177" s="322"/>
      <c r="W177" s="322"/>
      <c r="X177" s="322"/>
      <c r="Y177" s="322"/>
      <c r="Z177" s="322"/>
      <c r="AA177" s="322"/>
      <c r="AB177" s="322"/>
      <c r="AC177" s="322"/>
      <c r="AD177" s="322"/>
    </row>
    <row r="178" ht="23.25" customHeight="1">
      <c r="A178" s="322"/>
      <c r="B178" s="322"/>
      <c r="C178" s="322"/>
      <c r="D178" s="322"/>
      <c r="E178" s="322"/>
      <c r="F178" s="322"/>
      <c r="G178" s="322"/>
      <c r="H178" s="322"/>
      <c r="I178" s="322"/>
      <c r="J178" s="322"/>
      <c r="K178" s="322"/>
      <c r="L178" s="322"/>
      <c r="M178" s="322"/>
      <c r="N178" s="322"/>
      <c r="O178" s="322"/>
      <c r="P178" s="322"/>
      <c r="Q178" s="322"/>
      <c r="R178" s="322"/>
      <c r="S178" s="322"/>
      <c r="T178" s="322"/>
      <c r="U178" s="322"/>
      <c r="V178" s="322"/>
      <c r="W178" s="322"/>
      <c r="X178" s="322"/>
      <c r="Y178" s="322"/>
      <c r="Z178" s="322"/>
      <c r="AA178" s="322"/>
      <c r="AB178" s="322"/>
      <c r="AC178" s="322"/>
      <c r="AD178" s="322"/>
    </row>
    <row r="179" ht="23.25" customHeight="1">
      <c r="A179" s="322"/>
      <c r="B179" s="322"/>
      <c r="C179" s="322"/>
      <c r="D179" s="322"/>
      <c r="E179" s="322"/>
      <c r="F179" s="322"/>
      <c r="G179" s="322"/>
      <c r="H179" s="322"/>
      <c r="I179" s="322"/>
      <c r="J179" s="322"/>
      <c r="K179" s="322"/>
      <c r="L179" s="322"/>
      <c r="M179" s="322"/>
      <c r="N179" s="322"/>
      <c r="O179" s="322"/>
      <c r="P179" s="322"/>
      <c r="Q179" s="322"/>
      <c r="R179" s="322"/>
      <c r="S179" s="322"/>
      <c r="T179" s="322"/>
      <c r="U179" s="322"/>
      <c r="V179" s="322"/>
      <c r="W179" s="322"/>
      <c r="X179" s="322"/>
      <c r="Y179" s="322"/>
      <c r="Z179" s="322"/>
      <c r="AA179" s="322"/>
      <c r="AB179" s="322"/>
      <c r="AC179" s="322"/>
      <c r="AD179" s="322"/>
    </row>
    <row r="180" ht="23.25" customHeight="1">
      <c r="A180" s="322"/>
      <c r="B180" s="322"/>
      <c r="C180" s="322"/>
      <c r="D180" s="322"/>
      <c r="E180" s="322"/>
      <c r="F180" s="322"/>
      <c r="G180" s="322"/>
      <c r="H180" s="322"/>
      <c r="I180" s="322"/>
      <c r="J180" s="322"/>
      <c r="K180" s="322"/>
      <c r="L180" s="322"/>
      <c r="M180" s="322"/>
      <c r="N180" s="322"/>
      <c r="O180" s="322"/>
      <c r="P180" s="322"/>
      <c r="Q180" s="322"/>
      <c r="R180" s="322"/>
      <c r="S180" s="322"/>
      <c r="T180" s="322"/>
      <c r="U180" s="322"/>
      <c r="V180" s="322"/>
      <c r="W180" s="322"/>
      <c r="X180" s="322"/>
      <c r="Y180" s="322"/>
      <c r="Z180" s="322"/>
      <c r="AA180" s="322"/>
      <c r="AB180" s="322"/>
      <c r="AC180" s="322"/>
      <c r="AD180" s="322"/>
    </row>
    <row r="181" ht="23.25" customHeight="1">
      <c r="A181" s="322"/>
      <c r="B181" s="322"/>
      <c r="C181" s="322"/>
      <c r="D181" s="322"/>
      <c r="E181" s="322"/>
      <c r="F181" s="322"/>
      <c r="G181" s="322"/>
      <c r="H181" s="322"/>
      <c r="I181" s="322"/>
      <c r="J181" s="322"/>
      <c r="K181" s="322"/>
      <c r="L181" s="322"/>
      <c r="M181" s="322"/>
      <c r="N181" s="322"/>
      <c r="O181" s="322"/>
      <c r="P181" s="322"/>
      <c r="Q181" s="322"/>
      <c r="R181" s="322"/>
      <c r="S181" s="322"/>
      <c r="T181" s="322"/>
      <c r="U181" s="322"/>
      <c r="V181" s="322"/>
      <c r="W181" s="322"/>
      <c r="X181" s="322"/>
      <c r="Y181" s="322"/>
      <c r="Z181" s="322"/>
      <c r="AA181" s="322"/>
      <c r="AB181" s="322"/>
      <c r="AC181" s="322"/>
      <c r="AD181" s="322"/>
    </row>
    <row r="182" ht="23.25" customHeight="1">
      <c r="A182" s="322"/>
      <c r="B182" s="322"/>
      <c r="C182" s="322"/>
      <c r="D182" s="322"/>
      <c r="E182" s="322"/>
      <c r="F182" s="322"/>
      <c r="G182" s="322"/>
      <c r="H182" s="322"/>
      <c r="I182" s="322"/>
      <c r="J182" s="322"/>
      <c r="K182" s="322"/>
      <c r="L182" s="322"/>
      <c r="M182" s="322"/>
      <c r="N182" s="322"/>
      <c r="O182" s="322"/>
      <c r="P182" s="322"/>
      <c r="Q182" s="322"/>
      <c r="R182" s="322"/>
      <c r="S182" s="322"/>
      <c r="T182" s="322"/>
      <c r="U182" s="322"/>
      <c r="V182" s="322"/>
      <c r="W182" s="322"/>
      <c r="X182" s="322"/>
      <c r="Y182" s="322"/>
      <c r="Z182" s="322"/>
      <c r="AA182" s="322"/>
      <c r="AB182" s="322"/>
      <c r="AC182" s="322"/>
      <c r="AD182" s="322"/>
    </row>
    <row r="183" ht="23.25" customHeight="1">
      <c r="A183" s="322"/>
      <c r="B183" s="322"/>
      <c r="C183" s="322"/>
      <c r="D183" s="322"/>
      <c r="E183" s="322"/>
      <c r="F183" s="322"/>
      <c r="G183" s="322"/>
      <c r="H183" s="322"/>
      <c r="I183" s="322"/>
      <c r="J183" s="322"/>
      <c r="K183" s="322"/>
      <c r="L183" s="322"/>
      <c r="M183" s="322"/>
      <c r="N183" s="322"/>
      <c r="O183" s="322"/>
      <c r="P183" s="322"/>
      <c r="Q183" s="322"/>
      <c r="R183" s="322"/>
      <c r="S183" s="322"/>
      <c r="T183" s="322"/>
      <c r="U183" s="322"/>
      <c r="V183" s="322"/>
      <c r="W183" s="322"/>
      <c r="X183" s="322"/>
      <c r="Y183" s="322"/>
      <c r="Z183" s="322"/>
      <c r="AA183" s="322"/>
      <c r="AB183" s="322"/>
      <c r="AC183" s="322"/>
      <c r="AD183" s="322"/>
    </row>
    <row r="184" ht="23.25" customHeight="1">
      <c r="A184" s="322"/>
      <c r="B184" s="322"/>
      <c r="C184" s="322"/>
      <c r="D184" s="322"/>
      <c r="E184" s="322"/>
      <c r="F184" s="322"/>
      <c r="G184" s="322"/>
      <c r="H184" s="322"/>
      <c r="I184" s="322"/>
      <c r="J184" s="322"/>
      <c r="K184" s="322"/>
      <c r="L184" s="322"/>
      <c r="M184" s="322"/>
      <c r="N184" s="322"/>
      <c r="O184" s="322"/>
      <c r="P184" s="322"/>
      <c r="Q184" s="322"/>
      <c r="R184" s="322"/>
      <c r="S184" s="322"/>
      <c r="T184" s="322"/>
      <c r="U184" s="322"/>
      <c r="V184" s="322"/>
      <c r="W184" s="322"/>
      <c r="X184" s="322"/>
      <c r="Y184" s="322"/>
      <c r="Z184" s="322"/>
      <c r="AA184" s="322"/>
      <c r="AB184" s="322"/>
      <c r="AC184" s="322"/>
      <c r="AD184" s="322"/>
    </row>
    <row r="185" ht="23.25" customHeight="1">
      <c r="A185" s="322"/>
      <c r="B185" s="322"/>
      <c r="C185" s="322"/>
      <c r="D185" s="322"/>
      <c r="E185" s="322"/>
      <c r="F185" s="322"/>
      <c r="G185" s="322"/>
      <c r="H185" s="322"/>
      <c r="I185" s="322"/>
      <c r="J185" s="322"/>
      <c r="K185" s="322"/>
      <c r="L185" s="322"/>
      <c r="M185" s="322"/>
      <c r="N185" s="322"/>
      <c r="O185" s="322"/>
      <c r="P185" s="322"/>
      <c r="Q185" s="322"/>
      <c r="R185" s="322"/>
      <c r="S185" s="322"/>
      <c r="T185" s="322"/>
      <c r="U185" s="322"/>
      <c r="V185" s="322"/>
      <c r="W185" s="322"/>
      <c r="X185" s="322"/>
      <c r="Y185" s="322"/>
      <c r="Z185" s="322"/>
      <c r="AA185" s="322"/>
      <c r="AB185" s="322"/>
      <c r="AC185" s="322"/>
      <c r="AD185" s="322"/>
    </row>
    <row r="186" ht="23.25" customHeight="1">
      <c r="A186" s="322"/>
      <c r="B186" s="322"/>
      <c r="C186" s="322"/>
      <c r="D186" s="322"/>
      <c r="E186" s="322"/>
      <c r="F186" s="322"/>
      <c r="G186" s="322"/>
      <c r="H186" s="322"/>
      <c r="I186" s="322"/>
      <c r="J186" s="322"/>
      <c r="K186" s="322"/>
      <c r="L186" s="322"/>
      <c r="M186" s="322"/>
      <c r="N186" s="322"/>
      <c r="O186" s="322"/>
      <c r="P186" s="322"/>
      <c r="Q186" s="322"/>
      <c r="R186" s="322"/>
      <c r="S186" s="322"/>
      <c r="T186" s="322"/>
      <c r="U186" s="322"/>
      <c r="V186" s="322"/>
      <c r="W186" s="322"/>
      <c r="X186" s="322"/>
      <c r="Y186" s="322"/>
      <c r="Z186" s="322"/>
      <c r="AA186" s="322"/>
      <c r="AB186" s="322"/>
      <c r="AC186" s="322"/>
      <c r="AD186" s="322"/>
    </row>
    <row r="187" ht="23.25" customHeight="1">
      <c r="A187" s="322"/>
      <c r="B187" s="322"/>
      <c r="C187" s="322"/>
      <c r="D187" s="322"/>
      <c r="E187" s="322"/>
      <c r="F187" s="322"/>
      <c r="G187" s="322"/>
      <c r="H187" s="322"/>
      <c r="I187" s="322"/>
      <c r="J187" s="322"/>
      <c r="K187" s="322"/>
      <c r="L187" s="322"/>
      <c r="M187" s="322"/>
      <c r="N187" s="322"/>
      <c r="O187" s="322"/>
      <c r="P187" s="322"/>
      <c r="Q187" s="322"/>
      <c r="R187" s="322"/>
      <c r="S187" s="322"/>
      <c r="T187" s="322"/>
      <c r="U187" s="322"/>
      <c r="V187" s="322"/>
      <c r="W187" s="322"/>
      <c r="X187" s="322"/>
      <c r="Y187" s="322"/>
      <c r="Z187" s="322"/>
      <c r="AA187" s="322"/>
      <c r="AB187" s="322"/>
      <c r="AC187" s="322"/>
      <c r="AD187" s="322"/>
    </row>
    <row r="188" ht="23.25" customHeight="1">
      <c r="A188" s="322"/>
      <c r="B188" s="322"/>
      <c r="C188" s="322"/>
      <c r="D188" s="322"/>
      <c r="E188" s="322"/>
      <c r="F188" s="322"/>
      <c r="G188" s="322"/>
      <c r="H188" s="322"/>
      <c r="I188" s="322"/>
      <c r="J188" s="322"/>
      <c r="K188" s="322"/>
      <c r="L188" s="322"/>
      <c r="M188" s="322"/>
      <c r="N188" s="322"/>
      <c r="O188" s="322"/>
      <c r="P188" s="322"/>
      <c r="Q188" s="322"/>
      <c r="R188" s="322"/>
      <c r="S188" s="322"/>
      <c r="T188" s="322"/>
      <c r="U188" s="322"/>
      <c r="V188" s="322"/>
      <c r="W188" s="322"/>
      <c r="X188" s="322"/>
      <c r="Y188" s="322"/>
      <c r="Z188" s="322"/>
      <c r="AA188" s="322"/>
      <c r="AB188" s="322"/>
      <c r="AC188" s="322"/>
      <c r="AD188" s="322"/>
    </row>
    <row r="189" ht="23.25" customHeight="1">
      <c r="A189" s="322"/>
      <c r="B189" s="322"/>
      <c r="C189" s="322"/>
      <c r="D189" s="322"/>
      <c r="E189" s="322"/>
      <c r="F189" s="322"/>
      <c r="G189" s="322"/>
      <c r="H189" s="322"/>
      <c r="I189" s="322"/>
      <c r="J189" s="322"/>
      <c r="K189" s="322"/>
      <c r="L189" s="322"/>
      <c r="M189" s="322"/>
      <c r="N189" s="322"/>
      <c r="O189" s="322"/>
      <c r="P189" s="322"/>
      <c r="Q189" s="322"/>
      <c r="R189" s="322"/>
      <c r="S189" s="322"/>
      <c r="T189" s="322"/>
      <c r="U189" s="322"/>
      <c r="V189" s="322"/>
      <c r="W189" s="322"/>
      <c r="X189" s="322"/>
      <c r="Y189" s="322"/>
      <c r="Z189" s="322"/>
      <c r="AA189" s="322"/>
      <c r="AB189" s="322"/>
      <c r="AC189" s="322"/>
      <c r="AD189" s="322"/>
    </row>
    <row r="190" ht="23.25" customHeight="1">
      <c r="A190" s="322"/>
      <c r="B190" s="322"/>
      <c r="C190" s="322"/>
      <c r="D190" s="322"/>
      <c r="E190" s="322"/>
      <c r="F190" s="322"/>
      <c r="G190" s="322"/>
      <c r="H190" s="322"/>
      <c r="I190" s="322"/>
      <c r="J190" s="322"/>
      <c r="K190" s="322"/>
      <c r="L190" s="322"/>
      <c r="M190" s="322"/>
      <c r="N190" s="322"/>
      <c r="O190" s="322"/>
      <c r="P190" s="322"/>
      <c r="Q190" s="322"/>
      <c r="R190" s="322"/>
      <c r="S190" s="322"/>
      <c r="T190" s="322"/>
      <c r="U190" s="322"/>
      <c r="V190" s="322"/>
      <c r="W190" s="322"/>
      <c r="X190" s="322"/>
      <c r="Y190" s="322"/>
      <c r="Z190" s="322"/>
      <c r="AA190" s="322"/>
      <c r="AB190" s="322"/>
      <c r="AC190" s="322"/>
      <c r="AD190" s="322"/>
    </row>
    <row r="191" ht="23.25" customHeight="1">
      <c r="A191" s="322"/>
      <c r="B191" s="322"/>
      <c r="C191" s="322"/>
      <c r="D191" s="322"/>
      <c r="E191" s="322"/>
      <c r="F191" s="322"/>
      <c r="G191" s="322"/>
      <c r="H191" s="322"/>
      <c r="I191" s="322"/>
      <c r="J191" s="322"/>
      <c r="K191" s="322"/>
      <c r="L191" s="322"/>
      <c r="M191" s="322"/>
      <c r="N191" s="322"/>
      <c r="O191" s="322"/>
      <c r="P191" s="322"/>
      <c r="Q191" s="322"/>
      <c r="R191" s="322"/>
      <c r="S191" s="322"/>
      <c r="T191" s="322"/>
      <c r="U191" s="322"/>
      <c r="V191" s="322"/>
      <c r="W191" s="322"/>
      <c r="X191" s="322"/>
      <c r="Y191" s="322"/>
      <c r="Z191" s="322"/>
      <c r="AA191" s="322"/>
      <c r="AB191" s="322"/>
      <c r="AC191" s="322"/>
      <c r="AD191" s="322"/>
    </row>
    <row r="192" ht="23.25" customHeight="1">
      <c r="A192" s="322"/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322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</row>
    <row r="193" ht="23.25" customHeight="1">
      <c r="A193" s="322"/>
      <c r="B193" s="322"/>
      <c r="C193" s="322"/>
      <c r="D193" s="322"/>
      <c r="E193" s="322"/>
      <c r="F193" s="322"/>
      <c r="G193" s="322"/>
      <c r="H193" s="322"/>
      <c r="I193" s="322"/>
      <c r="J193" s="322"/>
      <c r="K193" s="322"/>
      <c r="L193" s="322"/>
      <c r="M193" s="322"/>
      <c r="N193" s="322"/>
      <c r="O193" s="322"/>
      <c r="P193" s="322"/>
      <c r="Q193" s="322"/>
      <c r="R193" s="322"/>
      <c r="S193" s="322"/>
      <c r="T193" s="322"/>
      <c r="U193" s="322"/>
      <c r="V193" s="322"/>
      <c r="W193" s="322"/>
      <c r="X193" s="322"/>
      <c r="Y193" s="322"/>
      <c r="Z193" s="322"/>
      <c r="AA193" s="322"/>
      <c r="AB193" s="322"/>
      <c r="AC193" s="322"/>
      <c r="AD193" s="322"/>
    </row>
    <row r="194" ht="23.25" customHeight="1">
      <c r="A194" s="322"/>
      <c r="B194" s="322"/>
      <c r="C194" s="322"/>
      <c r="D194" s="322"/>
      <c r="E194" s="322"/>
      <c r="F194" s="322"/>
      <c r="G194" s="322"/>
      <c r="H194" s="322"/>
      <c r="I194" s="322"/>
      <c r="J194" s="322"/>
      <c r="K194" s="322"/>
      <c r="L194" s="322"/>
      <c r="M194" s="322"/>
      <c r="N194" s="322"/>
      <c r="O194" s="322"/>
      <c r="P194" s="322"/>
      <c r="Q194" s="322"/>
      <c r="R194" s="322"/>
      <c r="S194" s="322"/>
      <c r="T194" s="322"/>
      <c r="U194" s="322"/>
      <c r="V194" s="322"/>
      <c r="W194" s="322"/>
      <c r="X194" s="322"/>
      <c r="Y194" s="322"/>
      <c r="Z194" s="322"/>
      <c r="AA194" s="322"/>
      <c r="AB194" s="322"/>
      <c r="AC194" s="322"/>
      <c r="AD194" s="322"/>
    </row>
    <row r="195" ht="23.25" customHeight="1">
      <c r="A195" s="322"/>
      <c r="B195" s="322"/>
      <c r="C195" s="322"/>
      <c r="D195" s="322"/>
      <c r="E195" s="322"/>
      <c r="F195" s="322"/>
      <c r="G195" s="322"/>
      <c r="H195" s="322"/>
      <c r="I195" s="322"/>
      <c r="J195" s="322"/>
      <c r="K195" s="322"/>
      <c r="L195" s="322"/>
      <c r="M195" s="322"/>
      <c r="N195" s="322"/>
      <c r="O195" s="322"/>
      <c r="P195" s="322"/>
      <c r="Q195" s="322"/>
      <c r="R195" s="322"/>
      <c r="S195" s="322"/>
      <c r="T195" s="322"/>
      <c r="U195" s="322"/>
      <c r="V195" s="322"/>
      <c r="W195" s="322"/>
      <c r="X195" s="322"/>
      <c r="Y195" s="322"/>
      <c r="Z195" s="322"/>
      <c r="AA195" s="322"/>
      <c r="AB195" s="322"/>
      <c r="AC195" s="322"/>
      <c r="AD195" s="322"/>
    </row>
    <row r="196" ht="23.25" customHeight="1">
      <c r="A196" s="322"/>
      <c r="B196" s="322"/>
      <c r="C196" s="322"/>
      <c r="D196" s="322"/>
      <c r="E196" s="322"/>
      <c r="F196" s="322"/>
      <c r="G196" s="322"/>
      <c r="H196" s="322"/>
      <c r="I196" s="322"/>
      <c r="J196" s="322"/>
      <c r="K196" s="322"/>
      <c r="L196" s="322"/>
      <c r="M196" s="322"/>
      <c r="N196" s="322"/>
      <c r="O196" s="322"/>
      <c r="P196" s="322"/>
      <c r="Q196" s="322"/>
      <c r="R196" s="322"/>
      <c r="S196" s="322"/>
      <c r="T196" s="322"/>
      <c r="U196" s="322"/>
      <c r="V196" s="322"/>
      <c r="W196" s="322"/>
      <c r="X196" s="322"/>
      <c r="Y196" s="322"/>
      <c r="Z196" s="322"/>
      <c r="AA196" s="322"/>
      <c r="AB196" s="322"/>
      <c r="AC196" s="322"/>
      <c r="AD196" s="322"/>
    </row>
    <row r="197" ht="23.25" customHeight="1">
      <c r="A197" s="322"/>
      <c r="B197" s="322"/>
      <c r="C197" s="322"/>
      <c r="D197" s="322"/>
      <c r="E197" s="322"/>
      <c r="F197" s="322"/>
      <c r="G197" s="322"/>
      <c r="H197" s="322"/>
      <c r="I197" s="322"/>
      <c r="J197" s="322"/>
      <c r="K197" s="322"/>
      <c r="L197" s="322"/>
      <c r="M197" s="322"/>
      <c r="N197" s="322"/>
      <c r="O197" s="322"/>
      <c r="P197" s="322"/>
      <c r="Q197" s="322"/>
      <c r="R197" s="322"/>
      <c r="S197" s="322"/>
      <c r="T197" s="322"/>
      <c r="U197" s="322"/>
      <c r="V197" s="322"/>
      <c r="W197" s="322"/>
      <c r="X197" s="322"/>
      <c r="Y197" s="322"/>
      <c r="Z197" s="322"/>
      <c r="AA197" s="322"/>
      <c r="AB197" s="322"/>
      <c r="AC197" s="322"/>
      <c r="AD197" s="322"/>
    </row>
    <row r="198" ht="23.25" customHeight="1">
      <c r="A198" s="322"/>
      <c r="B198" s="322"/>
      <c r="C198" s="322"/>
      <c r="D198" s="322"/>
      <c r="E198" s="322"/>
      <c r="F198" s="322"/>
      <c r="G198" s="322"/>
      <c r="H198" s="322"/>
      <c r="I198" s="322"/>
      <c r="J198" s="322"/>
      <c r="K198" s="322"/>
      <c r="L198" s="322"/>
      <c r="M198" s="322"/>
      <c r="N198" s="322"/>
      <c r="O198" s="322"/>
      <c r="P198" s="322"/>
      <c r="Q198" s="322"/>
      <c r="R198" s="322"/>
      <c r="S198" s="322"/>
      <c r="T198" s="322"/>
      <c r="U198" s="322"/>
      <c r="V198" s="322"/>
      <c r="W198" s="322"/>
      <c r="X198" s="322"/>
      <c r="Y198" s="322"/>
      <c r="Z198" s="322"/>
      <c r="AA198" s="322"/>
      <c r="AB198" s="322"/>
      <c r="AC198" s="322"/>
      <c r="AD198" s="322"/>
    </row>
    <row r="199" ht="23.25" customHeight="1">
      <c r="A199" s="322"/>
      <c r="B199" s="322"/>
      <c r="C199" s="322"/>
      <c r="D199" s="322"/>
      <c r="E199" s="322"/>
      <c r="F199" s="322"/>
      <c r="G199" s="322"/>
      <c r="H199" s="322"/>
      <c r="I199" s="322"/>
      <c r="J199" s="322"/>
      <c r="K199" s="322"/>
      <c r="L199" s="322"/>
      <c r="M199" s="322"/>
      <c r="N199" s="322"/>
      <c r="O199" s="322"/>
      <c r="P199" s="322"/>
      <c r="Q199" s="322"/>
      <c r="R199" s="322"/>
      <c r="S199" s="322"/>
      <c r="T199" s="322"/>
      <c r="U199" s="322"/>
      <c r="V199" s="322"/>
      <c r="W199" s="322"/>
      <c r="X199" s="322"/>
      <c r="Y199" s="322"/>
      <c r="Z199" s="322"/>
      <c r="AA199" s="322"/>
      <c r="AB199" s="322"/>
      <c r="AC199" s="322"/>
      <c r="AD199" s="322"/>
    </row>
    <row r="200" ht="23.25" customHeight="1">
      <c r="A200" s="322"/>
      <c r="B200" s="322"/>
      <c r="C200" s="322"/>
      <c r="D200" s="322"/>
      <c r="E200" s="322"/>
      <c r="F200" s="322"/>
      <c r="G200" s="322"/>
      <c r="H200" s="322"/>
      <c r="I200" s="322"/>
      <c r="J200" s="322"/>
      <c r="K200" s="322"/>
      <c r="L200" s="322"/>
      <c r="M200" s="322"/>
      <c r="N200" s="322"/>
      <c r="O200" s="322"/>
      <c r="P200" s="322"/>
      <c r="Q200" s="322"/>
      <c r="R200" s="322"/>
      <c r="S200" s="322"/>
      <c r="T200" s="322"/>
      <c r="U200" s="322"/>
      <c r="V200" s="322"/>
      <c r="W200" s="322"/>
      <c r="X200" s="322"/>
      <c r="Y200" s="322"/>
      <c r="Z200" s="322"/>
      <c r="AA200" s="322"/>
      <c r="AB200" s="322"/>
      <c r="AC200" s="322"/>
      <c r="AD200" s="322"/>
    </row>
    <row r="201" ht="23.25" customHeight="1">
      <c r="A201" s="322"/>
      <c r="B201" s="322"/>
      <c r="C201" s="322"/>
      <c r="D201" s="322"/>
      <c r="E201" s="322"/>
      <c r="F201" s="322"/>
      <c r="G201" s="322"/>
      <c r="H201" s="322"/>
      <c r="I201" s="322"/>
      <c r="J201" s="322"/>
      <c r="K201" s="322"/>
      <c r="L201" s="322"/>
      <c r="M201" s="322"/>
      <c r="N201" s="322"/>
      <c r="O201" s="322"/>
      <c r="P201" s="322"/>
      <c r="Q201" s="322"/>
      <c r="R201" s="322"/>
      <c r="S201" s="322"/>
      <c r="T201" s="322"/>
      <c r="U201" s="322"/>
      <c r="V201" s="322"/>
      <c r="W201" s="322"/>
      <c r="X201" s="322"/>
      <c r="Y201" s="322"/>
      <c r="Z201" s="322"/>
      <c r="AA201" s="322"/>
      <c r="AB201" s="322"/>
      <c r="AC201" s="322"/>
      <c r="AD201" s="322"/>
    </row>
    <row r="202" ht="23.25" customHeight="1">
      <c r="A202" s="322"/>
      <c r="B202" s="322"/>
      <c r="C202" s="322"/>
      <c r="D202" s="322"/>
      <c r="E202" s="322"/>
      <c r="F202" s="322"/>
      <c r="G202" s="322"/>
      <c r="H202" s="322"/>
      <c r="I202" s="322"/>
      <c r="J202" s="322"/>
      <c r="K202" s="322"/>
      <c r="L202" s="322"/>
      <c r="M202" s="322"/>
      <c r="N202" s="322"/>
      <c r="O202" s="322"/>
      <c r="P202" s="322"/>
      <c r="Q202" s="322"/>
      <c r="R202" s="322"/>
      <c r="S202" s="322"/>
      <c r="T202" s="322"/>
      <c r="U202" s="322"/>
      <c r="V202" s="322"/>
      <c r="W202" s="322"/>
      <c r="X202" s="322"/>
      <c r="Y202" s="322"/>
      <c r="Z202" s="322"/>
      <c r="AA202" s="322"/>
      <c r="AB202" s="322"/>
      <c r="AC202" s="322"/>
      <c r="AD202" s="322"/>
    </row>
    <row r="203" ht="23.25" customHeight="1">
      <c r="A203" s="322"/>
      <c r="B203" s="322"/>
      <c r="C203" s="322"/>
      <c r="D203" s="322"/>
      <c r="E203" s="322"/>
      <c r="F203" s="322"/>
      <c r="G203" s="322"/>
      <c r="H203" s="322"/>
      <c r="I203" s="322"/>
      <c r="J203" s="322"/>
      <c r="K203" s="322"/>
      <c r="L203" s="322"/>
      <c r="M203" s="322"/>
      <c r="N203" s="322"/>
      <c r="O203" s="322"/>
      <c r="P203" s="322"/>
      <c r="Q203" s="322"/>
      <c r="R203" s="322"/>
      <c r="S203" s="322"/>
      <c r="T203" s="322"/>
      <c r="U203" s="322"/>
      <c r="V203" s="322"/>
      <c r="W203" s="322"/>
      <c r="X203" s="322"/>
      <c r="Y203" s="322"/>
      <c r="Z203" s="322"/>
      <c r="AA203" s="322"/>
      <c r="AB203" s="322"/>
      <c r="AC203" s="322"/>
      <c r="AD203" s="322"/>
    </row>
    <row r="204" ht="23.25" customHeight="1">
      <c r="A204" s="322"/>
      <c r="B204" s="322"/>
      <c r="C204" s="322"/>
      <c r="D204" s="322"/>
      <c r="E204" s="322"/>
      <c r="F204" s="322"/>
      <c r="G204" s="322"/>
      <c r="H204" s="322"/>
      <c r="I204" s="322"/>
      <c r="J204" s="322"/>
      <c r="K204" s="322"/>
      <c r="L204" s="322"/>
      <c r="M204" s="322"/>
      <c r="N204" s="322"/>
      <c r="O204" s="322"/>
      <c r="P204" s="322"/>
      <c r="Q204" s="322"/>
      <c r="R204" s="322"/>
      <c r="S204" s="322"/>
      <c r="T204" s="322"/>
      <c r="U204" s="322"/>
      <c r="V204" s="322"/>
      <c r="W204" s="322"/>
      <c r="X204" s="322"/>
      <c r="Y204" s="322"/>
      <c r="Z204" s="322"/>
      <c r="AA204" s="322"/>
      <c r="AB204" s="322"/>
      <c r="AC204" s="322"/>
      <c r="AD204" s="322"/>
    </row>
    <row r="205" ht="23.25" customHeight="1">
      <c r="A205" s="322"/>
      <c r="B205" s="322"/>
      <c r="C205" s="322"/>
      <c r="D205" s="322"/>
      <c r="E205" s="322"/>
      <c r="F205" s="322"/>
      <c r="G205" s="322"/>
      <c r="H205" s="322"/>
      <c r="I205" s="322"/>
      <c r="J205" s="322"/>
      <c r="K205" s="322"/>
      <c r="L205" s="322"/>
      <c r="M205" s="322"/>
      <c r="N205" s="322"/>
      <c r="O205" s="322"/>
      <c r="P205" s="322"/>
      <c r="Q205" s="322"/>
      <c r="R205" s="322"/>
      <c r="S205" s="322"/>
      <c r="T205" s="322"/>
      <c r="U205" s="322"/>
      <c r="V205" s="322"/>
      <c r="W205" s="322"/>
      <c r="X205" s="322"/>
      <c r="Y205" s="322"/>
      <c r="Z205" s="322"/>
      <c r="AA205" s="322"/>
      <c r="AB205" s="322"/>
      <c r="AC205" s="322"/>
      <c r="AD205" s="322"/>
    </row>
    <row r="206" ht="23.25" customHeight="1">
      <c r="A206" s="322"/>
      <c r="B206" s="322"/>
      <c r="C206" s="322"/>
      <c r="D206" s="322"/>
      <c r="E206" s="322"/>
      <c r="F206" s="322"/>
      <c r="G206" s="322"/>
      <c r="H206" s="322"/>
      <c r="I206" s="322"/>
      <c r="J206" s="322"/>
      <c r="K206" s="322"/>
      <c r="L206" s="322"/>
      <c r="M206" s="322"/>
      <c r="N206" s="322"/>
      <c r="O206" s="322"/>
      <c r="P206" s="322"/>
      <c r="Q206" s="322"/>
      <c r="R206" s="322"/>
      <c r="S206" s="322"/>
      <c r="T206" s="322"/>
      <c r="U206" s="322"/>
      <c r="V206" s="322"/>
      <c r="W206" s="322"/>
      <c r="X206" s="322"/>
      <c r="Y206" s="322"/>
      <c r="Z206" s="322"/>
      <c r="AA206" s="322"/>
      <c r="AB206" s="322"/>
      <c r="AC206" s="322"/>
      <c r="AD206" s="322"/>
    </row>
    <row r="207" ht="23.25" customHeight="1">
      <c r="A207" s="322"/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322"/>
      <c r="T207" s="322"/>
      <c r="U207" s="322"/>
      <c r="V207" s="322"/>
      <c r="W207" s="322"/>
      <c r="X207" s="322"/>
      <c r="Y207" s="322"/>
      <c r="Z207" s="322"/>
      <c r="AA207" s="322"/>
      <c r="AB207" s="322"/>
      <c r="AC207" s="322"/>
      <c r="AD207" s="322"/>
    </row>
    <row r="208" ht="23.25" customHeight="1">
      <c r="A208" s="322"/>
      <c r="B208" s="322"/>
      <c r="C208" s="322"/>
      <c r="D208" s="322"/>
      <c r="E208" s="322"/>
      <c r="F208" s="322"/>
      <c r="G208" s="322"/>
      <c r="H208" s="322"/>
      <c r="I208" s="322"/>
      <c r="J208" s="322"/>
      <c r="K208" s="322"/>
      <c r="L208" s="322"/>
      <c r="M208" s="322"/>
      <c r="N208" s="322"/>
      <c r="O208" s="322"/>
      <c r="P208" s="322"/>
      <c r="Q208" s="322"/>
      <c r="R208" s="322"/>
      <c r="S208" s="322"/>
      <c r="T208" s="322"/>
      <c r="U208" s="322"/>
      <c r="V208" s="322"/>
      <c r="W208" s="322"/>
      <c r="X208" s="322"/>
      <c r="Y208" s="322"/>
      <c r="Z208" s="322"/>
      <c r="AA208" s="322"/>
      <c r="AB208" s="322"/>
      <c r="AC208" s="322"/>
      <c r="AD208" s="322"/>
    </row>
    <row r="209" ht="23.25" customHeight="1">
      <c r="A209" s="322"/>
      <c r="B209" s="322"/>
      <c r="C209" s="322"/>
      <c r="D209" s="322"/>
      <c r="E209" s="322"/>
      <c r="F209" s="322"/>
      <c r="G209" s="322"/>
      <c r="H209" s="322"/>
      <c r="I209" s="322"/>
      <c r="J209" s="322"/>
      <c r="K209" s="322"/>
      <c r="L209" s="322"/>
      <c r="M209" s="322"/>
      <c r="N209" s="322"/>
      <c r="O209" s="322"/>
      <c r="P209" s="322"/>
      <c r="Q209" s="322"/>
      <c r="R209" s="322"/>
      <c r="S209" s="322"/>
      <c r="T209" s="322"/>
      <c r="U209" s="322"/>
      <c r="V209" s="322"/>
      <c r="W209" s="322"/>
      <c r="X209" s="322"/>
      <c r="Y209" s="322"/>
      <c r="Z209" s="322"/>
      <c r="AA209" s="322"/>
      <c r="AB209" s="322"/>
      <c r="AC209" s="322"/>
      <c r="AD209" s="322"/>
    </row>
    <row r="210" ht="23.25" customHeight="1">
      <c r="A210" s="322"/>
      <c r="B210" s="322"/>
      <c r="C210" s="322"/>
      <c r="D210" s="322"/>
      <c r="E210" s="322"/>
      <c r="F210" s="322"/>
      <c r="G210" s="322"/>
      <c r="H210" s="322"/>
      <c r="I210" s="322"/>
      <c r="J210" s="322"/>
      <c r="K210" s="322"/>
      <c r="L210" s="322"/>
      <c r="M210" s="322"/>
      <c r="N210" s="322"/>
      <c r="O210" s="322"/>
      <c r="P210" s="322"/>
      <c r="Q210" s="322"/>
      <c r="R210" s="322"/>
      <c r="S210" s="322"/>
      <c r="T210" s="322"/>
      <c r="U210" s="322"/>
      <c r="V210" s="322"/>
      <c r="W210" s="322"/>
      <c r="X210" s="322"/>
      <c r="Y210" s="322"/>
      <c r="Z210" s="322"/>
      <c r="AA210" s="322"/>
      <c r="AB210" s="322"/>
      <c r="AC210" s="322"/>
      <c r="AD210" s="322"/>
    </row>
    <row r="211" ht="23.25" customHeight="1">
      <c r="A211" s="322"/>
      <c r="B211" s="322"/>
      <c r="C211" s="322"/>
      <c r="D211" s="322"/>
      <c r="E211" s="322"/>
      <c r="F211" s="322"/>
      <c r="G211" s="322"/>
      <c r="H211" s="322"/>
      <c r="I211" s="322"/>
      <c r="J211" s="322"/>
      <c r="K211" s="322"/>
      <c r="L211" s="322"/>
      <c r="M211" s="322"/>
      <c r="N211" s="322"/>
      <c r="O211" s="322"/>
      <c r="P211" s="322"/>
      <c r="Q211" s="322"/>
      <c r="R211" s="322"/>
      <c r="S211" s="322"/>
      <c r="T211" s="322"/>
      <c r="U211" s="322"/>
      <c r="V211" s="322"/>
      <c r="W211" s="322"/>
      <c r="X211" s="322"/>
      <c r="Y211" s="322"/>
      <c r="Z211" s="322"/>
      <c r="AA211" s="322"/>
      <c r="AB211" s="322"/>
      <c r="AC211" s="322"/>
      <c r="AD211" s="322"/>
    </row>
    <row r="212" ht="23.25" customHeight="1">
      <c r="A212" s="322"/>
      <c r="B212" s="322"/>
      <c r="C212" s="322"/>
      <c r="D212" s="322"/>
      <c r="E212" s="322"/>
      <c r="F212" s="322"/>
      <c r="G212" s="322"/>
      <c r="H212" s="322"/>
      <c r="I212" s="322"/>
      <c r="J212" s="322"/>
      <c r="K212" s="322"/>
      <c r="L212" s="322"/>
      <c r="M212" s="322"/>
      <c r="N212" s="322"/>
      <c r="O212" s="322"/>
      <c r="P212" s="322"/>
      <c r="Q212" s="322"/>
      <c r="R212" s="322"/>
      <c r="S212" s="322"/>
      <c r="T212" s="322"/>
      <c r="U212" s="322"/>
      <c r="V212" s="322"/>
      <c r="W212" s="322"/>
      <c r="X212" s="322"/>
      <c r="Y212" s="322"/>
      <c r="Z212" s="322"/>
      <c r="AA212" s="322"/>
      <c r="AB212" s="322"/>
      <c r="AC212" s="322"/>
      <c r="AD212" s="322"/>
    </row>
    <row r="213" ht="23.25" customHeight="1">
      <c r="A213" s="322"/>
      <c r="B213" s="322"/>
      <c r="C213" s="322"/>
      <c r="D213" s="322"/>
      <c r="E213" s="322"/>
      <c r="F213" s="322"/>
      <c r="G213" s="322"/>
      <c r="H213" s="322"/>
      <c r="I213" s="322"/>
      <c r="J213" s="322"/>
      <c r="K213" s="322"/>
      <c r="L213" s="322"/>
      <c r="M213" s="322"/>
      <c r="N213" s="322"/>
      <c r="O213" s="322"/>
      <c r="P213" s="322"/>
      <c r="Q213" s="322"/>
      <c r="R213" s="322"/>
      <c r="S213" s="322"/>
      <c r="T213" s="322"/>
      <c r="U213" s="322"/>
      <c r="V213" s="322"/>
      <c r="W213" s="322"/>
      <c r="X213" s="322"/>
      <c r="Y213" s="322"/>
      <c r="Z213" s="322"/>
      <c r="AA213" s="322"/>
      <c r="AB213" s="322"/>
      <c r="AC213" s="322"/>
      <c r="AD213" s="322"/>
    </row>
    <row r="214" ht="23.25" customHeight="1">
      <c r="A214" s="322"/>
      <c r="B214" s="322"/>
      <c r="C214" s="322"/>
      <c r="D214" s="322"/>
      <c r="E214" s="322"/>
      <c r="F214" s="322"/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322"/>
      <c r="T214" s="322"/>
      <c r="U214" s="322"/>
      <c r="V214" s="322"/>
      <c r="W214" s="322"/>
      <c r="X214" s="322"/>
      <c r="Y214" s="322"/>
      <c r="Z214" s="322"/>
      <c r="AA214" s="322"/>
      <c r="AB214" s="322"/>
      <c r="AC214" s="322"/>
      <c r="AD214" s="322"/>
    </row>
    <row r="215" ht="23.25" customHeight="1">
      <c r="A215" s="322"/>
      <c r="B215" s="322"/>
      <c r="C215" s="322"/>
      <c r="D215" s="322"/>
      <c r="E215" s="322"/>
      <c r="F215" s="322"/>
      <c r="G215" s="322"/>
      <c r="H215" s="322"/>
      <c r="I215" s="322"/>
      <c r="J215" s="322"/>
      <c r="K215" s="322"/>
      <c r="L215" s="322"/>
      <c r="M215" s="322"/>
      <c r="N215" s="322"/>
      <c r="O215" s="322"/>
      <c r="P215" s="322"/>
      <c r="Q215" s="322"/>
      <c r="R215" s="322"/>
      <c r="S215" s="322"/>
      <c r="T215" s="322"/>
      <c r="U215" s="322"/>
      <c r="V215" s="322"/>
      <c r="W215" s="322"/>
      <c r="X215" s="322"/>
      <c r="Y215" s="322"/>
      <c r="Z215" s="322"/>
      <c r="AA215" s="322"/>
      <c r="AB215" s="322"/>
      <c r="AC215" s="322"/>
      <c r="AD215" s="322"/>
    </row>
    <row r="216" ht="23.25" customHeight="1">
      <c r="A216" s="322"/>
      <c r="B216" s="322"/>
      <c r="C216" s="322"/>
      <c r="D216" s="322"/>
      <c r="E216" s="322"/>
      <c r="F216" s="322"/>
      <c r="G216" s="322"/>
      <c r="H216" s="322"/>
      <c r="I216" s="322"/>
      <c r="J216" s="322"/>
      <c r="K216" s="322"/>
      <c r="L216" s="322"/>
      <c r="M216" s="322"/>
      <c r="N216" s="322"/>
      <c r="O216" s="322"/>
      <c r="P216" s="322"/>
      <c r="Q216" s="322"/>
      <c r="R216" s="322"/>
      <c r="S216" s="322"/>
      <c r="T216" s="322"/>
      <c r="U216" s="322"/>
      <c r="V216" s="322"/>
      <c r="W216" s="322"/>
      <c r="X216" s="322"/>
      <c r="Y216" s="322"/>
      <c r="Z216" s="322"/>
      <c r="AA216" s="322"/>
      <c r="AB216" s="322"/>
      <c r="AC216" s="322"/>
      <c r="AD216" s="322"/>
    </row>
    <row r="217" ht="23.25" customHeight="1">
      <c r="A217" s="322"/>
      <c r="B217" s="322"/>
      <c r="C217" s="322"/>
      <c r="D217" s="322"/>
      <c r="E217" s="322"/>
      <c r="F217" s="322"/>
      <c r="G217" s="322"/>
      <c r="H217" s="322"/>
      <c r="I217" s="322"/>
      <c r="J217" s="322"/>
      <c r="K217" s="322"/>
      <c r="L217" s="322"/>
      <c r="M217" s="322"/>
      <c r="N217" s="322"/>
      <c r="O217" s="322"/>
      <c r="P217" s="322"/>
      <c r="Q217" s="322"/>
      <c r="R217" s="322"/>
      <c r="S217" s="322"/>
      <c r="T217" s="322"/>
      <c r="U217" s="322"/>
      <c r="V217" s="322"/>
      <c r="W217" s="322"/>
      <c r="X217" s="322"/>
      <c r="Y217" s="322"/>
      <c r="Z217" s="322"/>
      <c r="AA217" s="322"/>
      <c r="AB217" s="322"/>
      <c r="AC217" s="322"/>
      <c r="AD217" s="322"/>
    </row>
    <row r="218" ht="23.25" customHeight="1">
      <c r="A218" s="322"/>
      <c r="B218" s="322"/>
      <c r="C218" s="322"/>
      <c r="D218" s="322"/>
      <c r="E218" s="322"/>
      <c r="F218" s="322"/>
      <c r="G218" s="322"/>
      <c r="H218" s="322"/>
      <c r="I218" s="322"/>
      <c r="J218" s="322"/>
      <c r="K218" s="322"/>
      <c r="L218" s="322"/>
      <c r="M218" s="322"/>
      <c r="N218" s="322"/>
      <c r="O218" s="322"/>
      <c r="P218" s="322"/>
      <c r="Q218" s="322"/>
      <c r="R218" s="322"/>
      <c r="S218" s="322"/>
      <c r="T218" s="322"/>
      <c r="U218" s="322"/>
      <c r="V218" s="322"/>
      <c r="W218" s="322"/>
      <c r="X218" s="322"/>
      <c r="Y218" s="322"/>
      <c r="Z218" s="322"/>
      <c r="AA218" s="322"/>
      <c r="AB218" s="322"/>
      <c r="AC218" s="322"/>
      <c r="AD218" s="322"/>
    </row>
    <row r="219" ht="23.25" customHeight="1">
      <c r="A219" s="322"/>
      <c r="B219" s="322"/>
      <c r="C219" s="322"/>
      <c r="D219" s="322"/>
      <c r="E219" s="322"/>
      <c r="F219" s="322"/>
      <c r="G219" s="322"/>
      <c r="H219" s="322"/>
      <c r="I219" s="322"/>
      <c r="J219" s="322"/>
      <c r="K219" s="322"/>
      <c r="L219" s="322"/>
      <c r="M219" s="322"/>
      <c r="N219" s="322"/>
      <c r="O219" s="322"/>
      <c r="P219" s="322"/>
      <c r="Q219" s="322"/>
      <c r="R219" s="322"/>
      <c r="S219" s="322"/>
      <c r="T219" s="322"/>
      <c r="U219" s="322"/>
      <c r="V219" s="322"/>
      <c r="W219" s="322"/>
      <c r="X219" s="322"/>
      <c r="Y219" s="322"/>
      <c r="Z219" s="322"/>
      <c r="AA219" s="322"/>
      <c r="AB219" s="322"/>
      <c r="AC219" s="322"/>
      <c r="AD219" s="322"/>
    </row>
    <row r="220" ht="23.25" customHeight="1">
      <c r="A220" s="322"/>
      <c r="B220" s="322"/>
      <c r="C220" s="322"/>
      <c r="D220" s="322"/>
      <c r="E220" s="322"/>
      <c r="F220" s="322"/>
      <c r="G220" s="322"/>
      <c r="H220" s="322"/>
      <c r="I220" s="322"/>
      <c r="J220" s="322"/>
      <c r="K220" s="322"/>
      <c r="L220" s="322"/>
      <c r="M220" s="322"/>
      <c r="N220" s="322"/>
      <c r="O220" s="322"/>
      <c r="P220" s="322"/>
      <c r="Q220" s="322"/>
      <c r="R220" s="322"/>
      <c r="S220" s="322"/>
      <c r="T220" s="322"/>
      <c r="U220" s="322"/>
      <c r="V220" s="322"/>
      <c r="W220" s="322"/>
      <c r="X220" s="322"/>
      <c r="Y220" s="322"/>
      <c r="Z220" s="322"/>
      <c r="AA220" s="322"/>
      <c r="AB220" s="322"/>
      <c r="AC220" s="322"/>
      <c r="AD220" s="322"/>
    </row>
    <row r="221" ht="23.25" customHeight="1">
      <c r="A221" s="322"/>
      <c r="B221" s="322"/>
      <c r="C221" s="322"/>
      <c r="D221" s="322"/>
      <c r="E221" s="322"/>
      <c r="F221" s="322"/>
      <c r="G221" s="322"/>
      <c r="H221" s="322"/>
      <c r="I221" s="322"/>
      <c r="J221" s="322"/>
      <c r="K221" s="322"/>
      <c r="L221" s="322"/>
      <c r="M221" s="322"/>
      <c r="N221" s="322"/>
      <c r="O221" s="322"/>
      <c r="P221" s="322"/>
      <c r="Q221" s="322"/>
      <c r="R221" s="322"/>
      <c r="S221" s="322"/>
      <c r="T221" s="322"/>
      <c r="U221" s="322"/>
      <c r="V221" s="322"/>
      <c r="W221" s="322"/>
      <c r="X221" s="322"/>
      <c r="Y221" s="322"/>
      <c r="Z221" s="322"/>
      <c r="AA221" s="322"/>
      <c r="AB221" s="322"/>
      <c r="AC221" s="322"/>
      <c r="AD221" s="322"/>
    </row>
    <row r="222" ht="23.25" customHeight="1">
      <c r="A222" s="322"/>
      <c r="B222" s="322"/>
      <c r="C222" s="322"/>
      <c r="D222" s="322"/>
      <c r="E222" s="322"/>
      <c r="F222" s="322"/>
      <c r="G222" s="322"/>
      <c r="H222" s="322"/>
      <c r="I222" s="322"/>
      <c r="J222" s="322"/>
      <c r="K222" s="322"/>
      <c r="L222" s="322"/>
      <c r="M222" s="322"/>
      <c r="N222" s="322"/>
      <c r="O222" s="322"/>
      <c r="P222" s="322"/>
      <c r="Q222" s="322"/>
      <c r="R222" s="322"/>
      <c r="S222" s="322"/>
      <c r="T222" s="322"/>
      <c r="U222" s="322"/>
      <c r="V222" s="322"/>
      <c r="W222" s="322"/>
      <c r="X222" s="322"/>
      <c r="Y222" s="322"/>
      <c r="Z222" s="322"/>
      <c r="AA222" s="322"/>
      <c r="AB222" s="322"/>
      <c r="AC222" s="322"/>
      <c r="AD222" s="322"/>
    </row>
    <row r="223" ht="23.25" customHeight="1">
      <c r="A223" s="322"/>
      <c r="B223" s="322"/>
      <c r="C223" s="322"/>
      <c r="D223" s="322"/>
      <c r="E223" s="322"/>
      <c r="F223" s="322"/>
      <c r="G223" s="322"/>
      <c r="H223" s="322"/>
      <c r="I223" s="322"/>
      <c r="J223" s="322"/>
      <c r="K223" s="322"/>
      <c r="L223" s="322"/>
      <c r="M223" s="322"/>
      <c r="N223" s="322"/>
      <c r="O223" s="322"/>
      <c r="P223" s="322"/>
      <c r="Q223" s="322"/>
      <c r="R223" s="322"/>
      <c r="S223" s="322"/>
      <c r="T223" s="322"/>
      <c r="U223" s="322"/>
      <c r="V223" s="322"/>
      <c r="W223" s="322"/>
      <c r="X223" s="322"/>
      <c r="Y223" s="322"/>
      <c r="Z223" s="322"/>
      <c r="AA223" s="322"/>
      <c r="AB223" s="322"/>
      <c r="AC223" s="322"/>
      <c r="AD223" s="322"/>
    </row>
    <row r="224" ht="23.25" customHeight="1">
      <c r="A224" s="322"/>
      <c r="B224" s="322"/>
      <c r="C224" s="322"/>
      <c r="D224" s="322"/>
      <c r="E224" s="322"/>
      <c r="F224" s="322"/>
      <c r="G224" s="322"/>
      <c r="H224" s="322"/>
      <c r="I224" s="322"/>
      <c r="J224" s="322"/>
      <c r="K224" s="322"/>
      <c r="L224" s="322"/>
      <c r="M224" s="322"/>
      <c r="N224" s="322"/>
      <c r="O224" s="322"/>
      <c r="P224" s="322"/>
      <c r="Q224" s="322"/>
      <c r="R224" s="322"/>
      <c r="S224" s="322"/>
      <c r="T224" s="322"/>
      <c r="U224" s="322"/>
      <c r="V224" s="322"/>
      <c r="W224" s="322"/>
      <c r="X224" s="322"/>
      <c r="Y224" s="322"/>
      <c r="Z224" s="322"/>
      <c r="AA224" s="322"/>
      <c r="AB224" s="322"/>
      <c r="AC224" s="322"/>
      <c r="AD224" s="322"/>
    </row>
    <row r="225" ht="23.25" customHeight="1">
      <c r="A225" s="322"/>
      <c r="B225" s="322"/>
      <c r="C225" s="322"/>
      <c r="D225" s="322"/>
      <c r="E225" s="322"/>
      <c r="F225" s="322"/>
      <c r="G225" s="322"/>
      <c r="H225" s="322"/>
      <c r="I225" s="322"/>
      <c r="J225" s="322"/>
      <c r="K225" s="322"/>
      <c r="L225" s="322"/>
      <c r="M225" s="322"/>
      <c r="N225" s="322"/>
      <c r="O225" s="322"/>
      <c r="P225" s="322"/>
      <c r="Q225" s="322"/>
      <c r="R225" s="322"/>
      <c r="S225" s="322"/>
      <c r="T225" s="322"/>
      <c r="U225" s="322"/>
      <c r="V225" s="322"/>
      <c r="W225" s="322"/>
      <c r="X225" s="322"/>
      <c r="Y225" s="322"/>
      <c r="Z225" s="322"/>
      <c r="AA225" s="322"/>
      <c r="AB225" s="322"/>
      <c r="AC225" s="322"/>
      <c r="AD225" s="322"/>
    </row>
    <row r="226" ht="23.25" customHeight="1">
      <c r="A226" s="322"/>
      <c r="B226" s="322"/>
      <c r="C226" s="322"/>
      <c r="D226" s="322"/>
      <c r="E226" s="322"/>
      <c r="F226" s="322"/>
      <c r="G226" s="322"/>
      <c r="H226" s="322"/>
      <c r="I226" s="322"/>
      <c r="J226" s="322"/>
      <c r="K226" s="322"/>
      <c r="L226" s="322"/>
      <c r="M226" s="322"/>
      <c r="N226" s="322"/>
      <c r="O226" s="322"/>
      <c r="P226" s="322"/>
      <c r="Q226" s="322"/>
      <c r="R226" s="322"/>
      <c r="S226" s="322"/>
      <c r="T226" s="322"/>
      <c r="U226" s="322"/>
      <c r="V226" s="322"/>
      <c r="W226" s="322"/>
      <c r="X226" s="322"/>
      <c r="Y226" s="322"/>
      <c r="Z226" s="322"/>
      <c r="AA226" s="322"/>
      <c r="AB226" s="322"/>
      <c r="AC226" s="322"/>
      <c r="AD226" s="322"/>
    </row>
    <row r="227" ht="23.25" customHeight="1">
      <c r="A227" s="322"/>
      <c r="B227" s="322"/>
      <c r="C227" s="322"/>
      <c r="D227" s="322"/>
      <c r="E227" s="322"/>
      <c r="F227" s="322"/>
      <c r="G227" s="322"/>
      <c r="H227" s="322"/>
      <c r="I227" s="322"/>
      <c r="J227" s="322"/>
      <c r="K227" s="322"/>
      <c r="L227" s="322"/>
      <c r="M227" s="322"/>
      <c r="N227" s="322"/>
      <c r="O227" s="322"/>
      <c r="P227" s="322"/>
      <c r="Q227" s="322"/>
      <c r="R227" s="322"/>
      <c r="S227" s="322"/>
      <c r="T227" s="322"/>
      <c r="U227" s="322"/>
      <c r="V227" s="322"/>
      <c r="W227" s="322"/>
      <c r="X227" s="322"/>
      <c r="Y227" s="322"/>
      <c r="Z227" s="322"/>
      <c r="AA227" s="322"/>
      <c r="AB227" s="322"/>
      <c r="AC227" s="322"/>
      <c r="AD227" s="322"/>
    </row>
    <row r="228" ht="23.25" customHeight="1">
      <c r="A228" s="322"/>
      <c r="B228" s="322"/>
      <c r="C228" s="322"/>
      <c r="D228" s="322"/>
      <c r="E228" s="322"/>
      <c r="F228" s="322"/>
      <c r="G228" s="322"/>
      <c r="H228" s="322"/>
      <c r="I228" s="322"/>
      <c r="J228" s="322"/>
      <c r="K228" s="322"/>
      <c r="L228" s="322"/>
      <c r="M228" s="322"/>
      <c r="N228" s="322"/>
      <c r="O228" s="322"/>
      <c r="P228" s="322"/>
      <c r="Q228" s="322"/>
      <c r="R228" s="322"/>
      <c r="S228" s="322"/>
      <c r="T228" s="322"/>
      <c r="U228" s="322"/>
      <c r="V228" s="322"/>
      <c r="W228" s="322"/>
      <c r="X228" s="322"/>
      <c r="Y228" s="322"/>
      <c r="Z228" s="322"/>
      <c r="AA228" s="322"/>
      <c r="AB228" s="322"/>
      <c r="AC228" s="322"/>
      <c r="AD228" s="322"/>
    </row>
    <row r="229" ht="23.25" customHeight="1">
      <c r="A229" s="322"/>
      <c r="B229" s="322"/>
      <c r="C229" s="322"/>
      <c r="D229" s="322"/>
      <c r="E229" s="322"/>
      <c r="F229" s="322"/>
      <c r="G229" s="322"/>
      <c r="H229" s="322"/>
      <c r="I229" s="322"/>
      <c r="J229" s="322"/>
      <c r="K229" s="322"/>
      <c r="L229" s="322"/>
      <c r="M229" s="322"/>
      <c r="N229" s="322"/>
      <c r="O229" s="322"/>
      <c r="P229" s="322"/>
      <c r="Q229" s="322"/>
      <c r="R229" s="322"/>
      <c r="S229" s="322"/>
      <c r="T229" s="322"/>
      <c r="U229" s="322"/>
      <c r="V229" s="322"/>
      <c r="W229" s="322"/>
      <c r="X229" s="322"/>
      <c r="Y229" s="322"/>
      <c r="Z229" s="322"/>
      <c r="AA229" s="322"/>
      <c r="AB229" s="322"/>
      <c r="AC229" s="322"/>
      <c r="AD229" s="322"/>
    </row>
    <row r="230" ht="23.25" customHeight="1">
      <c r="A230" s="322"/>
      <c r="B230" s="322"/>
      <c r="C230" s="322"/>
      <c r="D230" s="322"/>
      <c r="E230" s="322"/>
      <c r="F230" s="322"/>
      <c r="G230" s="322"/>
      <c r="H230" s="322"/>
      <c r="I230" s="322"/>
      <c r="J230" s="322"/>
      <c r="K230" s="322"/>
      <c r="L230" s="322"/>
      <c r="M230" s="322"/>
      <c r="N230" s="322"/>
      <c r="O230" s="322"/>
      <c r="P230" s="322"/>
      <c r="Q230" s="322"/>
      <c r="R230" s="322"/>
      <c r="S230" s="322"/>
      <c r="T230" s="322"/>
      <c r="U230" s="322"/>
      <c r="V230" s="322"/>
      <c r="W230" s="322"/>
      <c r="X230" s="322"/>
      <c r="Y230" s="322"/>
      <c r="Z230" s="322"/>
      <c r="AA230" s="322"/>
      <c r="AB230" s="322"/>
      <c r="AC230" s="322"/>
      <c r="AD230" s="322"/>
    </row>
    <row r="231" ht="23.25" customHeight="1">
      <c r="A231" s="322"/>
      <c r="B231" s="322"/>
      <c r="C231" s="322"/>
      <c r="D231" s="322"/>
      <c r="E231" s="322"/>
      <c r="F231" s="322"/>
      <c r="G231" s="322"/>
      <c r="H231" s="322"/>
      <c r="I231" s="322"/>
      <c r="J231" s="322"/>
      <c r="K231" s="322"/>
      <c r="L231" s="322"/>
      <c r="M231" s="322"/>
      <c r="N231" s="322"/>
      <c r="O231" s="322"/>
      <c r="P231" s="322"/>
      <c r="Q231" s="322"/>
      <c r="R231" s="322"/>
      <c r="S231" s="322"/>
      <c r="T231" s="322"/>
      <c r="U231" s="322"/>
      <c r="V231" s="322"/>
      <c r="W231" s="322"/>
      <c r="X231" s="322"/>
      <c r="Y231" s="322"/>
      <c r="Z231" s="322"/>
      <c r="AA231" s="322"/>
      <c r="AB231" s="322"/>
      <c r="AC231" s="322"/>
      <c r="AD231" s="322"/>
    </row>
    <row r="232" ht="23.25" customHeight="1">
      <c r="A232" s="322"/>
      <c r="B232" s="322"/>
      <c r="C232" s="322"/>
      <c r="D232" s="322"/>
      <c r="E232" s="322"/>
      <c r="F232" s="322"/>
      <c r="G232" s="322"/>
      <c r="H232" s="322"/>
      <c r="I232" s="322"/>
      <c r="J232" s="322"/>
      <c r="K232" s="322"/>
      <c r="L232" s="322"/>
      <c r="M232" s="322"/>
      <c r="N232" s="322"/>
      <c r="O232" s="322"/>
      <c r="P232" s="322"/>
      <c r="Q232" s="322"/>
      <c r="R232" s="322"/>
      <c r="S232" s="322"/>
      <c r="T232" s="322"/>
      <c r="U232" s="322"/>
      <c r="V232" s="322"/>
      <c r="W232" s="322"/>
      <c r="X232" s="322"/>
      <c r="Y232" s="322"/>
      <c r="Z232" s="322"/>
      <c r="AA232" s="322"/>
      <c r="AB232" s="322"/>
      <c r="AC232" s="322"/>
      <c r="AD232" s="322"/>
    </row>
    <row r="233" ht="23.25" customHeight="1">
      <c r="A233" s="322"/>
      <c r="B233" s="322"/>
      <c r="C233" s="322"/>
      <c r="D233" s="322"/>
      <c r="E233" s="322"/>
      <c r="F233" s="322"/>
      <c r="G233" s="322"/>
      <c r="H233" s="322"/>
      <c r="I233" s="322"/>
      <c r="J233" s="322"/>
      <c r="K233" s="322"/>
      <c r="L233" s="322"/>
      <c r="M233" s="322"/>
      <c r="N233" s="322"/>
      <c r="O233" s="322"/>
      <c r="P233" s="322"/>
      <c r="Q233" s="322"/>
      <c r="R233" s="322"/>
      <c r="S233" s="322"/>
      <c r="T233" s="322"/>
      <c r="U233" s="322"/>
      <c r="V233" s="322"/>
      <c r="W233" s="322"/>
      <c r="X233" s="322"/>
      <c r="Y233" s="322"/>
      <c r="Z233" s="322"/>
      <c r="AA233" s="322"/>
      <c r="AB233" s="322"/>
      <c r="AC233" s="322"/>
      <c r="AD233" s="322"/>
    </row>
    <row r="234" ht="23.25" customHeight="1">
      <c r="A234" s="322"/>
      <c r="B234" s="322"/>
      <c r="C234" s="322"/>
      <c r="D234" s="322"/>
      <c r="E234" s="322"/>
      <c r="F234" s="322"/>
      <c r="G234" s="322"/>
      <c r="H234" s="322"/>
      <c r="I234" s="322"/>
      <c r="J234" s="322"/>
      <c r="K234" s="322"/>
      <c r="L234" s="322"/>
      <c r="M234" s="322"/>
      <c r="N234" s="322"/>
      <c r="O234" s="322"/>
      <c r="P234" s="322"/>
      <c r="Q234" s="322"/>
      <c r="R234" s="322"/>
      <c r="S234" s="322"/>
      <c r="T234" s="322"/>
      <c r="U234" s="322"/>
      <c r="V234" s="322"/>
      <c r="W234" s="322"/>
      <c r="X234" s="322"/>
      <c r="Y234" s="322"/>
      <c r="Z234" s="322"/>
      <c r="AA234" s="322"/>
      <c r="AB234" s="322"/>
      <c r="AC234" s="322"/>
      <c r="AD234" s="322"/>
    </row>
    <row r="235" ht="23.25" customHeight="1">
      <c r="A235" s="322"/>
      <c r="B235" s="322"/>
      <c r="C235" s="322"/>
      <c r="D235" s="322"/>
      <c r="E235" s="322"/>
      <c r="F235" s="322"/>
      <c r="G235" s="322"/>
      <c r="H235" s="322"/>
      <c r="I235" s="322"/>
      <c r="J235" s="322"/>
      <c r="K235" s="322"/>
      <c r="L235" s="322"/>
      <c r="M235" s="322"/>
      <c r="N235" s="322"/>
      <c r="O235" s="322"/>
      <c r="P235" s="322"/>
      <c r="Q235" s="322"/>
      <c r="R235" s="322"/>
      <c r="S235" s="322"/>
      <c r="T235" s="322"/>
      <c r="U235" s="322"/>
      <c r="V235" s="322"/>
      <c r="W235" s="322"/>
      <c r="X235" s="322"/>
      <c r="Y235" s="322"/>
      <c r="Z235" s="322"/>
      <c r="AA235" s="322"/>
      <c r="AB235" s="322"/>
      <c r="AC235" s="322"/>
      <c r="AD235" s="322"/>
    </row>
    <row r="236" ht="23.25" customHeight="1">
      <c r="A236" s="322"/>
      <c r="B236" s="322"/>
      <c r="C236" s="322"/>
      <c r="D236" s="322"/>
      <c r="E236" s="322"/>
      <c r="F236" s="322"/>
      <c r="G236" s="322"/>
      <c r="H236" s="322"/>
      <c r="I236" s="322"/>
      <c r="J236" s="322"/>
      <c r="K236" s="322"/>
      <c r="L236" s="322"/>
      <c r="M236" s="322"/>
      <c r="N236" s="322"/>
      <c r="O236" s="322"/>
      <c r="P236" s="322"/>
      <c r="Q236" s="322"/>
      <c r="R236" s="322"/>
      <c r="S236" s="322"/>
      <c r="T236" s="322"/>
      <c r="U236" s="322"/>
      <c r="V236" s="322"/>
      <c r="W236" s="322"/>
      <c r="X236" s="322"/>
      <c r="Y236" s="322"/>
      <c r="Z236" s="322"/>
      <c r="AA236" s="322"/>
      <c r="AB236" s="322"/>
      <c r="AC236" s="322"/>
      <c r="AD236" s="322"/>
    </row>
    <row r="237" ht="23.25" customHeight="1">
      <c r="A237" s="322"/>
      <c r="B237" s="322"/>
      <c r="C237" s="322"/>
      <c r="D237" s="322"/>
      <c r="E237" s="322"/>
      <c r="F237" s="322"/>
      <c r="G237" s="322"/>
      <c r="H237" s="322"/>
      <c r="I237" s="322"/>
      <c r="J237" s="322"/>
      <c r="K237" s="322"/>
      <c r="L237" s="322"/>
      <c r="M237" s="322"/>
      <c r="N237" s="322"/>
      <c r="O237" s="322"/>
      <c r="P237" s="322"/>
      <c r="Q237" s="322"/>
      <c r="R237" s="322"/>
      <c r="S237" s="322"/>
      <c r="T237" s="322"/>
      <c r="U237" s="322"/>
      <c r="V237" s="322"/>
      <c r="W237" s="322"/>
      <c r="X237" s="322"/>
      <c r="Y237" s="322"/>
      <c r="Z237" s="322"/>
      <c r="AA237" s="322"/>
      <c r="AB237" s="322"/>
      <c r="AC237" s="322"/>
      <c r="AD237" s="322"/>
    </row>
    <row r="238" ht="23.25" customHeight="1">
      <c r="A238" s="322"/>
      <c r="B238" s="322"/>
      <c r="C238" s="322"/>
      <c r="D238" s="322"/>
      <c r="E238" s="322"/>
      <c r="F238" s="322"/>
      <c r="G238" s="322"/>
      <c r="H238" s="322"/>
      <c r="I238" s="322"/>
      <c r="J238" s="322"/>
      <c r="K238" s="322"/>
      <c r="L238" s="322"/>
      <c r="M238" s="322"/>
      <c r="N238" s="322"/>
      <c r="O238" s="322"/>
      <c r="P238" s="322"/>
      <c r="Q238" s="322"/>
      <c r="R238" s="322"/>
      <c r="S238" s="322"/>
      <c r="T238" s="322"/>
      <c r="U238" s="322"/>
      <c r="V238" s="322"/>
      <c r="W238" s="322"/>
      <c r="X238" s="322"/>
      <c r="Y238" s="322"/>
      <c r="Z238" s="322"/>
      <c r="AA238" s="322"/>
      <c r="AB238" s="322"/>
      <c r="AC238" s="322"/>
      <c r="AD238" s="322"/>
    </row>
    <row r="239" ht="23.25" customHeight="1">
      <c r="A239" s="322"/>
      <c r="B239" s="322"/>
      <c r="C239" s="322"/>
      <c r="D239" s="322"/>
      <c r="E239" s="322"/>
      <c r="F239" s="322"/>
      <c r="G239" s="322"/>
      <c r="H239" s="322"/>
      <c r="I239" s="322"/>
      <c r="J239" s="322"/>
      <c r="K239" s="322"/>
      <c r="L239" s="322"/>
      <c r="M239" s="322"/>
      <c r="N239" s="322"/>
      <c r="O239" s="322"/>
      <c r="P239" s="322"/>
      <c r="Q239" s="322"/>
      <c r="R239" s="322"/>
      <c r="S239" s="322"/>
      <c r="T239" s="322"/>
      <c r="U239" s="322"/>
      <c r="V239" s="322"/>
      <c r="W239" s="322"/>
      <c r="X239" s="322"/>
      <c r="Y239" s="322"/>
      <c r="Z239" s="322"/>
      <c r="AA239" s="322"/>
      <c r="AB239" s="322"/>
      <c r="AC239" s="322"/>
      <c r="AD239" s="322"/>
    </row>
    <row r="240" ht="23.25" customHeight="1">
      <c r="A240" s="322"/>
      <c r="B240" s="322"/>
      <c r="C240" s="322"/>
      <c r="D240" s="322"/>
      <c r="E240" s="322"/>
      <c r="F240" s="322"/>
      <c r="G240" s="322"/>
      <c r="H240" s="322"/>
      <c r="I240" s="322"/>
      <c r="J240" s="322"/>
      <c r="K240" s="322"/>
      <c r="L240" s="322"/>
      <c r="M240" s="322"/>
      <c r="N240" s="322"/>
      <c r="O240" s="322"/>
      <c r="P240" s="322"/>
      <c r="Q240" s="322"/>
      <c r="R240" s="322"/>
      <c r="S240" s="322"/>
      <c r="T240" s="322"/>
      <c r="U240" s="322"/>
      <c r="V240" s="322"/>
      <c r="W240" s="322"/>
      <c r="X240" s="322"/>
      <c r="Y240" s="322"/>
      <c r="Z240" s="322"/>
      <c r="AA240" s="322"/>
      <c r="AB240" s="322"/>
      <c r="AC240" s="322"/>
      <c r="AD240" s="322"/>
    </row>
    <row r="241" ht="23.25" customHeight="1">
      <c r="A241" s="322"/>
      <c r="B241" s="322"/>
      <c r="C241" s="322"/>
      <c r="D241" s="322"/>
      <c r="E241" s="322"/>
      <c r="F241" s="322"/>
      <c r="G241" s="322"/>
      <c r="H241" s="322"/>
      <c r="I241" s="322"/>
      <c r="J241" s="322"/>
      <c r="K241" s="322"/>
      <c r="L241" s="322"/>
      <c r="M241" s="322"/>
      <c r="N241" s="322"/>
      <c r="O241" s="322"/>
      <c r="P241" s="322"/>
      <c r="Q241" s="322"/>
      <c r="R241" s="322"/>
      <c r="S241" s="322"/>
      <c r="T241" s="322"/>
      <c r="U241" s="322"/>
      <c r="V241" s="322"/>
      <c r="W241" s="322"/>
      <c r="X241" s="322"/>
      <c r="Y241" s="322"/>
      <c r="Z241" s="322"/>
      <c r="AA241" s="322"/>
      <c r="AB241" s="322"/>
      <c r="AC241" s="322"/>
      <c r="AD241" s="322"/>
    </row>
    <row r="242" ht="23.25" customHeight="1">
      <c r="A242" s="322"/>
      <c r="B242" s="322"/>
      <c r="C242" s="322"/>
      <c r="D242" s="322"/>
      <c r="E242" s="322"/>
      <c r="F242" s="322"/>
      <c r="G242" s="322"/>
      <c r="H242" s="322"/>
      <c r="I242" s="322"/>
      <c r="J242" s="322"/>
      <c r="K242" s="322"/>
      <c r="L242" s="322"/>
      <c r="M242" s="322"/>
      <c r="N242" s="322"/>
      <c r="O242" s="322"/>
      <c r="P242" s="322"/>
      <c r="Q242" s="322"/>
      <c r="R242" s="322"/>
      <c r="S242" s="322"/>
      <c r="T242" s="322"/>
      <c r="U242" s="322"/>
      <c r="V242" s="322"/>
      <c r="W242" s="322"/>
      <c r="X242" s="322"/>
      <c r="Y242" s="322"/>
      <c r="Z242" s="322"/>
      <c r="AA242" s="322"/>
      <c r="AB242" s="322"/>
      <c r="AC242" s="322"/>
      <c r="AD242" s="322"/>
    </row>
    <row r="243" ht="23.25" customHeight="1">
      <c r="A243" s="322"/>
      <c r="B243" s="322"/>
      <c r="C243" s="322"/>
      <c r="D243" s="322"/>
      <c r="E243" s="322"/>
      <c r="F243" s="322"/>
      <c r="G243" s="322"/>
      <c r="H243" s="322"/>
      <c r="I243" s="322"/>
      <c r="J243" s="322"/>
      <c r="K243" s="322"/>
      <c r="L243" s="322"/>
      <c r="M243" s="322"/>
      <c r="N243" s="322"/>
      <c r="O243" s="322"/>
      <c r="P243" s="322"/>
      <c r="Q243" s="322"/>
      <c r="R243" s="322"/>
      <c r="S243" s="322"/>
      <c r="T243" s="322"/>
      <c r="U243" s="322"/>
      <c r="V243" s="322"/>
      <c r="W243" s="322"/>
      <c r="X243" s="322"/>
      <c r="Y243" s="322"/>
      <c r="Z243" s="322"/>
      <c r="AA243" s="322"/>
      <c r="AB243" s="322"/>
      <c r="AC243" s="322"/>
      <c r="AD243" s="322"/>
    </row>
    <row r="244" ht="23.25" customHeight="1">
      <c r="A244" s="322"/>
      <c r="B244" s="322"/>
      <c r="C244" s="322"/>
      <c r="D244" s="322"/>
      <c r="E244" s="322"/>
      <c r="F244" s="322"/>
      <c r="G244" s="322"/>
      <c r="H244" s="322"/>
      <c r="I244" s="322"/>
      <c r="J244" s="322"/>
      <c r="K244" s="322"/>
      <c r="L244" s="322"/>
      <c r="M244" s="322"/>
      <c r="N244" s="322"/>
      <c r="O244" s="322"/>
      <c r="P244" s="322"/>
      <c r="Q244" s="322"/>
      <c r="R244" s="322"/>
      <c r="S244" s="322"/>
      <c r="T244" s="322"/>
      <c r="U244" s="322"/>
      <c r="V244" s="322"/>
      <c r="W244" s="322"/>
      <c r="X244" s="322"/>
      <c r="Y244" s="322"/>
      <c r="Z244" s="322"/>
      <c r="AA244" s="322"/>
      <c r="AB244" s="322"/>
      <c r="AC244" s="322"/>
      <c r="AD244" s="322"/>
    </row>
    <row r="245" ht="23.25" customHeight="1">
      <c r="A245" s="322"/>
      <c r="B245" s="322"/>
      <c r="C245" s="322"/>
      <c r="D245" s="322"/>
      <c r="E245" s="322"/>
      <c r="F245" s="322"/>
      <c r="G245" s="322"/>
      <c r="H245" s="322"/>
      <c r="I245" s="322"/>
      <c r="J245" s="322"/>
      <c r="K245" s="322"/>
      <c r="L245" s="322"/>
      <c r="M245" s="322"/>
      <c r="N245" s="322"/>
      <c r="O245" s="322"/>
      <c r="P245" s="322"/>
      <c r="Q245" s="322"/>
      <c r="R245" s="322"/>
      <c r="S245" s="322"/>
      <c r="T245" s="322"/>
      <c r="U245" s="322"/>
      <c r="V245" s="322"/>
      <c r="W245" s="322"/>
      <c r="X245" s="322"/>
      <c r="Y245" s="322"/>
      <c r="Z245" s="322"/>
      <c r="AA245" s="322"/>
      <c r="AB245" s="322"/>
      <c r="AC245" s="322"/>
      <c r="AD245" s="322"/>
    </row>
    <row r="246" ht="23.25" customHeight="1">
      <c r="A246" s="322"/>
      <c r="B246" s="322"/>
      <c r="C246" s="322"/>
      <c r="D246" s="322"/>
      <c r="E246" s="322"/>
      <c r="F246" s="322"/>
      <c r="G246" s="322"/>
      <c r="H246" s="322"/>
      <c r="I246" s="322"/>
      <c r="J246" s="322"/>
      <c r="K246" s="322"/>
      <c r="L246" s="322"/>
      <c r="M246" s="322"/>
      <c r="N246" s="322"/>
      <c r="O246" s="322"/>
      <c r="P246" s="322"/>
      <c r="Q246" s="322"/>
      <c r="R246" s="322"/>
      <c r="S246" s="322"/>
      <c r="T246" s="322"/>
      <c r="U246" s="322"/>
      <c r="V246" s="322"/>
      <c r="W246" s="322"/>
      <c r="X246" s="322"/>
      <c r="Y246" s="322"/>
      <c r="Z246" s="322"/>
      <c r="AA246" s="322"/>
      <c r="AB246" s="322"/>
      <c r="AC246" s="322"/>
      <c r="AD246" s="322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2" width="23.43"/>
    <col customWidth="1" min="3" max="3" width="21.43"/>
    <col customWidth="1" min="4" max="7" width="19.86"/>
    <col customWidth="1" min="8" max="8" width="101.57"/>
    <col customWidth="1" min="9" max="30" width="19.86"/>
  </cols>
  <sheetData>
    <row r="1" ht="20.25" customHeight="1">
      <c r="A1" s="301" t="s">
        <v>53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1"/>
      <c r="U1" s="271"/>
      <c r="V1" s="271"/>
      <c r="W1" s="271"/>
      <c r="X1" s="271"/>
      <c r="Y1" s="271"/>
      <c r="Z1" s="271"/>
      <c r="AA1" s="271"/>
      <c r="AB1" s="271"/>
      <c r="AC1" s="271"/>
      <c r="AD1" s="271"/>
    </row>
    <row r="2" ht="20.25" customHeight="1">
      <c r="A2" s="271"/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  <c r="Q2" s="271"/>
      <c r="R2" s="271"/>
      <c r="S2" s="271"/>
      <c r="T2" s="271"/>
      <c r="U2" s="271"/>
      <c r="V2" s="271"/>
      <c r="W2" s="271"/>
      <c r="X2" s="271"/>
      <c r="Y2" s="271"/>
      <c r="Z2" s="271"/>
      <c r="AA2" s="271"/>
      <c r="AB2" s="271"/>
      <c r="AC2" s="271"/>
      <c r="AD2" s="271"/>
    </row>
    <row r="3" ht="20.25" customHeight="1">
      <c r="A3" s="301" t="s">
        <v>122</v>
      </c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271"/>
      <c r="AA3" s="271"/>
      <c r="AB3" s="271"/>
      <c r="AC3" s="271"/>
      <c r="AD3" s="271"/>
    </row>
    <row r="4" ht="20.25" customHeight="1">
      <c r="A4" s="301" t="s">
        <v>123</v>
      </c>
      <c r="B4" s="324" t="s">
        <v>144</v>
      </c>
      <c r="C4" s="271"/>
      <c r="D4" s="271"/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71"/>
      <c r="Q4" s="271"/>
      <c r="R4" s="271"/>
      <c r="S4" s="271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</row>
    <row r="5" ht="20.25" customHeight="1">
      <c r="A5" s="301"/>
      <c r="B5" s="324"/>
      <c r="C5" s="271"/>
      <c r="D5" s="271"/>
      <c r="E5" s="271"/>
      <c r="F5" s="271"/>
      <c r="G5" s="271"/>
      <c r="H5" s="271"/>
      <c r="I5" s="271"/>
      <c r="J5" s="271"/>
      <c r="K5" s="271"/>
      <c r="L5" s="271"/>
      <c r="M5" s="271"/>
      <c r="N5" s="271"/>
      <c r="O5" s="271"/>
      <c r="P5" s="271"/>
      <c r="Q5" s="271"/>
      <c r="R5" s="271"/>
      <c r="S5" s="271"/>
      <c r="T5" s="271"/>
      <c r="U5" s="271"/>
      <c r="V5" s="271"/>
      <c r="W5" s="271"/>
      <c r="X5" s="271"/>
      <c r="Y5" s="271"/>
      <c r="Z5" s="271"/>
      <c r="AA5" s="271"/>
      <c r="AB5" s="271"/>
      <c r="AC5" s="271"/>
      <c r="AD5" s="271"/>
    </row>
    <row r="6" ht="21.0" customHeight="1">
      <c r="A6" s="271"/>
      <c r="B6" s="271"/>
      <c r="C6" s="271"/>
      <c r="D6" s="271"/>
      <c r="E6" s="271"/>
      <c r="F6" s="271"/>
      <c r="G6" s="271"/>
      <c r="H6" s="271"/>
      <c r="I6" s="304"/>
      <c r="J6" s="271"/>
      <c r="K6" s="271"/>
      <c r="L6" s="271"/>
      <c r="M6" s="271"/>
      <c r="N6" s="271"/>
      <c r="O6" s="271"/>
      <c r="P6" s="271"/>
      <c r="Q6" s="271"/>
      <c r="R6" s="271"/>
      <c r="S6" s="271"/>
      <c r="T6" s="271"/>
      <c r="U6" s="271"/>
      <c r="V6" s="271"/>
      <c r="W6" s="271"/>
      <c r="X6" s="271"/>
      <c r="Y6" s="271"/>
      <c r="Z6" s="271"/>
      <c r="AA6" s="271"/>
      <c r="AB6" s="271"/>
      <c r="AC6" s="271"/>
      <c r="AD6" s="271"/>
    </row>
    <row r="7" ht="61.5" customHeight="1">
      <c r="A7" s="277" t="s">
        <v>125</v>
      </c>
      <c r="B7" s="386" t="s">
        <v>126</v>
      </c>
      <c r="C7" s="278" t="s">
        <v>127</v>
      </c>
      <c r="D7" s="278" t="s">
        <v>128</v>
      </c>
      <c r="E7" s="278" t="s">
        <v>129</v>
      </c>
      <c r="F7" s="278" t="s">
        <v>130</v>
      </c>
      <c r="G7" s="279" t="s">
        <v>131</v>
      </c>
      <c r="H7" s="279" t="s">
        <v>12</v>
      </c>
      <c r="I7" s="387" t="s">
        <v>148</v>
      </c>
      <c r="J7" s="388" t="s">
        <v>146</v>
      </c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1"/>
      <c r="V7" s="271"/>
      <c r="W7" s="271"/>
      <c r="X7" s="271"/>
      <c r="Y7" s="271"/>
      <c r="Z7" s="271"/>
      <c r="AA7" s="271"/>
      <c r="AB7" s="271"/>
      <c r="AC7" s="271"/>
      <c r="AD7" s="271"/>
    </row>
    <row r="8" ht="22.5" customHeight="1">
      <c r="A8" s="389" t="str">
        <f>+SUMMARY!#REF!</f>
        <v>#ERROR!</v>
      </c>
      <c r="B8" s="390" t="str">
        <f>+SUMMARY!#REF!</f>
        <v>#ERROR!</v>
      </c>
      <c r="C8" s="390" t="str">
        <f>+SUMMARY!#REF!</f>
        <v>#ERROR!</v>
      </c>
      <c r="D8" s="390" t="str">
        <f>+SUMMARY!#REF!</f>
        <v>#ERROR!</v>
      </c>
      <c r="E8" s="390" t="str">
        <f>+SUMMARY!#REF!</f>
        <v>#ERROR!</v>
      </c>
      <c r="F8" s="390" t="str">
        <f>+SUMMARY!#REF!</f>
        <v>#ERROR!</v>
      </c>
      <c r="G8" s="390" t="str">
        <f>+SUMMARY!#REF!</f>
        <v>#ERROR!</v>
      </c>
      <c r="H8" s="391" t="str">
        <f>+SUMMARY!#REF!</f>
        <v>#ERROR!</v>
      </c>
      <c r="I8" s="392" t="str">
        <f t="shared" ref="I8:I37" si="1">G8/B8</f>
        <v>#ERROR!</v>
      </c>
      <c r="J8" s="393"/>
      <c r="K8" s="286"/>
      <c r="L8" s="271"/>
      <c r="M8" s="271"/>
      <c r="N8" s="271"/>
      <c r="O8" s="271"/>
      <c r="P8" s="271"/>
      <c r="Q8" s="271"/>
      <c r="R8" s="271"/>
      <c r="S8" s="271"/>
      <c r="T8" s="271"/>
      <c r="U8" s="271"/>
      <c r="V8" s="271"/>
      <c r="W8" s="271"/>
      <c r="X8" s="271"/>
      <c r="Y8" s="271"/>
      <c r="Z8" s="271"/>
      <c r="AA8" s="271"/>
      <c r="AB8" s="271"/>
      <c r="AC8" s="271"/>
      <c r="AD8" s="271"/>
    </row>
    <row r="9" ht="22.5" customHeight="1">
      <c r="A9" s="389">
        <f>+SUMMARY!A7</f>
        <v>44410</v>
      </c>
      <c r="B9" s="390">
        <f>+SUMMARY!B7</f>
        <v>7491.3601</v>
      </c>
      <c r="C9" s="390">
        <f>+SUMMARY!C7</f>
        <v>6977.110995</v>
      </c>
      <c r="D9" s="390">
        <f>+SUMMARY!D7</f>
        <v>0</v>
      </c>
      <c r="E9" s="390">
        <f>+SUMMARY!E7</f>
        <v>92.4</v>
      </c>
      <c r="F9" s="390">
        <f>+SUMMARY!F7</f>
        <v>555.8952323</v>
      </c>
      <c r="G9" s="390">
        <f>+SUMMARY!G7</f>
        <v>-134.0461268</v>
      </c>
      <c r="H9" s="391" t="str">
        <f>+SUMMARY!H7</f>
        <v/>
      </c>
      <c r="I9" s="392">
        <f t="shared" si="1"/>
        <v>-0.0178934299</v>
      </c>
      <c r="J9" s="393"/>
      <c r="K9" s="286"/>
      <c r="L9" s="271"/>
      <c r="M9" s="271"/>
      <c r="N9" s="271"/>
      <c r="O9" s="271"/>
      <c r="P9" s="271"/>
      <c r="Q9" s="271"/>
      <c r="R9" s="271"/>
      <c r="S9" s="271"/>
      <c r="T9" s="271"/>
      <c r="U9" s="271"/>
      <c r="V9" s="271"/>
      <c r="W9" s="271"/>
      <c r="X9" s="271"/>
      <c r="Y9" s="271"/>
      <c r="Z9" s="271"/>
      <c r="AA9" s="271"/>
      <c r="AB9" s="271"/>
      <c r="AC9" s="271"/>
      <c r="AD9" s="271"/>
    </row>
    <row r="10" ht="22.5" customHeight="1">
      <c r="A10" s="389">
        <f>+SUMMARY!A8</f>
        <v>44413</v>
      </c>
      <c r="B10" s="390">
        <f>+SUMMARY!B8</f>
        <v>32341.1755</v>
      </c>
      <c r="C10" s="390">
        <f>+SUMMARY!C8</f>
        <v>29012.42308</v>
      </c>
      <c r="D10" s="390">
        <f>+SUMMARY!D8</f>
        <v>0</v>
      </c>
      <c r="E10" s="390">
        <f>+SUMMARY!E8</f>
        <v>96.6</v>
      </c>
      <c r="F10" s="390">
        <f>+SUMMARY!F8</f>
        <v>2464.669219</v>
      </c>
      <c r="G10" s="390">
        <f>+SUMMARY!G8</f>
        <v>767.4831977</v>
      </c>
      <c r="H10" s="391" t="str">
        <f>+SUMMARY!H8</f>
        <v/>
      </c>
      <c r="I10" s="392">
        <f t="shared" si="1"/>
        <v>0.02373083804</v>
      </c>
      <c r="J10" s="393"/>
      <c r="K10" s="286"/>
      <c r="L10" s="271"/>
      <c r="M10" s="271"/>
      <c r="N10" s="271"/>
      <c r="O10" s="271"/>
      <c r="P10" s="271"/>
      <c r="Q10" s="271"/>
      <c r="R10" s="271"/>
      <c r="S10" s="271"/>
      <c r="T10" s="271"/>
      <c r="U10" s="271"/>
      <c r="V10" s="271"/>
      <c r="W10" s="271"/>
      <c r="X10" s="271"/>
      <c r="Y10" s="271"/>
      <c r="Z10" s="271"/>
      <c r="AA10" s="271"/>
      <c r="AB10" s="271"/>
      <c r="AC10" s="271"/>
      <c r="AD10" s="271"/>
    </row>
    <row r="11" ht="22.5" customHeight="1">
      <c r="A11" s="389">
        <f>+SUMMARY!A9</f>
        <v>44414</v>
      </c>
      <c r="B11" s="390">
        <f>+SUMMARY!B9</f>
        <v>33224.142</v>
      </c>
      <c r="C11" s="390">
        <f>+SUMMARY!C9</f>
        <v>30365.50038</v>
      </c>
      <c r="D11" s="390">
        <f>+SUMMARY!D9</f>
        <v>0</v>
      </c>
      <c r="E11" s="390">
        <f>+SUMMARY!E9</f>
        <v>30.3</v>
      </c>
      <c r="F11" s="390">
        <f>+SUMMARY!F9</f>
        <v>2674.543431</v>
      </c>
      <c r="G11" s="390">
        <f>+SUMMARY!G9</f>
        <v>153.7981886</v>
      </c>
      <c r="H11" s="391" t="str">
        <f>+SUMMARY!H9</f>
        <v/>
      </c>
      <c r="I11" s="392">
        <f t="shared" si="1"/>
        <v>0.004629109418</v>
      </c>
      <c r="J11" s="393"/>
      <c r="K11" s="286"/>
      <c r="L11" s="271"/>
      <c r="M11" s="271"/>
      <c r="N11" s="271"/>
      <c r="O11" s="271"/>
      <c r="P11" s="271"/>
      <c r="Q11" s="271"/>
      <c r="R11" s="271"/>
      <c r="S11" s="271"/>
      <c r="T11" s="271"/>
      <c r="U11" s="271"/>
      <c r="V11" s="271"/>
      <c r="W11" s="271"/>
      <c r="X11" s="271"/>
      <c r="Y11" s="271"/>
      <c r="Z11" s="271"/>
      <c r="AA11" s="271"/>
      <c r="AB11" s="271"/>
      <c r="AC11" s="271"/>
      <c r="AD11" s="271"/>
    </row>
    <row r="12" ht="22.5" customHeight="1">
      <c r="A12" s="389">
        <f>+SUMMARY!A10</f>
        <v>44415</v>
      </c>
      <c r="B12" s="390">
        <f>+SUMMARY!B10</f>
        <v>22833.22076</v>
      </c>
      <c r="C12" s="390">
        <f>+SUMMARY!C10</f>
        <v>20869.74152</v>
      </c>
      <c r="D12" s="390">
        <f>+SUMMARY!D10</f>
        <v>0</v>
      </c>
      <c r="E12" s="390">
        <f>+SUMMARY!E10</f>
        <v>279.9</v>
      </c>
      <c r="F12" s="390">
        <f>+SUMMARY!F10</f>
        <v>1371.888884</v>
      </c>
      <c r="G12" s="390">
        <f>+SUMMARY!G10</f>
        <v>311.6903543</v>
      </c>
      <c r="H12" s="391" t="str">
        <f>+SUMMARY!H10</f>
        <v/>
      </c>
      <c r="I12" s="392">
        <f t="shared" si="1"/>
        <v>0.01365073975</v>
      </c>
      <c r="J12" s="393"/>
      <c r="K12" s="286"/>
      <c r="L12" s="271"/>
      <c r="M12" s="271"/>
      <c r="N12" s="271"/>
      <c r="O12" s="271"/>
      <c r="P12" s="271"/>
      <c r="Q12" s="271"/>
      <c r="R12" s="271"/>
      <c r="S12" s="271"/>
      <c r="T12" s="271"/>
      <c r="U12" s="271"/>
      <c r="V12" s="271"/>
      <c r="W12" s="271"/>
      <c r="X12" s="271"/>
      <c r="Y12" s="271"/>
      <c r="Z12" s="271"/>
      <c r="AA12" s="271"/>
      <c r="AB12" s="271"/>
      <c r="AC12" s="271"/>
      <c r="AD12" s="271"/>
    </row>
    <row r="13" ht="22.5" customHeight="1">
      <c r="A13" s="389">
        <f>+SUMMARY!A11</f>
        <v>44417</v>
      </c>
      <c r="B13" s="390">
        <f>+SUMMARY!B11</f>
        <v>12670.4912</v>
      </c>
      <c r="C13" s="390">
        <f>+SUMMARY!C11</f>
        <v>8592.216532</v>
      </c>
      <c r="D13" s="390">
        <f>+SUMMARY!D11</f>
        <v>0</v>
      </c>
      <c r="E13" s="390">
        <f>+SUMMARY!E11</f>
        <v>115.5</v>
      </c>
      <c r="F13" s="390">
        <f>+SUMMARY!F11</f>
        <v>956.3968162</v>
      </c>
      <c r="G13" s="390">
        <f>+SUMMARY!G11</f>
        <v>3006.377852</v>
      </c>
      <c r="H13" s="391" t="str">
        <f>+SUMMARY!H11</f>
        <v/>
      </c>
      <c r="I13" s="392">
        <f t="shared" si="1"/>
        <v>0.2372739781</v>
      </c>
      <c r="J13" s="394"/>
      <c r="K13" s="395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  <c r="AA13" s="396"/>
      <c r="AB13" s="396"/>
      <c r="AC13" s="396"/>
      <c r="AD13" s="396"/>
    </row>
    <row r="14" ht="22.5" customHeight="1">
      <c r="A14" s="389">
        <f>+SUMMARY!A12</f>
        <v>44418</v>
      </c>
      <c r="B14" s="390">
        <f>+SUMMARY!B12</f>
        <v>8064.7032</v>
      </c>
      <c r="C14" s="390">
        <f>+SUMMARY!C12</f>
        <v>6624.168532</v>
      </c>
      <c r="D14" s="390">
        <f>+SUMMARY!D12</f>
        <v>0</v>
      </c>
      <c r="E14" s="390">
        <f>+SUMMARY!E12</f>
        <v>96.3</v>
      </c>
      <c r="F14" s="390">
        <f>+SUMMARY!F12</f>
        <v>527.0542708</v>
      </c>
      <c r="G14" s="390">
        <f>+SUMMARY!G12</f>
        <v>817.1803972</v>
      </c>
      <c r="H14" s="391" t="str">
        <f>+SUMMARY!H12</f>
        <v/>
      </c>
      <c r="I14" s="392">
        <f t="shared" si="1"/>
        <v>0.1013280188</v>
      </c>
      <c r="J14" s="393"/>
      <c r="K14" s="286"/>
      <c r="L14" s="271"/>
      <c r="M14" s="271"/>
      <c r="N14" s="271"/>
      <c r="O14" s="271"/>
      <c r="P14" s="271"/>
      <c r="Q14" s="271"/>
      <c r="R14" s="271"/>
      <c r="S14" s="271"/>
      <c r="T14" s="271"/>
      <c r="U14" s="271"/>
      <c r="V14" s="271"/>
      <c r="W14" s="271"/>
      <c r="X14" s="271"/>
      <c r="Y14" s="271"/>
      <c r="Z14" s="271"/>
      <c r="AA14" s="271"/>
      <c r="AB14" s="271"/>
      <c r="AC14" s="271"/>
      <c r="AD14" s="271"/>
    </row>
    <row r="15" ht="22.5" customHeight="1">
      <c r="A15" s="389">
        <f>+SUMMARY!A13</f>
        <v>44419</v>
      </c>
      <c r="B15" s="390">
        <f>+SUMMARY!B13</f>
        <v>9335.2903</v>
      </c>
      <c r="C15" s="390">
        <f>+SUMMARY!C13</f>
        <v>8159.711978</v>
      </c>
      <c r="D15" s="390">
        <f>+SUMMARY!D13</f>
        <v>0</v>
      </c>
      <c r="E15" s="390">
        <f>+SUMMARY!E13</f>
        <v>158.7</v>
      </c>
      <c r="F15" s="390">
        <f>+SUMMARY!F13</f>
        <v>780.2200819</v>
      </c>
      <c r="G15" s="390">
        <f>+SUMMARY!G13</f>
        <v>236.6582406</v>
      </c>
      <c r="H15" s="391" t="str">
        <f>+SUMMARY!H13</f>
        <v>#REF!</v>
      </c>
      <c r="I15" s="392">
        <f t="shared" si="1"/>
        <v>0.02535092461</v>
      </c>
      <c r="J15" s="393"/>
      <c r="K15" s="286"/>
      <c r="L15" s="271"/>
      <c r="M15" s="271"/>
      <c r="N15" s="271"/>
      <c r="O15" s="271"/>
      <c r="P15" s="271"/>
      <c r="Q15" s="271"/>
      <c r="R15" s="271"/>
      <c r="S15" s="271"/>
      <c r="T15" s="271"/>
      <c r="U15" s="271"/>
      <c r="V15" s="271"/>
      <c r="W15" s="271"/>
      <c r="X15" s="271"/>
      <c r="Y15" s="271"/>
      <c r="Z15" s="271"/>
      <c r="AA15" s="271"/>
      <c r="AB15" s="271"/>
      <c r="AC15" s="271"/>
      <c r="AD15" s="271"/>
    </row>
    <row r="16" ht="22.5" customHeight="1">
      <c r="A16" s="389">
        <f>+SUMMARY!A14</f>
        <v>44421</v>
      </c>
      <c r="B16" s="390">
        <f>+SUMMARY!B14</f>
        <v>11169.2278</v>
      </c>
      <c r="C16" s="390">
        <f>+SUMMARY!C14</f>
        <v>9577.878857</v>
      </c>
      <c r="D16" s="390">
        <f>+SUMMARY!D14</f>
        <v>0</v>
      </c>
      <c r="E16" s="390">
        <f>+SUMMARY!E14</f>
        <v>136.8</v>
      </c>
      <c r="F16" s="390">
        <f>+SUMMARY!F14</f>
        <v>706.9877102</v>
      </c>
      <c r="G16" s="390">
        <f>+SUMMARY!G14</f>
        <v>747.5612333</v>
      </c>
      <c r="H16" s="391" t="str">
        <f>+SUMMARY!H14</f>
        <v/>
      </c>
      <c r="I16" s="392">
        <f t="shared" si="1"/>
        <v>0.06693043124</v>
      </c>
      <c r="J16" s="393"/>
      <c r="K16" s="286"/>
      <c r="L16" s="271"/>
      <c r="M16" s="271"/>
      <c r="N16" s="271"/>
      <c r="O16" s="271"/>
      <c r="P16" s="271"/>
      <c r="Q16" s="271"/>
      <c r="R16" s="271"/>
      <c r="S16" s="271"/>
      <c r="T16" s="271"/>
      <c r="U16" s="271"/>
      <c r="V16" s="271"/>
      <c r="W16" s="271"/>
      <c r="X16" s="271"/>
      <c r="Y16" s="271"/>
      <c r="Z16" s="271"/>
      <c r="AA16" s="271"/>
      <c r="AB16" s="271"/>
      <c r="AC16" s="271"/>
      <c r="AD16" s="271"/>
    </row>
    <row r="17" ht="22.5" customHeight="1">
      <c r="A17" s="389">
        <f>+SUMMARY!A15</f>
        <v>44422</v>
      </c>
      <c r="B17" s="390">
        <f>+SUMMARY!B15</f>
        <v>31149.8997</v>
      </c>
      <c r="C17" s="390">
        <f>+SUMMARY!C15</f>
        <v>28526.2494</v>
      </c>
      <c r="D17" s="390">
        <f>+SUMMARY!D15</f>
        <v>0</v>
      </c>
      <c r="E17" s="390">
        <f>+SUMMARY!E15</f>
        <v>187.2</v>
      </c>
      <c r="F17" s="390">
        <f>+SUMMARY!F15</f>
        <v>1997.280155</v>
      </c>
      <c r="G17" s="390">
        <f>+SUMMARY!G15</f>
        <v>439.1701421</v>
      </c>
      <c r="H17" s="391" t="str">
        <f>+SUMMARY!H15</f>
        <v/>
      </c>
      <c r="I17" s="392">
        <f t="shared" si="1"/>
        <v>0.01409860533</v>
      </c>
      <c r="J17" s="393"/>
      <c r="K17" s="286"/>
      <c r="L17" s="271"/>
      <c r="M17" s="271"/>
      <c r="N17" s="271"/>
      <c r="O17" s="271"/>
      <c r="P17" s="271"/>
      <c r="Q17" s="271"/>
      <c r="R17" s="271"/>
      <c r="S17" s="271"/>
      <c r="T17" s="271"/>
      <c r="U17" s="271"/>
      <c r="V17" s="271"/>
      <c r="W17" s="271"/>
      <c r="X17" s="271"/>
      <c r="Y17" s="271"/>
      <c r="Z17" s="271"/>
      <c r="AA17" s="271"/>
      <c r="AB17" s="271"/>
      <c r="AC17" s="271"/>
      <c r="AD17" s="271"/>
    </row>
    <row r="18" ht="22.5" customHeight="1">
      <c r="A18" s="389">
        <f>+SUMMARY!A16</f>
        <v>44423</v>
      </c>
      <c r="B18" s="390">
        <f>+SUMMARY!B16</f>
        <v>39117.5756</v>
      </c>
      <c r="C18" s="390">
        <f>+SUMMARY!C16</f>
        <v>34845.6281</v>
      </c>
      <c r="D18" s="390">
        <f>+SUMMARY!D16</f>
        <v>0</v>
      </c>
      <c r="E18" s="390">
        <f>+SUMMARY!E16</f>
        <v>72.6</v>
      </c>
      <c r="F18" s="390">
        <f>+SUMMARY!F16</f>
        <v>2572.630026</v>
      </c>
      <c r="G18" s="390">
        <f>+SUMMARY!G16</f>
        <v>1626.717474</v>
      </c>
      <c r="H18" s="391" t="str">
        <f>+SUMMARY!H16</f>
        <v/>
      </c>
      <c r="I18" s="392">
        <f t="shared" si="1"/>
        <v>0.0415853347</v>
      </c>
      <c r="J18" s="393"/>
      <c r="K18" s="286"/>
      <c r="L18" s="271"/>
      <c r="M18" s="271"/>
      <c r="N18" s="271"/>
      <c r="O18" s="271"/>
      <c r="P18" s="271"/>
      <c r="Q18" s="271"/>
      <c r="R18" s="271"/>
      <c r="S18" s="271"/>
      <c r="T18" s="271"/>
      <c r="U18" s="271"/>
      <c r="V18" s="271"/>
      <c r="W18" s="271"/>
      <c r="X18" s="271"/>
      <c r="Y18" s="271"/>
      <c r="Z18" s="271"/>
      <c r="AA18" s="271"/>
      <c r="AB18" s="271"/>
      <c r="AC18" s="271"/>
      <c r="AD18" s="271"/>
    </row>
    <row r="19" ht="22.5" customHeight="1">
      <c r="A19" s="389">
        <f>+SUMMARY!A17</f>
        <v>44424</v>
      </c>
      <c r="B19" s="390">
        <f>+SUMMARY!B17</f>
        <v>25446.9434</v>
      </c>
      <c r="C19" s="390">
        <f>+SUMMARY!C17</f>
        <v>21694.13918</v>
      </c>
      <c r="D19" s="390">
        <f>+SUMMARY!D17</f>
        <v>0</v>
      </c>
      <c r="E19" s="390">
        <f>+SUMMARY!E17</f>
        <v>208.2</v>
      </c>
      <c r="F19" s="390">
        <f>+SUMMARY!F17</f>
        <v>2131.62537</v>
      </c>
      <c r="G19" s="390">
        <f>+SUMMARY!G17</f>
        <v>1412.978854</v>
      </c>
      <c r="H19" s="391" t="str">
        <f>+SUMMARY!H17</f>
        <v/>
      </c>
      <c r="I19" s="392">
        <f t="shared" si="1"/>
        <v>0.05552646666</v>
      </c>
      <c r="J19" s="393"/>
      <c r="K19" s="286"/>
      <c r="L19" s="271"/>
      <c r="M19" s="271"/>
      <c r="N19" s="271"/>
      <c r="O19" s="271"/>
      <c r="P19" s="271"/>
      <c r="Q19" s="271"/>
      <c r="R19" s="271"/>
      <c r="S19" s="271"/>
      <c r="T19" s="271"/>
      <c r="U19" s="271"/>
      <c r="V19" s="271"/>
      <c r="W19" s="271"/>
      <c r="X19" s="271"/>
      <c r="Y19" s="271"/>
      <c r="Z19" s="271"/>
      <c r="AA19" s="271"/>
      <c r="AB19" s="271"/>
      <c r="AC19" s="271"/>
      <c r="AD19" s="271"/>
    </row>
    <row r="20" ht="22.5" customHeight="1">
      <c r="A20" s="389">
        <f>+SUMMARY!A18</f>
        <v>44425</v>
      </c>
      <c r="B20" s="390">
        <f>+SUMMARY!B18</f>
        <v>21050.9725</v>
      </c>
      <c r="C20" s="390">
        <f>+SUMMARY!C18</f>
        <v>413.560392</v>
      </c>
      <c r="D20" s="390">
        <f>+SUMMARY!D18</f>
        <v>0</v>
      </c>
      <c r="E20" s="390">
        <f>+SUMMARY!E18</f>
        <v>194.4</v>
      </c>
      <c r="F20" s="390">
        <f>+SUMMARY!F18</f>
        <v>1298.920244</v>
      </c>
      <c r="G20" s="390">
        <f>+SUMMARY!G18</f>
        <v>19144.09186</v>
      </c>
      <c r="H20" s="391" t="str">
        <f>+SUMMARY!H18</f>
        <v/>
      </c>
      <c r="I20" s="392">
        <f t="shared" si="1"/>
        <v>0.9094160312</v>
      </c>
      <c r="J20" s="393"/>
      <c r="K20" s="286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V20" s="271"/>
      <c r="W20" s="271"/>
      <c r="X20" s="271"/>
      <c r="Y20" s="271"/>
      <c r="Z20" s="271"/>
      <c r="AA20" s="271"/>
      <c r="AB20" s="271"/>
      <c r="AC20" s="271"/>
      <c r="AD20" s="271"/>
    </row>
    <row r="21" ht="22.5" customHeight="1">
      <c r="A21" s="389">
        <f>+SUMMARY!A19</f>
        <v>44431</v>
      </c>
      <c r="B21" s="390">
        <f>+SUMMARY!B19</f>
        <v>47791.0689</v>
      </c>
      <c r="C21" s="390">
        <f>+SUMMARY!C19</f>
        <v>42659.83423</v>
      </c>
      <c r="D21" s="390">
        <f>+SUMMARY!D19</f>
        <v>0</v>
      </c>
      <c r="E21" s="390">
        <f>+SUMMARY!E19</f>
        <v>239.4</v>
      </c>
      <c r="F21" s="390">
        <f>+SUMMARY!F19</f>
        <v>2636.58911</v>
      </c>
      <c r="G21" s="390">
        <f>+SUMMARY!G19</f>
        <v>2255.245558</v>
      </c>
      <c r="H21" s="391" t="str">
        <f>+SUMMARY!H19</f>
        <v/>
      </c>
      <c r="I21" s="392">
        <f t="shared" si="1"/>
        <v>0.04718968649</v>
      </c>
      <c r="J21" s="393"/>
      <c r="K21" s="286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V21" s="271"/>
      <c r="W21" s="271"/>
      <c r="X21" s="271"/>
      <c r="Y21" s="271"/>
      <c r="Z21" s="271"/>
      <c r="AA21" s="271"/>
      <c r="AB21" s="271"/>
      <c r="AC21" s="271"/>
      <c r="AD21" s="271"/>
    </row>
    <row r="22" ht="22.5" customHeight="1">
      <c r="A22" s="389">
        <f>+SUMMARY!A20</f>
        <v>44432</v>
      </c>
      <c r="B22" s="390">
        <f>+SUMMARY!B20</f>
        <v>38771.9313</v>
      </c>
      <c r="C22" s="390">
        <f>+SUMMARY!C20</f>
        <v>34711.48065</v>
      </c>
      <c r="D22" s="390">
        <f>+SUMMARY!D20</f>
        <v>0</v>
      </c>
      <c r="E22" s="390">
        <f>+SUMMARY!E20</f>
        <v>238.2</v>
      </c>
      <c r="F22" s="390">
        <f>+SUMMARY!F20</f>
        <v>2531.266241</v>
      </c>
      <c r="G22" s="390">
        <f>+SUMMARY!G20</f>
        <v>1290.984412</v>
      </c>
      <c r="H22" s="391" t="str">
        <f>+SUMMARY!H20</f>
        <v/>
      </c>
      <c r="I22" s="392">
        <f t="shared" si="1"/>
        <v>0.03329688177</v>
      </c>
      <c r="J22" s="393"/>
      <c r="K22" s="286"/>
      <c r="L22" s="271"/>
      <c r="M22" s="271"/>
      <c r="N22" s="271"/>
      <c r="O22" s="271"/>
      <c r="P22" s="271"/>
      <c r="Q22" s="271"/>
      <c r="R22" s="271"/>
      <c r="S22" s="271"/>
      <c r="T22" s="271"/>
      <c r="U22" s="271"/>
      <c r="V22" s="271"/>
      <c r="W22" s="271"/>
      <c r="X22" s="271"/>
      <c r="Y22" s="271"/>
      <c r="Z22" s="271"/>
      <c r="AA22" s="271"/>
      <c r="AB22" s="271"/>
      <c r="AC22" s="271"/>
      <c r="AD22" s="271"/>
    </row>
    <row r="23" ht="22.5" customHeight="1">
      <c r="A23" s="389">
        <f>+SUMMARY!A21</f>
        <v>44433</v>
      </c>
      <c r="B23" s="390">
        <f>+SUMMARY!B21</f>
        <v>35994.577</v>
      </c>
      <c r="C23" s="390">
        <f>+SUMMARY!C21</f>
        <v>32313.42326</v>
      </c>
      <c r="D23" s="390">
        <f>+SUMMARY!D21</f>
        <v>0</v>
      </c>
      <c r="E23" s="390">
        <f>+SUMMARY!E21</f>
        <v>114</v>
      </c>
      <c r="F23" s="390">
        <f>+SUMMARY!F21</f>
        <v>2971.129472</v>
      </c>
      <c r="G23" s="390">
        <f>+SUMMARY!G21</f>
        <v>596.0242682</v>
      </c>
      <c r="H23" s="391" t="str">
        <f>+SUMMARY!H21</f>
        <v/>
      </c>
      <c r="I23" s="392">
        <f t="shared" si="1"/>
        <v>0.01655872406</v>
      </c>
      <c r="J23" s="393"/>
      <c r="K23" s="286"/>
      <c r="L23" s="271"/>
      <c r="M23" s="271"/>
      <c r="N23" s="271"/>
      <c r="O23" s="271"/>
      <c r="P23" s="271"/>
      <c r="Q23" s="271"/>
      <c r="R23" s="271"/>
      <c r="S23" s="271"/>
      <c r="T23" s="271"/>
      <c r="U23" s="271"/>
      <c r="V23" s="271"/>
      <c r="W23" s="271"/>
      <c r="X23" s="271"/>
      <c r="Y23" s="271"/>
      <c r="Z23" s="271"/>
      <c r="AA23" s="271"/>
      <c r="AB23" s="271"/>
      <c r="AC23" s="271"/>
      <c r="AD23" s="271"/>
    </row>
    <row r="24" ht="22.5" customHeight="1">
      <c r="A24" s="389">
        <f>+SUMMARY!A22</f>
        <v>44434</v>
      </c>
      <c r="B24" s="390">
        <f>+SUMMARY!B22</f>
        <v>34399.7344</v>
      </c>
      <c r="C24" s="390">
        <f>+SUMMARY!C22</f>
        <v>29016.66383</v>
      </c>
      <c r="D24" s="390">
        <f>+SUMMARY!D22</f>
        <v>0</v>
      </c>
      <c r="E24" s="390">
        <f>+SUMMARY!E22</f>
        <v>93.6</v>
      </c>
      <c r="F24" s="390">
        <f>+SUMMARY!F22</f>
        <v>2649.55105</v>
      </c>
      <c r="G24" s="390">
        <f>+SUMMARY!G22</f>
        <v>2639.919519</v>
      </c>
      <c r="H24" s="391" t="str">
        <f>+SUMMARY!H22</f>
        <v/>
      </c>
      <c r="I24" s="392">
        <f t="shared" si="1"/>
        <v>0.07674243899</v>
      </c>
      <c r="J24" s="393"/>
      <c r="K24" s="286"/>
      <c r="L24" s="271"/>
      <c r="M24" s="271"/>
      <c r="N24" s="271"/>
      <c r="O24" s="271"/>
      <c r="P24" s="271"/>
      <c r="Q24" s="271"/>
      <c r="R24" s="271"/>
      <c r="S24" s="271"/>
      <c r="T24" s="271"/>
      <c r="U24" s="271"/>
      <c r="V24" s="271"/>
      <c r="W24" s="271"/>
      <c r="X24" s="271"/>
      <c r="Y24" s="271"/>
      <c r="Z24" s="271"/>
      <c r="AA24" s="271"/>
      <c r="AB24" s="271"/>
      <c r="AC24" s="271"/>
      <c r="AD24" s="271"/>
    </row>
    <row r="25" ht="22.5" customHeight="1">
      <c r="A25" s="389">
        <f>+SUMMARY!A23</f>
        <v>44436</v>
      </c>
      <c r="B25" s="390">
        <f>+SUMMARY!B23</f>
        <v>33740.5876</v>
      </c>
      <c r="C25" s="390">
        <f>+SUMMARY!C23</f>
        <v>29862.86077</v>
      </c>
      <c r="D25" s="390">
        <f>+SUMMARY!D23</f>
        <v>0</v>
      </c>
      <c r="E25" s="390">
        <f>+SUMMARY!E23</f>
        <v>78.6</v>
      </c>
      <c r="F25" s="390">
        <f>+SUMMARY!F23</f>
        <v>2667.521632</v>
      </c>
      <c r="G25" s="390">
        <f>+SUMMARY!G23</f>
        <v>1131.605201</v>
      </c>
      <c r="H25" s="391" t="str">
        <f>+SUMMARY!H23</f>
        <v/>
      </c>
      <c r="I25" s="392">
        <f t="shared" si="1"/>
        <v>0.03353839637</v>
      </c>
      <c r="J25" s="394"/>
      <c r="K25" s="395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  <c r="AA25" s="396"/>
      <c r="AB25" s="396"/>
      <c r="AC25" s="396"/>
      <c r="AD25" s="396"/>
    </row>
    <row r="26" ht="22.5" customHeight="1">
      <c r="A26" s="389">
        <f>+SUMMARY!A24</f>
        <v>44438</v>
      </c>
      <c r="B26" s="390">
        <f>+SUMMARY!B24</f>
        <v>40756.926</v>
      </c>
      <c r="C26" s="390">
        <f>+SUMMARY!C24</f>
        <v>36516.45621</v>
      </c>
      <c r="D26" s="390">
        <f>+SUMMARY!D24</f>
        <v>0</v>
      </c>
      <c r="E26" s="390">
        <f>+SUMMARY!E24</f>
        <v>128.4</v>
      </c>
      <c r="F26" s="390">
        <f>+SUMMARY!F24</f>
        <v>3194.138141</v>
      </c>
      <c r="G26" s="390">
        <f>+SUMMARY!G24</f>
        <v>917.931645</v>
      </c>
      <c r="H26" s="391" t="str">
        <f>+SUMMARY!H24</f>
        <v/>
      </c>
      <c r="I26" s="392">
        <f t="shared" si="1"/>
        <v>0.02252210201</v>
      </c>
      <c r="J26" s="393"/>
      <c r="K26" s="286"/>
      <c r="L26" s="271"/>
      <c r="M26" s="271"/>
      <c r="N26" s="271"/>
      <c r="O26" s="271"/>
      <c r="P26" s="271"/>
      <c r="Q26" s="271"/>
      <c r="R26" s="271"/>
      <c r="S26" s="271"/>
      <c r="T26" s="271"/>
      <c r="U26" s="271"/>
      <c r="V26" s="271"/>
      <c r="W26" s="271"/>
      <c r="X26" s="271"/>
      <c r="Y26" s="271"/>
      <c r="Z26" s="271"/>
      <c r="AA26" s="271"/>
      <c r="AB26" s="271"/>
      <c r="AC26" s="271"/>
      <c r="AD26" s="271"/>
    </row>
    <row r="27" ht="22.5" customHeight="1">
      <c r="A27" s="389" t="str">
        <f>+SUMMARY!#REF!</f>
        <v>#ERROR!</v>
      </c>
      <c r="B27" s="390" t="str">
        <f>+SUMMARY!#REF!</f>
        <v>#ERROR!</v>
      </c>
      <c r="C27" s="390" t="str">
        <f>+SUMMARY!#REF!</f>
        <v>#ERROR!</v>
      </c>
      <c r="D27" s="390" t="str">
        <f>+SUMMARY!#REF!</f>
        <v>#ERROR!</v>
      </c>
      <c r="E27" s="390" t="str">
        <f>+SUMMARY!#REF!</f>
        <v>#ERROR!</v>
      </c>
      <c r="F27" s="390" t="str">
        <f>+SUMMARY!#REF!</f>
        <v>#ERROR!</v>
      </c>
      <c r="G27" s="390" t="str">
        <f>+SUMMARY!#REF!</f>
        <v>#ERROR!</v>
      </c>
      <c r="H27" s="391" t="str">
        <f>+SUMMARY!#REF!</f>
        <v>#ERROR!</v>
      </c>
      <c r="I27" s="392" t="str">
        <f t="shared" si="1"/>
        <v>#ERROR!</v>
      </c>
      <c r="J27" s="393"/>
      <c r="K27" s="286"/>
      <c r="L27" s="271"/>
      <c r="M27" s="271"/>
      <c r="N27" s="271"/>
      <c r="O27" s="271"/>
      <c r="P27" s="271"/>
      <c r="Q27" s="271"/>
      <c r="R27" s="271"/>
      <c r="S27" s="271"/>
      <c r="T27" s="271"/>
      <c r="U27" s="271"/>
      <c r="V27" s="271"/>
      <c r="W27" s="271"/>
      <c r="X27" s="271"/>
      <c r="Y27" s="271"/>
      <c r="Z27" s="271"/>
      <c r="AA27" s="271"/>
      <c r="AB27" s="271"/>
      <c r="AC27" s="271"/>
      <c r="AD27" s="271"/>
    </row>
    <row r="28" ht="22.5" customHeight="1">
      <c r="A28" s="389" t="str">
        <f>+SUMMARY!#REF!</f>
        <v>#ERROR!</v>
      </c>
      <c r="B28" s="390" t="str">
        <f>+SUMMARY!#REF!</f>
        <v>#ERROR!</v>
      </c>
      <c r="C28" s="390" t="str">
        <f>+SUMMARY!#REF!</f>
        <v>#ERROR!</v>
      </c>
      <c r="D28" s="390" t="str">
        <f>+SUMMARY!#REF!</f>
        <v>#ERROR!</v>
      </c>
      <c r="E28" s="390" t="str">
        <f>+SUMMARY!#REF!</f>
        <v>#ERROR!</v>
      </c>
      <c r="F28" s="390" t="str">
        <f>+SUMMARY!#REF!</f>
        <v>#ERROR!</v>
      </c>
      <c r="G28" s="390" t="str">
        <f>+SUMMARY!#REF!</f>
        <v>#ERROR!</v>
      </c>
      <c r="H28" s="391" t="str">
        <f>+SUMMARY!#REF!</f>
        <v>#ERROR!</v>
      </c>
      <c r="I28" s="392" t="str">
        <f t="shared" si="1"/>
        <v>#ERROR!</v>
      </c>
      <c r="J28" s="393"/>
      <c r="K28" s="286"/>
      <c r="L28" s="271"/>
      <c r="M28" s="271"/>
      <c r="N28" s="271"/>
      <c r="O28" s="271"/>
      <c r="P28" s="271"/>
      <c r="Q28" s="271"/>
      <c r="R28" s="271"/>
      <c r="S28" s="271"/>
      <c r="T28" s="271"/>
      <c r="U28" s="271"/>
      <c r="V28" s="271"/>
      <c r="W28" s="271"/>
      <c r="X28" s="271"/>
      <c r="Y28" s="271"/>
      <c r="Z28" s="271"/>
      <c r="AA28" s="271"/>
      <c r="AB28" s="271"/>
      <c r="AC28" s="271"/>
      <c r="AD28" s="271"/>
    </row>
    <row r="29" ht="22.5" customHeight="1">
      <c r="A29" s="389" t="str">
        <f>+SUMMARY!#REF!</f>
        <v>#ERROR!</v>
      </c>
      <c r="B29" s="390" t="str">
        <f>+SUMMARY!#REF!</f>
        <v>#ERROR!</v>
      </c>
      <c r="C29" s="390" t="str">
        <f>+SUMMARY!#REF!</f>
        <v>#ERROR!</v>
      </c>
      <c r="D29" s="390" t="str">
        <f>+SUMMARY!#REF!</f>
        <v>#ERROR!</v>
      </c>
      <c r="E29" s="390" t="str">
        <f>+SUMMARY!#REF!</f>
        <v>#ERROR!</v>
      </c>
      <c r="F29" s="390" t="str">
        <f>+SUMMARY!#REF!</f>
        <v>#ERROR!</v>
      </c>
      <c r="G29" s="390" t="str">
        <f>+SUMMARY!#REF!</f>
        <v>#ERROR!</v>
      </c>
      <c r="H29" s="391" t="str">
        <f>+SUMMARY!#REF!</f>
        <v>#ERROR!</v>
      </c>
      <c r="I29" s="392" t="str">
        <f t="shared" si="1"/>
        <v>#ERROR!</v>
      </c>
      <c r="J29" s="393"/>
      <c r="K29" s="286"/>
      <c r="L29" s="271"/>
      <c r="M29" s="271"/>
      <c r="N29" s="271"/>
      <c r="O29" s="271"/>
      <c r="P29" s="271"/>
      <c r="Q29" s="271"/>
      <c r="R29" s="271"/>
      <c r="S29" s="271"/>
      <c r="T29" s="271"/>
      <c r="U29" s="271"/>
      <c r="V29" s="271"/>
      <c r="W29" s="271"/>
      <c r="X29" s="271"/>
      <c r="Y29" s="271"/>
      <c r="Z29" s="271"/>
      <c r="AA29" s="271"/>
      <c r="AB29" s="271"/>
      <c r="AC29" s="271"/>
      <c r="AD29" s="271"/>
    </row>
    <row r="30" ht="22.5" customHeight="1">
      <c r="A30" s="389" t="str">
        <f>+SUMMARY!#REF!</f>
        <v>#ERROR!</v>
      </c>
      <c r="B30" s="390" t="str">
        <f>+SUMMARY!#REF!</f>
        <v>#ERROR!</v>
      </c>
      <c r="C30" s="390" t="str">
        <f>+SUMMARY!#REF!</f>
        <v>#ERROR!</v>
      </c>
      <c r="D30" s="390" t="str">
        <f>+SUMMARY!#REF!</f>
        <v>#ERROR!</v>
      </c>
      <c r="E30" s="390" t="str">
        <f>+SUMMARY!#REF!</f>
        <v>#ERROR!</v>
      </c>
      <c r="F30" s="390" t="str">
        <f>+SUMMARY!#REF!</f>
        <v>#ERROR!</v>
      </c>
      <c r="G30" s="390" t="str">
        <f>+SUMMARY!#REF!</f>
        <v>#ERROR!</v>
      </c>
      <c r="H30" s="391" t="str">
        <f>+SUMMARY!#REF!</f>
        <v>#ERROR!</v>
      </c>
      <c r="I30" s="392" t="str">
        <f t="shared" si="1"/>
        <v>#ERROR!</v>
      </c>
      <c r="J30" s="393"/>
      <c r="K30" s="286"/>
      <c r="L30" s="271"/>
      <c r="M30" s="271"/>
      <c r="N30" s="271"/>
      <c r="O30" s="271"/>
      <c r="P30" s="271"/>
      <c r="Q30" s="271"/>
      <c r="R30" s="271"/>
      <c r="S30" s="271"/>
      <c r="T30" s="271"/>
      <c r="U30" s="271"/>
      <c r="V30" s="271"/>
      <c r="W30" s="271"/>
      <c r="X30" s="271"/>
      <c r="Y30" s="271"/>
      <c r="Z30" s="271"/>
      <c r="AA30" s="271"/>
      <c r="AB30" s="271"/>
      <c r="AC30" s="271"/>
      <c r="AD30" s="271"/>
    </row>
    <row r="31" ht="22.5" customHeight="1">
      <c r="A31" s="389" t="str">
        <f>+SUMMARY!#REF!</f>
        <v>#ERROR!</v>
      </c>
      <c r="B31" s="390" t="str">
        <f>+SUMMARY!#REF!</f>
        <v>#ERROR!</v>
      </c>
      <c r="C31" s="390" t="str">
        <f>+SUMMARY!#REF!</f>
        <v>#ERROR!</v>
      </c>
      <c r="D31" s="390" t="str">
        <f>+SUMMARY!#REF!</f>
        <v>#ERROR!</v>
      </c>
      <c r="E31" s="390" t="str">
        <f>+SUMMARY!#REF!</f>
        <v>#ERROR!</v>
      </c>
      <c r="F31" s="390" t="str">
        <f>+SUMMARY!#REF!</f>
        <v>#ERROR!</v>
      </c>
      <c r="G31" s="390" t="str">
        <f>+SUMMARY!#REF!</f>
        <v>#ERROR!</v>
      </c>
      <c r="H31" s="391" t="str">
        <f>+SUMMARY!#REF!</f>
        <v>#ERROR!</v>
      </c>
      <c r="I31" s="392" t="str">
        <f t="shared" si="1"/>
        <v>#ERROR!</v>
      </c>
      <c r="J31" s="393"/>
      <c r="K31" s="286"/>
      <c r="L31" s="271"/>
      <c r="M31" s="271"/>
      <c r="N31" s="271"/>
      <c r="O31" s="271"/>
      <c r="P31" s="271"/>
      <c r="Q31" s="271"/>
      <c r="R31" s="271"/>
      <c r="S31" s="271"/>
      <c r="T31" s="271"/>
      <c r="U31" s="271"/>
      <c r="V31" s="271"/>
      <c r="W31" s="271"/>
      <c r="X31" s="271"/>
      <c r="Y31" s="271"/>
      <c r="Z31" s="271"/>
      <c r="AA31" s="271"/>
      <c r="AB31" s="271"/>
      <c r="AC31" s="271"/>
      <c r="AD31" s="271"/>
    </row>
    <row r="32" ht="22.5" customHeight="1">
      <c r="A32" s="389" t="str">
        <f>+SUMMARY!#REF!</f>
        <v>#ERROR!</v>
      </c>
      <c r="B32" s="390" t="str">
        <f>+SUMMARY!#REF!</f>
        <v>#ERROR!</v>
      </c>
      <c r="C32" s="390" t="str">
        <f>+SUMMARY!#REF!</f>
        <v>#ERROR!</v>
      </c>
      <c r="D32" s="390" t="str">
        <f>+SUMMARY!#REF!</f>
        <v>#ERROR!</v>
      </c>
      <c r="E32" s="390" t="str">
        <f>+SUMMARY!#REF!</f>
        <v>#ERROR!</v>
      </c>
      <c r="F32" s="390" t="str">
        <f>+SUMMARY!#REF!</f>
        <v>#ERROR!</v>
      </c>
      <c r="G32" s="390" t="str">
        <f>+SUMMARY!#REF!</f>
        <v>#ERROR!</v>
      </c>
      <c r="H32" s="391" t="str">
        <f>+SUMMARY!#REF!</f>
        <v>#ERROR!</v>
      </c>
      <c r="I32" s="392" t="str">
        <f t="shared" si="1"/>
        <v>#ERROR!</v>
      </c>
      <c r="J32" s="393"/>
      <c r="K32" s="286"/>
      <c r="L32" s="271"/>
      <c r="M32" s="271"/>
      <c r="N32" s="271"/>
      <c r="O32" s="271"/>
      <c r="P32" s="271"/>
      <c r="Q32" s="271"/>
      <c r="R32" s="271"/>
      <c r="S32" s="271"/>
      <c r="T32" s="271"/>
      <c r="U32" s="271"/>
      <c r="V32" s="271"/>
      <c r="W32" s="271"/>
      <c r="X32" s="271"/>
      <c r="Y32" s="271"/>
      <c r="Z32" s="271"/>
      <c r="AA32" s="271"/>
      <c r="AB32" s="271"/>
      <c r="AC32" s="271"/>
      <c r="AD32" s="271"/>
    </row>
    <row r="33" ht="22.5" customHeight="1">
      <c r="A33" s="389" t="str">
        <f>+SUMMARY!#REF!</f>
        <v>#ERROR!</v>
      </c>
      <c r="B33" s="390" t="str">
        <f>+SUMMARY!#REF!</f>
        <v>#ERROR!</v>
      </c>
      <c r="C33" s="390" t="str">
        <f>+SUMMARY!#REF!</f>
        <v>#ERROR!</v>
      </c>
      <c r="D33" s="390" t="str">
        <f>+SUMMARY!#REF!</f>
        <v>#ERROR!</v>
      </c>
      <c r="E33" s="390" t="str">
        <f>+SUMMARY!#REF!</f>
        <v>#ERROR!</v>
      </c>
      <c r="F33" s="390" t="str">
        <f>+SUMMARY!#REF!</f>
        <v>#ERROR!</v>
      </c>
      <c r="G33" s="390" t="str">
        <f>+SUMMARY!#REF!</f>
        <v>#ERROR!</v>
      </c>
      <c r="H33" s="391" t="str">
        <f>+SUMMARY!#REF!</f>
        <v>#ERROR!</v>
      </c>
      <c r="I33" s="392" t="str">
        <f t="shared" si="1"/>
        <v>#ERROR!</v>
      </c>
      <c r="J33" s="393"/>
      <c r="K33" s="286"/>
      <c r="L33" s="271"/>
      <c r="M33" s="271"/>
      <c r="N33" s="271"/>
      <c r="O33" s="271"/>
      <c r="P33" s="271"/>
      <c r="Q33" s="271"/>
      <c r="R33" s="271"/>
      <c r="S33" s="271"/>
      <c r="T33" s="271"/>
      <c r="U33" s="271"/>
      <c r="V33" s="271"/>
      <c r="W33" s="271"/>
      <c r="X33" s="271"/>
      <c r="Y33" s="271"/>
      <c r="Z33" s="271"/>
      <c r="AA33" s="271"/>
      <c r="AB33" s="271"/>
      <c r="AC33" s="271"/>
      <c r="AD33" s="271"/>
    </row>
    <row r="34" ht="22.5" customHeight="1">
      <c r="A34" s="389" t="str">
        <f>+SUMMARY!#REF!</f>
        <v>#ERROR!</v>
      </c>
      <c r="B34" s="390" t="str">
        <f>+SUMMARY!#REF!</f>
        <v>#ERROR!</v>
      </c>
      <c r="C34" s="390" t="str">
        <f>+SUMMARY!#REF!</f>
        <v>#ERROR!</v>
      </c>
      <c r="D34" s="390" t="str">
        <f>+SUMMARY!#REF!</f>
        <v>#ERROR!</v>
      </c>
      <c r="E34" s="390" t="str">
        <f>+SUMMARY!#REF!</f>
        <v>#ERROR!</v>
      </c>
      <c r="F34" s="390" t="str">
        <f>+SUMMARY!#REF!</f>
        <v>#ERROR!</v>
      </c>
      <c r="G34" s="390" t="str">
        <f>+SUMMARY!#REF!</f>
        <v>#ERROR!</v>
      </c>
      <c r="H34" s="391" t="str">
        <f>+SUMMARY!#REF!</f>
        <v>#ERROR!</v>
      </c>
      <c r="I34" s="392" t="str">
        <f t="shared" si="1"/>
        <v>#ERROR!</v>
      </c>
      <c r="J34" s="393"/>
      <c r="K34" s="286"/>
      <c r="L34" s="271"/>
      <c r="M34" s="271"/>
      <c r="N34" s="271"/>
      <c r="O34" s="271"/>
      <c r="P34" s="271"/>
      <c r="Q34" s="271"/>
      <c r="R34" s="271"/>
      <c r="S34" s="271"/>
      <c r="T34" s="271"/>
      <c r="U34" s="271"/>
      <c r="V34" s="271"/>
      <c r="W34" s="271"/>
      <c r="X34" s="271"/>
      <c r="Y34" s="271"/>
      <c r="Z34" s="271"/>
      <c r="AA34" s="271"/>
      <c r="AB34" s="271"/>
      <c r="AC34" s="271"/>
      <c r="AD34" s="271"/>
    </row>
    <row r="35" ht="22.5" customHeight="1">
      <c r="A35" s="389" t="str">
        <f>+SUMMARY!#REF!</f>
        <v>#ERROR!</v>
      </c>
      <c r="B35" s="390" t="str">
        <f>+SUMMARY!#REF!</f>
        <v>#ERROR!</v>
      </c>
      <c r="C35" s="390" t="str">
        <f>+SUMMARY!#REF!</f>
        <v>#ERROR!</v>
      </c>
      <c r="D35" s="390" t="str">
        <f>+SUMMARY!#REF!</f>
        <v>#ERROR!</v>
      </c>
      <c r="E35" s="390" t="str">
        <f>+SUMMARY!#REF!</f>
        <v>#ERROR!</v>
      </c>
      <c r="F35" s="390" t="str">
        <f>+SUMMARY!#REF!</f>
        <v>#ERROR!</v>
      </c>
      <c r="G35" s="390" t="str">
        <f>+SUMMARY!#REF!</f>
        <v>#ERROR!</v>
      </c>
      <c r="H35" s="391" t="str">
        <f>+SUMMARY!#REF!</f>
        <v>#ERROR!</v>
      </c>
      <c r="I35" s="392" t="str">
        <f t="shared" si="1"/>
        <v>#ERROR!</v>
      </c>
      <c r="J35" s="393"/>
      <c r="K35" s="286"/>
      <c r="L35" s="271"/>
      <c r="M35" s="271"/>
      <c r="N35" s="271"/>
      <c r="O35" s="271"/>
      <c r="P35" s="271"/>
      <c r="Q35" s="271"/>
      <c r="R35" s="271"/>
      <c r="S35" s="271"/>
      <c r="T35" s="271"/>
      <c r="U35" s="271"/>
      <c r="V35" s="271"/>
      <c r="W35" s="271"/>
      <c r="X35" s="271"/>
      <c r="Y35" s="271"/>
      <c r="Z35" s="271"/>
      <c r="AA35" s="271"/>
      <c r="AB35" s="271"/>
      <c r="AC35" s="271"/>
      <c r="AD35" s="271"/>
    </row>
    <row r="36" ht="22.5" customHeight="1">
      <c r="A36" s="389" t="str">
        <f>+SUMMARY!#REF!</f>
        <v>#ERROR!</v>
      </c>
      <c r="B36" s="390" t="str">
        <f>+SUMMARY!#REF!</f>
        <v>#ERROR!</v>
      </c>
      <c r="C36" s="390" t="str">
        <f>+SUMMARY!#REF!</f>
        <v>#ERROR!</v>
      </c>
      <c r="D36" s="390" t="str">
        <f>+SUMMARY!#REF!</f>
        <v>#ERROR!</v>
      </c>
      <c r="E36" s="390" t="str">
        <f>+SUMMARY!#REF!</f>
        <v>#ERROR!</v>
      </c>
      <c r="F36" s="390" t="str">
        <f>+SUMMARY!#REF!</f>
        <v>#ERROR!</v>
      </c>
      <c r="G36" s="390" t="str">
        <f>+SUMMARY!#REF!</f>
        <v>#ERROR!</v>
      </c>
      <c r="H36" s="391" t="str">
        <f>+SUMMARY!#REF!</f>
        <v>#ERROR!</v>
      </c>
      <c r="I36" s="392" t="str">
        <f t="shared" si="1"/>
        <v>#ERROR!</v>
      </c>
      <c r="J36" s="393"/>
      <c r="K36" s="286"/>
      <c r="L36" s="271"/>
      <c r="M36" s="271"/>
      <c r="N36" s="271"/>
      <c r="O36" s="271"/>
      <c r="P36" s="271"/>
      <c r="Q36" s="271"/>
      <c r="R36" s="271"/>
      <c r="S36" s="271"/>
      <c r="T36" s="271"/>
      <c r="U36" s="271"/>
      <c r="V36" s="271"/>
      <c r="W36" s="271"/>
      <c r="X36" s="271"/>
      <c r="Y36" s="271"/>
      <c r="Z36" s="271"/>
      <c r="AA36" s="271"/>
      <c r="AB36" s="271"/>
      <c r="AC36" s="271"/>
      <c r="AD36" s="271"/>
    </row>
    <row r="37" ht="22.5" customHeight="1">
      <c r="A37" s="389" t="str">
        <f>+SUMMARY!#REF!</f>
        <v>#ERROR!</v>
      </c>
      <c r="B37" s="390" t="str">
        <f>+SUMMARY!#REF!</f>
        <v>#ERROR!</v>
      </c>
      <c r="C37" s="390" t="str">
        <f>+SUMMARY!#REF!</f>
        <v>#ERROR!</v>
      </c>
      <c r="D37" s="390" t="str">
        <f>+SUMMARY!#REF!</f>
        <v>#ERROR!</v>
      </c>
      <c r="E37" s="390" t="str">
        <f>+SUMMARY!#REF!</f>
        <v>#ERROR!</v>
      </c>
      <c r="F37" s="390" t="str">
        <f>+SUMMARY!#REF!</f>
        <v>#ERROR!</v>
      </c>
      <c r="G37" s="390" t="str">
        <f>+SUMMARY!#REF!</f>
        <v>#ERROR!</v>
      </c>
      <c r="H37" s="391" t="str">
        <f>+SUMMARY!#REF!</f>
        <v>#ERROR!</v>
      </c>
      <c r="I37" s="392" t="str">
        <f t="shared" si="1"/>
        <v>#ERROR!</v>
      </c>
      <c r="J37" s="393"/>
      <c r="K37" s="286"/>
      <c r="L37" s="271"/>
      <c r="M37" s="271"/>
      <c r="N37" s="271"/>
      <c r="O37" s="271"/>
      <c r="P37" s="271"/>
      <c r="Q37" s="271"/>
      <c r="R37" s="271"/>
      <c r="S37" s="271"/>
      <c r="T37" s="271"/>
      <c r="U37" s="271"/>
      <c r="V37" s="271"/>
      <c r="W37" s="271"/>
      <c r="X37" s="271"/>
      <c r="Y37" s="271"/>
      <c r="Z37" s="271"/>
      <c r="AA37" s="271"/>
      <c r="AB37" s="271"/>
      <c r="AC37" s="271"/>
      <c r="AD37" s="271"/>
    </row>
    <row r="38" ht="30.0" customHeight="1">
      <c r="A38" s="397" t="s">
        <v>134</v>
      </c>
      <c r="B38" s="398" t="str">
        <f t="shared" ref="B38:G38" si="2">SUM(B8:B37)</f>
        <v>#ERROR!</v>
      </c>
      <c r="C38" s="398" t="str">
        <f t="shared" si="2"/>
        <v>#ERROR!</v>
      </c>
      <c r="D38" s="398" t="str">
        <f t="shared" si="2"/>
        <v>#ERROR!</v>
      </c>
      <c r="E38" s="398" t="str">
        <f t="shared" si="2"/>
        <v>#ERROR!</v>
      </c>
      <c r="F38" s="398" t="str">
        <f t="shared" si="2"/>
        <v>#ERROR!</v>
      </c>
      <c r="G38" s="398" t="str">
        <f t="shared" si="2"/>
        <v>#ERROR!</v>
      </c>
      <c r="H38" s="399" t="str">
        <f>+SUMMARY!H25</f>
        <v/>
      </c>
      <c r="I38" s="400" t="str">
        <f>+G38/B38</f>
        <v>#ERROR!</v>
      </c>
      <c r="J38" s="401"/>
      <c r="K38" s="271"/>
      <c r="L38" s="271"/>
      <c r="M38" s="271"/>
      <c r="N38" s="271"/>
      <c r="O38" s="271"/>
      <c r="P38" s="271"/>
      <c r="Q38" s="271"/>
      <c r="R38" s="271"/>
      <c r="S38" s="271"/>
      <c r="T38" s="271"/>
      <c r="U38" s="271"/>
      <c r="V38" s="271"/>
      <c r="W38" s="271"/>
      <c r="X38" s="271"/>
      <c r="Y38" s="271"/>
      <c r="Z38" s="271"/>
      <c r="AA38" s="271"/>
      <c r="AB38" s="271"/>
      <c r="AC38" s="271"/>
      <c r="AD38" s="271"/>
    </row>
    <row r="39" ht="24.75" customHeight="1">
      <c r="A39" s="402" t="s">
        <v>49</v>
      </c>
      <c r="B39" s="297"/>
      <c r="C39" s="403" t="str">
        <f>+C38/B38</f>
        <v>#ERROR!</v>
      </c>
      <c r="D39" s="403" t="str">
        <f>+D38/B38</f>
        <v>#ERROR!</v>
      </c>
      <c r="E39" s="403" t="str">
        <f>+E38/B38</f>
        <v>#ERROR!</v>
      </c>
      <c r="F39" s="403" t="str">
        <f>+F38/B38</f>
        <v>#ERROR!</v>
      </c>
      <c r="G39" s="404" t="str">
        <f>+G38/B38</f>
        <v>#ERROR!</v>
      </c>
      <c r="H39" s="405" t="str">
        <f>+SUMMARY!H26</f>
        <v/>
      </c>
      <c r="I39" s="316"/>
      <c r="J39" s="406"/>
      <c r="K39" s="271"/>
      <c r="L39" s="271"/>
      <c r="M39" s="271"/>
      <c r="N39" s="271"/>
      <c r="O39" s="271"/>
      <c r="P39" s="271"/>
      <c r="Q39" s="271"/>
      <c r="R39" s="271"/>
      <c r="S39" s="271"/>
      <c r="T39" s="271"/>
      <c r="U39" s="271"/>
      <c r="V39" s="271"/>
      <c r="W39" s="271"/>
      <c r="X39" s="271"/>
      <c r="Y39" s="271"/>
      <c r="Z39" s="271"/>
      <c r="AA39" s="271"/>
      <c r="AB39" s="271"/>
      <c r="AC39" s="271"/>
      <c r="AD39" s="271"/>
    </row>
    <row r="40" ht="24.75" customHeight="1">
      <c r="A40" s="407" t="s">
        <v>135</v>
      </c>
      <c r="B40" s="408"/>
      <c r="C40" s="409"/>
      <c r="D40" s="409">
        <v>0.0053</v>
      </c>
      <c r="E40" s="409">
        <v>0.0084</v>
      </c>
      <c r="F40" s="409"/>
      <c r="G40" s="410">
        <v>0.0061</v>
      </c>
      <c r="H40" s="411"/>
      <c r="I40" s="271"/>
      <c r="J40" s="271"/>
      <c r="K40" s="271"/>
      <c r="L40" s="271"/>
      <c r="M40" s="271"/>
      <c r="N40" s="271"/>
      <c r="O40" s="271"/>
      <c r="P40" s="271"/>
      <c r="Q40" s="271"/>
      <c r="R40" s="271"/>
      <c r="S40" s="271"/>
      <c r="T40" s="271"/>
      <c r="U40" s="271"/>
      <c r="V40" s="271"/>
      <c r="W40" s="271"/>
      <c r="X40" s="271"/>
      <c r="Y40" s="271"/>
      <c r="Z40" s="271"/>
      <c r="AA40" s="271"/>
      <c r="AB40" s="271"/>
      <c r="AC40" s="271"/>
      <c r="AD40" s="271"/>
    </row>
    <row r="41" ht="40.5" customHeight="1">
      <c r="A41" s="412"/>
      <c r="B41" s="271"/>
      <c r="C41" s="271"/>
      <c r="D41" s="271" t="s">
        <v>136</v>
      </c>
      <c r="E41" s="271"/>
      <c r="F41" s="309" t="str">
        <f>+D38+E38+F38+G38</f>
        <v>#ERROR!</v>
      </c>
      <c r="G41" s="271"/>
      <c r="H41" s="413"/>
      <c r="I41" s="271"/>
      <c r="J41" s="271"/>
      <c r="K41" s="271"/>
      <c r="L41" s="271"/>
      <c r="M41" s="271"/>
      <c r="N41" s="271"/>
      <c r="O41" s="271"/>
      <c r="P41" s="271"/>
      <c r="Q41" s="271"/>
      <c r="R41" s="271"/>
      <c r="S41" s="271"/>
      <c r="T41" s="271"/>
      <c r="U41" s="271"/>
      <c r="V41" s="271"/>
      <c r="W41" s="271"/>
      <c r="X41" s="271"/>
      <c r="Y41" s="271"/>
      <c r="Z41" s="271"/>
      <c r="AA41" s="271"/>
      <c r="AB41" s="271"/>
      <c r="AC41" s="271"/>
      <c r="AD41" s="271"/>
    </row>
    <row r="42" ht="20.25" customHeight="1">
      <c r="A42" s="412"/>
      <c r="B42" s="271"/>
      <c r="C42" s="271"/>
      <c r="D42" s="271" t="s">
        <v>137</v>
      </c>
      <c r="E42" s="271"/>
      <c r="F42" s="311" t="str">
        <f>+F41/B38</f>
        <v>#ERROR!</v>
      </c>
      <c r="G42" s="271"/>
      <c r="H42" s="413"/>
      <c r="I42" s="271"/>
      <c r="J42" s="271"/>
      <c r="K42" s="271"/>
      <c r="L42" s="271"/>
      <c r="M42" s="271"/>
      <c r="N42" s="271"/>
      <c r="O42" s="271"/>
      <c r="P42" s="271"/>
      <c r="Q42" s="271"/>
      <c r="R42" s="271"/>
      <c r="S42" s="271"/>
      <c r="T42" s="271"/>
      <c r="U42" s="271"/>
      <c r="V42" s="271"/>
      <c r="W42" s="271"/>
      <c r="X42" s="271"/>
      <c r="Y42" s="271"/>
      <c r="Z42" s="271"/>
      <c r="AA42" s="271"/>
      <c r="AB42" s="271"/>
      <c r="AC42" s="271"/>
      <c r="AD42" s="271"/>
    </row>
    <row r="43" ht="20.25" customHeight="1">
      <c r="A43" s="412"/>
      <c r="B43" s="271"/>
      <c r="C43" s="271"/>
      <c r="D43" s="271" t="s">
        <v>138</v>
      </c>
      <c r="E43" s="271"/>
      <c r="F43" s="311" t="str">
        <f t="shared" ref="F43:F44" si="3">+D39+E39+G39</f>
        <v>#ERROR!</v>
      </c>
      <c r="G43" s="271"/>
      <c r="H43" s="413"/>
      <c r="I43" s="271"/>
      <c r="J43" s="271"/>
      <c r="K43" s="271"/>
      <c r="L43" s="271"/>
      <c r="M43" s="271"/>
      <c r="N43" s="271"/>
      <c r="O43" s="271"/>
      <c r="P43" s="271"/>
      <c r="Q43" s="271"/>
      <c r="R43" s="271"/>
      <c r="S43" s="271"/>
      <c r="T43" s="271"/>
      <c r="U43" s="271"/>
      <c r="V43" s="271"/>
      <c r="W43" s="271"/>
      <c r="X43" s="271"/>
      <c r="Y43" s="271"/>
      <c r="Z43" s="271"/>
      <c r="AA43" s="271"/>
      <c r="AB43" s="271"/>
      <c r="AC43" s="271"/>
      <c r="AD43" s="271"/>
    </row>
    <row r="44" ht="20.25" customHeight="1">
      <c r="A44" s="412"/>
      <c r="B44" s="271"/>
      <c r="C44" s="301" t="s">
        <v>139</v>
      </c>
      <c r="D44" s="301"/>
      <c r="E44" s="301"/>
      <c r="F44" s="304">
        <f t="shared" si="3"/>
        <v>0.0198</v>
      </c>
      <c r="G44" s="271"/>
      <c r="H44" s="413"/>
      <c r="I44" s="271"/>
      <c r="J44" s="271"/>
      <c r="K44" s="271"/>
      <c r="L44" s="271"/>
      <c r="M44" s="271"/>
      <c r="N44" s="271"/>
      <c r="O44" s="271"/>
      <c r="P44" s="271"/>
      <c r="Q44" s="271"/>
      <c r="R44" s="271"/>
      <c r="S44" s="271"/>
      <c r="T44" s="271"/>
      <c r="U44" s="271"/>
      <c r="V44" s="271"/>
      <c r="W44" s="271"/>
      <c r="X44" s="271"/>
      <c r="Y44" s="271"/>
      <c r="Z44" s="271"/>
      <c r="AA44" s="271"/>
      <c r="AB44" s="271"/>
      <c r="AC44" s="271"/>
      <c r="AD44" s="271"/>
    </row>
    <row r="45" ht="20.25" customHeight="1">
      <c r="A45" s="412" t="s">
        <v>140</v>
      </c>
      <c r="B45" s="271"/>
      <c r="C45" s="271"/>
      <c r="D45" s="313">
        <v>9.0</v>
      </c>
      <c r="E45" s="271"/>
      <c r="F45" s="271"/>
      <c r="G45" s="271"/>
      <c r="H45" s="413"/>
      <c r="I45" s="271"/>
      <c r="J45" s="271"/>
      <c r="K45" s="271"/>
      <c r="L45" s="271"/>
      <c r="M45" s="271"/>
      <c r="N45" s="271"/>
      <c r="O45" s="271"/>
      <c r="P45" s="271"/>
      <c r="Q45" s="271"/>
      <c r="R45" s="271"/>
      <c r="S45" s="271"/>
      <c r="T45" s="271"/>
      <c r="U45" s="271"/>
      <c r="V45" s="271"/>
      <c r="W45" s="271"/>
      <c r="X45" s="271"/>
      <c r="Y45" s="271"/>
      <c r="Z45" s="271"/>
      <c r="AA45" s="271"/>
      <c r="AB45" s="271"/>
      <c r="AC45" s="271"/>
      <c r="AD45" s="271"/>
    </row>
    <row r="46" ht="20.25" customHeight="1">
      <c r="A46" s="412"/>
      <c r="B46" s="271"/>
      <c r="C46" s="271" t="s">
        <v>141</v>
      </c>
      <c r="D46" s="314" t="str">
        <f t="shared" ref="D46:E46" si="4">+$D$45*D38</f>
        <v>#ERROR!</v>
      </c>
      <c r="E46" s="314" t="str">
        <f t="shared" si="4"/>
        <v>#ERROR!</v>
      </c>
      <c r="F46" s="314"/>
      <c r="G46" s="314" t="str">
        <f>+$D$45*G38</f>
        <v>#ERROR!</v>
      </c>
      <c r="H46" s="413"/>
      <c r="I46" s="271"/>
      <c r="J46" s="271"/>
      <c r="K46" s="271"/>
      <c r="L46" s="271"/>
      <c r="M46" s="271"/>
      <c r="N46" s="271"/>
      <c r="O46" s="271"/>
      <c r="P46" s="271"/>
      <c r="Q46" s="271"/>
      <c r="R46" s="271"/>
      <c r="S46" s="271"/>
      <c r="T46" s="271"/>
      <c r="U46" s="271"/>
      <c r="V46" s="271"/>
      <c r="W46" s="271"/>
      <c r="X46" s="271"/>
      <c r="Y46" s="271"/>
      <c r="Z46" s="271"/>
      <c r="AA46" s="271"/>
      <c r="AB46" s="271"/>
      <c r="AC46" s="271"/>
      <c r="AD46" s="271"/>
    </row>
    <row r="47" ht="21.0" customHeight="1">
      <c r="A47" s="414"/>
      <c r="B47" s="316"/>
      <c r="C47" s="316"/>
      <c r="D47" s="316"/>
      <c r="E47" s="316"/>
      <c r="F47" s="316"/>
      <c r="G47" s="316"/>
      <c r="H47" s="415"/>
      <c r="I47" s="271"/>
      <c r="J47" s="271"/>
      <c r="K47" s="271"/>
      <c r="L47" s="271"/>
      <c r="M47" s="271"/>
      <c r="N47" s="271"/>
      <c r="O47" s="271"/>
      <c r="P47" s="271"/>
      <c r="Q47" s="271"/>
      <c r="R47" s="271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</row>
    <row r="48" ht="20.25" customHeight="1">
      <c r="A48" s="271"/>
      <c r="B48" s="271"/>
      <c r="C48" s="271"/>
      <c r="D48" s="271"/>
      <c r="E48" s="271"/>
      <c r="F48" s="271"/>
      <c r="G48" s="271"/>
      <c r="H48" s="271"/>
      <c r="I48" s="271"/>
      <c r="J48" s="271"/>
      <c r="K48" s="271"/>
      <c r="L48" s="271"/>
      <c r="M48" s="271"/>
      <c r="N48" s="271"/>
      <c r="O48" s="271"/>
      <c r="P48" s="271"/>
      <c r="Q48" s="271"/>
      <c r="R48" s="271"/>
      <c r="S48" s="271"/>
      <c r="T48" s="271"/>
      <c r="U48" s="271"/>
      <c r="V48" s="271"/>
      <c r="W48" s="271"/>
      <c r="X48" s="271"/>
      <c r="Y48" s="271"/>
      <c r="Z48" s="271"/>
      <c r="AA48" s="271"/>
      <c r="AB48" s="271"/>
      <c r="AC48" s="271"/>
      <c r="AD48" s="271"/>
    </row>
    <row r="49" ht="20.25" customHeight="1">
      <c r="A49" s="271"/>
      <c r="B49" s="271"/>
      <c r="C49" s="271"/>
      <c r="D49" s="271"/>
      <c r="E49" s="271"/>
      <c r="F49" s="286"/>
      <c r="G49" s="271"/>
      <c r="H49" s="271"/>
      <c r="I49" s="271"/>
      <c r="J49" s="271"/>
      <c r="K49" s="271"/>
      <c r="L49" s="271"/>
      <c r="M49" s="271"/>
      <c r="N49" s="271"/>
      <c r="O49" s="271"/>
      <c r="P49" s="271"/>
      <c r="Q49" s="271"/>
      <c r="R49" s="271"/>
      <c r="S49" s="271"/>
      <c r="T49" s="271"/>
      <c r="U49" s="271"/>
      <c r="V49" s="271"/>
      <c r="W49" s="271"/>
      <c r="X49" s="271"/>
      <c r="Y49" s="271"/>
      <c r="Z49" s="271"/>
      <c r="AA49" s="271"/>
      <c r="AB49" s="271"/>
      <c r="AC49" s="271"/>
      <c r="AD49" s="271"/>
    </row>
    <row r="50" ht="20.25" customHeight="1">
      <c r="A50" s="271"/>
      <c r="B50" s="271"/>
      <c r="C50" s="271"/>
      <c r="D50" s="271"/>
      <c r="E50" s="286"/>
      <c r="F50" s="271"/>
      <c r="G50" s="271"/>
      <c r="H50" s="271"/>
      <c r="I50" s="271"/>
      <c r="J50" s="271"/>
      <c r="K50" s="271"/>
      <c r="L50" s="271"/>
      <c r="M50" s="271"/>
      <c r="N50" s="271"/>
      <c r="O50" s="271"/>
      <c r="P50" s="271"/>
      <c r="Q50" s="271"/>
      <c r="R50" s="271"/>
      <c r="S50" s="271"/>
      <c r="T50" s="271"/>
      <c r="U50" s="271"/>
      <c r="V50" s="271"/>
      <c r="W50" s="271"/>
      <c r="X50" s="271"/>
      <c r="Y50" s="271"/>
      <c r="Z50" s="271"/>
      <c r="AA50" s="271"/>
      <c r="AB50" s="271"/>
      <c r="AC50" s="271"/>
      <c r="AD50" s="271"/>
    </row>
    <row r="51" ht="20.25" customHeight="1">
      <c r="A51" s="271"/>
      <c r="B51" s="271"/>
      <c r="C51" s="271"/>
      <c r="D51" s="271"/>
      <c r="E51" s="271"/>
      <c r="F51" s="271"/>
      <c r="G51" s="271"/>
      <c r="H51" s="271"/>
      <c r="I51" s="271"/>
      <c r="J51" s="271"/>
      <c r="K51" s="271"/>
      <c r="L51" s="271"/>
      <c r="M51" s="271"/>
      <c r="N51" s="271"/>
      <c r="O51" s="271"/>
      <c r="P51" s="271"/>
      <c r="Q51" s="271"/>
      <c r="R51" s="271"/>
      <c r="S51" s="271"/>
      <c r="T51" s="271"/>
      <c r="U51" s="271"/>
      <c r="V51" s="271"/>
      <c r="W51" s="271"/>
      <c r="X51" s="271"/>
      <c r="Y51" s="271"/>
      <c r="Z51" s="271"/>
      <c r="AA51" s="271"/>
      <c r="AB51" s="271"/>
      <c r="AC51" s="271"/>
      <c r="AD51" s="271"/>
    </row>
    <row r="52" ht="20.25" customHeight="1">
      <c r="A52" s="271"/>
      <c r="B52" s="271"/>
      <c r="C52" s="271"/>
      <c r="D52" s="271"/>
      <c r="E52" s="271"/>
      <c r="F52" s="271"/>
      <c r="G52" s="271"/>
      <c r="H52" s="271"/>
      <c r="I52" s="271"/>
      <c r="J52" s="271"/>
      <c r="K52" s="271"/>
      <c r="L52" s="271"/>
      <c r="M52" s="271"/>
      <c r="N52" s="271"/>
      <c r="O52" s="271"/>
      <c r="P52" s="271"/>
      <c r="Q52" s="271"/>
      <c r="R52" s="271"/>
      <c r="S52" s="271"/>
      <c r="T52" s="271"/>
      <c r="U52" s="271"/>
      <c r="V52" s="271"/>
      <c r="W52" s="271"/>
      <c r="X52" s="271"/>
      <c r="Y52" s="271"/>
      <c r="Z52" s="271"/>
      <c r="AA52" s="271"/>
      <c r="AB52" s="271"/>
      <c r="AC52" s="271"/>
      <c r="AD52" s="271"/>
    </row>
    <row r="53" ht="20.25" customHeight="1">
      <c r="A53" s="271"/>
      <c r="B53" s="271"/>
      <c r="C53" s="271"/>
      <c r="D53" s="271"/>
      <c r="E53" s="271"/>
      <c r="F53" s="271"/>
      <c r="G53" s="271"/>
      <c r="H53" s="271"/>
      <c r="I53" s="271"/>
      <c r="J53" s="271"/>
      <c r="K53" s="271"/>
      <c r="L53" s="271"/>
      <c r="M53" s="271"/>
      <c r="N53" s="271"/>
      <c r="O53" s="271"/>
      <c r="P53" s="271"/>
      <c r="Q53" s="271"/>
      <c r="R53" s="271"/>
      <c r="S53" s="271"/>
      <c r="T53" s="271"/>
      <c r="U53" s="271"/>
      <c r="V53" s="271"/>
      <c r="W53" s="271"/>
      <c r="X53" s="271"/>
      <c r="Y53" s="271"/>
      <c r="Z53" s="271"/>
      <c r="AA53" s="271"/>
      <c r="AB53" s="271"/>
      <c r="AC53" s="271"/>
      <c r="AD53" s="271"/>
    </row>
    <row r="54" ht="20.25" customHeight="1">
      <c r="A54" s="271"/>
      <c r="B54" s="271"/>
      <c r="C54" s="271"/>
      <c r="D54" s="271"/>
      <c r="E54" s="271"/>
      <c r="F54" s="271"/>
      <c r="G54" s="271"/>
      <c r="H54" s="271"/>
      <c r="I54" s="271"/>
      <c r="J54" s="271"/>
      <c r="K54" s="271"/>
      <c r="L54" s="271"/>
      <c r="M54" s="271"/>
      <c r="N54" s="271"/>
      <c r="O54" s="271"/>
      <c r="P54" s="271"/>
      <c r="Q54" s="271"/>
      <c r="R54" s="271"/>
      <c r="S54" s="271"/>
      <c r="T54" s="271"/>
      <c r="U54" s="271"/>
      <c r="V54" s="271"/>
      <c r="W54" s="271"/>
      <c r="X54" s="271"/>
      <c r="Y54" s="271"/>
      <c r="Z54" s="271"/>
      <c r="AA54" s="271"/>
      <c r="AB54" s="271"/>
      <c r="AC54" s="271"/>
      <c r="AD54" s="271"/>
    </row>
    <row r="55" ht="20.25" customHeight="1">
      <c r="A55" s="271"/>
      <c r="B55" s="271"/>
      <c r="C55" s="271"/>
      <c r="D55" s="271"/>
      <c r="E55" s="271"/>
      <c r="F55" s="271"/>
      <c r="G55" s="271"/>
      <c r="H55" s="271"/>
      <c r="I55" s="271"/>
      <c r="J55" s="271"/>
      <c r="K55" s="271"/>
      <c r="L55" s="271"/>
      <c r="M55" s="271"/>
      <c r="N55" s="271"/>
      <c r="O55" s="271"/>
      <c r="P55" s="271"/>
      <c r="Q55" s="271"/>
      <c r="R55" s="271"/>
      <c r="S55" s="271"/>
      <c r="T55" s="271"/>
      <c r="U55" s="271"/>
      <c r="V55" s="271"/>
      <c r="W55" s="271"/>
      <c r="X55" s="271"/>
      <c r="Y55" s="271"/>
      <c r="Z55" s="271"/>
      <c r="AA55" s="271"/>
      <c r="AB55" s="271"/>
      <c r="AC55" s="271"/>
      <c r="AD55" s="271"/>
    </row>
    <row r="56" ht="20.25" customHeight="1">
      <c r="A56" s="271"/>
      <c r="B56" s="271"/>
      <c r="C56" s="271"/>
      <c r="D56" s="271"/>
      <c r="E56" s="271"/>
      <c r="F56" s="271"/>
      <c r="G56" s="271"/>
      <c r="H56" s="271"/>
      <c r="I56" s="271"/>
      <c r="J56" s="271"/>
      <c r="K56" s="271"/>
      <c r="L56" s="271"/>
      <c r="M56" s="271"/>
      <c r="N56" s="271"/>
      <c r="O56" s="271"/>
      <c r="P56" s="271"/>
      <c r="Q56" s="271"/>
      <c r="R56" s="271"/>
      <c r="S56" s="271"/>
      <c r="T56" s="271"/>
      <c r="U56" s="271"/>
      <c r="V56" s="271"/>
      <c r="W56" s="271"/>
      <c r="X56" s="271"/>
      <c r="Y56" s="271"/>
      <c r="Z56" s="271"/>
      <c r="AA56" s="271"/>
      <c r="AB56" s="271"/>
      <c r="AC56" s="271"/>
      <c r="AD56" s="271"/>
    </row>
    <row r="57" ht="20.25" customHeight="1">
      <c r="A57" s="271"/>
      <c r="B57" s="271"/>
      <c r="C57" s="271"/>
      <c r="D57" s="271"/>
      <c r="E57" s="271"/>
      <c r="F57" s="271"/>
      <c r="G57" s="271"/>
      <c r="H57" s="271"/>
      <c r="I57" s="271"/>
      <c r="J57" s="271"/>
      <c r="K57" s="271"/>
      <c r="L57" s="271"/>
      <c r="M57" s="271"/>
      <c r="N57" s="271"/>
      <c r="O57" s="271"/>
      <c r="P57" s="271"/>
      <c r="Q57" s="271"/>
      <c r="R57" s="271"/>
      <c r="S57" s="271"/>
      <c r="T57" s="271"/>
      <c r="U57" s="271"/>
      <c r="V57" s="271"/>
      <c r="W57" s="271"/>
      <c r="X57" s="271"/>
      <c r="Y57" s="271"/>
      <c r="Z57" s="271"/>
      <c r="AA57" s="271"/>
      <c r="AB57" s="271"/>
      <c r="AC57" s="271"/>
      <c r="AD57" s="271"/>
    </row>
    <row r="58" ht="20.25" customHeight="1">
      <c r="A58" s="271"/>
      <c r="B58" s="271"/>
      <c r="C58" s="271"/>
      <c r="D58" s="271"/>
      <c r="E58" s="271"/>
      <c r="F58" s="271"/>
      <c r="G58" s="271"/>
      <c r="H58" s="271"/>
      <c r="I58" s="271"/>
      <c r="J58" s="271"/>
      <c r="K58" s="271"/>
      <c r="L58" s="271"/>
      <c r="M58" s="271"/>
      <c r="N58" s="271"/>
      <c r="O58" s="271"/>
      <c r="P58" s="271"/>
      <c r="Q58" s="271"/>
      <c r="R58" s="271"/>
      <c r="S58" s="271"/>
      <c r="T58" s="271"/>
      <c r="U58" s="271"/>
      <c r="V58" s="271"/>
      <c r="W58" s="271"/>
      <c r="X58" s="271"/>
      <c r="Y58" s="271"/>
      <c r="Z58" s="271"/>
      <c r="AA58" s="271"/>
      <c r="AB58" s="271"/>
      <c r="AC58" s="271"/>
      <c r="AD58" s="271"/>
    </row>
    <row r="59" ht="20.25" customHeight="1">
      <c r="A59" s="271"/>
      <c r="B59" s="271"/>
      <c r="C59" s="271"/>
      <c r="D59" s="271"/>
      <c r="E59" s="271"/>
      <c r="F59" s="271"/>
      <c r="G59" s="271"/>
      <c r="H59" s="271"/>
      <c r="I59" s="271"/>
      <c r="J59" s="271"/>
      <c r="K59" s="271"/>
      <c r="L59" s="271"/>
      <c r="M59" s="271"/>
      <c r="N59" s="271"/>
      <c r="O59" s="271"/>
      <c r="P59" s="271"/>
      <c r="Q59" s="271"/>
      <c r="R59" s="271"/>
      <c r="S59" s="271"/>
      <c r="T59" s="271"/>
      <c r="U59" s="271"/>
      <c r="V59" s="271"/>
      <c r="W59" s="271"/>
      <c r="X59" s="271"/>
      <c r="Y59" s="271"/>
      <c r="Z59" s="271"/>
      <c r="AA59" s="271"/>
      <c r="AB59" s="271"/>
      <c r="AC59" s="271"/>
      <c r="AD59" s="271"/>
    </row>
    <row r="60" ht="20.25" customHeight="1">
      <c r="A60" s="271"/>
      <c r="B60" s="271"/>
      <c r="C60" s="271"/>
      <c r="D60" s="271"/>
      <c r="E60" s="271"/>
      <c r="F60" s="271"/>
      <c r="G60" s="271"/>
      <c r="H60" s="271"/>
      <c r="I60" s="271"/>
      <c r="J60" s="271"/>
      <c r="K60" s="271"/>
      <c r="L60" s="271"/>
      <c r="M60" s="271"/>
      <c r="N60" s="271"/>
      <c r="O60" s="271"/>
      <c r="P60" s="271"/>
      <c r="Q60" s="271"/>
      <c r="R60" s="271"/>
      <c r="S60" s="271"/>
      <c r="T60" s="271"/>
      <c r="U60" s="271"/>
      <c r="V60" s="271"/>
      <c r="W60" s="271"/>
      <c r="X60" s="271"/>
      <c r="Y60" s="271"/>
      <c r="Z60" s="271"/>
      <c r="AA60" s="271"/>
      <c r="AB60" s="271"/>
      <c r="AC60" s="271"/>
      <c r="AD60" s="271"/>
    </row>
    <row r="61" ht="20.25" customHeight="1">
      <c r="A61" s="271"/>
      <c r="B61" s="271"/>
      <c r="C61" s="271"/>
      <c r="D61" s="271"/>
      <c r="E61" s="271"/>
      <c r="F61" s="271"/>
      <c r="G61" s="271"/>
      <c r="H61" s="271"/>
      <c r="I61" s="271"/>
      <c r="J61" s="271"/>
      <c r="K61" s="271"/>
      <c r="L61" s="271"/>
      <c r="M61" s="271"/>
      <c r="N61" s="271"/>
      <c r="O61" s="271"/>
      <c r="P61" s="271"/>
      <c r="Q61" s="271"/>
      <c r="R61" s="271"/>
      <c r="S61" s="271"/>
      <c r="T61" s="271"/>
      <c r="U61" s="271"/>
      <c r="V61" s="271"/>
      <c r="W61" s="271"/>
      <c r="X61" s="271"/>
      <c r="Y61" s="271"/>
      <c r="Z61" s="271"/>
      <c r="AA61" s="271"/>
      <c r="AB61" s="271"/>
      <c r="AC61" s="271"/>
      <c r="AD61" s="271"/>
    </row>
    <row r="62" ht="20.25" customHeight="1">
      <c r="A62" s="271"/>
      <c r="B62" s="271"/>
      <c r="C62" s="271"/>
      <c r="D62" s="271"/>
      <c r="E62" s="271"/>
      <c r="F62" s="271"/>
      <c r="G62" s="271"/>
      <c r="H62" s="271"/>
      <c r="I62" s="271"/>
      <c r="J62" s="271"/>
      <c r="K62" s="271"/>
      <c r="L62" s="271"/>
      <c r="M62" s="271"/>
      <c r="N62" s="271"/>
      <c r="O62" s="271"/>
      <c r="P62" s="271"/>
      <c r="Q62" s="271"/>
      <c r="R62" s="271"/>
      <c r="S62" s="271"/>
      <c r="T62" s="271"/>
      <c r="U62" s="271"/>
      <c r="V62" s="271"/>
      <c r="W62" s="271"/>
      <c r="X62" s="271"/>
      <c r="Y62" s="271"/>
      <c r="Z62" s="271"/>
      <c r="AA62" s="271"/>
      <c r="AB62" s="271"/>
      <c r="AC62" s="271"/>
      <c r="AD62" s="271"/>
    </row>
    <row r="63" ht="20.25" customHeight="1">
      <c r="A63" s="271"/>
      <c r="B63" s="271"/>
      <c r="C63" s="271"/>
      <c r="D63" s="271"/>
      <c r="E63" s="271"/>
      <c r="F63" s="271"/>
      <c r="G63" s="271"/>
      <c r="H63" s="271"/>
      <c r="I63" s="271"/>
      <c r="J63" s="271"/>
      <c r="K63" s="271"/>
      <c r="L63" s="271"/>
      <c r="M63" s="271"/>
      <c r="N63" s="271"/>
      <c r="O63" s="271"/>
      <c r="P63" s="271"/>
      <c r="Q63" s="271"/>
      <c r="R63" s="271"/>
      <c r="S63" s="271"/>
      <c r="T63" s="271"/>
      <c r="U63" s="271"/>
      <c r="V63" s="271"/>
      <c r="W63" s="271"/>
      <c r="X63" s="271"/>
      <c r="Y63" s="271"/>
      <c r="Z63" s="271"/>
      <c r="AA63" s="271"/>
      <c r="AB63" s="271"/>
      <c r="AC63" s="271"/>
      <c r="AD63" s="271"/>
    </row>
    <row r="64" ht="20.25" customHeight="1">
      <c r="A64" s="271"/>
      <c r="B64" s="271"/>
      <c r="C64" s="271"/>
      <c r="D64" s="271"/>
      <c r="E64" s="271"/>
      <c r="F64" s="271"/>
      <c r="G64" s="271"/>
      <c r="H64" s="271"/>
      <c r="I64" s="271"/>
      <c r="J64" s="271"/>
      <c r="K64" s="271"/>
      <c r="L64" s="271"/>
      <c r="M64" s="271"/>
      <c r="N64" s="271"/>
      <c r="O64" s="271"/>
      <c r="P64" s="271"/>
      <c r="Q64" s="271"/>
      <c r="R64" s="271"/>
      <c r="S64" s="271"/>
      <c r="T64" s="271"/>
      <c r="U64" s="271"/>
      <c r="V64" s="271"/>
      <c r="W64" s="271"/>
      <c r="X64" s="271"/>
      <c r="Y64" s="271"/>
      <c r="Z64" s="271"/>
      <c r="AA64" s="271"/>
      <c r="AB64" s="271"/>
      <c r="AC64" s="271"/>
      <c r="AD64" s="271"/>
    </row>
    <row r="65" ht="20.25" customHeight="1">
      <c r="A65" s="271"/>
      <c r="B65" s="271"/>
      <c r="C65" s="271"/>
      <c r="D65" s="271"/>
      <c r="E65" s="271"/>
      <c r="F65" s="271"/>
      <c r="G65" s="271"/>
      <c r="H65" s="271"/>
      <c r="I65" s="271"/>
      <c r="J65" s="271"/>
      <c r="K65" s="271"/>
      <c r="L65" s="271"/>
      <c r="M65" s="271"/>
      <c r="N65" s="271"/>
      <c r="O65" s="271"/>
      <c r="P65" s="271"/>
      <c r="Q65" s="271"/>
      <c r="R65" s="271"/>
      <c r="S65" s="271"/>
      <c r="T65" s="271"/>
      <c r="U65" s="271"/>
      <c r="V65" s="271"/>
      <c r="W65" s="271"/>
      <c r="X65" s="271"/>
      <c r="Y65" s="271"/>
      <c r="Z65" s="271"/>
      <c r="AA65" s="271"/>
      <c r="AB65" s="271"/>
      <c r="AC65" s="271"/>
      <c r="AD65" s="271"/>
    </row>
    <row r="66" ht="20.25" customHeight="1">
      <c r="A66" s="271"/>
      <c r="B66" s="271"/>
      <c r="C66" s="271"/>
      <c r="D66" s="271"/>
      <c r="E66" s="271"/>
      <c r="F66" s="271"/>
      <c r="G66" s="271"/>
      <c r="H66" s="271"/>
      <c r="I66" s="271"/>
      <c r="J66" s="271"/>
      <c r="K66" s="271"/>
      <c r="L66" s="271"/>
      <c r="M66" s="271"/>
      <c r="N66" s="271"/>
      <c r="O66" s="271"/>
      <c r="P66" s="271"/>
      <c r="Q66" s="271"/>
      <c r="R66" s="271"/>
      <c r="S66" s="271"/>
      <c r="T66" s="271"/>
      <c r="U66" s="271"/>
      <c r="V66" s="271"/>
      <c r="W66" s="271"/>
      <c r="X66" s="271"/>
      <c r="Y66" s="271"/>
      <c r="Z66" s="271"/>
      <c r="AA66" s="271"/>
      <c r="AB66" s="271"/>
      <c r="AC66" s="271"/>
      <c r="AD66" s="271"/>
    </row>
    <row r="67" ht="20.25" customHeight="1">
      <c r="A67" s="271"/>
      <c r="B67" s="271"/>
      <c r="C67" s="271"/>
      <c r="D67" s="271"/>
      <c r="E67" s="271"/>
      <c r="F67" s="271"/>
      <c r="G67" s="271"/>
      <c r="H67" s="271"/>
      <c r="I67" s="271"/>
      <c r="J67" s="271"/>
      <c r="K67" s="271"/>
      <c r="L67" s="271"/>
      <c r="M67" s="271"/>
      <c r="N67" s="271"/>
      <c r="O67" s="271"/>
      <c r="P67" s="271"/>
      <c r="Q67" s="271"/>
      <c r="R67" s="271"/>
      <c r="S67" s="271"/>
      <c r="T67" s="271"/>
      <c r="U67" s="271"/>
      <c r="V67" s="271"/>
      <c r="W67" s="271"/>
      <c r="X67" s="271"/>
      <c r="Y67" s="271"/>
      <c r="Z67" s="271"/>
      <c r="AA67" s="271"/>
      <c r="AB67" s="271"/>
      <c r="AC67" s="271"/>
      <c r="AD67" s="271"/>
    </row>
    <row r="68" ht="20.25" customHeight="1">
      <c r="A68" s="271"/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271"/>
      <c r="T68" s="271"/>
      <c r="U68" s="271"/>
      <c r="V68" s="271"/>
      <c r="W68" s="271"/>
      <c r="X68" s="271"/>
      <c r="Y68" s="271"/>
      <c r="Z68" s="271"/>
      <c r="AA68" s="271"/>
      <c r="AB68" s="271"/>
      <c r="AC68" s="271"/>
      <c r="AD68" s="271"/>
    </row>
    <row r="69" ht="20.25" customHeight="1">
      <c r="A69" s="271"/>
      <c r="B69" s="271"/>
      <c r="C69" s="271"/>
      <c r="D69" s="271"/>
      <c r="E69" s="271"/>
      <c r="F69" s="271"/>
      <c r="G69" s="271"/>
      <c r="H69" s="271"/>
      <c r="I69" s="271"/>
      <c r="J69" s="271"/>
      <c r="K69" s="271"/>
      <c r="L69" s="271"/>
      <c r="M69" s="271"/>
      <c r="N69" s="271"/>
      <c r="O69" s="271"/>
      <c r="P69" s="271"/>
      <c r="Q69" s="271"/>
      <c r="R69" s="271"/>
      <c r="S69" s="271"/>
      <c r="T69" s="271"/>
      <c r="U69" s="271"/>
      <c r="V69" s="271"/>
      <c r="W69" s="271"/>
      <c r="X69" s="271"/>
      <c r="Y69" s="271"/>
      <c r="Z69" s="271"/>
      <c r="AA69" s="271"/>
      <c r="AB69" s="271"/>
      <c r="AC69" s="271"/>
      <c r="AD69" s="271"/>
    </row>
    <row r="70" ht="20.25" customHeight="1">
      <c r="A70" s="271"/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271"/>
      <c r="T70" s="271"/>
      <c r="U70" s="271"/>
      <c r="V70" s="271"/>
      <c r="W70" s="271"/>
      <c r="X70" s="271"/>
      <c r="Y70" s="271"/>
      <c r="Z70" s="271"/>
      <c r="AA70" s="271"/>
      <c r="AB70" s="271"/>
      <c r="AC70" s="271"/>
      <c r="AD70" s="271"/>
    </row>
    <row r="71" ht="20.25" customHeight="1">
      <c r="A71" s="271"/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271"/>
      <c r="T71" s="271"/>
      <c r="U71" s="271"/>
      <c r="V71" s="271"/>
      <c r="W71" s="271"/>
      <c r="X71" s="271"/>
      <c r="Y71" s="271"/>
      <c r="Z71" s="271"/>
      <c r="AA71" s="271"/>
      <c r="AB71" s="271"/>
      <c r="AC71" s="271"/>
      <c r="AD71" s="271"/>
    </row>
    <row r="72" ht="20.25" customHeight="1">
      <c r="A72" s="271"/>
      <c r="B72" s="271"/>
      <c r="C72" s="271"/>
      <c r="D72" s="271"/>
      <c r="E72" s="271"/>
      <c r="F72" s="271"/>
      <c r="G72" s="271"/>
      <c r="H72" s="271"/>
      <c r="I72" s="271"/>
      <c r="J72" s="271"/>
      <c r="K72" s="271"/>
      <c r="L72" s="271"/>
      <c r="M72" s="271"/>
      <c r="N72" s="271"/>
      <c r="O72" s="271"/>
      <c r="P72" s="271"/>
      <c r="Q72" s="271"/>
      <c r="R72" s="271"/>
      <c r="S72" s="271"/>
      <c r="T72" s="271"/>
      <c r="U72" s="271"/>
      <c r="V72" s="271"/>
      <c r="W72" s="271"/>
      <c r="X72" s="271"/>
      <c r="Y72" s="271"/>
      <c r="Z72" s="271"/>
      <c r="AA72" s="271"/>
      <c r="AB72" s="271"/>
      <c r="AC72" s="271"/>
      <c r="AD72" s="271"/>
    </row>
    <row r="73" ht="20.25" customHeight="1">
      <c r="A73" s="271"/>
      <c r="B73" s="271"/>
      <c r="C73" s="271"/>
      <c r="D73" s="271"/>
      <c r="E73" s="271"/>
      <c r="F73" s="271"/>
      <c r="G73" s="271"/>
      <c r="H73" s="271"/>
      <c r="I73" s="271"/>
      <c r="J73" s="271"/>
      <c r="K73" s="271"/>
      <c r="L73" s="271"/>
      <c r="M73" s="271"/>
      <c r="N73" s="271"/>
      <c r="O73" s="271"/>
      <c r="P73" s="271"/>
      <c r="Q73" s="271"/>
      <c r="R73" s="271"/>
      <c r="S73" s="271"/>
      <c r="T73" s="271"/>
      <c r="U73" s="271"/>
      <c r="V73" s="271"/>
      <c r="W73" s="271"/>
      <c r="X73" s="271"/>
      <c r="Y73" s="271"/>
      <c r="Z73" s="271"/>
      <c r="AA73" s="271"/>
      <c r="AB73" s="271"/>
      <c r="AC73" s="271"/>
      <c r="AD73" s="271"/>
    </row>
    <row r="74" ht="20.25" customHeight="1">
      <c r="A74" s="271"/>
      <c r="B74" s="271"/>
      <c r="C74" s="271"/>
      <c r="D74" s="271"/>
      <c r="E74" s="271"/>
      <c r="F74" s="271"/>
      <c r="G74" s="271"/>
      <c r="H74" s="271"/>
      <c r="I74" s="271"/>
      <c r="J74" s="271"/>
      <c r="K74" s="271"/>
      <c r="L74" s="271"/>
      <c r="M74" s="271"/>
      <c r="N74" s="271"/>
      <c r="O74" s="271"/>
      <c r="P74" s="271"/>
      <c r="Q74" s="271"/>
      <c r="R74" s="271"/>
      <c r="S74" s="271"/>
      <c r="T74" s="271"/>
      <c r="U74" s="271"/>
      <c r="V74" s="271"/>
      <c r="W74" s="271"/>
      <c r="X74" s="271"/>
      <c r="Y74" s="271"/>
      <c r="Z74" s="271"/>
      <c r="AA74" s="271"/>
      <c r="AB74" s="271"/>
      <c r="AC74" s="271"/>
      <c r="AD74" s="271"/>
    </row>
    <row r="75" ht="20.25" customHeight="1">
      <c r="A75" s="271"/>
      <c r="B75" s="271"/>
      <c r="C75" s="271"/>
      <c r="D75" s="271"/>
      <c r="E75" s="271"/>
      <c r="F75" s="271"/>
      <c r="G75" s="271"/>
      <c r="H75" s="271"/>
      <c r="I75" s="271"/>
      <c r="J75" s="271"/>
      <c r="K75" s="271"/>
      <c r="L75" s="271"/>
      <c r="M75" s="271"/>
      <c r="N75" s="271"/>
      <c r="O75" s="271"/>
      <c r="P75" s="271"/>
      <c r="Q75" s="271"/>
      <c r="R75" s="271"/>
      <c r="S75" s="271"/>
      <c r="T75" s="271"/>
      <c r="U75" s="271"/>
      <c r="V75" s="271"/>
      <c r="W75" s="271"/>
      <c r="X75" s="271"/>
      <c r="Y75" s="271"/>
      <c r="Z75" s="271"/>
      <c r="AA75" s="271"/>
      <c r="AB75" s="271"/>
      <c r="AC75" s="271"/>
      <c r="AD75" s="271"/>
    </row>
    <row r="76" ht="20.25" customHeight="1">
      <c r="A76" s="271"/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271"/>
      <c r="T76" s="271"/>
      <c r="U76" s="271"/>
      <c r="V76" s="271"/>
      <c r="W76" s="271"/>
      <c r="X76" s="271"/>
      <c r="Y76" s="271"/>
      <c r="Z76" s="271"/>
      <c r="AA76" s="271"/>
      <c r="AB76" s="271"/>
      <c r="AC76" s="271"/>
      <c r="AD76" s="271"/>
    </row>
    <row r="77" ht="20.25" customHeight="1">
      <c r="A77" s="271"/>
      <c r="B77" s="271"/>
      <c r="C77" s="271"/>
      <c r="D77" s="271"/>
      <c r="E77" s="271"/>
      <c r="F77" s="271"/>
      <c r="G77" s="271"/>
      <c r="H77" s="271"/>
      <c r="I77" s="271"/>
      <c r="J77" s="271"/>
      <c r="K77" s="271"/>
      <c r="L77" s="271"/>
      <c r="M77" s="271"/>
      <c r="N77" s="271"/>
      <c r="O77" s="271"/>
      <c r="P77" s="271"/>
      <c r="Q77" s="271"/>
      <c r="R77" s="271"/>
      <c r="S77" s="271"/>
      <c r="T77" s="271"/>
      <c r="U77" s="271"/>
      <c r="V77" s="271"/>
      <c r="W77" s="271"/>
      <c r="X77" s="271"/>
      <c r="Y77" s="271"/>
      <c r="Z77" s="271"/>
      <c r="AA77" s="271"/>
      <c r="AB77" s="271"/>
      <c r="AC77" s="271"/>
      <c r="AD77" s="271"/>
    </row>
    <row r="78" ht="20.25" customHeight="1">
      <c r="A78" s="271"/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271"/>
      <c r="T78" s="271"/>
      <c r="U78" s="271"/>
      <c r="V78" s="271"/>
      <c r="W78" s="271"/>
      <c r="X78" s="271"/>
      <c r="Y78" s="271"/>
      <c r="Z78" s="271"/>
      <c r="AA78" s="271"/>
      <c r="AB78" s="271"/>
      <c r="AC78" s="271"/>
      <c r="AD78" s="271"/>
    </row>
    <row r="79" ht="20.25" customHeight="1">
      <c r="A79" s="271"/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271"/>
      <c r="T79" s="271"/>
      <c r="U79" s="271"/>
      <c r="V79" s="271"/>
      <c r="W79" s="271"/>
      <c r="X79" s="271"/>
      <c r="Y79" s="271"/>
      <c r="Z79" s="271"/>
      <c r="AA79" s="271"/>
      <c r="AB79" s="271"/>
      <c r="AC79" s="271"/>
      <c r="AD79" s="271"/>
    </row>
    <row r="80" ht="20.25" customHeight="1">
      <c r="A80" s="271"/>
      <c r="B80" s="271"/>
      <c r="C80" s="271"/>
      <c r="D80" s="271"/>
      <c r="E80" s="271"/>
      <c r="F80" s="271"/>
      <c r="G80" s="271"/>
      <c r="H80" s="271"/>
      <c r="I80" s="271"/>
      <c r="J80" s="271"/>
      <c r="K80" s="271"/>
      <c r="L80" s="271"/>
      <c r="M80" s="271"/>
      <c r="N80" s="271"/>
      <c r="O80" s="271"/>
      <c r="P80" s="271"/>
      <c r="Q80" s="271"/>
      <c r="R80" s="271"/>
      <c r="S80" s="271"/>
      <c r="T80" s="271"/>
      <c r="U80" s="271"/>
      <c r="V80" s="271"/>
      <c r="W80" s="271"/>
      <c r="X80" s="271"/>
      <c r="Y80" s="271"/>
      <c r="Z80" s="271"/>
      <c r="AA80" s="271"/>
      <c r="AB80" s="271"/>
      <c r="AC80" s="271"/>
      <c r="AD80" s="271"/>
    </row>
    <row r="81" ht="20.25" customHeight="1">
      <c r="A81" s="271"/>
      <c r="B81" s="271"/>
      <c r="C81" s="271"/>
      <c r="D81" s="271"/>
      <c r="E81" s="271"/>
      <c r="F81" s="271"/>
      <c r="G81" s="271"/>
      <c r="H81" s="271"/>
      <c r="I81" s="271"/>
      <c r="J81" s="271"/>
      <c r="K81" s="271"/>
      <c r="L81" s="271"/>
      <c r="M81" s="271"/>
      <c r="N81" s="271"/>
      <c r="O81" s="271"/>
      <c r="P81" s="271"/>
      <c r="Q81" s="271"/>
      <c r="R81" s="271"/>
      <c r="S81" s="271"/>
      <c r="T81" s="271"/>
      <c r="U81" s="271"/>
      <c r="V81" s="271"/>
      <c r="W81" s="271"/>
      <c r="X81" s="271"/>
      <c r="Y81" s="271"/>
      <c r="Z81" s="271"/>
      <c r="AA81" s="271"/>
      <c r="AB81" s="271"/>
      <c r="AC81" s="271"/>
      <c r="AD81" s="271"/>
    </row>
    <row r="82" ht="20.25" customHeight="1">
      <c r="A82" s="271"/>
      <c r="B82" s="271"/>
      <c r="C82" s="271"/>
      <c r="D82" s="271"/>
      <c r="E82" s="271"/>
      <c r="F82" s="271"/>
      <c r="G82" s="271"/>
      <c r="H82" s="271"/>
      <c r="I82" s="271"/>
      <c r="J82" s="271"/>
      <c r="K82" s="271"/>
      <c r="L82" s="271"/>
      <c r="M82" s="271"/>
      <c r="N82" s="271"/>
      <c r="O82" s="271"/>
      <c r="P82" s="271"/>
      <c r="Q82" s="271"/>
      <c r="R82" s="271"/>
      <c r="S82" s="271"/>
      <c r="T82" s="271"/>
      <c r="U82" s="271"/>
      <c r="V82" s="271"/>
      <c r="W82" s="271"/>
      <c r="X82" s="271"/>
      <c r="Y82" s="271"/>
      <c r="Z82" s="271"/>
      <c r="AA82" s="271"/>
      <c r="AB82" s="271"/>
      <c r="AC82" s="271"/>
      <c r="AD82" s="271"/>
    </row>
    <row r="83" ht="20.25" customHeight="1">
      <c r="A83" s="271"/>
      <c r="B83" s="271"/>
      <c r="C83" s="271"/>
      <c r="D83" s="271"/>
      <c r="E83" s="271"/>
      <c r="F83" s="271"/>
      <c r="G83" s="271"/>
      <c r="H83" s="271"/>
      <c r="I83" s="271"/>
      <c r="J83" s="271"/>
      <c r="K83" s="271"/>
      <c r="L83" s="271"/>
      <c r="M83" s="271"/>
      <c r="N83" s="271"/>
      <c r="O83" s="271"/>
      <c r="P83" s="271"/>
      <c r="Q83" s="271"/>
      <c r="R83" s="271"/>
      <c r="S83" s="271"/>
      <c r="T83" s="271"/>
      <c r="U83" s="271"/>
      <c r="V83" s="271"/>
      <c r="W83" s="271"/>
      <c r="X83" s="271"/>
      <c r="Y83" s="271"/>
      <c r="Z83" s="271"/>
      <c r="AA83" s="271"/>
      <c r="AB83" s="271"/>
      <c r="AC83" s="271"/>
      <c r="AD83" s="271"/>
    </row>
    <row r="84" ht="20.25" customHeight="1">
      <c r="A84" s="271"/>
      <c r="B84" s="271"/>
      <c r="C84" s="271"/>
      <c r="D84" s="271"/>
      <c r="E84" s="271"/>
      <c r="F84" s="271"/>
      <c r="G84" s="271"/>
      <c r="H84" s="271"/>
      <c r="I84" s="271"/>
      <c r="J84" s="271"/>
      <c r="K84" s="271"/>
      <c r="L84" s="271"/>
      <c r="M84" s="271"/>
      <c r="N84" s="271"/>
      <c r="O84" s="271"/>
      <c r="P84" s="271"/>
      <c r="Q84" s="271"/>
      <c r="R84" s="271"/>
      <c r="S84" s="271"/>
      <c r="T84" s="271"/>
      <c r="U84" s="271"/>
      <c r="V84" s="271"/>
      <c r="W84" s="271"/>
      <c r="X84" s="271"/>
      <c r="Y84" s="271"/>
      <c r="Z84" s="271"/>
      <c r="AA84" s="271"/>
      <c r="AB84" s="271"/>
      <c r="AC84" s="271"/>
      <c r="AD84" s="271"/>
    </row>
    <row r="85" ht="20.25" customHeight="1">
      <c r="A85" s="271"/>
      <c r="B85" s="271"/>
      <c r="C85" s="271"/>
      <c r="D85" s="271"/>
      <c r="E85" s="271"/>
      <c r="F85" s="271"/>
      <c r="G85" s="271"/>
      <c r="H85" s="271"/>
      <c r="I85" s="271"/>
      <c r="J85" s="271"/>
      <c r="K85" s="271"/>
      <c r="L85" s="271"/>
      <c r="M85" s="271"/>
      <c r="N85" s="271"/>
      <c r="O85" s="271"/>
      <c r="P85" s="271"/>
      <c r="Q85" s="271"/>
      <c r="R85" s="271"/>
      <c r="S85" s="271"/>
      <c r="T85" s="271"/>
      <c r="U85" s="271"/>
      <c r="V85" s="271"/>
      <c r="W85" s="271"/>
      <c r="X85" s="271"/>
      <c r="Y85" s="271"/>
      <c r="Z85" s="271"/>
      <c r="AA85" s="271"/>
      <c r="AB85" s="271"/>
      <c r="AC85" s="271"/>
      <c r="AD85" s="271"/>
    </row>
    <row r="86" ht="20.25" customHeight="1">
      <c r="A86" s="271"/>
      <c r="B86" s="271"/>
      <c r="C86" s="271"/>
      <c r="D86" s="271"/>
      <c r="E86" s="271"/>
      <c r="F86" s="271"/>
      <c r="G86" s="271"/>
      <c r="H86" s="271"/>
      <c r="I86" s="271"/>
      <c r="J86" s="271"/>
      <c r="K86" s="271"/>
      <c r="L86" s="271"/>
      <c r="M86" s="271"/>
      <c r="N86" s="271"/>
      <c r="O86" s="271"/>
      <c r="P86" s="271"/>
      <c r="Q86" s="271"/>
      <c r="R86" s="271"/>
      <c r="S86" s="271"/>
      <c r="T86" s="271"/>
      <c r="U86" s="271"/>
      <c r="V86" s="271"/>
      <c r="W86" s="271"/>
      <c r="X86" s="271"/>
      <c r="Y86" s="271"/>
      <c r="Z86" s="271"/>
      <c r="AA86" s="271"/>
      <c r="AB86" s="271"/>
      <c r="AC86" s="271"/>
      <c r="AD86" s="271"/>
    </row>
    <row r="87" ht="20.25" customHeight="1">
      <c r="A87" s="271"/>
      <c r="B87" s="271"/>
      <c r="C87" s="271"/>
      <c r="D87" s="271"/>
      <c r="E87" s="271"/>
      <c r="F87" s="271"/>
      <c r="G87" s="271"/>
      <c r="H87" s="271"/>
      <c r="I87" s="271"/>
      <c r="J87" s="271"/>
      <c r="K87" s="271"/>
      <c r="L87" s="271"/>
      <c r="M87" s="271"/>
      <c r="N87" s="271"/>
      <c r="O87" s="271"/>
      <c r="P87" s="271"/>
      <c r="Q87" s="271"/>
      <c r="R87" s="271"/>
      <c r="S87" s="271"/>
      <c r="T87" s="271"/>
      <c r="U87" s="271"/>
      <c r="V87" s="271"/>
      <c r="W87" s="271"/>
      <c r="X87" s="271"/>
      <c r="Y87" s="271"/>
      <c r="Z87" s="271"/>
      <c r="AA87" s="271"/>
      <c r="AB87" s="271"/>
      <c r="AC87" s="271"/>
      <c r="AD87" s="271"/>
    </row>
    <row r="88" ht="20.25" customHeight="1">
      <c r="A88" s="271"/>
      <c r="B88" s="271"/>
      <c r="C88" s="271"/>
      <c r="D88" s="271"/>
      <c r="E88" s="271"/>
      <c r="F88" s="271"/>
      <c r="G88" s="271"/>
      <c r="H88" s="271"/>
      <c r="I88" s="271"/>
      <c r="J88" s="271"/>
      <c r="K88" s="271"/>
      <c r="L88" s="271"/>
      <c r="M88" s="271"/>
      <c r="N88" s="271"/>
      <c r="O88" s="271"/>
      <c r="P88" s="271"/>
      <c r="Q88" s="271"/>
      <c r="R88" s="271"/>
      <c r="S88" s="271"/>
      <c r="T88" s="271"/>
      <c r="U88" s="271"/>
      <c r="V88" s="271"/>
      <c r="W88" s="271"/>
      <c r="X88" s="271"/>
      <c r="Y88" s="271"/>
      <c r="Z88" s="271"/>
      <c r="AA88" s="271"/>
      <c r="AB88" s="271"/>
      <c r="AC88" s="271"/>
      <c r="AD88" s="271"/>
    </row>
    <row r="89" ht="20.25" customHeight="1">
      <c r="A89" s="271"/>
      <c r="B89" s="271"/>
      <c r="C89" s="271"/>
      <c r="D89" s="271"/>
      <c r="E89" s="271"/>
      <c r="F89" s="271"/>
      <c r="G89" s="271"/>
      <c r="H89" s="271"/>
      <c r="I89" s="271"/>
      <c r="J89" s="271"/>
      <c r="K89" s="271"/>
      <c r="L89" s="271"/>
      <c r="M89" s="271"/>
      <c r="N89" s="271"/>
      <c r="O89" s="271"/>
      <c r="P89" s="271"/>
      <c r="Q89" s="271"/>
      <c r="R89" s="271"/>
      <c r="S89" s="271"/>
      <c r="T89" s="271"/>
      <c r="U89" s="271"/>
      <c r="V89" s="271"/>
      <c r="W89" s="271"/>
      <c r="X89" s="271"/>
      <c r="Y89" s="271"/>
      <c r="Z89" s="271"/>
      <c r="AA89" s="271"/>
      <c r="AB89" s="271"/>
      <c r="AC89" s="271"/>
      <c r="AD89" s="271"/>
    </row>
    <row r="90" ht="20.25" customHeight="1">
      <c r="A90" s="271"/>
      <c r="B90" s="271"/>
      <c r="C90" s="271"/>
      <c r="D90" s="271"/>
      <c r="E90" s="271"/>
      <c r="F90" s="271"/>
      <c r="G90" s="271"/>
      <c r="H90" s="271"/>
      <c r="I90" s="271"/>
      <c r="J90" s="271"/>
      <c r="K90" s="271"/>
      <c r="L90" s="271"/>
      <c r="M90" s="271"/>
      <c r="N90" s="271"/>
      <c r="O90" s="271"/>
      <c r="P90" s="271"/>
      <c r="Q90" s="271"/>
      <c r="R90" s="271"/>
      <c r="S90" s="271"/>
      <c r="T90" s="271"/>
      <c r="U90" s="271"/>
      <c r="V90" s="271"/>
      <c r="W90" s="271"/>
      <c r="X90" s="271"/>
      <c r="Y90" s="271"/>
      <c r="Z90" s="271"/>
      <c r="AA90" s="271"/>
      <c r="AB90" s="271"/>
      <c r="AC90" s="271"/>
      <c r="AD90" s="271"/>
    </row>
    <row r="91" ht="20.25" customHeight="1">
      <c r="A91" s="271"/>
      <c r="B91" s="271"/>
      <c r="C91" s="271"/>
      <c r="D91" s="271"/>
      <c r="E91" s="271"/>
      <c r="F91" s="271"/>
      <c r="G91" s="271"/>
      <c r="H91" s="271"/>
      <c r="I91" s="271"/>
      <c r="J91" s="271"/>
      <c r="K91" s="271"/>
      <c r="L91" s="271"/>
      <c r="M91" s="271"/>
      <c r="N91" s="271"/>
      <c r="O91" s="271"/>
      <c r="P91" s="271"/>
      <c r="Q91" s="271"/>
      <c r="R91" s="271"/>
      <c r="S91" s="271"/>
      <c r="T91" s="271"/>
      <c r="U91" s="271"/>
      <c r="V91" s="271"/>
      <c r="W91" s="271"/>
      <c r="X91" s="271"/>
      <c r="Y91" s="271"/>
      <c r="Z91" s="271"/>
      <c r="AA91" s="271"/>
      <c r="AB91" s="271"/>
      <c r="AC91" s="271"/>
      <c r="AD91" s="271"/>
    </row>
    <row r="92" ht="20.25" customHeight="1">
      <c r="A92" s="271"/>
      <c r="B92" s="271"/>
      <c r="C92" s="271"/>
      <c r="D92" s="271"/>
      <c r="E92" s="271"/>
      <c r="F92" s="271"/>
      <c r="G92" s="271"/>
      <c r="H92" s="271"/>
      <c r="I92" s="271"/>
      <c r="J92" s="271"/>
      <c r="K92" s="271"/>
      <c r="L92" s="271"/>
      <c r="M92" s="271"/>
      <c r="N92" s="271"/>
      <c r="O92" s="271"/>
      <c r="P92" s="271"/>
      <c r="Q92" s="271"/>
      <c r="R92" s="271"/>
      <c r="S92" s="271"/>
      <c r="T92" s="271"/>
      <c r="U92" s="271"/>
      <c r="V92" s="271"/>
      <c r="W92" s="271"/>
      <c r="X92" s="271"/>
      <c r="Y92" s="271"/>
      <c r="Z92" s="271"/>
      <c r="AA92" s="271"/>
      <c r="AB92" s="271"/>
      <c r="AC92" s="271"/>
      <c r="AD92" s="271"/>
    </row>
    <row r="93" ht="20.25" customHeight="1">
      <c r="A93" s="271"/>
      <c r="B93" s="271"/>
      <c r="C93" s="271"/>
      <c r="D93" s="271"/>
      <c r="E93" s="271"/>
      <c r="F93" s="271"/>
      <c r="G93" s="271"/>
      <c r="H93" s="271"/>
      <c r="I93" s="271"/>
      <c r="J93" s="271"/>
      <c r="K93" s="271"/>
      <c r="L93" s="271"/>
      <c r="M93" s="271"/>
      <c r="N93" s="271"/>
      <c r="O93" s="271"/>
      <c r="P93" s="271"/>
      <c r="Q93" s="271"/>
      <c r="R93" s="271"/>
      <c r="S93" s="271"/>
      <c r="T93" s="271"/>
      <c r="U93" s="271"/>
      <c r="V93" s="271"/>
      <c r="W93" s="271"/>
      <c r="X93" s="271"/>
      <c r="Y93" s="271"/>
      <c r="Z93" s="271"/>
      <c r="AA93" s="271"/>
      <c r="AB93" s="271"/>
      <c r="AC93" s="271"/>
      <c r="AD93" s="271"/>
    </row>
    <row r="94" ht="20.25" customHeight="1">
      <c r="A94" s="271"/>
      <c r="B94" s="271"/>
      <c r="C94" s="271"/>
      <c r="D94" s="271"/>
      <c r="E94" s="271"/>
      <c r="F94" s="271"/>
      <c r="G94" s="271"/>
      <c r="H94" s="271"/>
      <c r="I94" s="271"/>
      <c r="J94" s="271"/>
      <c r="K94" s="271"/>
      <c r="L94" s="271"/>
      <c r="M94" s="271"/>
      <c r="N94" s="271"/>
      <c r="O94" s="271"/>
      <c r="P94" s="271"/>
      <c r="Q94" s="271"/>
      <c r="R94" s="271"/>
      <c r="S94" s="271"/>
      <c r="T94" s="271"/>
      <c r="U94" s="271"/>
      <c r="V94" s="271"/>
      <c r="W94" s="271"/>
      <c r="X94" s="271"/>
      <c r="Y94" s="271"/>
      <c r="Z94" s="271"/>
      <c r="AA94" s="271"/>
      <c r="AB94" s="271"/>
      <c r="AC94" s="271"/>
      <c r="AD94" s="271"/>
    </row>
    <row r="95" ht="20.25" customHeight="1">
      <c r="A95" s="271"/>
      <c r="B95" s="271"/>
      <c r="C95" s="271"/>
      <c r="D95" s="271"/>
      <c r="E95" s="271"/>
      <c r="F95" s="271"/>
      <c r="G95" s="271"/>
      <c r="H95" s="271"/>
      <c r="I95" s="271"/>
      <c r="J95" s="271"/>
      <c r="K95" s="271"/>
      <c r="L95" s="271"/>
      <c r="M95" s="271"/>
      <c r="N95" s="271"/>
      <c r="O95" s="271"/>
      <c r="P95" s="271"/>
      <c r="Q95" s="271"/>
      <c r="R95" s="271"/>
      <c r="S95" s="271"/>
      <c r="T95" s="271"/>
      <c r="U95" s="271"/>
      <c r="V95" s="271"/>
      <c r="W95" s="271"/>
      <c r="X95" s="271"/>
      <c r="Y95" s="271"/>
      <c r="Z95" s="271"/>
      <c r="AA95" s="271"/>
      <c r="AB95" s="271"/>
      <c r="AC95" s="271"/>
      <c r="AD95" s="271"/>
    </row>
    <row r="96" ht="20.25" customHeight="1">
      <c r="A96" s="271"/>
      <c r="B96" s="271"/>
      <c r="C96" s="271"/>
      <c r="D96" s="271"/>
      <c r="E96" s="271"/>
      <c r="F96" s="271"/>
      <c r="G96" s="271"/>
      <c r="H96" s="271"/>
      <c r="I96" s="271"/>
      <c r="J96" s="271"/>
      <c r="K96" s="271"/>
      <c r="L96" s="271"/>
      <c r="M96" s="271"/>
      <c r="N96" s="271"/>
      <c r="O96" s="271"/>
      <c r="P96" s="271"/>
      <c r="Q96" s="271"/>
      <c r="R96" s="271"/>
      <c r="S96" s="271"/>
      <c r="T96" s="271"/>
      <c r="U96" s="271"/>
      <c r="V96" s="271"/>
      <c r="W96" s="271"/>
      <c r="X96" s="271"/>
      <c r="Y96" s="271"/>
      <c r="Z96" s="271"/>
      <c r="AA96" s="271"/>
      <c r="AB96" s="271"/>
      <c r="AC96" s="271"/>
      <c r="AD96" s="271"/>
    </row>
    <row r="97" ht="20.25" customHeight="1">
      <c r="A97" s="271"/>
      <c r="B97" s="271"/>
      <c r="C97" s="271"/>
      <c r="D97" s="271"/>
      <c r="E97" s="271"/>
      <c r="F97" s="271"/>
      <c r="G97" s="271"/>
      <c r="H97" s="271"/>
      <c r="I97" s="271"/>
      <c r="J97" s="271"/>
      <c r="K97" s="271"/>
      <c r="L97" s="271"/>
      <c r="M97" s="271"/>
      <c r="N97" s="271"/>
      <c r="O97" s="271"/>
      <c r="P97" s="271"/>
      <c r="Q97" s="271"/>
      <c r="R97" s="271"/>
      <c r="S97" s="271"/>
      <c r="T97" s="271"/>
      <c r="U97" s="271"/>
      <c r="V97" s="271"/>
      <c r="W97" s="271"/>
      <c r="X97" s="271"/>
      <c r="Y97" s="271"/>
      <c r="Z97" s="271"/>
      <c r="AA97" s="271"/>
      <c r="AB97" s="271"/>
      <c r="AC97" s="271"/>
      <c r="AD97" s="271"/>
    </row>
    <row r="98" ht="20.25" customHeight="1">
      <c r="A98" s="271"/>
      <c r="B98" s="271"/>
      <c r="C98" s="271"/>
      <c r="D98" s="271"/>
      <c r="E98" s="271"/>
      <c r="F98" s="271"/>
      <c r="G98" s="271"/>
      <c r="H98" s="271"/>
      <c r="I98" s="271"/>
      <c r="J98" s="271"/>
      <c r="K98" s="271"/>
      <c r="L98" s="271"/>
      <c r="M98" s="271"/>
      <c r="N98" s="271"/>
      <c r="O98" s="271"/>
      <c r="P98" s="271"/>
      <c r="Q98" s="271"/>
      <c r="R98" s="271"/>
      <c r="S98" s="271"/>
      <c r="T98" s="271"/>
      <c r="U98" s="271"/>
      <c r="V98" s="271"/>
      <c r="W98" s="271"/>
      <c r="X98" s="271"/>
      <c r="Y98" s="271"/>
      <c r="Z98" s="271"/>
      <c r="AA98" s="271"/>
      <c r="AB98" s="271"/>
      <c r="AC98" s="271"/>
      <c r="AD98" s="271"/>
    </row>
    <row r="99" ht="20.25" customHeight="1">
      <c r="A99" s="271"/>
      <c r="B99" s="271"/>
      <c r="C99" s="271"/>
      <c r="D99" s="271"/>
      <c r="E99" s="271"/>
      <c r="F99" s="271"/>
      <c r="G99" s="271"/>
      <c r="H99" s="271"/>
      <c r="I99" s="271"/>
      <c r="J99" s="271"/>
      <c r="K99" s="271"/>
      <c r="L99" s="271"/>
      <c r="M99" s="271"/>
      <c r="N99" s="271"/>
      <c r="O99" s="271"/>
      <c r="P99" s="271"/>
      <c r="Q99" s="271"/>
      <c r="R99" s="271"/>
      <c r="S99" s="271"/>
      <c r="T99" s="271"/>
      <c r="U99" s="271"/>
      <c r="V99" s="271"/>
      <c r="W99" s="271"/>
      <c r="X99" s="271"/>
      <c r="Y99" s="271"/>
      <c r="Z99" s="271"/>
      <c r="AA99" s="271"/>
      <c r="AB99" s="271"/>
      <c r="AC99" s="271"/>
      <c r="AD99" s="271"/>
    </row>
    <row r="100" ht="20.25" customHeight="1">
      <c r="A100" s="271"/>
      <c r="B100" s="271"/>
      <c r="C100" s="271"/>
      <c r="D100" s="271"/>
      <c r="E100" s="271"/>
      <c r="F100" s="271"/>
      <c r="G100" s="271"/>
      <c r="H100" s="271"/>
      <c r="I100" s="271"/>
      <c r="J100" s="271"/>
      <c r="K100" s="271"/>
      <c r="L100" s="271"/>
      <c r="M100" s="271"/>
      <c r="N100" s="271"/>
      <c r="O100" s="271"/>
      <c r="P100" s="271"/>
      <c r="Q100" s="271"/>
      <c r="R100" s="271"/>
      <c r="S100" s="271"/>
      <c r="T100" s="271"/>
      <c r="U100" s="271"/>
      <c r="V100" s="271"/>
      <c r="W100" s="271"/>
      <c r="X100" s="271"/>
      <c r="Y100" s="271"/>
      <c r="Z100" s="271"/>
      <c r="AA100" s="271"/>
      <c r="AB100" s="271"/>
      <c r="AC100" s="271"/>
      <c r="AD100" s="271"/>
    </row>
    <row r="101" ht="20.25" customHeight="1">
      <c r="A101" s="271"/>
      <c r="B101" s="271"/>
      <c r="C101" s="271"/>
      <c r="D101" s="271"/>
      <c r="E101" s="271"/>
      <c r="F101" s="271"/>
      <c r="G101" s="271"/>
      <c r="H101" s="271"/>
      <c r="I101" s="271"/>
      <c r="J101" s="271"/>
      <c r="K101" s="271"/>
      <c r="L101" s="271"/>
      <c r="M101" s="271"/>
      <c r="N101" s="271"/>
      <c r="O101" s="271"/>
      <c r="P101" s="271"/>
      <c r="Q101" s="271"/>
      <c r="R101" s="271"/>
      <c r="S101" s="271"/>
      <c r="T101" s="271"/>
      <c r="U101" s="271"/>
      <c r="V101" s="271"/>
      <c r="W101" s="271"/>
      <c r="X101" s="271"/>
      <c r="Y101" s="271"/>
      <c r="Z101" s="271"/>
      <c r="AA101" s="271"/>
      <c r="AB101" s="271"/>
      <c r="AC101" s="271"/>
      <c r="AD101" s="271"/>
    </row>
    <row r="102" ht="20.25" customHeight="1">
      <c r="A102" s="271"/>
      <c r="B102" s="271"/>
      <c r="C102" s="271"/>
      <c r="D102" s="271"/>
      <c r="E102" s="271"/>
      <c r="F102" s="271"/>
      <c r="G102" s="271"/>
      <c r="H102" s="271"/>
      <c r="I102" s="271"/>
      <c r="J102" s="271"/>
      <c r="K102" s="271"/>
      <c r="L102" s="271"/>
      <c r="M102" s="271"/>
      <c r="N102" s="271"/>
      <c r="O102" s="271"/>
      <c r="P102" s="271"/>
      <c r="Q102" s="271"/>
      <c r="R102" s="271"/>
      <c r="S102" s="271"/>
      <c r="T102" s="271"/>
      <c r="U102" s="271"/>
      <c r="V102" s="271"/>
      <c r="W102" s="271"/>
      <c r="X102" s="271"/>
      <c r="Y102" s="271"/>
      <c r="Z102" s="271"/>
      <c r="AA102" s="271"/>
      <c r="AB102" s="271"/>
      <c r="AC102" s="271"/>
      <c r="AD102" s="271"/>
    </row>
    <row r="103" ht="20.25" customHeight="1">
      <c r="A103" s="271"/>
      <c r="B103" s="271"/>
      <c r="C103" s="271"/>
      <c r="D103" s="271"/>
      <c r="E103" s="271"/>
      <c r="F103" s="271"/>
      <c r="G103" s="271"/>
      <c r="H103" s="271"/>
      <c r="I103" s="271"/>
      <c r="J103" s="271"/>
      <c r="K103" s="271"/>
      <c r="L103" s="271"/>
      <c r="M103" s="271"/>
      <c r="N103" s="271"/>
      <c r="O103" s="271"/>
      <c r="P103" s="271"/>
      <c r="Q103" s="271"/>
      <c r="R103" s="271"/>
      <c r="S103" s="271"/>
      <c r="T103" s="271"/>
      <c r="U103" s="271"/>
      <c r="V103" s="271"/>
      <c r="W103" s="271"/>
      <c r="X103" s="271"/>
      <c r="Y103" s="271"/>
      <c r="Z103" s="271"/>
      <c r="AA103" s="271"/>
      <c r="AB103" s="271"/>
      <c r="AC103" s="271"/>
      <c r="AD103" s="271"/>
    </row>
    <row r="104" ht="20.25" customHeight="1">
      <c r="A104" s="271"/>
      <c r="B104" s="271"/>
      <c r="C104" s="271"/>
      <c r="D104" s="271"/>
      <c r="E104" s="271"/>
      <c r="F104" s="271"/>
      <c r="G104" s="271"/>
      <c r="H104" s="271"/>
      <c r="I104" s="271"/>
      <c r="J104" s="271"/>
      <c r="K104" s="271"/>
      <c r="L104" s="271"/>
      <c r="M104" s="271"/>
      <c r="N104" s="271"/>
      <c r="O104" s="271"/>
      <c r="P104" s="271"/>
      <c r="Q104" s="271"/>
      <c r="R104" s="271"/>
      <c r="S104" s="271"/>
      <c r="T104" s="271"/>
      <c r="U104" s="271"/>
      <c r="V104" s="271"/>
      <c r="W104" s="271"/>
      <c r="X104" s="271"/>
      <c r="Y104" s="271"/>
      <c r="Z104" s="271"/>
      <c r="AA104" s="271"/>
      <c r="AB104" s="271"/>
      <c r="AC104" s="271"/>
      <c r="AD104" s="271"/>
    </row>
    <row r="105" ht="20.25" customHeight="1">
      <c r="A105" s="271"/>
      <c r="B105" s="271"/>
      <c r="C105" s="271"/>
      <c r="D105" s="271"/>
      <c r="E105" s="271"/>
      <c r="F105" s="271"/>
      <c r="G105" s="271"/>
      <c r="H105" s="271"/>
      <c r="I105" s="271"/>
      <c r="J105" s="271"/>
      <c r="K105" s="271"/>
      <c r="L105" s="271"/>
      <c r="M105" s="271"/>
      <c r="N105" s="271"/>
      <c r="O105" s="271"/>
      <c r="P105" s="271"/>
      <c r="Q105" s="271"/>
      <c r="R105" s="271"/>
      <c r="S105" s="271"/>
      <c r="T105" s="271"/>
      <c r="U105" s="271"/>
      <c r="V105" s="271"/>
      <c r="W105" s="271"/>
      <c r="X105" s="271"/>
      <c r="Y105" s="271"/>
      <c r="Z105" s="271"/>
      <c r="AA105" s="271"/>
      <c r="AB105" s="271"/>
      <c r="AC105" s="271"/>
      <c r="AD105" s="271"/>
    </row>
    <row r="106" ht="20.25" customHeight="1">
      <c r="A106" s="271"/>
      <c r="B106" s="271"/>
      <c r="C106" s="271"/>
      <c r="D106" s="271"/>
      <c r="E106" s="271"/>
      <c r="F106" s="271"/>
      <c r="G106" s="271"/>
      <c r="H106" s="271"/>
      <c r="I106" s="271"/>
      <c r="J106" s="271"/>
      <c r="K106" s="271"/>
      <c r="L106" s="271"/>
      <c r="M106" s="271"/>
      <c r="N106" s="271"/>
      <c r="O106" s="271"/>
      <c r="P106" s="271"/>
      <c r="Q106" s="271"/>
      <c r="R106" s="271"/>
      <c r="S106" s="271"/>
      <c r="T106" s="271"/>
      <c r="U106" s="271"/>
      <c r="V106" s="271"/>
      <c r="W106" s="271"/>
      <c r="X106" s="271"/>
      <c r="Y106" s="271"/>
      <c r="Z106" s="271"/>
      <c r="AA106" s="271"/>
      <c r="AB106" s="271"/>
      <c r="AC106" s="271"/>
      <c r="AD106" s="271"/>
    </row>
    <row r="107" ht="20.25" customHeight="1">
      <c r="A107" s="271"/>
      <c r="B107" s="271"/>
      <c r="C107" s="271"/>
      <c r="D107" s="271"/>
      <c r="E107" s="271"/>
      <c r="F107" s="271"/>
      <c r="G107" s="271"/>
      <c r="H107" s="271"/>
      <c r="I107" s="271"/>
      <c r="J107" s="271"/>
      <c r="K107" s="271"/>
      <c r="L107" s="271"/>
      <c r="M107" s="271"/>
      <c r="N107" s="271"/>
      <c r="O107" s="271"/>
      <c r="P107" s="271"/>
      <c r="Q107" s="271"/>
      <c r="R107" s="271"/>
      <c r="S107" s="271"/>
      <c r="T107" s="271"/>
      <c r="U107" s="271"/>
      <c r="V107" s="271"/>
      <c r="W107" s="271"/>
      <c r="X107" s="271"/>
      <c r="Y107" s="271"/>
      <c r="Z107" s="271"/>
      <c r="AA107" s="271"/>
      <c r="AB107" s="271"/>
      <c r="AC107" s="271"/>
      <c r="AD107" s="271"/>
    </row>
    <row r="108" ht="20.25" customHeight="1">
      <c r="A108" s="271"/>
      <c r="B108" s="271"/>
      <c r="C108" s="271"/>
      <c r="D108" s="271"/>
      <c r="E108" s="271"/>
      <c r="F108" s="271"/>
      <c r="G108" s="271"/>
      <c r="H108" s="271"/>
      <c r="I108" s="271"/>
      <c r="J108" s="271"/>
      <c r="K108" s="271"/>
      <c r="L108" s="271"/>
      <c r="M108" s="271"/>
      <c r="N108" s="271"/>
      <c r="O108" s="271"/>
      <c r="P108" s="271"/>
      <c r="Q108" s="271"/>
      <c r="R108" s="271"/>
      <c r="S108" s="271"/>
      <c r="T108" s="271"/>
      <c r="U108" s="271"/>
      <c r="V108" s="271"/>
      <c r="W108" s="271"/>
      <c r="X108" s="271"/>
      <c r="Y108" s="271"/>
      <c r="Z108" s="271"/>
      <c r="AA108" s="271"/>
      <c r="AB108" s="271"/>
      <c r="AC108" s="271"/>
      <c r="AD108" s="271"/>
    </row>
    <row r="109" ht="20.25" customHeight="1">
      <c r="A109" s="271"/>
      <c r="B109" s="271"/>
      <c r="C109" s="271"/>
      <c r="D109" s="271"/>
      <c r="E109" s="271"/>
      <c r="F109" s="271"/>
      <c r="G109" s="271"/>
      <c r="H109" s="271"/>
      <c r="I109" s="271"/>
      <c r="J109" s="271"/>
      <c r="K109" s="271"/>
      <c r="L109" s="271"/>
      <c r="M109" s="271"/>
      <c r="N109" s="271"/>
      <c r="O109" s="271"/>
      <c r="P109" s="271"/>
      <c r="Q109" s="271"/>
      <c r="R109" s="271"/>
      <c r="S109" s="271"/>
      <c r="T109" s="271"/>
      <c r="U109" s="271"/>
      <c r="V109" s="271"/>
      <c r="W109" s="271"/>
      <c r="X109" s="271"/>
      <c r="Y109" s="271"/>
      <c r="Z109" s="271"/>
      <c r="AA109" s="271"/>
      <c r="AB109" s="271"/>
      <c r="AC109" s="271"/>
      <c r="AD109" s="271"/>
    </row>
    <row r="110" ht="20.25" customHeight="1">
      <c r="A110" s="271"/>
      <c r="B110" s="271"/>
      <c r="C110" s="271"/>
      <c r="D110" s="271"/>
      <c r="E110" s="271"/>
      <c r="F110" s="271"/>
      <c r="G110" s="271"/>
      <c r="H110" s="271"/>
      <c r="I110" s="271"/>
      <c r="J110" s="271"/>
      <c r="K110" s="271"/>
      <c r="L110" s="271"/>
      <c r="M110" s="271"/>
      <c r="N110" s="271"/>
      <c r="O110" s="271"/>
      <c r="P110" s="271"/>
      <c r="Q110" s="271"/>
      <c r="R110" s="271"/>
      <c r="S110" s="271"/>
      <c r="T110" s="271"/>
      <c r="U110" s="271"/>
      <c r="V110" s="271"/>
      <c r="W110" s="271"/>
      <c r="X110" s="271"/>
      <c r="Y110" s="271"/>
      <c r="Z110" s="271"/>
      <c r="AA110" s="271"/>
      <c r="AB110" s="271"/>
      <c r="AC110" s="271"/>
      <c r="AD110" s="271"/>
    </row>
    <row r="111" ht="20.25" customHeight="1">
      <c r="A111" s="271"/>
      <c r="B111" s="271"/>
      <c r="C111" s="271"/>
      <c r="D111" s="271"/>
      <c r="E111" s="271"/>
      <c r="F111" s="271"/>
      <c r="G111" s="271"/>
      <c r="H111" s="271"/>
      <c r="I111" s="271"/>
      <c r="J111" s="271"/>
      <c r="K111" s="271"/>
      <c r="L111" s="271"/>
      <c r="M111" s="271"/>
      <c r="N111" s="271"/>
      <c r="O111" s="271"/>
      <c r="P111" s="271"/>
      <c r="Q111" s="271"/>
      <c r="R111" s="271"/>
      <c r="S111" s="271"/>
      <c r="T111" s="271"/>
      <c r="U111" s="271"/>
      <c r="V111" s="271"/>
      <c r="W111" s="271"/>
      <c r="X111" s="271"/>
      <c r="Y111" s="271"/>
      <c r="Z111" s="271"/>
      <c r="AA111" s="271"/>
      <c r="AB111" s="271"/>
      <c r="AC111" s="271"/>
      <c r="AD111" s="271"/>
    </row>
    <row r="112" ht="20.25" customHeight="1">
      <c r="A112" s="271"/>
      <c r="B112" s="271"/>
      <c r="C112" s="271"/>
      <c r="D112" s="271"/>
      <c r="E112" s="271"/>
      <c r="F112" s="271"/>
      <c r="G112" s="271"/>
      <c r="H112" s="271"/>
      <c r="I112" s="271"/>
      <c r="J112" s="271"/>
      <c r="K112" s="271"/>
      <c r="L112" s="271"/>
      <c r="M112" s="271"/>
      <c r="N112" s="271"/>
      <c r="O112" s="271"/>
      <c r="P112" s="271"/>
      <c r="Q112" s="271"/>
      <c r="R112" s="271"/>
      <c r="S112" s="271"/>
      <c r="T112" s="271"/>
      <c r="U112" s="271"/>
      <c r="V112" s="271"/>
      <c r="W112" s="271"/>
      <c r="X112" s="271"/>
      <c r="Y112" s="271"/>
      <c r="Z112" s="271"/>
      <c r="AA112" s="271"/>
      <c r="AB112" s="271"/>
      <c r="AC112" s="271"/>
      <c r="AD112" s="271"/>
    </row>
    <row r="113" ht="20.25" customHeight="1">
      <c r="A113" s="271"/>
      <c r="B113" s="271"/>
      <c r="C113" s="271"/>
      <c r="D113" s="271"/>
      <c r="E113" s="271"/>
      <c r="F113" s="271"/>
      <c r="G113" s="271"/>
      <c r="H113" s="271"/>
      <c r="I113" s="271"/>
      <c r="J113" s="271"/>
      <c r="K113" s="271"/>
      <c r="L113" s="271"/>
      <c r="M113" s="271"/>
      <c r="N113" s="271"/>
      <c r="O113" s="271"/>
      <c r="P113" s="271"/>
      <c r="Q113" s="271"/>
      <c r="R113" s="271"/>
      <c r="S113" s="271"/>
      <c r="T113" s="271"/>
      <c r="U113" s="271"/>
      <c r="V113" s="271"/>
      <c r="W113" s="271"/>
      <c r="X113" s="271"/>
      <c r="Y113" s="271"/>
      <c r="Z113" s="271"/>
      <c r="AA113" s="271"/>
      <c r="AB113" s="271"/>
      <c r="AC113" s="271"/>
      <c r="AD113" s="271"/>
    </row>
    <row r="114" ht="20.25" customHeight="1">
      <c r="A114" s="271"/>
      <c r="B114" s="271"/>
      <c r="C114" s="271"/>
      <c r="D114" s="271"/>
      <c r="E114" s="271"/>
      <c r="F114" s="271"/>
      <c r="G114" s="271"/>
      <c r="H114" s="271"/>
      <c r="I114" s="271"/>
      <c r="J114" s="271"/>
      <c r="K114" s="271"/>
      <c r="L114" s="271"/>
      <c r="M114" s="271"/>
      <c r="N114" s="271"/>
      <c r="O114" s="271"/>
      <c r="P114" s="271"/>
      <c r="Q114" s="271"/>
      <c r="R114" s="271"/>
      <c r="S114" s="271"/>
      <c r="T114" s="271"/>
      <c r="U114" s="271"/>
      <c r="V114" s="271"/>
      <c r="W114" s="271"/>
      <c r="X114" s="271"/>
      <c r="Y114" s="271"/>
      <c r="Z114" s="271"/>
      <c r="AA114" s="271"/>
      <c r="AB114" s="271"/>
      <c r="AC114" s="271"/>
      <c r="AD114" s="271"/>
    </row>
    <row r="115" ht="20.25" customHeight="1">
      <c r="A115" s="271"/>
      <c r="B115" s="271"/>
      <c r="C115" s="271"/>
      <c r="D115" s="271"/>
      <c r="E115" s="271"/>
      <c r="F115" s="271"/>
      <c r="G115" s="271"/>
      <c r="H115" s="271"/>
      <c r="I115" s="271"/>
      <c r="J115" s="271"/>
      <c r="K115" s="271"/>
      <c r="L115" s="271"/>
      <c r="M115" s="271"/>
      <c r="N115" s="271"/>
      <c r="O115" s="271"/>
      <c r="P115" s="271"/>
      <c r="Q115" s="271"/>
      <c r="R115" s="271"/>
      <c r="S115" s="271"/>
      <c r="T115" s="271"/>
      <c r="U115" s="271"/>
      <c r="V115" s="271"/>
      <c r="W115" s="271"/>
      <c r="X115" s="271"/>
      <c r="Y115" s="271"/>
      <c r="Z115" s="271"/>
      <c r="AA115" s="271"/>
      <c r="AB115" s="271"/>
      <c r="AC115" s="271"/>
      <c r="AD115" s="271"/>
    </row>
    <row r="116" ht="20.25" customHeight="1">
      <c r="A116" s="271"/>
      <c r="B116" s="271"/>
      <c r="C116" s="271"/>
      <c r="D116" s="271"/>
      <c r="E116" s="271"/>
      <c r="F116" s="271"/>
      <c r="G116" s="271"/>
      <c r="H116" s="271"/>
      <c r="I116" s="271"/>
      <c r="J116" s="271"/>
      <c r="K116" s="271"/>
      <c r="L116" s="271"/>
      <c r="M116" s="271"/>
      <c r="N116" s="271"/>
      <c r="O116" s="271"/>
      <c r="P116" s="271"/>
      <c r="Q116" s="271"/>
      <c r="R116" s="271"/>
      <c r="S116" s="271"/>
      <c r="T116" s="271"/>
      <c r="U116" s="271"/>
      <c r="V116" s="271"/>
      <c r="W116" s="271"/>
      <c r="X116" s="271"/>
      <c r="Y116" s="271"/>
      <c r="Z116" s="271"/>
      <c r="AA116" s="271"/>
      <c r="AB116" s="271"/>
      <c r="AC116" s="271"/>
      <c r="AD116" s="271"/>
    </row>
    <row r="117" ht="20.25" customHeight="1">
      <c r="A117" s="271"/>
      <c r="B117" s="271"/>
      <c r="C117" s="271"/>
      <c r="D117" s="271"/>
      <c r="E117" s="271"/>
      <c r="F117" s="271"/>
      <c r="G117" s="271"/>
      <c r="H117" s="271"/>
      <c r="I117" s="271"/>
      <c r="J117" s="271"/>
      <c r="K117" s="271"/>
      <c r="L117" s="271"/>
      <c r="M117" s="271"/>
      <c r="N117" s="271"/>
      <c r="O117" s="271"/>
      <c r="P117" s="271"/>
      <c r="Q117" s="271"/>
      <c r="R117" s="271"/>
      <c r="S117" s="271"/>
      <c r="T117" s="271"/>
      <c r="U117" s="271"/>
      <c r="V117" s="271"/>
      <c r="W117" s="271"/>
      <c r="X117" s="271"/>
      <c r="Y117" s="271"/>
      <c r="Z117" s="271"/>
      <c r="AA117" s="271"/>
      <c r="AB117" s="271"/>
      <c r="AC117" s="271"/>
      <c r="AD117" s="271"/>
    </row>
    <row r="118" ht="20.25" customHeight="1">
      <c r="A118" s="271"/>
      <c r="B118" s="271"/>
      <c r="C118" s="271"/>
      <c r="D118" s="271"/>
      <c r="E118" s="271"/>
      <c r="F118" s="271"/>
      <c r="G118" s="271"/>
      <c r="H118" s="271"/>
      <c r="I118" s="271"/>
      <c r="J118" s="271"/>
      <c r="K118" s="271"/>
      <c r="L118" s="271"/>
      <c r="M118" s="271"/>
      <c r="N118" s="271"/>
      <c r="O118" s="271"/>
      <c r="P118" s="271"/>
      <c r="Q118" s="271"/>
      <c r="R118" s="271"/>
      <c r="S118" s="271"/>
      <c r="T118" s="271"/>
      <c r="U118" s="271"/>
      <c r="V118" s="271"/>
      <c r="W118" s="271"/>
      <c r="X118" s="271"/>
      <c r="Y118" s="271"/>
      <c r="Z118" s="271"/>
      <c r="AA118" s="271"/>
      <c r="AB118" s="271"/>
      <c r="AC118" s="271"/>
      <c r="AD118" s="271"/>
    </row>
    <row r="119" ht="20.25" customHeight="1">
      <c r="A119" s="271"/>
      <c r="B119" s="271"/>
      <c r="C119" s="271"/>
      <c r="D119" s="271"/>
      <c r="E119" s="271"/>
      <c r="F119" s="271"/>
      <c r="G119" s="271"/>
      <c r="H119" s="271"/>
      <c r="I119" s="271"/>
      <c r="J119" s="271"/>
      <c r="K119" s="271"/>
      <c r="L119" s="271"/>
      <c r="M119" s="271"/>
      <c r="N119" s="271"/>
      <c r="O119" s="271"/>
      <c r="P119" s="271"/>
      <c r="Q119" s="271"/>
      <c r="R119" s="271"/>
      <c r="S119" s="271"/>
      <c r="T119" s="271"/>
      <c r="U119" s="271"/>
      <c r="V119" s="271"/>
      <c r="W119" s="271"/>
      <c r="X119" s="271"/>
      <c r="Y119" s="271"/>
      <c r="Z119" s="271"/>
      <c r="AA119" s="271"/>
      <c r="AB119" s="271"/>
      <c r="AC119" s="271"/>
      <c r="AD119" s="271"/>
    </row>
    <row r="120" ht="20.25" customHeight="1">
      <c r="A120" s="271"/>
      <c r="B120" s="271"/>
      <c r="C120" s="271"/>
      <c r="D120" s="271"/>
      <c r="E120" s="271"/>
      <c r="F120" s="271"/>
      <c r="G120" s="271"/>
      <c r="H120" s="271"/>
      <c r="I120" s="271"/>
      <c r="J120" s="271"/>
      <c r="K120" s="271"/>
      <c r="L120" s="271"/>
      <c r="M120" s="271"/>
      <c r="N120" s="271"/>
      <c r="O120" s="271"/>
      <c r="P120" s="271"/>
      <c r="Q120" s="271"/>
      <c r="R120" s="271"/>
      <c r="S120" s="271"/>
      <c r="T120" s="271"/>
      <c r="U120" s="271"/>
      <c r="V120" s="271"/>
      <c r="W120" s="271"/>
      <c r="X120" s="271"/>
      <c r="Y120" s="271"/>
      <c r="Z120" s="271"/>
      <c r="AA120" s="271"/>
      <c r="AB120" s="271"/>
      <c r="AC120" s="271"/>
      <c r="AD120" s="271"/>
    </row>
    <row r="121" ht="20.25" customHeight="1">
      <c r="A121" s="271"/>
      <c r="B121" s="271"/>
      <c r="C121" s="271"/>
      <c r="D121" s="271"/>
      <c r="E121" s="271"/>
      <c r="F121" s="271"/>
      <c r="G121" s="271"/>
      <c r="H121" s="271"/>
      <c r="I121" s="271"/>
      <c r="J121" s="271"/>
      <c r="K121" s="271"/>
      <c r="L121" s="271"/>
      <c r="M121" s="271"/>
      <c r="N121" s="271"/>
      <c r="O121" s="271"/>
      <c r="P121" s="271"/>
      <c r="Q121" s="271"/>
      <c r="R121" s="271"/>
      <c r="S121" s="271"/>
      <c r="T121" s="271"/>
      <c r="U121" s="271"/>
      <c r="V121" s="271"/>
      <c r="W121" s="271"/>
      <c r="X121" s="271"/>
      <c r="Y121" s="271"/>
      <c r="Z121" s="271"/>
      <c r="AA121" s="271"/>
      <c r="AB121" s="271"/>
      <c r="AC121" s="271"/>
      <c r="AD121" s="271"/>
    </row>
    <row r="122" ht="20.25" customHeight="1">
      <c r="A122" s="271"/>
      <c r="B122" s="271"/>
      <c r="C122" s="271"/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271"/>
      <c r="T122" s="271"/>
      <c r="U122" s="271"/>
      <c r="V122" s="271"/>
      <c r="W122" s="271"/>
      <c r="X122" s="271"/>
      <c r="Y122" s="271"/>
      <c r="Z122" s="271"/>
      <c r="AA122" s="271"/>
      <c r="AB122" s="271"/>
      <c r="AC122" s="271"/>
      <c r="AD122" s="271"/>
    </row>
    <row r="123" ht="20.25" customHeight="1">
      <c r="A123" s="271"/>
      <c r="B123" s="271"/>
      <c r="C123" s="271"/>
      <c r="D123" s="271"/>
      <c r="E123" s="271"/>
      <c r="F123" s="271"/>
      <c r="G123" s="271"/>
      <c r="H123" s="271"/>
      <c r="I123" s="271"/>
      <c r="J123" s="271"/>
      <c r="K123" s="271"/>
      <c r="L123" s="271"/>
      <c r="M123" s="271"/>
      <c r="N123" s="271"/>
      <c r="O123" s="271"/>
      <c r="P123" s="271"/>
      <c r="Q123" s="271"/>
      <c r="R123" s="271"/>
      <c r="S123" s="271"/>
      <c r="T123" s="271"/>
      <c r="U123" s="271"/>
      <c r="V123" s="271"/>
      <c r="W123" s="271"/>
      <c r="X123" s="271"/>
      <c r="Y123" s="271"/>
      <c r="Z123" s="271"/>
      <c r="AA123" s="271"/>
      <c r="AB123" s="271"/>
      <c r="AC123" s="271"/>
      <c r="AD123" s="271"/>
    </row>
    <row r="124" ht="20.25" customHeight="1">
      <c r="A124" s="271"/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271"/>
      <c r="T124" s="271"/>
      <c r="U124" s="271"/>
      <c r="V124" s="271"/>
      <c r="W124" s="271"/>
      <c r="X124" s="271"/>
      <c r="Y124" s="271"/>
      <c r="Z124" s="271"/>
      <c r="AA124" s="271"/>
      <c r="AB124" s="271"/>
      <c r="AC124" s="271"/>
      <c r="AD124" s="271"/>
    </row>
    <row r="125" ht="20.25" customHeight="1">
      <c r="A125" s="271"/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271"/>
      <c r="T125" s="271"/>
      <c r="U125" s="271"/>
      <c r="V125" s="271"/>
      <c r="W125" s="271"/>
      <c r="X125" s="271"/>
      <c r="Y125" s="271"/>
      <c r="Z125" s="271"/>
      <c r="AA125" s="271"/>
      <c r="AB125" s="271"/>
      <c r="AC125" s="271"/>
      <c r="AD125" s="271"/>
    </row>
    <row r="126" ht="20.25" customHeight="1">
      <c r="A126" s="271"/>
      <c r="B126" s="271"/>
      <c r="C126" s="271"/>
      <c r="D126" s="271"/>
      <c r="E126" s="271"/>
      <c r="F126" s="271"/>
      <c r="G126" s="271"/>
      <c r="H126" s="271"/>
      <c r="I126" s="271"/>
      <c r="J126" s="271"/>
      <c r="K126" s="271"/>
      <c r="L126" s="271"/>
      <c r="M126" s="271"/>
      <c r="N126" s="271"/>
      <c r="O126" s="271"/>
      <c r="P126" s="271"/>
      <c r="Q126" s="271"/>
      <c r="R126" s="271"/>
      <c r="S126" s="271"/>
      <c r="T126" s="271"/>
      <c r="U126" s="271"/>
      <c r="V126" s="271"/>
      <c r="W126" s="271"/>
      <c r="X126" s="271"/>
      <c r="Y126" s="271"/>
      <c r="Z126" s="271"/>
      <c r="AA126" s="271"/>
      <c r="AB126" s="271"/>
      <c r="AC126" s="271"/>
      <c r="AD126" s="271"/>
    </row>
    <row r="127" ht="20.25" customHeight="1">
      <c r="A127" s="271"/>
      <c r="B127" s="271"/>
      <c r="C127" s="271"/>
      <c r="D127" s="271"/>
      <c r="E127" s="271"/>
      <c r="F127" s="271"/>
      <c r="G127" s="271"/>
      <c r="H127" s="271"/>
      <c r="I127" s="271"/>
      <c r="J127" s="271"/>
      <c r="K127" s="271"/>
      <c r="L127" s="271"/>
      <c r="M127" s="271"/>
      <c r="N127" s="271"/>
      <c r="O127" s="271"/>
      <c r="P127" s="271"/>
      <c r="Q127" s="271"/>
      <c r="R127" s="271"/>
      <c r="S127" s="271"/>
      <c r="T127" s="271"/>
      <c r="U127" s="271"/>
      <c r="V127" s="271"/>
      <c r="W127" s="271"/>
      <c r="X127" s="271"/>
      <c r="Y127" s="271"/>
      <c r="Z127" s="271"/>
      <c r="AA127" s="271"/>
      <c r="AB127" s="271"/>
      <c r="AC127" s="271"/>
      <c r="AD127" s="271"/>
    </row>
    <row r="128" ht="20.25" customHeight="1">
      <c r="A128" s="271"/>
      <c r="B128" s="271"/>
      <c r="C128" s="271"/>
      <c r="D128" s="271"/>
      <c r="E128" s="271"/>
      <c r="F128" s="271"/>
      <c r="G128" s="271"/>
      <c r="H128" s="271"/>
      <c r="I128" s="271"/>
      <c r="J128" s="271"/>
      <c r="K128" s="271"/>
      <c r="L128" s="271"/>
      <c r="M128" s="271"/>
      <c r="N128" s="271"/>
      <c r="O128" s="271"/>
      <c r="P128" s="271"/>
      <c r="Q128" s="271"/>
      <c r="R128" s="271"/>
      <c r="S128" s="271"/>
      <c r="T128" s="271"/>
      <c r="U128" s="271"/>
      <c r="V128" s="271"/>
      <c r="W128" s="271"/>
      <c r="X128" s="271"/>
      <c r="Y128" s="271"/>
      <c r="Z128" s="271"/>
      <c r="AA128" s="271"/>
      <c r="AB128" s="271"/>
      <c r="AC128" s="271"/>
      <c r="AD128" s="271"/>
    </row>
    <row r="129" ht="20.25" customHeight="1">
      <c r="A129" s="271"/>
      <c r="B129" s="271"/>
      <c r="C129" s="271"/>
      <c r="D129" s="271"/>
      <c r="E129" s="271"/>
      <c r="F129" s="271"/>
      <c r="G129" s="271"/>
      <c r="H129" s="271"/>
      <c r="I129" s="271"/>
      <c r="J129" s="271"/>
      <c r="K129" s="271"/>
      <c r="L129" s="271"/>
      <c r="M129" s="271"/>
      <c r="N129" s="271"/>
      <c r="O129" s="271"/>
      <c r="P129" s="271"/>
      <c r="Q129" s="271"/>
      <c r="R129" s="271"/>
      <c r="S129" s="271"/>
      <c r="T129" s="271"/>
      <c r="U129" s="271"/>
      <c r="V129" s="271"/>
      <c r="W129" s="271"/>
      <c r="X129" s="271"/>
      <c r="Y129" s="271"/>
      <c r="Z129" s="271"/>
      <c r="AA129" s="271"/>
      <c r="AB129" s="271"/>
      <c r="AC129" s="271"/>
      <c r="AD129" s="271"/>
    </row>
    <row r="130" ht="20.25" customHeight="1">
      <c r="A130" s="271"/>
      <c r="B130" s="271"/>
      <c r="C130" s="271"/>
      <c r="D130" s="271"/>
      <c r="E130" s="271"/>
      <c r="F130" s="271"/>
      <c r="G130" s="271"/>
      <c r="H130" s="271"/>
      <c r="I130" s="271"/>
      <c r="J130" s="271"/>
      <c r="K130" s="271"/>
      <c r="L130" s="271"/>
      <c r="M130" s="271"/>
      <c r="N130" s="271"/>
      <c r="O130" s="271"/>
      <c r="P130" s="271"/>
      <c r="Q130" s="271"/>
      <c r="R130" s="271"/>
      <c r="S130" s="271"/>
      <c r="T130" s="271"/>
      <c r="U130" s="271"/>
      <c r="V130" s="271"/>
      <c r="W130" s="271"/>
      <c r="X130" s="271"/>
      <c r="Y130" s="271"/>
      <c r="Z130" s="271"/>
      <c r="AA130" s="271"/>
      <c r="AB130" s="271"/>
      <c r="AC130" s="271"/>
      <c r="AD130" s="271"/>
    </row>
    <row r="131" ht="20.25" customHeight="1">
      <c r="A131" s="271"/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271"/>
      <c r="T131" s="271"/>
      <c r="U131" s="271"/>
      <c r="V131" s="271"/>
      <c r="W131" s="271"/>
      <c r="X131" s="271"/>
      <c r="Y131" s="271"/>
      <c r="Z131" s="271"/>
      <c r="AA131" s="271"/>
      <c r="AB131" s="271"/>
      <c r="AC131" s="271"/>
      <c r="AD131" s="271"/>
    </row>
    <row r="132" ht="20.25" customHeight="1">
      <c r="A132" s="271"/>
      <c r="B132" s="271"/>
      <c r="C132" s="271"/>
      <c r="D132" s="271"/>
      <c r="E132" s="271"/>
      <c r="F132" s="271"/>
      <c r="G132" s="271"/>
      <c r="H132" s="271"/>
      <c r="I132" s="271"/>
      <c r="J132" s="271"/>
      <c r="K132" s="271"/>
      <c r="L132" s="271"/>
      <c r="M132" s="271"/>
      <c r="N132" s="271"/>
      <c r="O132" s="271"/>
      <c r="P132" s="271"/>
      <c r="Q132" s="271"/>
      <c r="R132" s="271"/>
      <c r="S132" s="271"/>
      <c r="T132" s="271"/>
      <c r="U132" s="271"/>
      <c r="V132" s="271"/>
      <c r="W132" s="271"/>
      <c r="X132" s="271"/>
      <c r="Y132" s="271"/>
      <c r="Z132" s="271"/>
      <c r="AA132" s="271"/>
      <c r="AB132" s="271"/>
      <c r="AC132" s="271"/>
      <c r="AD132" s="271"/>
    </row>
    <row r="133" ht="20.25" customHeight="1">
      <c r="A133" s="271"/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271"/>
      <c r="T133" s="271"/>
      <c r="U133" s="271"/>
      <c r="V133" s="271"/>
      <c r="W133" s="271"/>
      <c r="X133" s="271"/>
      <c r="Y133" s="271"/>
      <c r="Z133" s="271"/>
      <c r="AA133" s="271"/>
      <c r="AB133" s="271"/>
      <c r="AC133" s="271"/>
      <c r="AD133" s="271"/>
    </row>
    <row r="134" ht="20.25" customHeight="1">
      <c r="A134" s="271"/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271"/>
      <c r="T134" s="271"/>
      <c r="U134" s="271"/>
      <c r="V134" s="271"/>
      <c r="W134" s="271"/>
      <c r="X134" s="271"/>
      <c r="Y134" s="271"/>
      <c r="Z134" s="271"/>
      <c r="AA134" s="271"/>
      <c r="AB134" s="271"/>
      <c r="AC134" s="271"/>
      <c r="AD134" s="271"/>
    </row>
    <row r="135" ht="20.25" customHeight="1">
      <c r="A135" s="271"/>
      <c r="B135" s="271"/>
      <c r="C135" s="271"/>
      <c r="D135" s="271"/>
      <c r="E135" s="271"/>
      <c r="F135" s="271"/>
      <c r="G135" s="271"/>
      <c r="H135" s="271"/>
      <c r="I135" s="271"/>
      <c r="J135" s="271"/>
      <c r="K135" s="271"/>
      <c r="L135" s="271"/>
      <c r="M135" s="271"/>
      <c r="N135" s="271"/>
      <c r="O135" s="271"/>
      <c r="P135" s="271"/>
      <c r="Q135" s="271"/>
      <c r="R135" s="271"/>
      <c r="S135" s="271"/>
      <c r="T135" s="271"/>
      <c r="U135" s="271"/>
      <c r="V135" s="271"/>
      <c r="W135" s="271"/>
      <c r="X135" s="271"/>
      <c r="Y135" s="271"/>
      <c r="Z135" s="271"/>
      <c r="AA135" s="271"/>
      <c r="AB135" s="271"/>
      <c r="AC135" s="271"/>
      <c r="AD135" s="271"/>
    </row>
    <row r="136" ht="20.25" customHeight="1">
      <c r="A136" s="271"/>
      <c r="B136" s="271"/>
      <c r="C136" s="271"/>
      <c r="D136" s="271"/>
      <c r="E136" s="271"/>
      <c r="F136" s="271"/>
      <c r="G136" s="271"/>
      <c r="H136" s="271"/>
      <c r="I136" s="271"/>
      <c r="J136" s="271"/>
      <c r="K136" s="271"/>
      <c r="L136" s="271"/>
      <c r="M136" s="271"/>
      <c r="N136" s="271"/>
      <c r="O136" s="271"/>
      <c r="P136" s="271"/>
      <c r="Q136" s="271"/>
      <c r="R136" s="271"/>
      <c r="S136" s="271"/>
      <c r="T136" s="271"/>
      <c r="U136" s="271"/>
      <c r="V136" s="271"/>
      <c r="W136" s="271"/>
      <c r="X136" s="271"/>
      <c r="Y136" s="271"/>
      <c r="Z136" s="271"/>
      <c r="AA136" s="271"/>
      <c r="AB136" s="271"/>
      <c r="AC136" s="271"/>
      <c r="AD136" s="271"/>
    </row>
    <row r="137" ht="20.25" customHeight="1">
      <c r="A137" s="271"/>
      <c r="B137" s="271"/>
      <c r="C137" s="271"/>
      <c r="D137" s="271"/>
      <c r="E137" s="271"/>
      <c r="F137" s="271"/>
      <c r="G137" s="271"/>
      <c r="H137" s="271"/>
      <c r="I137" s="271"/>
      <c r="J137" s="271"/>
      <c r="K137" s="271"/>
      <c r="L137" s="271"/>
      <c r="M137" s="271"/>
      <c r="N137" s="271"/>
      <c r="O137" s="271"/>
      <c r="P137" s="271"/>
      <c r="Q137" s="271"/>
      <c r="R137" s="271"/>
      <c r="S137" s="271"/>
      <c r="T137" s="271"/>
      <c r="U137" s="271"/>
      <c r="V137" s="271"/>
      <c r="W137" s="271"/>
      <c r="X137" s="271"/>
      <c r="Y137" s="271"/>
      <c r="Z137" s="271"/>
      <c r="AA137" s="271"/>
      <c r="AB137" s="271"/>
      <c r="AC137" s="271"/>
      <c r="AD137" s="271"/>
    </row>
    <row r="138" ht="20.25" customHeight="1">
      <c r="A138" s="271"/>
      <c r="B138" s="271"/>
      <c r="C138" s="271"/>
      <c r="D138" s="271"/>
      <c r="E138" s="271"/>
      <c r="F138" s="271"/>
      <c r="G138" s="271"/>
      <c r="H138" s="271"/>
      <c r="I138" s="271"/>
      <c r="J138" s="271"/>
      <c r="K138" s="271"/>
      <c r="L138" s="271"/>
      <c r="M138" s="271"/>
      <c r="N138" s="271"/>
      <c r="O138" s="271"/>
      <c r="P138" s="271"/>
      <c r="Q138" s="271"/>
      <c r="R138" s="271"/>
      <c r="S138" s="271"/>
      <c r="T138" s="271"/>
      <c r="U138" s="271"/>
      <c r="V138" s="271"/>
      <c r="W138" s="271"/>
      <c r="X138" s="271"/>
      <c r="Y138" s="271"/>
      <c r="Z138" s="271"/>
      <c r="AA138" s="271"/>
      <c r="AB138" s="271"/>
      <c r="AC138" s="271"/>
      <c r="AD138" s="271"/>
    </row>
    <row r="139" ht="20.25" customHeight="1">
      <c r="A139" s="271"/>
      <c r="B139" s="271"/>
      <c r="C139" s="271"/>
      <c r="D139" s="271"/>
      <c r="E139" s="271"/>
      <c r="F139" s="271"/>
      <c r="G139" s="271"/>
      <c r="H139" s="271"/>
      <c r="I139" s="271"/>
      <c r="J139" s="271"/>
      <c r="K139" s="271"/>
      <c r="L139" s="271"/>
      <c r="M139" s="271"/>
      <c r="N139" s="271"/>
      <c r="O139" s="271"/>
      <c r="P139" s="271"/>
      <c r="Q139" s="271"/>
      <c r="R139" s="271"/>
      <c r="S139" s="271"/>
      <c r="T139" s="271"/>
      <c r="U139" s="271"/>
      <c r="V139" s="271"/>
      <c r="W139" s="271"/>
      <c r="X139" s="271"/>
      <c r="Y139" s="271"/>
      <c r="Z139" s="271"/>
      <c r="AA139" s="271"/>
      <c r="AB139" s="271"/>
      <c r="AC139" s="271"/>
      <c r="AD139" s="271"/>
    </row>
    <row r="140" ht="20.25" customHeight="1">
      <c r="A140" s="271"/>
      <c r="B140" s="271"/>
      <c r="C140" s="271"/>
      <c r="D140" s="271"/>
      <c r="E140" s="271"/>
      <c r="F140" s="271"/>
      <c r="G140" s="271"/>
      <c r="H140" s="271"/>
      <c r="I140" s="271"/>
      <c r="J140" s="271"/>
      <c r="K140" s="271"/>
      <c r="L140" s="271"/>
      <c r="M140" s="271"/>
      <c r="N140" s="271"/>
      <c r="O140" s="271"/>
      <c r="P140" s="271"/>
      <c r="Q140" s="271"/>
      <c r="R140" s="271"/>
      <c r="S140" s="271"/>
      <c r="T140" s="271"/>
      <c r="U140" s="271"/>
      <c r="V140" s="271"/>
      <c r="W140" s="271"/>
      <c r="X140" s="271"/>
      <c r="Y140" s="271"/>
      <c r="Z140" s="271"/>
      <c r="AA140" s="271"/>
      <c r="AB140" s="271"/>
      <c r="AC140" s="271"/>
      <c r="AD140" s="271"/>
    </row>
    <row r="141" ht="20.25" customHeight="1">
      <c r="A141" s="271"/>
      <c r="B141" s="271"/>
      <c r="C141" s="271"/>
      <c r="D141" s="271"/>
      <c r="E141" s="271"/>
      <c r="F141" s="271"/>
      <c r="G141" s="271"/>
      <c r="H141" s="271"/>
      <c r="I141" s="271"/>
      <c r="J141" s="271"/>
      <c r="K141" s="271"/>
      <c r="L141" s="271"/>
      <c r="M141" s="271"/>
      <c r="N141" s="271"/>
      <c r="O141" s="271"/>
      <c r="P141" s="271"/>
      <c r="Q141" s="271"/>
      <c r="R141" s="271"/>
      <c r="S141" s="271"/>
      <c r="T141" s="271"/>
      <c r="U141" s="271"/>
      <c r="V141" s="271"/>
      <c r="W141" s="271"/>
      <c r="X141" s="271"/>
      <c r="Y141" s="271"/>
      <c r="Z141" s="271"/>
      <c r="AA141" s="271"/>
      <c r="AB141" s="271"/>
      <c r="AC141" s="271"/>
      <c r="AD141" s="271"/>
    </row>
    <row r="142" ht="20.25" customHeight="1">
      <c r="A142" s="271"/>
      <c r="B142" s="271"/>
      <c r="C142" s="271"/>
      <c r="D142" s="271"/>
      <c r="E142" s="271"/>
      <c r="F142" s="271"/>
      <c r="G142" s="271"/>
      <c r="H142" s="271"/>
      <c r="I142" s="271"/>
      <c r="J142" s="271"/>
      <c r="K142" s="271"/>
      <c r="L142" s="271"/>
      <c r="M142" s="271"/>
      <c r="N142" s="271"/>
      <c r="O142" s="271"/>
      <c r="P142" s="271"/>
      <c r="Q142" s="271"/>
      <c r="R142" s="271"/>
      <c r="S142" s="271"/>
      <c r="T142" s="271"/>
      <c r="U142" s="271"/>
      <c r="V142" s="271"/>
      <c r="W142" s="271"/>
      <c r="X142" s="271"/>
      <c r="Y142" s="271"/>
      <c r="Z142" s="271"/>
      <c r="AA142" s="271"/>
      <c r="AB142" s="271"/>
      <c r="AC142" s="271"/>
      <c r="AD142" s="271"/>
    </row>
    <row r="143" ht="20.25" customHeight="1">
      <c r="A143" s="271"/>
      <c r="B143" s="271"/>
      <c r="C143" s="271"/>
      <c r="D143" s="271"/>
      <c r="E143" s="271"/>
      <c r="F143" s="271"/>
      <c r="G143" s="271"/>
      <c r="H143" s="271"/>
      <c r="I143" s="271"/>
      <c r="J143" s="271"/>
      <c r="K143" s="271"/>
      <c r="L143" s="271"/>
      <c r="M143" s="271"/>
      <c r="N143" s="271"/>
      <c r="O143" s="271"/>
      <c r="P143" s="271"/>
      <c r="Q143" s="271"/>
      <c r="R143" s="271"/>
      <c r="S143" s="271"/>
      <c r="T143" s="271"/>
      <c r="U143" s="271"/>
      <c r="V143" s="271"/>
      <c r="W143" s="271"/>
      <c r="X143" s="271"/>
      <c r="Y143" s="271"/>
      <c r="Z143" s="271"/>
      <c r="AA143" s="271"/>
      <c r="AB143" s="271"/>
      <c r="AC143" s="271"/>
      <c r="AD143" s="271"/>
    </row>
    <row r="144" ht="20.25" customHeight="1">
      <c r="A144" s="271"/>
      <c r="B144" s="271"/>
      <c r="C144" s="271"/>
      <c r="D144" s="271"/>
      <c r="E144" s="271"/>
      <c r="F144" s="271"/>
      <c r="G144" s="271"/>
      <c r="H144" s="271"/>
      <c r="I144" s="271"/>
      <c r="J144" s="271"/>
      <c r="K144" s="271"/>
      <c r="L144" s="271"/>
      <c r="M144" s="271"/>
      <c r="N144" s="271"/>
      <c r="O144" s="271"/>
      <c r="P144" s="271"/>
      <c r="Q144" s="271"/>
      <c r="R144" s="271"/>
      <c r="S144" s="271"/>
      <c r="T144" s="271"/>
      <c r="U144" s="271"/>
      <c r="V144" s="271"/>
      <c r="W144" s="271"/>
      <c r="X144" s="271"/>
      <c r="Y144" s="271"/>
      <c r="Z144" s="271"/>
      <c r="AA144" s="271"/>
      <c r="AB144" s="271"/>
      <c r="AC144" s="271"/>
      <c r="AD144" s="271"/>
    </row>
    <row r="145" ht="20.25" customHeight="1">
      <c r="A145" s="271"/>
      <c r="B145" s="271"/>
      <c r="C145" s="271"/>
      <c r="D145" s="271"/>
      <c r="E145" s="271"/>
      <c r="F145" s="271"/>
      <c r="G145" s="271"/>
      <c r="H145" s="271"/>
      <c r="I145" s="271"/>
      <c r="J145" s="271"/>
      <c r="K145" s="271"/>
      <c r="L145" s="271"/>
      <c r="M145" s="271"/>
      <c r="N145" s="271"/>
      <c r="O145" s="271"/>
      <c r="P145" s="271"/>
      <c r="Q145" s="271"/>
      <c r="R145" s="271"/>
      <c r="S145" s="271"/>
      <c r="T145" s="271"/>
      <c r="U145" s="271"/>
      <c r="V145" s="271"/>
      <c r="W145" s="271"/>
      <c r="X145" s="271"/>
      <c r="Y145" s="271"/>
      <c r="Z145" s="271"/>
      <c r="AA145" s="271"/>
      <c r="AB145" s="271"/>
      <c r="AC145" s="271"/>
      <c r="AD145" s="271"/>
    </row>
    <row r="146" ht="20.25" customHeight="1">
      <c r="A146" s="271"/>
      <c r="B146" s="271"/>
      <c r="C146" s="271"/>
      <c r="D146" s="271"/>
      <c r="E146" s="271"/>
      <c r="F146" s="271"/>
      <c r="G146" s="271"/>
      <c r="H146" s="271"/>
      <c r="I146" s="271"/>
      <c r="J146" s="271"/>
      <c r="K146" s="271"/>
      <c r="L146" s="271"/>
      <c r="M146" s="271"/>
      <c r="N146" s="271"/>
      <c r="O146" s="271"/>
      <c r="P146" s="271"/>
      <c r="Q146" s="271"/>
      <c r="R146" s="271"/>
      <c r="S146" s="271"/>
      <c r="T146" s="271"/>
      <c r="U146" s="271"/>
      <c r="V146" s="271"/>
      <c r="W146" s="271"/>
      <c r="X146" s="271"/>
      <c r="Y146" s="271"/>
      <c r="Z146" s="271"/>
      <c r="AA146" s="271"/>
      <c r="AB146" s="271"/>
      <c r="AC146" s="271"/>
      <c r="AD146" s="271"/>
    </row>
    <row r="147" ht="20.25" customHeight="1">
      <c r="A147" s="271"/>
      <c r="B147" s="271"/>
      <c r="C147" s="271"/>
      <c r="D147" s="271"/>
      <c r="E147" s="271"/>
      <c r="F147" s="271"/>
      <c r="G147" s="271"/>
      <c r="H147" s="271"/>
      <c r="I147" s="271"/>
      <c r="J147" s="271"/>
      <c r="K147" s="271"/>
      <c r="L147" s="271"/>
      <c r="M147" s="271"/>
      <c r="N147" s="271"/>
      <c r="O147" s="271"/>
      <c r="P147" s="271"/>
      <c r="Q147" s="271"/>
      <c r="R147" s="271"/>
      <c r="S147" s="271"/>
      <c r="T147" s="271"/>
      <c r="U147" s="271"/>
      <c r="V147" s="271"/>
      <c r="W147" s="271"/>
      <c r="X147" s="271"/>
      <c r="Y147" s="271"/>
      <c r="Z147" s="271"/>
      <c r="AA147" s="271"/>
      <c r="AB147" s="271"/>
      <c r="AC147" s="271"/>
      <c r="AD147" s="271"/>
    </row>
    <row r="148" ht="20.25" customHeight="1">
      <c r="A148" s="271"/>
      <c r="B148" s="271"/>
      <c r="C148" s="271"/>
      <c r="D148" s="271"/>
      <c r="E148" s="271"/>
      <c r="F148" s="271"/>
      <c r="G148" s="271"/>
      <c r="H148" s="271"/>
      <c r="I148" s="271"/>
      <c r="J148" s="271"/>
      <c r="K148" s="271"/>
      <c r="L148" s="271"/>
      <c r="M148" s="271"/>
      <c r="N148" s="271"/>
      <c r="O148" s="271"/>
      <c r="P148" s="271"/>
      <c r="Q148" s="271"/>
      <c r="R148" s="271"/>
      <c r="S148" s="271"/>
      <c r="T148" s="271"/>
      <c r="U148" s="271"/>
      <c r="V148" s="271"/>
      <c r="W148" s="271"/>
      <c r="X148" s="271"/>
      <c r="Y148" s="271"/>
      <c r="Z148" s="271"/>
      <c r="AA148" s="271"/>
      <c r="AB148" s="271"/>
      <c r="AC148" s="271"/>
      <c r="AD148" s="271"/>
    </row>
    <row r="149" ht="20.25" customHeight="1">
      <c r="A149" s="271"/>
      <c r="B149" s="271"/>
      <c r="C149" s="271"/>
      <c r="D149" s="271"/>
      <c r="E149" s="271"/>
      <c r="F149" s="271"/>
      <c r="G149" s="271"/>
      <c r="H149" s="271"/>
      <c r="I149" s="271"/>
      <c r="J149" s="271"/>
      <c r="K149" s="271"/>
      <c r="L149" s="271"/>
      <c r="M149" s="271"/>
      <c r="N149" s="271"/>
      <c r="O149" s="271"/>
      <c r="P149" s="271"/>
      <c r="Q149" s="271"/>
      <c r="R149" s="271"/>
      <c r="S149" s="271"/>
      <c r="T149" s="271"/>
      <c r="U149" s="271"/>
      <c r="V149" s="271"/>
      <c r="W149" s="271"/>
      <c r="X149" s="271"/>
      <c r="Y149" s="271"/>
      <c r="Z149" s="271"/>
      <c r="AA149" s="271"/>
      <c r="AB149" s="271"/>
      <c r="AC149" s="271"/>
      <c r="AD149" s="271"/>
    </row>
    <row r="150" ht="20.25" customHeight="1">
      <c r="A150" s="271"/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271"/>
      <c r="T150" s="271"/>
      <c r="U150" s="271"/>
      <c r="V150" s="271"/>
      <c r="W150" s="271"/>
      <c r="X150" s="271"/>
      <c r="Y150" s="271"/>
      <c r="Z150" s="271"/>
      <c r="AA150" s="271"/>
      <c r="AB150" s="271"/>
      <c r="AC150" s="271"/>
      <c r="AD150" s="271"/>
    </row>
    <row r="151" ht="20.25" customHeight="1">
      <c r="A151" s="271"/>
      <c r="B151" s="271"/>
      <c r="C151" s="271"/>
      <c r="D151" s="271"/>
      <c r="E151" s="271"/>
      <c r="F151" s="271"/>
      <c r="G151" s="271"/>
      <c r="H151" s="271"/>
      <c r="I151" s="271"/>
      <c r="J151" s="271"/>
      <c r="K151" s="271"/>
      <c r="L151" s="271"/>
      <c r="M151" s="271"/>
      <c r="N151" s="271"/>
      <c r="O151" s="271"/>
      <c r="P151" s="271"/>
      <c r="Q151" s="271"/>
      <c r="R151" s="271"/>
      <c r="S151" s="271"/>
      <c r="T151" s="271"/>
      <c r="U151" s="271"/>
      <c r="V151" s="271"/>
      <c r="W151" s="271"/>
      <c r="X151" s="271"/>
      <c r="Y151" s="271"/>
      <c r="Z151" s="271"/>
      <c r="AA151" s="271"/>
      <c r="AB151" s="271"/>
      <c r="AC151" s="271"/>
      <c r="AD151" s="271"/>
    </row>
    <row r="152" ht="20.25" customHeight="1">
      <c r="A152" s="271"/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271"/>
      <c r="T152" s="271"/>
      <c r="U152" s="271"/>
      <c r="V152" s="271"/>
      <c r="W152" s="271"/>
      <c r="X152" s="271"/>
      <c r="Y152" s="271"/>
      <c r="Z152" s="271"/>
      <c r="AA152" s="271"/>
      <c r="AB152" s="271"/>
      <c r="AC152" s="271"/>
      <c r="AD152" s="271"/>
    </row>
    <row r="153" ht="20.25" customHeight="1">
      <c r="A153" s="271"/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271"/>
      <c r="T153" s="271"/>
      <c r="U153" s="271"/>
      <c r="V153" s="271"/>
      <c r="W153" s="271"/>
      <c r="X153" s="271"/>
      <c r="Y153" s="271"/>
      <c r="Z153" s="271"/>
      <c r="AA153" s="271"/>
      <c r="AB153" s="271"/>
      <c r="AC153" s="271"/>
      <c r="AD153" s="271"/>
    </row>
    <row r="154" ht="20.25" customHeight="1">
      <c r="A154" s="271"/>
      <c r="B154" s="271"/>
      <c r="C154" s="271"/>
      <c r="D154" s="271"/>
      <c r="E154" s="271"/>
      <c r="F154" s="271"/>
      <c r="G154" s="271"/>
      <c r="H154" s="271"/>
      <c r="I154" s="271"/>
      <c r="J154" s="271"/>
      <c r="K154" s="271"/>
      <c r="L154" s="271"/>
      <c r="M154" s="271"/>
      <c r="N154" s="271"/>
      <c r="O154" s="271"/>
      <c r="P154" s="271"/>
      <c r="Q154" s="271"/>
      <c r="R154" s="271"/>
      <c r="S154" s="271"/>
      <c r="T154" s="271"/>
      <c r="U154" s="271"/>
      <c r="V154" s="271"/>
      <c r="W154" s="271"/>
      <c r="X154" s="271"/>
      <c r="Y154" s="271"/>
      <c r="Z154" s="271"/>
      <c r="AA154" s="271"/>
      <c r="AB154" s="271"/>
      <c r="AC154" s="271"/>
      <c r="AD154" s="271"/>
    </row>
    <row r="155" ht="20.25" customHeight="1">
      <c r="A155" s="271"/>
      <c r="B155" s="271"/>
      <c r="C155" s="271"/>
      <c r="D155" s="271"/>
      <c r="E155" s="271"/>
      <c r="F155" s="271"/>
      <c r="G155" s="271"/>
      <c r="H155" s="271"/>
      <c r="I155" s="271"/>
      <c r="J155" s="271"/>
      <c r="K155" s="271"/>
      <c r="L155" s="271"/>
      <c r="M155" s="271"/>
      <c r="N155" s="271"/>
      <c r="O155" s="271"/>
      <c r="P155" s="271"/>
      <c r="Q155" s="271"/>
      <c r="R155" s="271"/>
      <c r="S155" s="271"/>
      <c r="T155" s="271"/>
      <c r="U155" s="271"/>
      <c r="V155" s="271"/>
      <c r="W155" s="271"/>
      <c r="X155" s="271"/>
      <c r="Y155" s="271"/>
      <c r="Z155" s="271"/>
      <c r="AA155" s="271"/>
      <c r="AB155" s="271"/>
      <c r="AC155" s="271"/>
      <c r="AD155" s="271"/>
    </row>
    <row r="156" ht="20.25" customHeight="1">
      <c r="A156" s="271"/>
      <c r="B156" s="271"/>
      <c r="C156" s="271"/>
      <c r="D156" s="271"/>
      <c r="E156" s="271"/>
      <c r="F156" s="271"/>
      <c r="G156" s="271"/>
      <c r="H156" s="271"/>
      <c r="I156" s="271"/>
      <c r="J156" s="271"/>
      <c r="K156" s="271"/>
      <c r="L156" s="271"/>
      <c r="M156" s="271"/>
      <c r="N156" s="271"/>
      <c r="O156" s="271"/>
      <c r="P156" s="271"/>
      <c r="Q156" s="271"/>
      <c r="R156" s="271"/>
      <c r="S156" s="271"/>
      <c r="T156" s="271"/>
      <c r="U156" s="271"/>
      <c r="V156" s="271"/>
      <c r="W156" s="271"/>
      <c r="X156" s="271"/>
      <c r="Y156" s="271"/>
      <c r="Z156" s="271"/>
      <c r="AA156" s="271"/>
      <c r="AB156" s="271"/>
      <c r="AC156" s="271"/>
      <c r="AD156" s="271"/>
    </row>
    <row r="157" ht="20.25" customHeight="1">
      <c r="A157" s="271"/>
      <c r="B157" s="271"/>
      <c r="C157" s="271"/>
      <c r="D157" s="271"/>
      <c r="E157" s="271"/>
      <c r="F157" s="271"/>
      <c r="G157" s="271"/>
      <c r="H157" s="271"/>
      <c r="I157" s="271"/>
      <c r="J157" s="271"/>
      <c r="K157" s="271"/>
      <c r="L157" s="271"/>
      <c r="M157" s="271"/>
      <c r="N157" s="271"/>
      <c r="O157" s="271"/>
      <c r="P157" s="271"/>
      <c r="Q157" s="271"/>
      <c r="R157" s="271"/>
      <c r="S157" s="271"/>
      <c r="T157" s="271"/>
      <c r="U157" s="271"/>
      <c r="V157" s="271"/>
      <c r="W157" s="271"/>
      <c r="X157" s="271"/>
      <c r="Y157" s="271"/>
      <c r="Z157" s="271"/>
      <c r="AA157" s="271"/>
      <c r="AB157" s="271"/>
      <c r="AC157" s="271"/>
      <c r="AD157" s="271"/>
    </row>
    <row r="158" ht="20.25" customHeight="1">
      <c r="A158" s="271"/>
      <c r="B158" s="271"/>
      <c r="C158" s="271"/>
      <c r="D158" s="271"/>
      <c r="E158" s="271"/>
      <c r="F158" s="271"/>
      <c r="G158" s="271"/>
      <c r="H158" s="271"/>
      <c r="I158" s="271"/>
      <c r="J158" s="271"/>
      <c r="K158" s="271"/>
      <c r="L158" s="271"/>
      <c r="M158" s="271"/>
      <c r="N158" s="271"/>
      <c r="O158" s="271"/>
      <c r="P158" s="271"/>
      <c r="Q158" s="271"/>
      <c r="R158" s="271"/>
      <c r="S158" s="271"/>
      <c r="T158" s="271"/>
      <c r="U158" s="271"/>
      <c r="V158" s="271"/>
      <c r="W158" s="271"/>
      <c r="X158" s="271"/>
      <c r="Y158" s="271"/>
      <c r="Z158" s="271"/>
      <c r="AA158" s="271"/>
      <c r="AB158" s="271"/>
      <c r="AC158" s="271"/>
      <c r="AD158" s="271"/>
    </row>
    <row r="159" ht="20.25" customHeight="1">
      <c r="A159" s="271"/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271"/>
      <c r="T159" s="271"/>
      <c r="U159" s="271"/>
      <c r="V159" s="271"/>
      <c r="W159" s="271"/>
      <c r="X159" s="271"/>
      <c r="Y159" s="271"/>
      <c r="Z159" s="271"/>
      <c r="AA159" s="271"/>
      <c r="AB159" s="271"/>
      <c r="AC159" s="271"/>
      <c r="AD159" s="271"/>
    </row>
    <row r="160" ht="20.25" customHeight="1">
      <c r="A160" s="271"/>
      <c r="B160" s="271"/>
      <c r="C160" s="271"/>
      <c r="D160" s="271"/>
      <c r="E160" s="271"/>
      <c r="F160" s="271"/>
      <c r="G160" s="271"/>
      <c r="H160" s="271"/>
      <c r="I160" s="271"/>
      <c r="J160" s="271"/>
      <c r="K160" s="271"/>
      <c r="L160" s="271"/>
      <c r="M160" s="271"/>
      <c r="N160" s="271"/>
      <c r="O160" s="271"/>
      <c r="P160" s="271"/>
      <c r="Q160" s="271"/>
      <c r="R160" s="271"/>
      <c r="S160" s="271"/>
      <c r="T160" s="271"/>
      <c r="U160" s="271"/>
      <c r="V160" s="271"/>
      <c r="W160" s="271"/>
      <c r="X160" s="271"/>
      <c r="Y160" s="271"/>
      <c r="Z160" s="271"/>
      <c r="AA160" s="271"/>
      <c r="AB160" s="271"/>
      <c r="AC160" s="271"/>
      <c r="AD160" s="271"/>
    </row>
    <row r="161" ht="20.25" customHeight="1">
      <c r="A161" s="271"/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271"/>
      <c r="T161" s="271"/>
      <c r="U161" s="271"/>
      <c r="V161" s="271"/>
      <c r="W161" s="271"/>
      <c r="X161" s="271"/>
      <c r="Y161" s="271"/>
      <c r="Z161" s="271"/>
      <c r="AA161" s="271"/>
      <c r="AB161" s="271"/>
      <c r="AC161" s="271"/>
      <c r="AD161" s="271"/>
    </row>
    <row r="162" ht="20.25" customHeight="1">
      <c r="A162" s="271"/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271"/>
      <c r="T162" s="271"/>
      <c r="U162" s="271"/>
      <c r="V162" s="271"/>
      <c r="W162" s="271"/>
      <c r="X162" s="271"/>
      <c r="Y162" s="271"/>
      <c r="Z162" s="271"/>
      <c r="AA162" s="271"/>
      <c r="AB162" s="271"/>
      <c r="AC162" s="271"/>
      <c r="AD162" s="271"/>
    </row>
    <row r="163" ht="20.25" customHeight="1">
      <c r="A163" s="271"/>
      <c r="B163" s="271"/>
      <c r="C163" s="271"/>
      <c r="D163" s="271"/>
      <c r="E163" s="271"/>
      <c r="F163" s="271"/>
      <c r="G163" s="271"/>
      <c r="H163" s="271"/>
      <c r="I163" s="271"/>
      <c r="J163" s="271"/>
      <c r="K163" s="271"/>
      <c r="L163" s="271"/>
      <c r="M163" s="271"/>
      <c r="N163" s="271"/>
      <c r="O163" s="271"/>
      <c r="P163" s="271"/>
      <c r="Q163" s="271"/>
      <c r="R163" s="271"/>
      <c r="S163" s="271"/>
      <c r="T163" s="271"/>
      <c r="U163" s="271"/>
      <c r="V163" s="271"/>
      <c r="W163" s="271"/>
      <c r="X163" s="271"/>
      <c r="Y163" s="271"/>
      <c r="Z163" s="271"/>
      <c r="AA163" s="271"/>
      <c r="AB163" s="271"/>
      <c r="AC163" s="271"/>
      <c r="AD163" s="271"/>
    </row>
    <row r="164" ht="20.25" customHeight="1">
      <c r="A164" s="271"/>
      <c r="B164" s="271"/>
      <c r="C164" s="271"/>
      <c r="D164" s="271"/>
      <c r="E164" s="271"/>
      <c r="F164" s="271"/>
      <c r="G164" s="271"/>
      <c r="H164" s="271"/>
      <c r="I164" s="271"/>
      <c r="J164" s="271"/>
      <c r="K164" s="271"/>
      <c r="L164" s="271"/>
      <c r="M164" s="271"/>
      <c r="N164" s="271"/>
      <c r="O164" s="271"/>
      <c r="P164" s="271"/>
      <c r="Q164" s="271"/>
      <c r="R164" s="271"/>
      <c r="S164" s="271"/>
      <c r="T164" s="271"/>
      <c r="U164" s="271"/>
      <c r="V164" s="271"/>
      <c r="W164" s="271"/>
      <c r="X164" s="271"/>
      <c r="Y164" s="271"/>
      <c r="Z164" s="271"/>
      <c r="AA164" s="271"/>
      <c r="AB164" s="271"/>
      <c r="AC164" s="271"/>
      <c r="AD164" s="271"/>
    </row>
    <row r="165" ht="20.25" customHeight="1">
      <c r="A165" s="271"/>
      <c r="B165" s="271"/>
      <c r="C165" s="271"/>
      <c r="D165" s="271"/>
      <c r="E165" s="271"/>
      <c r="F165" s="271"/>
      <c r="G165" s="271"/>
      <c r="H165" s="271"/>
      <c r="I165" s="271"/>
      <c r="J165" s="271"/>
      <c r="K165" s="271"/>
      <c r="L165" s="271"/>
      <c r="M165" s="271"/>
      <c r="N165" s="271"/>
      <c r="O165" s="271"/>
      <c r="P165" s="271"/>
      <c r="Q165" s="271"/>
      <c r="R165" s="271"/>
      <c r="S165" s="271"/>
      <c r="T165" s="271"/>
      <c r="U165" s="271"/>
      <c r="V165" s="271"/>
      <c r="W165" s="271"/>
      <c r="X165" s="271"/>
      <c r="Y165" s="271"/>
      <c r="Z165" s="271"/>
      <c r="AA165" s="271"/>
      <c r="AB165" s="271"/>
      <c r="AC165" s="271"/>
      <c r="AD165" s="271"/>
    </row>
    <row r="166" ht="20.25" customHeight="1">
      <c r="A166" s="271"/>
      <c r="B166" s="271"/>
      <c r="C166" s="271"/>
      <c r="D166" s="271"/>
      <c r="E166" s="271"/>
      <c r="F166" s="271"/>
      <c r="G166" s="271"/>
      <c r="H166" s="271"/>
      <c r="I166" s="271"/>
      <c r="J166" s="271"/>
      <c r="K166" s="271"/>
      <c r="L166" s="271"/>
      <c r="M166" s="271"/>
      <c r="N166" s="271"/>
      <c r="O166" s="271"/>
      <c r="P166" s="271"/>
      <c r="Q166" s="271"/>
      <c r="R166" s="271"/>
      <c r="S166" s="271"/>
      <c r="T166" s="271"/>
      <c r="U166" s="271"/>
      <c r="V166" s="271"/>
      <c r="W166" s="271"/>
      <c r="X166" s="271"/>
      <c r="Y166" s="271"/>
      <c r="Z166" s="271"/>
      <c r="AA166" s="271"/>
      <c r="AB166" s="271"/>
      <c r="AC166" s="271"/>
      <c r="AD166" s="271"/>
    </row>
    <row r="167" ht="20.25" customHeight="1">
      <c r="A167" s="271"/>
      <c r="B167" s="271"/>
      <c r="C167" s="271"/>
      <c r="D167" s="271"/>
      <c r="E167" s="271"/>
      <c r="F167" s="271"/>
      <c r="G167" s="271"/>
      <c r="H167" s="271"/>
      <c r="I167" s="271"/>
      <c r="J167" s="271"/>
      <c r="K167" s="271"/>
      <c r="L167" s="271"/>
      <c r="M167" s="271"/>
      <c r="N167" s="271"/>
      <c r="O167" s="271"/>
      <c r="P167" s="271"/>
      <c r="Q167" s="271"/>
      <c r="R167" s="271"/>
      <c r="S167" s="271"/>
      <c r="T167" s="271"/>
      <c r="U167" s="271"/>
      <c r="V167" s="271"/>
      <c r="W167" s="271"/>
      <c r="X167" s="271"/>
      <c r="Y167" s="271"/>
      <c r="Z167" s="271"/>
      <c r="AA167" s="271"/>
      <c r="AB167" s="271"/>
      <c r="AC167" s="271"/>
      <c r="AD167" s="271"/>
    </row>
    <row r="168" ht="20.25" customHeight="1">
      <c r="A168" s="271"/>
      <c r="B168" s="271"/>
      <c r="C168" s="271"/>
      <c r="D168" s="271"/>
      <c r="E168" s="271"/>
      <c r="F168" s="271"/>
      <c r="G168" s="271"/>
      <c r="H168" s="271"/>
      <c r="I168" s="271"/>
      <c r="J168" s="271"/>
      <c r="K168" s="271"/>
      <c r="L168" s="271"/>
      <c r="M168" s="271"/>
      <c r="N168" s="271"/>
      <c r="O168" s="271"/>
      <c r="P168" s="271"/>
      <c r="Q168" s="271"/>
      <c r="R168" s="271"/>
      <c r="S168" s="271"/>
      <c r="T168" s="271"/>
      <c r="U168" s="271"/>
      <c r="V168" s="271"/>
      <c r="W168" s="271"/>
      <c r="X168" s="271"/>
      <c r="Y168" s="271"/>
      <c r="Z168" s="271"/>
      <c r="AA168" s="271"/>
      <c r="AB168" s="271"/>
      <c r="AC168" s="271"/>
      <c r="AD168" s="271"/>
    </row>
    <row r="169" ht="20.25" customHeight="1">
      <c r="A169" s="271"/>
      <c r="B169" s="271"/>
      <c r="C169" s="271"/>
      <c r="D169" s="271"/>
      <c r="E169" s="271"/>
      <c r="F169" s="271"/>
      <c r="G169" s="271"/>
      <c r="H169" s="271"/>
      <c r="I169" s="271"/>
      <c r="J169" s="271"/>
      <c r="K169" s="271"/>
      <c r="L169" s="271"/>
      <c r="M169" s="271"/>
      <c r="N169" s="271"/>
      <c r="O169" s="271"/>
      <c r="P169" s="271"/>
      <c r="Q169" s="271"/>
      <c r="R169" s="271"/>
      <c r="S169" s="271"/>
      <c r="T169" s="271"/>
      <c r="U169" s="271"/>
      <c r="V169" s="271"/>
      <c r="W169" s="271"/>
      <c r="X169" s="271"/>
      <c r="Y169" s="271"/>
      <c r="Z169" s="271"/>
      <c r="AA169" s="271"/>
      <c r="AB169" s="271"/>
      <c r="AC169" s="271"/>
      <c r="AD169" s="271"/>
    </row>
    <row r="170" ht="20.25" customHeight="1">
      <c r="A170" s="271"/>
      <c r="B170" s="271"/>
      <c r="C170" s="271"/>
      <c r="D170" s="271"/>
      <c r="E170" s="271"/>
      <c r="F170" s="271"/>
      <c r="G170" s="271"/>
      <c r="H170" s="271"/>
      <c r="I170" s="271"/>
      <c r="J170" s="271"/>
      <c r="K170" s="271"/>
      <c r="L170" s="271"/>
      <c r="M170" s="271"/>
      <c r="N170" s="271"/>
      <c r="O170" s="271"/>
      <c r="P170" s="271"/>
      <c r="Q170" s="271"/>
      <c r="R170" s="271"/>
      <c r="S170" s="271"/>
      <c r="T170" s="271"/>
      <c r="U170" s="271"/>
      <c r="V170" s="271"/>
      <c r="W170" s="271"/>
      <c r="X170" s="271"/>
      <c r="Y170" s="271"/>
      <c r="Z170" s="271"/>
      <c r="AA170" s="271"/>
      <c r="AB170" s="271"/>
      <c r="AC170" s="271"/>
      <c r="AD170" s="271"/>
    </row>
    <row r="171" ht="20.25" customHeight="1">
      <c r="A171" s="271"/>
      <c r="B171" s="271"/>
      <c r="C171" s="271"/>
      <c r="D171" s="271"/>
      <c r="E171" s="271"/>
      <c r="F171" s="271"/>
      <c r="G171" s="271"/>
      <c r="H171" s="271"/>
      <c r="I171" s="271"/>
      <c r="J171" s="271"/>
      <c r="K171" s="271"/>
      <c r="L171" s="271"/>
      <c r="M171" s="271"/>
      <c r="N171" s="271"/>
      <c r="O171" s="271"/>
      <c r="P171" s="271"/>
      <c r="Q171" s="271"/>
      <c r="R171" s="271"/>
      <c r="S171" s="271"/>
      <c r="T171" s="271"/>
      <c r="U171" s="271"/>
      <c r="V171" s="271"/>
      <c r="W171" s="271"/>
      <c r="X171" s="271"/>
      <c r="Y171" s="271"/>
      <c r="Z171" s="271"/>
      <c r="AA171" s="271"/>
      <c r="AB171" s="271"/>
      <c r="AC171" s="271"/>
      <c r="AD171" s="271"/>
    </row>
    <row r="172" ht="20.25" customHeight="1">
      <c r="A172" s="271"/>
      <c r="B172" s="271"/>
      <c r="C172" s="271"/>
      <c r="D172" s="271"/>
      <c r="E172" s="271"/>
      <c r="F172" s="271"/>
      <c r="G172" s="271"/>
      <c r="H172" s="271"/>
      <c r="I172" s="271"/>
      <c r="J172" s="271"/>
      <c r="K172" s="271"/>
      <c r="L172" s="271"/>
      <c r="M172" s="271"/>
      <c r="N172" s="271"/>
      <c r="O172" s="271"/>
      <c r="P172" s="271"/>
      <c r="Q172" s="271"/>
      <c r="R172" s="271"/>
      <c r="S172" s="271"/>
      <c r="T172" s="271"/>
      <c r="U172" s="271"/>
      <c r="V172" s="271"/>
      <c r="W172" s="271"/>
      <c r="X172" s="271"/>
      <c r="Y172" s="271"/>
      <c r="Z172" s="271"/>
      <c r="AA172" s="271"/>
      <c r="AB172" s="271"/>
      <c r="AC172" s="271"/>
      <c r="AD172" s="271"/>
    </row>
    <row r="173" ht="20.25" customHeight="1">
      <c r="A173" s="271"/>
      <c r="B173" s="271"/>
      <c r="C173" s="271"/>
      <c r="D173" s="271"/>
      <c r="E173" s="271"/>
      <c r="F173" s="271"/>
      <c r="G173" s="271"/>
      <c r="H173" s="271"/>
      <c r="I173" s="271"/>
      <c r="J173" s="271"/>
      <c r="K173" s="271"/>
      <c r="L173" s="271"/>
      <c r="M173" s="271"/>
      <c r="N173" s="271"/>
      <c r="O173" s="271"/>
      <c r="P173" s="271"/>
      <c r="Q173" s="271"/>
      <c r="R173" s="271"/>
      <c r="S173" s="271"/>
      <c r="T173" s="271"/>
      <c r="U173" s="271"/>
      <c r="V173" s="271"/>
      <c r="W173" s="271"/>
      <c r="X173" s="271"/>
      <c r="Y173" s="271"/>
      <c r="Z173" s="271"/>
      <c r="AA173" s="271"/>
      <c r="AB173" s="271"/>
      <c r="AC173" s="271"/>
      <c r="AD173" s="271"/>
    </row>
    <row r="174" ht="20.25" customHeight="1">
      <c r="A174" s="271"/>
      <c r="B174" s="271"/>
      <c r="C174" s="271"/>
      <c r="D174" s="271"/>
      <c r="E174" s="271"/>
      <c r="F174" s="271"/>
      <c r="G174" s="271"/>
      <c r="H174" s="271"/>
      <c r="I174" s="271"/>
      <c r="J174" s="271"/>
      <c r="K174" s="271"/>
      <c r="L174" s="271"/>
      <c r="M174" s="271"/>
      <c r="N174" s="271"/>
      <c r="O174" s="271"/>
      <c r="P174" s="271"/>
      <c r="Q174" s="271"/>
      <c r="R174" s="271"/>
      <c r="S174" s="271"/>
      <c r="T174" s="271"/>
      <c r="U174" s="271"/>
      <c r="V174" s="271"/>
      <c r="W174" s="271"/>
      <c r="X174" s="271"/>
      <c r="Y174" s="271"/>
      <c r="Z174" s="271"/>
      <c r="AA174" s="271"/>
      <c r="AB174" s="271"/>
      <c r="AC174" s="271"/>
      <c r="AD174" s="271"/>
    </row>
    <row r="175" ht="20.25" customHeight="1">
      <c r="A175" s="271"/>
      <c r="B175" s="271"/>
      <c r="C175" s="271"/>
      <c r="D175" s="271"/>
      <c r="E175" s="271"/>
      <c r="F175" s="271"/>
      <c r="G175" s="271"/>
      <c r="H175" s="271"/>
      <c r="I175" s="271"/>
      <c r="J175" s="271"/>
      <c r="K175" s="271"/>
      <c r="L175" s="271"/>
      <c r="M175" s="271"/>
      <c r="N175" s="271"/>
      <c r="O175" s="271"/>
      <c r="P175" s="271"/>
      <c r="Q175" s="271"/>
      <c r="R175" s="271"/>
      <c r="S175" s="271"/>
      <c r="T175" s="271"/>
      <c r="U175" s="271"/>
      <c r="V175" s="271"/>
      <c r="W175" s="271"/>
      <c r="X175" s="271"/>
      <c r="Y175" s="271"/>
      <c r="Z175" s="271"/>
      <c r="AA175" s="271"/>
      <c r="AB175" s="271"/>
      <c r="AC175" s="271"/>
      <c r="AD175" s="271"/>
    </row>
    <row r="176" ht="20.25" customHeight="1">
      <c r="A176" s="271"/>
      <c r="B176" s="271"/>
      <c r="C176" s="271"/>
      <c r="D176" s="271"/>
      <c r="E176" s="271"/>
      <c r="F176" s="271"/>
      <c r="G176" s="271"/>
      <c r="H176" s="271"/>
      <c r="I176" s="271"/>
      <c r="J176" s="271"/>
      <c r="K176" s="271"/>
      <c r="L176" s="271"/>
      <c r="M176" s="271"/>
      <c r="N176" s="271"/>
      <c r="O176" s="271"/>
      <c r="P176" s="271"/>
      <c r="Q176" s="271"/>
      <c r="R176" s="271"/>
      <c r="S176" s="271"/>
      <c r="T176" s="271"/>
      <c r="U176" s="271"/>
      <c r="V176" s="271"/>
      <c r="W176" s="271"/>
      <c r="X176" s="271"/>
      <c r="Y176" s="271"/>
      <c r="Z176" s="271"/>
      <c r="AA176" s="271"/>
      <c r="AB176" s="271"/>
      <c r="AC176" s="271"/>
      <c r="AD176" s="271"/>
    </row>
    <row r="177" ht="20.25" customHeight="1">
      <c r="A177" s="271"/>
      <c r="B177" s="271"/>
      <c r="C177" s="271"/>
      <c r="D177" s="271"/>
      <c r="E177" s="271"/>
      <c r="F177" s="271"/>
      <c r="G177" s="271"/>
      <c r="H177" s="271"/>
      <c r="I177" s="271"/>
      <c r="J177" s="271"/>
      <c r="K177" s="271"/>
      <c r="L177" s="271"/>
      <c r="M177" s="271"/>
      <c r="N177" s="271"/>
      <c r="O177" s="271"/>
      <c r="P177" s="271"/>
      <c r="Q177" s="271"/>
      <c r="R177" s="271"/>
      <c r="S177" s="271"/>
      <c r="T177" s="271"/>
      <c r="U177" s="271"/>
      <c r="V177" s="271"/>
      <c r="W177" s="271"/>
      <c r="X177" s="271"/>
      <c r="Y177" s="271"/>
      <c r="Z177" s="271"/>
      <c r="AA177" s="271"/>
      <c r="AB177" s="271"/>
      <c r="AC177" s="271"/>
      <c r="AD177" s="271"/>
    </row>
    <row r="178" ht="20.25" customHeight="1">
      <c r="A178" s="271"/>
      <c r="B178" s="271"/>
      <c r="C178" s="271"/>
      <c r="D178" s="271"/>
      <c r="E178" s="271"/>
      <c r="F178" s="271"/>
      <c r="G178" s="271"/>
      <c r="H178" s="271"/>
      <c r="I178" s="271"/>
      <c r="J178" s="271"/>
      <c r="K178" s="271"/>
      <c r="L178" s="271"/>
      <c r="M178" s="271"/>
      <c r="N178" s="271"/>
      <c r="O178" s="271"/>
      <c r="P178" s="271"/>
      <c r="Q178" s="271"/>
      <c r="R178" s="271"/>
      <c r="S178" s="271"/>
      <c r="T178" s="271"/>
      <c r="U178" s="271"/>
      <c r="V178" s="271"/>
      <c r="W178" s="271"/>
      <c r="X178" s="271"/>
      <c r="Y178" s="271"/>
      <c r="Z178" s="271"/>
      <c r="AA178" s="271"/>
      <c r="AB178" s="271"/>
      <c r="AC178" s="271"/>
      <c r="AD178" s="271"/>
    </row>
    <row r="179" ht="20.25" customHeight="1">
      <c r="A179" s="271"/>
      <c r="B179" s="271"/>
      <c r="C179" s="271"/>
      <c r="D179" s="271"/>
      <c r="E179" s="271"/>
      <c r="F179" s="271"/>
      <c r="G179" s="271"/>
      <c r="H179" s="271"/>
      <c r="I179" s="271"/>
      <c r="J179" s="271"/>
      <c r="K179" s="271"/>
      <c r="L179" s="271"/>
      <c r="M179" s="271"/>
      <c r="N179" s="271"/>
      <c r="O179" s="271"/>
      <c r="P179" s="271"/>
      <c r="Q179" s="271"/>
      <c r="R179" s="271"/>
      <c r="S179" s="271"/>
      <c r="T179" s="271"/>
      <c r="U179" s="271"/>
      <c r="V179" s="271"/>
      <c r="W179" s="271"/>
      <c r="X179" s="271"/>
      <c r="Y179" s="271"/>
      <c r="Z179" s="271"/>
      <c r="AA179" s="271"/>
      <c r="AB179" s="271"/>
      <c r="AC179" s="271"/>
      <c r="AD179" s="271"/>
    </row>
    <row r="180" ht="20.25" customHeight="1">
      <c r="A180" s="271"/>
      <c r="B180" s="271"/>
      <c r="C180" s="271"/>
      <c r="D180" s="271"/>
      <c r="E180" s="271"/>
      <c r="F180" s="271"/>
      <c r="G180" s="271"/>
      <c r="H180" s="271"/>
      <c r="I180" s="271"/>
      <c r="J180" s="271"/>
      <c r="K180" s="271"/>
      <c r="L180" s="271"/>
      <c r="M180" s="271"/>
      <c r="N180" s="271"/>
      <c r="O180" s="271"/>
      <c r="P180" s="271"/>
      <c r="Q180" s="271"/>
      <c r="R180" s="271"/>
      <c r="S180" s="271"/>
      <c r="T180" s="271"/>
      <c r="U180" s="271"/>
      <c r="V180" s="271"/>
      <c r="W180" s="271"/>
      <c r="X180" s="271"/>
      <c r="Y180" s="271"/>
      <c r="Z180" s="271"/>
      <c r="AA180" s="271"/>
      <c r="AB180" s="271"/>
      <c r="AC180" s="271"/>
      <c r="AD180" s="271"/>
    </row>
    <row r="181" ht="20.25" customHeight="1">
      <c r="A181" s="271"/>
      <c r="B181" s="271"/>
      <c r="C181" s="271"/>
      <c r="D181" s="271"/>
      <c r="E181" s="271"/>
      <c r="F181" s="271"/>
      <c r="G181" s="271"/>
      <c r="H181" s="271"/>
      <c r="I181" s="271"/>
      <c r="J181" s="271"/>
      <c r="K181" s="271"/>
      <c r="L181" s="271"/>
      <c r="M181" s="271"/>
      <c r="N181" s="271"/>
      <c r="O181" s="271"/>
      <c r="P181" s="271"/>
      <c r="Q181" s="271"/>
      <c r="R181" s="271"/>
      <c r="S181" s="271"/>
      <c r="T181" s="271"/>
      <c r="U181" s="271"/>
      <c r="V181" s="271"/>
      <c r="W181" s="271"/>
      <c r="X181" s="271"/>
      <c r="Y181" s="271"/>
      <c r="Z181" s="271"/>
      <c r="AA181" s="271"/>
      <c r="AB181" s="271"/>
      <c r="AC181" s="271"/>
      <c r="AD181" s="271"/>
    </row>
    <row r="182" ht="20.25" customHeight="1">
      <c r="A182" s="271"/>
      <c r="B182" s="271"/>
      <c r="C182" s="271"/>
      <c r="D182" s="271"/>
      <c r="E182" s="271"/>
      <c r="F182" s="271"/>
      <c r="G182" s="271"/>
      <c r="H182" s="271"/>
      <c r="I182" s="271"/>
      <c r="J182" s="271"/>
      <c r="K182" s="271"/>
      <c r="L182" s="271"/>
      <c r="M182" s="271"/>
      <c r="N182" s="271"/>
      <c r="O182" s="271"/>
      <c r="P182" s="271"/>
      <c r="Q182" s="271"/>
      <c r="R182" s="271"/>
      <c r="S182" s="271"/>
      <c r="T182" s="271"/>
      <c r="U182" s="271"/>
      <c r="V182" s="271"/>
      <c r="W182" s="271"/>
      <c r="X182" s="271"/>
      <c r="Y182" s="271"/>
      <c r="Z182" s="271"/>
      <c r="AA182" s="271"/>
      <c r="AB182" s="271"/>
      <c r="AC182" s="271"/>
      <c r="AD182" s="271"/>
    </row>
    <row r="183" ht="20.25" customHeight="1">
      <c r="A183" s="271"/>
      <c r="B183" s="271"/>
      <c r="C183" s="271"/>
      <c r="D183" s="271"/>
      <c r="E183" s="271"/>
      <c r="F183" s="271"/>
      <c r="G183" s="271"/>
      <c r="H183" s="271"/>
      <c r="I183" s="271"/>
      <c r="J183" s="271"/>
      <c r="K183" s="271"/>
      <c r="L183" s="271"/>
      <c r="M183" s="271"/>
      <c r="N183" s="271"/>
      <c r="O183" s="271"/>
      <c r="P183" s="271"/>
      <c r="Q183" s="271"/>
      <c r="R183" s="271"/>
      <c r="S183" s="271"/>
      <c r="T183" s="271"/>
      <c r="U183" s="271"/>
      <c r="V183" s="271"/>
      <c r="W183" s="271"/>
      <c r="X183" s="271"/>
      <c r="Y183" s="271"/>
      <c r="Z183" s="271"/>
      <c r="AA183" s="271"/>
      <c r="AB183" s="271"/>
      <c r="AC183" s="271"/>
      <c r="AD183" s="271"/>
    </row>
    <row r="184" ht="20.25" customHeight="1">
      <c r="A184" s="271"/>
      <c r="B184" s="271"/>
      <c r="C184" s="271"/>
      <c r="D184" s="271"/>
      <c r="E184" s="271"/>
      <c r="F184" s="271"/>
      <c r="G184" s="271"/>
      <c r="H184" s="271"/>
      <c r="I184" s="271"/>
      <c r="J184" s="271"/>
      <c r="K184" s="271"/>
      <c r="L184" s="271"/>
      <c r="M184" s="271"/>
      <c r="N184" s="271"/>
      <c r="O184" s="271"/>
      <c r="P184" s="271"/>
      <c r="Q184" s="271"/>
      <c r="R184" s="271"/>
      <c r="S184" s="271"/>
      <c r="T184" s="271"/>
      <c r="U184" s="271"/>
      <c r="V184" s="271"/>
      <c r="W184" s="271"/>
      <c r="X184" s="271"/>
      <c r="Y184" s="271"/>
      <c r="Z184" s="271"/>
      <c r="AA184" s="271"/>
      <c r="AB184" s="271"/>
      <c r="AC184" s="271"/>
      <c r="AD184" s="271"/>
    </row>
    <row r="185" ht="20.25" customHeight="1">
      <c r="A185" s="271"/>
      <c r="B185" s="271"/>
      <c r="C185" s="271"/>
      <c r="D185" s="271"/>
      <c r="E185" s="271"/>
      <c r="F185" s="271"/>
      <c r="G185" s="271"/>
      <c r="H185" s="271"/>
      <c r="I185" s="271"/>
      <c r="J185" s="271"/>
      <c r="K185" s="271"/>
      <c r="L185" s="271"/>
      <c r="M185" s="271"/>
      <c r="N185" s="271"/>
      <c r="O185" s="271"/>
      <c r="P185" s="271"/>
      <c r="Q185" s="271"/>
      <c r="R185" s="271"/>
      <c r="S185" s="271"/>
      <c r="T185" s="271"/>
      <c r="U185" s="271"/>
      <c r="V185" s="271"/>
      <c r="W185" s="271"/>
      <c r="X185" s="271"/>
      <c r="Y185" s="271"/>
      <c r="Z185" s="271"/>
      <c r="AA185" s="271"/>
      <c r="AB185" s="271"/>
      <c r="AC185" s="271"/>
      <c r="AD185" s="271"/>
    </row>
    <row r="186" ht="20.25" customHeight="1">
      <c r="A186" s="271"/>
      <c r="B186" s="271"/>
      <c r="C186" s="271"/>
      <c r="D186" s="271"/>
      <c r="E186" s="271"/>
      <c r="F186" s="271"/>
      <c r="G186" s="271"/>
      <c r="H186" s="271"/>
      <c r="I186" s="271"/>
      <c r="J186" s="271"/>
      <c r="K186" s="271"/>
      <c r="L186" s="271"/>
      <c r="M186" s="271"/>
      <c r="N186" s="271"/>
      <c r="O186" s="271"/>
      <c r="P186" s="271"/>
      <c r="Q186" s="271"/>
      <c r="R186" s="271"/>
      <c r="S186" s="271"/>
      <c r="T186" s="271"/>
      <c r="U186" s="271"/>
      <c r="V186" s="271"/>
      <c r="W186" s="271"/>
      <c r="X186" s="271"/>
      <c r="Y186" s="271"/>
      <c r="Z186" s="271"/>
      <c r="AA186" s="271"/>
      <c r="AB186" s="271"/>
      <c r="AC186" s="271"/>
      <c r="AD186" s="271"/>
    </row>
    <row r="187" ht="20.25" customHeight="1">
      <c r="A187" s="271"/>
      <c r="B187" s="271"/>
      <c r="C187" s="271"/>
      <c r="D187" s="271"/>
      <c r="E187" s="271"/>
      <c r="F187" s="271"/>
      <c r="G187" s="271"/>
      <c r="H187" s="271"/>
      <c r="I187" s="271"/>
      <c r="J187" s="271"/>
      <c r="K187" s="271"/>
      <c r="L187" s="271"/>
      <c r="M187" s="271"/>
      <c r="N187" s="271"/>
      <c r="O187" s="271"/>
      <c r="P187" s="271"/>
      <c r="Q187" s="271"/>
      <c r="R187" s="271"/>
      <c r="S187" s="271"/>
      <c r="T187" s="271"/>
      <c r="U187" s="271"/>
      <c r="V187" s="271"/>
      <c r="W187" s="271"/>
      <c r="X187" s="271"/>
      <c r="Y187" s="271"/>
      <c r="Z187" s="271"/>
      <c r="AA187" s="271"/>
      <c r="AB187" s="271"/>
      <c r="AC187" s="271"/>
      <c r="AD187" s="271"/>
    </row>
    <row r="188" ht="20.25" customHeight="1">
      <c r="A188" s="271"/>
      <c r="B188" s="271"/>
      <c r="C188" s="271"/>
      <c r="D188" s="271"/>
      <c r="E188" s="271"/>
      <c r="F188" s="271"/>
      <c r="G188" s="271"/>
      <c r="H188" s="271"/>
      <c r="I188" s="271"/>
      <c r="J188" s="271"/>
      <c r="K188" s="271"/>
      <c r="L188" s="271"/>
      <c r="M188" s="271"/>
      <c r="N188" s="271"/>
      <c r="O188" s="271"/>
      <c r="P188" s="271"/>
      <c r="Q188" s="271"/>
      <c r="R188" s="271"/>
      <c r="S188" s="271"/>
      <c r="T188" s="271"/>
      <c r="U188" s="271"/>
      <c r="V188" s="271"/>
      <c r="W188" s="271"/>
      <c r="X188" s="271"/>
      <c r="Y188" s="271"/>
      <c r="Z188" s="271"/>
      <c r="AA188" s="271"/>
      <c r="AB188" s="271"/>
      <c r="AC188" s="271"/>
      <c r="AD188" s="271"/>
    </row>
    <row r="189" ht="20.25" customHeight="1">
      <c r="A189" s="271"/>
      <c r="B189" s="271"/>
      <c r="C189" s="271"/>
      <c r="D189" s="271"/>
      <c r="E189" s="271"/>
      <c r="F189" s="271"/>
      <c r="G189" s="271"/>
      <c r="H189" s="271"/>
      <c r="I189" s="271"/>
      <c r="J189" s="271"/>
      <c r="K189" s="271"/>
      <c r="L189" s="271"/>
      <c r="M189" s="271"/>
      <c r="N189" s="271"/>
      <c r="O189" s="271"/>
      <c r="P189" s="271"/>
      <c r="Q189" s="271"/>
      <c r="R189" s="271"/>
      <c r="S189" s="271"/>
      <c r="T189" s="271"/>
      <c r="U189" s="271"/>
      <c r="V189" s="271"/>
      <c r="W189" s="271"/>
      <c r="X189" s="271"/>
      <c r="Y189" s="271"/>
      <c r="Z189" s="271"/>
      <c r="AA189" s="271"/>
      <c r="AB189" s="271"/>
      <c r="AC189" s="271"/>
      <c r="AD189" s="271"/>
    </row>
    <row r="190" ht="20.25" customHeight="1">
      <c r="A190" s="271"/>
      <c r="B190" s="271"/>
      <c r="C190" s="271"/>
      <c r="D190" s="271"/>
      <c r="E190" s="271"/>
      <c r="F190" s="271"/>
      <c r="G190" s="271"/>
      <c r="H190" s="271"/>
      <c r="I190" s="271"/>
      <c r="J190" s="271"/>
      <c r="K190" s="271"/>
      <c r="L190" s="271"/>
      <c r="M190" s="271"/>
      <c r="N190" s="271"/>
      <c r="O190" s="271"/>
      <c r="P190" s="271"/>
      <c r="Q190" s="271"/>
      <c r="R190" s="271"/>
      <c r="S190" s="271"/>
      <c r="T190" s="271"/>
      <c r="U190" s="271"/>
      <c r="V190" s="271"/>
      <c r="W190" s="271"/>
      <c r="X190" s="271"/>
      <c r="Y190" s="271"/>
      <c r="Z190" s="271"/>
      <c r="AA190" s="271"/>
      <c r="AB190" s="271"/>
      <c r="AC190" s="271"/>
      <c r="AD190" s="271"/>
    </row>
    <row r="191" ht="20.25" customHeight="1">
      <c r="A191" s="271"/>
      <c r="B191" s="271"/>
      <c r="C191" s="271"/>
      <c r="D191" s="271"/>
      <c r="E191" s="271"/>
      <c r="F191" s="271"/>
      <c r="G191" s="271"/>
      <c r="H191" s="271"/>
      <c r="I191" s="271"/>
      <c r="J191" s="271"/>
      <c r="K191" s="271"/>
      <c r="L191" s="271"/>
      <c r="M191" s="271"/>
      <c r="N191" s="271"/>
      <c r="O191" s="271"/>
      <c r="P191" s="271"/>
      <c r="Q191" s="271"/>
      <c r="R191" s="271"/>
      <c r="S191" s="271"/>
      <c r="T191" s="271"/>
      <c r="U191" s="271"/>
      <c r="V191" s="271"/>
      <c r="W191" s="271"/>
      <c r="X191" s="271"/>
      <c r="Y191" s="271"/>
      <c r="Z191" s="271"/>
      <c r="AA191" s="271"/>
      <c r="AB191" s="271"/>
      <c r="AC191" s="271"/>
      <c r="AD191" s="271"/>
    </row>
    <row r="192" ht="20.25" customHeight="1">
      <c r="A192" s="271"/>
      <c r="B192" s="271"/>
      <c r="C192" s="271"/>
      <c r="D192" s="271"/>
      <c r="E192" s="271"/>
      <c r="F192" s="271"/>
      <c r="G192" s="271"/>
      <c r="H192" s="271"/>
      <c r="I192" s="271"/>
      <c r="J192" s="271"/>
      <c r="K192" s="271"/>
      <c r="L192" s="271"/>
      <c r="M192" s="271"/>
      <c r="N192" s="271"/>
      <c r="O192" s="271"/>
      <c r="P192" s="271"/>
      <c r="Q192" s="271"/>
      <c r="R192" s="271"/>
      <c r="S192" s="271"/>
      <c r="T192" s="271"/>
      <c r="U192" s="271"/>
      <c r="V192" s="271"/>
      <c r="W192" s="271"/>
      <c r="X192" s="271"/>
      <c r="Y192" s="271"/>
      <c r="Z192" s="271"/>
      <c r="AA192" s="271"/>
      <c r="AB192" s="271"/>
      <c r="AC192" s="271"/>
      <c r="AD192" s="271"/>
    </row>
    <row r="193" ht="20.25" customHeight="1">
      <c r="A193" s="271"/>
      <c r="B193" s="271"/>
      <c r="C193" s="271"/>
      <c r="D193" s="271"/>
      <c r="E193" s="271"/>
      <c r="F193" s="271"/>
      <c r="G193" s="271"/>
      <c r="H193" s="271"/>
      <c r="I193" s="271"/>
      <c r="J193" s="271"/>
      <c r="K193" s="271"/>
      <c r="L193" s="271"/>
      <c r="M193" s="271"/>
      <c r="N193" s="271"/>
      <c r="O193" s="271"/>
      <c r="P193" s="271"/>
      <c r="Q193" s="271"/>
      <c r="R193" s="271"/>
      <c r="S193" s="271"/>
      <c r="T193" s="271"/>
      <c r="U193" s="271"/>
      <c r="V193" s="271"/>
      <c r="W193" s="271"/>
      <c r="X193" s="271"/>
      <c r="Y193" s="271"/>
      <c r="Z193" s="271"/>
      <c r="AA193" s="271"/>
      <c r="AB193" s="271"/>
      <c r="AC193" s="271"/>
      <c r="AD193" s="271"/>
    </row>
    <row r="194" ht="20.25" customHeight="1">
      <c r="A194" s="271"/>
      <c r="B194" s="271"/>
      <c r="C194" s="271"/>
      <c r="D194" s="271"/>
      <c r="E194" s="271"/>
      <c r="F194" s="271"/>
      <c r="G194" s="271"/>
      <c r="H194" s="271"/>
      <c r="I194" s="271"/>
      <c r="J194" s="271"/>
      <c r="K194" s="271"/>
      <c r="L194" s="271"/>
      <c r="M194" s="271"/>
      <c r="N194" s="271"/>
      <c r="O194" s="271"/>
      <c r="P194" s="271"/>
      <c r="Q194" s="271"/>
      <c r="R194" s="271"/>
      <c r="S194" s="271"/>
      <c r="T194" s="271"/>
      <c r="U194" s="271"/>
      <c r="V194" s="271"/>
      <c r="W194" s="271"/>
      <c r="X194" s="271"/>
      <c r="Y194" s="271"/>
      <c r="Z194" s="271"/>
      <c r="AA194" s="271"/>
      <c r="AB194" s="271"/>
      <c r="AC194" s="271"/>
      <c r="AD194" s="271"/>
    </row>
    <row r="195" ht="20.25" customHeight="1">
      <c r="A195" s="271"/>
      <c r="B195" s="271"/>
      <c r="C195" s="271"/>
      <c r="D195" s="271"/>
      <c r="E195" s="271"/>
      <c r="F195" s="271"/>
      <c r="G195" s="271"/>
      <c r="H195" s="271"/>
      <c r="I195" s="271"/>
      <c r="J195" s="271"/>
      <c r="K195" s="271"/>
      <c r="L195" s="271"/>
      <c r="M195" s="271"/>
      <c r="N195" s="271"/>
      <c r="O195" s="271"/>
      <c r="P195" s="271"/>
      <c r="Q195" s="271"/>
      <c r="R195" s="271"/>
      <c r="S195" s="271"/>
      <c r="T195" s="271"/>
      <c r="U195" s="271"/>
      <c r="V195" s="271"/>
      <c r="W195" s="271"/>
      <c r="X195" s="271"/>
      <c r="Y195" s="271"/>
      <c r="Z195" s="271"/>
      <c r="AA195" s="271"/>
      <c r="AB195" s="271"/>
      <c r="AC195" s="271"/>
      <c r="AD195" s="271"/>
    </row>
    <row r="196" ht="20.25" customHeight="1">
      <c r="A196" s="271"/>
      <c r="B196" s="271"/>
      <c r="C196" s="271"/>
      <c r="D196" s="271"/>
      <c r="E196" s="271"/>
      <c r="F196" s="271"/>
      <c r="G196" s="271"/>
      <c r="H196" s="271"/>
      <c r="I196" s="271"/>
      <c r="J196" s="271"/>
      <c r="K196" s="271"/>
      <c r="L196" s="271"/>
      <c r="M196" s="271"/>
      <c r="N196" s="271"/>
      <c r="O196" s="271"/>
      <c r="P196" s="271"/>
      <c r="Q196" s="271"/>
      <c r="R196" s="271"/>
      <c r="S196" s="271"/>
      <c r="T196" s="271"/>
      <c r="U196" s="271"/>
      <c r="V196" s="271"/>
      <c r="W196" s="271"/>
      <c r="X196" s="271"/>
      <c r="Y196" s="271"/>
      <c r="Z196" s="271"/>
      <c r="AA196" s="271"/>
      <c r="AB196" s="271"/>
      <c r="AC196" s="271"/>
      <c r="AD196" s="271"/>
    </row>
    <row r="197" ht="20.25" customHeight="1">
      <c r="A197" s="271"/>
      <c r="B197" s="271"/>
      <c r="C197" s="271"/>
      <c r="D197" s="271"/>
      <c r="E197" s="271"/>
      <c r="F197" s="271"/>
      <c r="G197" s="271"/>
      <c r="H197" s="271"/>
      <c r="I197" s="271"/>
      <c r="J197" s="271"/>
      <c r="K197" s="271"/>
      <c r="L197" s="271"/>
      <c r="M197" s="271"/>
      <c r="N197" s="271"/>
      <c r="O197" s="271"/>
      <c r="P197" s="271"/>
      <c r="Q197" s="271"/>
      <c r="R197" s="271"/>
      <c r="S197" s="271"/>
      <c r="T197" s="271"/>
      <c r="U197" s="271"/>
      <c r="V197" s="271"/>
      <c r="W197" s="271"/>
      <c r="X197" s="271"/>
      <c r="Y197" s="271"/>
      <c r="Z197" s="271"/>
      <c r="AA197" s="271"/>
      <c r="AB197" s="271"/>
      <c r="AC197" s="271"/>
      <c r="AD197" s="271"/>
    </row>
    <row r="198" ht="20.25" customHeight="1">
      <c r="A198" s="271"/>
      <c r="B198" s="271"/>
      <c r="C198" s="271"/>
      <c r="D198" s="271"/>
      <c r="E198" s="271"/>
      <c r="F198" s="271"/>
      <c r="G198" s="271"/>
      <c r="H198" s="271"/>
      <c r="I198" s="271"/>
      <c r="J198" s="271"/>
      <c r="K198" s="271"/>
      <c r="L198" s="271"/>
      <c r="M198" s="271"/>
      <c r="N198" s="271"/>
      <c r="O198" s="271"/>
      <c r="P198" s="271"/>
      <c r="Q198" s="271"/>
      <c r="R198" s="271"/>
      <c r="S198" s="271"/>
      <c r="T198" s="271"/>
      <c r="U198" s="271"/>
      <c r="V198" s="271"/>
      <c r="W198" s="271"/>
      <c r="X198" s="271"/>
      <c r="Y198" s="271"/>
      <c r="Z198" s="271"/>
      <c r="AA198" s="271"/>
      <c r="AB198" s="271"/>
      <c r="AC198" s="271"/>
      <c r="AD198" s="271"/>
    </row>
    <row r="199" ht="20.25" customHeight="1">
      <c r="A199" s="271"/>
      <c r="B199" s="271"/>
      <c r="C199" s="271"/>
      <c r="D199" s="271"/>
      <c r="E199" s="271"/>
      <c r="F199" s="271"/>
      <c r="G199" s="271"/>
      <c r="H199" s="271"/>
      <c r="I199" s="271"/>
      <c r="J199" s="271"/>
      <c r="K199" s="271"/>
      <c r="L199" s="271"/>
      <c r="M199" s="271"/>
      <c r="N199" s="271"/>
      <c r="O199" s="271"/>
      <c r="P199" s="271"/>
      <c r="Q199" s="271"/>
      <c r="R199" s="271"/>
      <c r="S199" s="271"/>
      <c r="T199" s="271"/>
      <c r="U199" s="271"/>
      <c r="V199" s="271"/>
      <c r="W199" s="271"/>
      <c r="X199" s="271"/>
      <c r="Y199" s="271"/>
      <c r="Z199" s="271"/>
      <c r="AA199" s="271"/>
      <c r="AB199" s="271"/>
      <c r="AC199" s="271"/>
      <c r="AD199" s="271"/>
    </row>
    <row r="200" ht="20.25" customHeight="1">
      <c r="A200" s="271"/>
      <c r="B200" s="271"/>
      <c r="C200" s="271"/>
      <c r="D200" s="271"/>
      <c r="E200" s="271"/>
      <c r="F200" s="271"/>
      <c r="G200" s="271"/>
      <c r="H200" s="271"/>
      <c r="I200" s="271"/>
      <c r="J200" s="271"/>
      <c r="K200" s="271"/>
      <c r="L200" s="271"/>
      <c r="M200" s="271"/>
      <c r="N200" s="271"/>
      <c r="O200" s="271"/>
      <c r="P200" s="271"/>
      <c r="Q200" s="271"/>
      <c r="R200" s="271"/>
      <c r="S200" s="271"/>
      <c r="T200" s="271"/>
      <c r="U200" s="271"/>
      <c r="V200" s="271"/>
      <c r="W200" s="271"/>
      <c r="X200" s="271"/>
      <c r="Y200" s="271"/>
      <c r="Z200" s="271"/>
      <c r="AA200" s="271"/>
      <c r="AB200" s="271"/>
      <c r="AC200" s="271"/>
      <c r="AD200" s="271"/>
    </row>
    <row r="201" ht="20.25" customHeight="1">
      <c r="A201" s="271"/>
      <c r="B201" s="271"/>
      <c r="C201" s="271"/>
      <c r="D201" s="271"/>
      <c r="E201" s="271"/>
      <c r="F201" s="271"/>
      <c r="G201" s="271"/>
      <c r="H201" s="271"/>
      <c r="I201" s="271"/>
      <c r="J201" s="271"/>
      <c r="K201" s="271"/>
      <c r="L201" s="271"/>
      <c r="M201" s="271"/>
      <c r="N201" s="271"/>
      <c r="O201" s="271"/>
      <c r="P201" s="271"/>
      <c r="Q201" s="271"/>
      <c r="R201" s="271"/>
      <c r="S201" s="271"/>
      <c r="T201" s="271"/>
      <c r="U201" s="271"/>
      <c r="V201" s="271"/>
      <c r="W201" s="271"/>
      <c r="X201" s="271"/>
      <c r="Y201" s="271"/>
      <c r="Z201" s="271"/>
      <c r="AA201" s="271"/>
      <c r="AB201" s="271"/>
      <c r="AC201" s="271"/>
      <c r="AD201" s="271"/>
    </row>
    <row r="202" ht="20.25" customHeight="1">
      <c r="A202" s="271"/>
      <c r="B202" s="271"/>
      <c r="C202" s="271"/>
      <c r="D202" s="271"/>
      <c r="E202" s="271"/>
      <c r="F202" s="271"/>
      <c r="G202" s="271"/>
      <c r="H202" s="271"/>
      <c r="I202" s="271"/>
      <c r="J202" s="271"/>
      <c r="K202" s="271"/>
      <c r="L202" s="271"/>
      <c r="M202" s="271"/>
      <c r="N202" s="271"/>
      <c r="O202" s="271"/>
      <c r="P202" s="271"/>
      <c r="Q202" s="271"/>
      <c r="R202" s="271"/>
      <c r="S202" s="271"/>
      <c r="T202" s="271"/>
      <c r="U202" s="271"/>
      <c r="V202" s="271"/>
      <c r="W202" s="271"/>
      <c r="X202" s="271"/>
      <c r="Y202" s="271"/>
      <c r="Z202" s="271"/>
      <c r="AA202" s="271"/>
      <c r="AB202" s="271"/>
      <c r="AC202" s="271"/>
      <c r="AD202" s="271"/>
    </row>
    <row r="203" ht="20.25" customHeight="1">
      <c r="A203" s="271"/>
      <c r="B203" s="271"/>
      <c r="C203" s="271"/>
      <c r="D203" s="271"/>
      <c r="E203" s="271"/>
      <c r="F203" s="271"/>
      <c r="G203" s="271"/>
      <c r="H203" s="271"/>
      <c r="I203" s="271"/>
      <c r="J203" s="271"/>
      <c r="K203" s="271"/>
      <c r="L203" s="271"/>
      <c r="M203" s="271"/>
      <c r="N203" s="271"/>
      <c r="O203" s="271"/>
      <c r="P203" s="271"/>
      <c r="Q203" s="271"/>
      <c r="R203" s="271"/>
      <c r="S203" s="271"/>
      <c r="T203" s="271"/>
      <c r="U203" s="271"/>
      <c r="V203" s="271"/>
      <c r="W203" s="271"/>
      <c r="X203" s="271"/>
      <c r="Y203" s="271"/>
      <c r="Z203" s="271"/>
      <c r="AA203" s="271"/>
      <c r="AB203" s="271"/>
      <c r="AC203" s="271"/>
      <c r="AD203" s="271"/>
    </row>
    <row r="204" ht="20.25" customHeight="1">
      <c r="A204" s="271"/>
      <c r="B204" s="271"/>
      <c r="C204" s="271"/>
      <c r="D204" s="271"/>
      <c r="E204" s="271"/>
      <c r="F204" s="271"/>
      <c r="G204" s="271"/>
      <c r="H204" s="271"/>
      <c r="I204" s="271"/>
      <c r="J204" s="271"/>
      <c r="K204" s="271"/>
      <c r="L204" s="271"/>
      <c r="M204" s="271"/>
      <c r="N204" s="271"/>
      <c r="O204" s="271"/>
      <c r="P204" s="271"/>
      <c r="Q204" s="271"/>
      <c r="R204" s="271"/>
      <c r="S204" s="271"/>
      <c r="T204" s="271"/>
      <c r="U204" s="271"/>
      <c r="V204" s="271"/>
      <c r="W204" s="271"/>
      <c r="X204" s="271"/>
      <c r="Y204" s="271"/>
      <c r="Z204" s="271"/>
      <c r="AA204" s="271"/>
      <c r="AB204" s="271"/>
      <c r="AC204" s="271"/>
      <c r="AD204" s="271"/>
    </row>
    <row r="205" ht="20.25" customHeight="1">
      <c r="A205" s="271"/>
      <c r="B205" s="271"/>
      <c r="C205" s="271"/>
      <c r="D205" s="271"/>
      <c r="E205" s="271"/>
      <c r="F205" s="271"/>
      <c r="G205" s="271"/>
      <c r="H205" s="271"/>
      <c r="I205" s="271"/>
      <c r="J205" s="271"/>
      <c r="K205" s="271"/>
      <c r="L205" s="271"/>
      <c r="M205" s="271"/>
      <c r="N205" s="271"/>
      <c r="O205" s="271"/>
      <c r="P205" s="271"/>
      <c r="Q205" s="271"/>
      <c r="R205" s="271"/>
      <c r="S205" s="271"/>
      <c r="T205" s="271"/>
      <c r="U205" s="271"/>
      <c r="V205" s="271"/>
      <c r="W205" s="271"/>
      <c r="X205" s="271"/>
      <c r="Y205" s="271"/>
      <c r="Z205" s="271"/>
      <c r="AA205" s="271"/>
      <c r="AB205" s="271"/>
      <c r="AC205" s="271"/>
      <c r="AD205" s="271"/>
    </row>
    <row r="206" ht="20.25" customHeight="1">
      <c r="A206" s="271"/>
      <c r="B206" s="271"/>
      <c r="C206" s="271"/>
      <c r="D206" s="271"/>
      <c r="E206" s="271"/>
      <c r="F206" s="271"/>
      <c r="G206" s="271"/>
      <c r="H206" s="271"/>
      <c r="I206" s="271"/>
      <c r="J206" s="271"/>
      <c r="K206" s="271"/>
      <c r="L206" s="271"/>
      <c r="M206" s="271"/>
      <c r="N206" s="271"/>
      <c r="O206" s="271"/>
      <c r="P206" s="271"/>
      <c r="Q206" s="271"/>
      <c r="R206" s="271"/>
      <c r="S206" s="271"/>
      <c r="T206" s="271"/>
      <c r="U206" s="271"/>
      <c r="V206" s="271"/>
      <c r="W206" s="271"/>
      <c r="X206" s="271"/>
      <c r="Y206" s="271"/>
      <c r="Z206" s="271"/>
      <c r="AA206" s="271"/>
      <c r="AB206" s="271"/>
      <c r="AC206" s="271"/>
      <c r="AD206" s="271"/>
    </row>
    <row r="207" ht="20.25" customHeight="1">
      <c r="A207" s="271"/>
      <c r="B207" s="271"/>
      <c r="C207" s="271"/>
      <c r="D207" s="271"/>
      <c r="E207" s="271"/>
      <c r="F207" s="271"/>
      <c r="G207" s="271"/>
      <c r="H207" s="271"/>
      <c r="I207" s="271"/>
      <c r="J207" s="271"/>
      <c r="K207" s="271"/>
      <c r="L207" s="271"/>
      <c r="M207" s="271"/>
      <c r="N207" s="271"/>
      <c r="O207" s="271"/>
      <c r="P207" s="271"/>
      <c r="Q207" s="271"/>
      <c r="R207" s="271"/>
      <c r="S207" s="271"/>
      <c r="T207" s="271"/>
      <c r="U207" s="271"/>
      <c r="V207" s="271"/>
      <c r="W207" s="271"/>
      <c r="X207" s="271"/>
      <c r="Y207" s="271"/>
      <c r="Z207" s="271"/>
      <c r="AA207" s="271"/>
      <c r="AB207" s="271"/>
      <c r="AC207" s="271"/>
      <c r="AD207" s="271"/>
    </row>
    <row r="208" ht="20.25" customHeight="1">
      <c r="A208" s="271"/>
      <c r="B208" s="271"/>
      <c r="C208" s="271"/>
      <c r="D208" s="271"/>
      <c r="E208" s="271"/>
      <c r="F208" s="271"/>
      <c r="G208" s="271"/>
      <c r="H208" s="271"/>
      <c r="I208" s="271"/>
      <c r="J208" s="271"/>
      <c r="K208" s="271"/>
      <c r="L208" s="271"/>
      <c r="M208" s="271"/>
      <c r="N208" s="271"/>
      <c r="O208" s="271"/>
      <c r="P208" s="271"/>
      <c r="Q208" s="271"/>
      <c r="R208" s="271"/>
      <c r="S208" s="271"/>
      <c r="T208" s="271"/>
      <c r="U208" s="271"/>
      <c r="V208" s="271"/>
      <c r="W208" s="271"/>
      <c r="X208" s="271"/>
      <c r="Y208" s="271"/>
      <c r="Z208" s="271"/>
      <c r="AA208" s="271"/>
      <c r="AB208" s="271"/>
      <c r="AC208" s="271"/>
      <c r="AD208" s="271"/>
    </row>
    <row r="209" ht="20.25" customHeight="1">
      <c r="A209" s="271"/>
      <c r="B209" s="271"/>
      <c r="C209" s="271"/>
      <c r="D209" s="271"/>
      <c r="E209" s="271"/>
      <c r="F209" s="271"/>
      <c r="G209" s="271"/>
      <c r="H209" s="271"/>
      <c r="I209" s="271"/>
      <c r="J209" s="271"/>
      <c r="K209" s="271"/>
      <c r="L209" s="271"/>
      <c r="M209" s="271"/>
      <c r="N209" s="271"/>
      <c r="O209" s="271"/>
      <c r="P209" s="271"/>
      <c r="Q209" s="271"/>
      <c r="R209" s="271"/>
      <c r="S209" s="271"/>
      <c r="T209" s="271"/>
      <c r="U209" s="271"/>
      <c r="V209" s="271"/>
      <c r="W209" s="271"/>
      <c r="X209" s="271"/>
      <c r="Y209" s="271"/>
      <c r="Z209" s="271"/>
      <c r="AA209" s="271"/>
      <c r="AB209" s="271"/>
      <c r="AC209" s="271"/>
      <c r="AD209" s="271"/>
    </row>
    <row r="210" ht="20.25" customHeight="1">
      <c r="A210" s="271"/>
      <c r="B210" s="271"/>
      <c r="C210" s="271"/>
      <c r="D210" s="271"/>
      <c r="E210" s="271"/>
      <c r="F210" s="271"/>
      <c r="G210" s="271"/>
      <c r="H210" s="271"/>
      <c r="I210" s="271"/>
      <c r="J210" s="271"/>
      <c r="K210" s="271"/>
      <c r="L210" s="271"/>
      <c r="M210" s="271"/>
      <c r="N210" s="271"/>
      <c r="O210" s="271"/>
      <c r="P210" s="271"/>
      <c r="Q210" s="271"/>
      <c r="R210" s="271"/>
      <c r="S210" s="271"/>
      <c r="T210" s="271"/>
      <c r="U210" s="271"/>
      <c r="V210" s="271"/>
      <c r="W210" s="271"/>
      <c r="X210" s="271"/>
      <c r="Y210" s="271"/>
      <c r="Z210" s="271"/>
      <c r="AA210" s="271"/>
      <c r="AB210" s="271"/>
      <c r="AC210" s="271"/>
      <c r="AD210" s="271"/>
    </row>
    <row r="211" ht="20.25" customHeight="1">
      <c r="A211" s="271"/>
      <c r="B211" s="271"/>
      <c r="C211" s="271"/>
      <c r="D211" s="271"/>
      <c r="E211" s="271"/>
      <c r="F211" s="271"/>
      <c r="G211" s="271"/>
      <c r="H211" s="271"/>
      <c r="I211" s="271"/>
      <c r="J211" s="271"/>
      <c r="K211" s="271"/>
      <c r="L211" s="271"/>
      <c r="M211" s="271"/>
      <c r="N211" s="271"/>
      <c r="O211" s="271"/>
      <c r="P211" s="271"/>
      <c r="Q211" s="271"/>
      <c r="R211" s="271"/>
      <c r="S211" s="271"/>
      <c r="T211" s="271"/>
      <c r="U211" s="271"/>
      <c r="V211" s="271"/>
      <c r="W211" s="271"/>
      <c r="X211" s="271"/>
      <c r="Y211" s="271"/>
      <c r="Z211" s="271"/>
      <c r="AA211" s="271"/>
      <c r="AB211" s="271"/>
      <c r="AC211" s="271"/>
      <c r="AD211" s="271"/>
    </row>
    <row r="212" ht="20.25" customHeight="1">
      <c r="A212" s="271"/>
      <c r="B212" s="271"/>
      <c r="C212" s="271"/>
      <c r="D212" s="271"/>
      <c r="E212" s="271"/>
      <c r="F212" s="271"/>
      <c r="G212" s="271"/>
      <c r="H212" s="271"/>
      <c r="I212" s="271"/>
      <c r="J212" s="271"/>
      <c r="K212" s="271"/>
      <c r="L212" s="271"/>
      <c r="M212" s="271"/>
      <c r="N212" s="271"/>
      <c r="O212" s="271"/>
      <c r="P212" s="271"/>
      <c r="Q212" s="271"/>
      <c r="R212" s="271"/>
      <c r="S212" s="271"/>
      <c r="T212" s="271"/>
      <c r="U212" s="271"/>
      <c r="V212" s="271"/>
      <c r="W212" s="271"/>
      <c r="X212" s="271"/>
      <c r="Y212" s="271"/>
      <c r="Z212" s="271"/>
      <c r="AA212" s="271"/>
      <c r="AB212" s="271"/>
      <c r="AC212" s="271"/>
      <c r="AD212" s="271"/>
    </row>
    <row r="213" ht="20.25" customHeight="1">
      <c r="A213" s="271"/>
      <c r="B213" s="271"/>
      <c r="C213" s="271"/>
      <c r="D213" s="271"/>
      <c r="E213" s="271"/>
      <c r="F213" s="271"/>
      <c r="G213" s="271"/>
      <c r="H213" s="271"/>
      <c r="I213" s="271"/>
      <c r="J213" s="271"/>
      <c r="K213" s="271"/>
      <c r="L213" s="271"/>
      <c r="M213" s="271"/>
      <c r="N213" s="271"/>
      <c r="O213" s="271"/>
      <c r="P213" s="271"/>
      <c r="Q213" s="271"/>
      <c r="R213" s="271"/>
      <c r="S213" s="271"/>
      <c r="T213" s="271"/>
      <c r="U213" s="271"/>
      <c r="V213" s="271"/>
      <c r="W213" s="271"/>
      <c r="X213" s="271"/>
      <c r="Y213" s="271"/>
      <c r="Z213" s="271"/>
      <c r="AA213" s="271"/>
      <c r="AB213" s="271"/>
      <c r="AC213" s="271"/>
      <c r="AD213" s="271"/>
    </row>
    <row r="214" ht="20.25" customHeight="1">
      <c r="A214" s="271"/>
      <c r="B214" s="271"/>
      <c r="C214" s="271"/>
      <c r="D214" s="271"/>
      <c r="E214" s="271"/>
      <c r="F214" s="271"/>
      <c r="G214" s="271"/>
      <c r="H214" s="271"/>
      <c r="I214" s="271"/>
      <c r="J214" s="271"/>
      <c r="K214" s="271"/>
      <c r="L214" s="271"/>
      <c r="M214" s="271"/>
      <c r="N214" s="271"/>
      <c r="O214" s="271"/>
      <c r="P214" s="271"/>
      <c r="Q214" s="271"/>
      <c r="R214" s="271"/>
      <c r="S214" s="271"/>
      <c r="T214" s="271"/>
      <c r="U214" s="271"/>
      <c r="V214" s="271"/>
      <c r="W214" s="271"/>
      <c r="X214" s="271"/>
      <c r="Y214" s="271"/>
      <c r="Z214" s="271"/>
      <c r="AA214" s="271"/>
      <c r="AB214" s="271"/>
      <c r="AC214" s="271"/>
      <c r="AD214" s="271"/>
    </row>
    <row r="215" ht="20.25" customHeight="1">
      <c r="A215" s="271"/>
      <c r="B215" s="271"/>
      <c r="C215" s="271"/>
      <c r="D215" s="271"/>
      <c r="E215" s="271"/>
      <c r="F215" s="271"/>
      <c r="G215" s="271"/>
      <c r="H215" s="271"/>
      <c r="I215" s="271"/>
      <c r="J215" s="271"/>
      <c r="K215" s="271"/>
      <c r="L215" s="271"/>
      <c r="M215" s="271"/>
      <c r="N215" s="271"/>
      <c r="O215" s="271"/>
      <c r="P215" s="271"/>
      <c r="Q215" s="271"/>
      <c r="R215" s="271"/>
      <c r="S215" s="271"/>
      <c r="T215" s="271"/>
      <c r="U215" s="271"/>
      <c r="V215" s="271"/>
      <c r="W215" s="271"/>
      <c r="X215" s="271"/>
      <c r="Y215" s="271"/>
      <c r="Z215" s="271"/>
      <c r="AA215" s="271"/>
      <c r="AB215" s="271"/>
      <c r="AC215" s="271"/>
      <c r="AD215" s="271"/>
    </row>
    <row r="216" ht="20.25" customHeight="1">
      <c r="A216" s="271"/>
      <c r="B216" s="271"/>
      <c r="C216" s="271"/>
      <c r="D216" s="271"/>
      <c r="E216" s="271"/>
      <c r="F216" s="271"/>
      <c r="G216" s="271"/>
      <c r="H216" s="271"/>
      <c r="I216" s="271"/>
      <c r="J216" s="271"/>
      <c r="K216" s="271"/>
      <c r="L216" s="271"/>
      <c r="M216" s="271"/>
      <c r="N216" s="271"/>
      <c r="O216" s="271"/>
      <c r="P216" s="271"/>
      <c r="Q216" s="271"/>
      <c r="R216" s="271"/>
      <c r="S216" s="271"/>
      <c r="T216" s="271"/>
      <c r="U216" s="271"/>
      <c r="V216" s="271"/>
      <c r="W216" s="271"/>
      <c r="X216" s="271"/>
      <c r="Y216" s="271"/>
      <c r="Z216" s="271"/>
      <c r="AA216" s="271"/>
      <c r="AB216" s="271"/>
      <c r="AC216" s="271"/>
      <c r="AD216" s="271"/>
    </row>
    <row r="217" ht="20.25" customHeight="1">
      <c r="A217" s="271"/>
      <c r="B217" s="271"/>
      <c r="C217" s="271"/>
      <c r="D217" s="271"/>
      <c r="E217" s="271"/>
      <c r="F217" s="271"/>
      <c r="G217" s="271"/>
      <c r="H217" s="271"/>
      <c r="I217" s="271"/>
      <c r="J217" s="271"/>
      <c r="K217" s="271"/>
      <c r="L217" s="271"/>
      <c r="M217" s="271"/>
      <c r="N217" s="271"/>
      <c r="O217" s="271"/>
      <c r="P217" s="271"/>
      <c r="Q217" s="271"/>
      <c r="R217" s="271"/>
      <c r="S217" s="271"/>
      <c r="T217" s="271"/>
      <c r="U217" s="271"/>
      <c r="V217" s="271"/>
      <c r="W217" s="271"/>
      <c r="X217" s="271"/>
      <c r="Y217" s="271"/>
      <c r="Z217" s="271"/>
      <c r="AA217" s="271"/>
      <c r="AB217" s="271"/>
      <c r="AC217" s="271"/>
      <c r="AD217" s="271"/>
    </row>
    <row r="218" ht="20.25" customHeight="1">
      <c r="A218" s="271"/>
      <c r="B218" s="271"/>
      <c r="C218" s="271"/>
      <c r="D218" s="271"/>
      <c r="E218" s="271"/>
      <c r="F218" s="271"/>
      <c r="G218" s="271"/>
      <c r="H218" s="271"/>
      <c r="I218" s="271"/>
      <c r="J218" s="271"/>
      <c r="K218" s="271"/>
      <c r="L218" s="271"/>
      <c r="M218" s="271"/>
      <c r="N218" s="271"/>
      <c r="O218" s="271"/>
      <c r="P218" s="271"/>
      <c r="Q218" s="271"/>
      <c r="R218" s="271"/>
      <c r="S218" s="271"/>
      <c r="T218" s="271"/>
      <c r="U218" s="271"/>
      <c r="V218" s="271"/>
      <c r="W218" s="271"/>
      <c r="X218" s="271"/>
      <c r="Y218" s="271"/>
      <c r="Z218" s="271"/>
      <c r="AA218" s="271"/>
      <c r="AB218" s="271"/>
      <c r="AC218" s="271"/>
      <c r="AD218" s="271"/>
    </row>
    <row r="219" ht="20.25" customHeight="1">
      <c r="A219" s="271"/>
      <c r="B219" s="271"/>
      <c r="C219" s="271"/>
      <c r="D219" s="271"/>
      <c r="E219" s="271"/>
      <c r="F219" s="271"/>
      <c r="G219" s="271"/>
      <c r="H219" s="271"/>
      <c r="I219" s="271"/>
      <c r="J219" s="271"/>
      <c r="K219" s="271"/>
      <c r="L219" s="271"/>
      <c r="M219" s="271"/>
      <c r="N219" s="271"/>
      <c r="O219" s="271"/>
      <c r="P219" s="271"/>
      <c r="Q219" s="271"/>
      <c r="R219" s="271"/>
      <c r="S219" s="271"/>
      <c r="T219" s="271"/>
      <c r="U219" s="271"/>
      <c r="V219" s="271"/>
      <c r="W219" s="271"/>
      <c r="X219" s="271"/>
      <c r="Y219" s="271"/>
      <c r="Z219" s="271"/>
      <c r="AA219" s="271"/>
      <c r="AB219" s="271"/>
      <c r="AC219" s="271"/>
      <c r="AD219" s="271"/>
    </row>
    <row r="220" ht="20.25" customHeight="1">
      <c r="A220" s="271"/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271"/>
      <c r="T220" s="271"/>
      <c r="U220" s="271"/>
      <c r="V220" s="271"/>
      <c r="W220" s="271"/>
      <c r="X220" s="271"/>
      <c r="Y220" s="271"/>
      <c r="Z220" s="271"/>
      <c r="AA220" s="271"/>
      <c r="AB220" s="271"/>
      <c r="AC220" s="271"/>
      <c r="AD220" s="271"/>
    </row>
    <row r="221" ht="20.25" customHeight="1">
      <c r="A221" s="271"/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271"/>
      <c r="T221" s="271"/>
      <c r="U221" s="271"/>
      <c r="V221" s="271"/>
      <c r="W221" s="271"/>
      <c r="X221" s="271"/>
      <c r="Y221" s="271"/>
      <c r="Z221" s="271"/>
      <c r="AA221" s="271"/>
      <c r="AB221" s="271"/>
      <c r="AC221" s="271"/>
      <c r="AD221" s="271"/>
    </row>
    <row r="222" ht="20.25" customHeight="1">
      <c r="A222" s="271"/>
      <c r="B222" s="271"/>
      <c r="C222" s="271"/>
      <c r="D222" s="271"/>
      <c r="E222" s="271"/>
      <c r="F222" s="271"/>
      <c r="G222" s="271"/>
      <c r="H222" s="271"/>
      <c r="I222" s="271"/>
      <c r="J222" s="271"/>
      <c r="K222" s="271"/>
      <c r="L222" s="271"/>
      <c r="M222" s="271"/>
      <c r="N222" s="271"/>
      <c r="O222" s="271"/>
      <c r="P222" s="271"/>
      <c r="Q222" s="271"/>
      <c r="R222" s="271"/>
      <c r="S222" s="271"/>
      <c r="T222" s="271"/>
      <c r="U222" s="271"/>
      <c r="V222" s="271"/>
      <c r="W222" s="271"/>
      <c r="X222" s="271"/>
      <c r="Y222" s="271"/>
      <c r="Z222" s="271"/>
      <c r="AA222" s="271"/>
      <c r="AB222" s="271"/>
      <c r="AC222" s="271"/>
      <c r="AD222" s="271"/>
    </row>
    <row r="223" ht="20.25" customHeight="1">
      <c r="A223" s="271"/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271"/>
      <c r="T223" s="271"/>
      <c r="U223" s="271"/>
      <c r="V223" s="271"/>
      <c r="W223" s="271"/>
      <c r="X223" s="271"/>
      <c r="Y223" s="271"/>
      <c r="Z223" s="271"/>
      <c r="AA223" s="271"/>
      <c r="AB223" s="271"/>
      <c r="AC223" s="271"/>
      <c r="AD223" s="271"/>
    </row>
    <row r="224" ht="20.25" customHeight="1">
      <c r="A224" s="271"/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271"/>
      <c r="T224" s="271"/>
      <c r="U224" s="271"/>
      <c r="V224" s="271"/>
      <c r="W224" s="271"/>
      <c r="X224" s="271"/>
      <c r="Y224" s="271"/>
      <c r="Z224" s="271"/>
      <c r="AA224" s="271"/>
      <c r="AB224" s="271"/>
      <c r="AC224" s="271"/>
      <c r="AD224" s="271"/>
    </row>
    <row r="225" ht="20.25" customHeight="1">
      <c r="A225" s="271"/>
      <c r="B225" s="271"/>
      <c r="C225" s="271"/>
      <c r="D225" s="271"/>
      <c r="E225" s="271"/>
      <c r="F225" s="271"/>
      <c r="G225" s="271"/>
      <c r="H225" s="271"/>
      <c r="I225" s="271"/>
      <c r="J225" s="271"/>
      <c r="K225" s="271"/>
      <c r="L225" s="271"/>
      <c r="M225" s="271"/>
      <c r="N225" s="271"/>
      <c r="O225" s="271"/>
      <c r="P225" s="271"/>
      <c r="Q225" s="271"/>
      <c r="R225" s="271"/>
      <c r="S225" s="271"/>
      <c r="T225" s="271"/>
      <c r="U225" s="271"/>
      <c r="V225" s="271"/>
      <c r="W225" s="271"/>
      <c r="X225" s="271"/>
      <c r="Y225" s="271"/>
      <c r="Z225" s="271"/>
      <c r="AA225" s="271"/>
      <c r="AB225" s="271"/>
      <c r="AC225" s="271"/>
      <c r="AD225" s="271"/>
    </row>
    <row r="226" ht="20.25" customHeight="1">
      <c r="A226" s="271"/>
      <c r="B226" s="271"/>
      <c r="C226" s="271"/>
      <c r="D226" s="271"/>
      <c r="E226" s="271"/>
      <c r="F226" s="271"/>
      <c r="G226" s="271"/>
      <c r="H226" s="271"/>
      <c r="I226" s="271"/>
      <c r="J226" s="271"/>
      <c r="K226" s="271"/>
      <c r="L226" s="271"/>
      <c r="M226" s="271"/>
      <c r="N226" s="271"/>
      <c r="O226" s="271"/>
      <c r="P226" s="271"/>
      <c r="Q226" s="271"/>
      <c r="R226" s="271"/>
      <c r="S226" s="271"/>
      <c r="T226" s="271"/>
      <c r="U226" s="271"/>
      <c r="V226" s="271"/>
      <c r="W226" s="271"/>
      <c r="X226" s="271"/>
      <c r="Y226" s="271"/>
      <c r="Z226" s="271"/>
      <c r="AA226" s="271"/>
      <c r="AB226" s="271"/>
      <c r="AC226" s="271"/>
      <c r="AD226" s="271"/>
    </row>
    <row r="227" ht="20.25" customHeight="1">
      <c r="A227" s="271"/>
      <c r="B227" s="271"/>
      <c r="C227" s="271"/>
      <c r="D227" s="271"/>
      <c r="E227" s="271"/>
      <c r="F227" s="271"/>
      <c r="G227" s="271"/>
      <c r="H227" s="271"/>
      <c r="I227" s="271"/>
      <c r="J227" s="271"/>
      <c r="K227" s="271"/>
      <c r="L227" s="271"/>
      <c r="M227" s="271"/>
      <c r="N227" s="271"/>
      <c r="O227" s="271"/>
      <c r="P227" s="271"/>
      <c r="Q227" s="271"/>
      <c r="R227" s="271"/>
      <c r="S227" s="271"/>
      <c r="T227" s="271"/>
      <c r="U227" s="271"/>
      <c r="V227" s="271"/>
      <c r="W227" s="271"/>
      <c r="X227" s="271"/>
      <c r="Y227" s="271"/>
      <c r="Z227" s="271"/>
      <c r="AA227" s="271"/>
      <c r="AB227" s="271"/>
      <c r="AC227" s="271"/>
      <c r="AD227" s="271"/>
    </row>
    <row r="228" ht="20.25" customHeight="1">
      <c r="A228" s="271"/>
      <c r="B228" s="271"/>
      <c r="C228" s="271"/>
      <c r="D228" s="271"/>
      <c r="E228" s="271"/>
      <c r="F228" s="271"/>
      <c r="G228" s="271"/>
      <c r="H228" s="271"/>
      <c r="I228" s="271"/>
      <c r="J228" s="271"/>
      <c r="K228" s="271"/>
      <c r="L228" s="271"/>
      <c r="M228" s="271"/>
      <c r="N228" s="271"/>
      <c r="O228" s="271"/>
      <c r="P228" s="271"/>
      <c r="Q228" s="271"/>
      <c r="R228" s="271"/>
      <c r="S228" s="271"/>
      <c r="T228" s="271"/>
      <c r="U228" s="271"/>
      <c r="V228" s="271"/>
      <c r="W228" s="271"/>
      <c r="X228" s="271"/>
      <c r="Y228" s="271"/>
      <c r="Z228" s="271"/>
      <c r="AA228" s="271"/>
      <c r="AB228" s="271"/>
      <c r="AC228" s="271"/>
      <c r="AD228" s="271"/>
    </row>
    <row r="229" ht="20.25" customHeight="1">
      <c r="A229" s="271"/>
      <c r="B229" s="271"/>
      <c r="C229" s="271"/>
      <c r="D229" s="271"/>
      <c r="E229" s="271"/>
      <c r="F229" s="271"/>
      <c r="G229" s="271"/>
      <c r="H229" s="271"/>
      <c r="I229" s="271"/>
      <c r="J229" s="271"/>
      <c r="K229" s="271"/>
      <c r="L229" s="271"/>
      <c r="M229" s="271"/>
      <c r="N229" s="271"/>
      <c r="O229" s="271"/>
      <c r="P229" s="271"/>
      <c r="Q229" s="271"/>
      <c r="R229" s="271"/>
      <c r="S229" s="271"/>
      <c r="T229" s="271"/>
      <c r="U229" s="271"/>
      <c r="V229" s="271"/>
      <c r="W229" s="271"/>
      <c r="X229" s="271"/>
      <c r="Y229" s="271"/>
      <c r="Z229" s="271"/>
      <c r="AA229" s="271"/>
      <c r="AB229" s="271"/>
      <c r="AC229" s="271"/>
      <c r="AD229" s="271"/>
    </row>
    <row r="230" ht="20.25" customHeight="1">
      <c r="A230" s="271"/>
      <c r="B230" s="271"/>
      <c r="C230" s="271"/>
      <c r="D230" s="271"/>
      <c r="E230" s="271"/>
      <c r="F230" s="271"/>
      <c r="G230" s="271"/>
      <c r="H230" s="271"/>
      <c r="I230" s="271"/>
      <c r="J230" s="271"/>
      <c r="K230" s="271"/>
      <c r="L230" s="271"/>
      <c r="M230" s="271"/>
      <c r="N230" s="271"/>
      <c r="O230" s="271"/>
      <c r="P230" s="271"/>
      <c r="Q230" s="271"/>
      <c r="R230" s="271"/>
      <c r="S230" s="271"/>
      <c r="T230" s="271"/>
      <c r="U230" s="271"/>
      <c r="V230" s="271"/>
      <c r="W230" s="271"/>
      <c r="X230" s="271"/>
      <c r="Y230" s="271"/>
      <c r="Z230" s="271"/>
      <c r="AA230" s="271"/>
      <c r="AB230" s="271"/>
      <c r="AC230" s="271"/>
      <c r="AD230" s="271"/>
    </row>
    <row r="231" ht="20.25" customHeight="1">
      <c r="A231" s="271"/>
      <c r="B231" s="271"/>
      <c r="C231" s="271"/>
      <c r="D231" s="271"/>
      <c r="E231" s="271"/>
      <c r="F231" s="271"/>
      <c r="G231" s="271"/>
      <c r="H231" s="271"/>
      <c r="I231" s="271"/>
      <c r="J231" s="271"/>
      <c r="K231" s="271"/>
      <c r="L231" s="271"/>
      <c r="M231" s="271"/>
      <c r="N231" s="271"/>
      <c r="O231" s="271"/>
      <c r="P231" s="271"/>
      <c r="Q231" s="271"/>
      <c r="R231" s="271"/>
      <c r="S231" s="271"/>
      <c r="T231" s="271"/>
      <c r="U231" s="271"/>
      <c r="V231" s="271"/>
      <c r="W231" s="271"/>
      <c r="X231" s="271"/>
      <c r="Y231" s="271"/>
      <c r="Z231" s="271"/>
      <c r="AA231" s="271"/>
      <c r="AB231" s="271"/>
      <c r="AC231" s="271"/>
      <c r="AD231" s="271"/>
    </row>
    <row r="232" ht="20.25" customHeight="1">
      <c r="A232" s="271"/>
      <c r="B232" s="271"/>
      <c r="C232" s="271"/>
      <c r="D232" s="271"/>
      <c r="E232" s="271"/>
      <c r="F232" s="271"/>
      <c r="G232" s="271"/>
      <c r="H232" s="271"/>
      <c r="I232" s="271"/>
      <c r="J232" s="271"/>
      <c r="K232" s="271"/>
      <c r="L232" s="271"/>
      <c r="M232" s="271"/>
      <c r="N232" s="271"/>
      <c r="O232" s="271"/>
      <c r="P232" s="271"/>
      <c r="Q232" s="271"/>
      <c r="R232" s="271"/>
      <c r="S232" s="271"/>
      <c r="T232" s="271"/>
      <c r="U232" s="271"/>
      <c r="V232" s="271"/>
      <c r="W232" s="271"/>
      <c r="X232" s="271"/>
      <c r="Y232" s="271"/>
      <c r="Z232" s="271"/>
      <c r="AA232" s="271"/>
      <c r="AB232" s="271"/>
      <c r="AC232" s="271"/>
      <c r="AD232" s="271"/>
    </row>
    <row r="233" ht="20.25" customHeight="1">
      <c r="A233" s="271"/>
      <c r="B233" s="271"/>
      <c r="C233" s="271"/>
      <c r="D233" s="271"/>
      <c r="E233" s="271"/>
      <c r="F233" s="271"/>
      <c r="G233" s="271"/>
      <c r="H233" s="271"/>
      <c r="I233" s="271"/>
      <c r="J233" s="271"/>
      <c r="K233" s="271"/>
      <c r="L233" s="271"/>
      <c r="M233" s="271"/>
      <c r="N233" s="271"/>
      <c r="O233" s="271"/>
      <c r="P233" s="271"/>
      <c r="Q233" s="271"/>
      <c r="R233" s="271"/>
      <c r="S233" s="271"/>
      <c r="T233" s="271"/>
      <c r="U233" s="271"/>
      <c r="V233" s="271"/>
      <c r="W233" s="271"/>
      <c r="X233" s="271"/>
      <c r="Y233" s="271"/>
      <c r="Z233" s="271"/>
      <c r="AA233" s="271"/>
      <c r="AB233" s="271"/>
      <c r="AC233" s="271"/>
      <c r="AD233" s="271"/>
    </row>
    <row r="234" ht="20.25" customHeight="1">
      <c r="A234" s="271"/>
      <c r="B234" s="271"/>
      <c r="C234" s="271"/>
      <c r="D234" s="271"/>
      <c r="E234" s="271"/>
      <c r="F234" s="271"/>
      <c r="G234" s="271"/>
      <c r="H234" s="271"/>
      <c r="I234" s="271"/>
      <c r="J234" s="271"/>
      <c r="K234" s="271"/>
      <c r="L234" s="271"/>
      <c r="M234" s="271"/>
      <c r="N234" s="271"/>
      <c r="O234" s="271"/>
      <c r="P234" s="271"/>
      <c r="Q234" s="271"/>
      <c r="R234" s="271"/>
      <c r="S234" s="271"/>
      <c r="T234" s="271"/>
      <c r="U234" s="271"/>
      <c r="V234" s="271"/>
      <c r="W234" s="271"/>
      <c r="X234" s="271"/>
      <c r="Y234" s="271"/>
      <c r="Z234" s="271"/>
      <c r="AA234" s="271"/>
      <c r="AB234" s="271"/>
      <c r="AC234" s="271"/>
      <c r="AD234" s="271"/>
    </row>
    <row r="235" ht="20.25" customHeight="1">
      <c r="A235" s="271"/>
      <c r="B235" s="271"/>
      <c r="C235" s="271"/>
      <c r="D235" s="271"/>
      <c r="E235" s="271"/>
      <c r="F235" s="271"/>
      <c r="G235" s="271"/>
      <c r="H235" s="271"/>
      <c r="I235" s="271"/>
      <c r="J235" s="271"/>
      <c r="K235" s="271"/>
      <c r="L235" s="271"/>
      <c r="M235" s="271"/>
      <c r="N235" s="271"/>
      <c r="O235" s="271"/>
      <c r="P235" s="271"/>
      <c r="Q235" s="271"/>
      <c r="R235" s="271"/>
      <c r="S235" s="271"/>
      <c r="T235" s="271"/>
      <c r="U235" s="271"/>
      <c r="V235" s="271"/>
      <c r="W235" s="271"/>
      <c r="X235" s="271"/>
      <c r="Y235" s="271"/>
      <c r="Z235" s="271"/>
      <c r="AA235" s="271"/>
      <c r="AB235" s="271"/>
      <c r="AC235" s="271"/>
      <c r="AD235" s="271"/>
    </row>
    <row r="236" ht="20.25" customHeight="1">
      <c r="A236" s="271"/>
      <c r="B236" s="271"/>
      <c r="C236" s="271"/>
      <c r="D236" s="271"/>
      <c r="E236" s="271"/>
      <c r="F236" s="271"/>
      <c r="G236" s="271"/>
      <c r="H236" s="271"/>
      <c r="I236" s="271"/>
      <c r="J236" s="271"/>
      <c r="K236" s="271"/>
      <c r="L236" s="271"/>
      <c r="M236" s="271"/>
      <c r="N236" s="271"/>
      <c r="O236" s="271"/>
      <c r="P236" s="271"/>
      <c r="Q236" s="271"/>
      <c r="R236" s="271"/>
      <c r="S236" s="271"/>
      <c r="T236" s="271"/>
      <c r="U236" s="271"/>
      <c r="V236" s="271"/>
      <c r="W236" s="271"/>
      <c r="X236" s="271"/>
      <c r="Y236" s="271"/>
      <c r="Z236" s="271"/>
      <c r="AA236" s="271"/>
      <c r="AB236" s="271"/>
      <c r="AC236" s="271"/>
      <c r="AD236" s="271"/>
    </row>
    <row r="237" ht="20.25" customHeight="1">
      <c r="A237" s="271"/>
      <c r="B237" s="271"/>
      <c r="C237" s="271"/>
      <c r="D237" s="271"/>
      <c r="E237" s="271"/>
      <c r="F237" s="271"/>
      <c r="G237" s="271"/>
      <c r="H237" s="271"/>
      <c r="I237" s="271"/>
      <c r="J237" s="271"/>
      <c r="K237" s="271"/>
      <c r="L237" s="271"/>
      <c r="M237" s="271"/>
      <c r="N237" s="271"/>
      <c r="O237" s="271"/>
      <c r="P237" s="271"/>
      <c r="Q237" s="271"/>
      <c r="R237" s="271"/>
      <c r="S237" s="271"/>
      <c r="T237" s="271"/>
      <c r="U237" s="271"/>
      <c r="V237" s="271"/>
      <c r="W237" s="271"/>
      <c r="X237" s="271"/>
      <c r="Y237" s="271"/>
      <c r="Z237" s="271"/>
      <c r="AA237" s="271"/>
      <c r="AB237" s="271"/>
      <c r="AC237" s="271"/>
      <c r="AD237" s="271"/>
    </row>
    <row r="238" ht="20.25" customHeight="1">
      <c r="A238" s="271"/>
      <c r="B238" s="271"/>
      <c r="C238" s="271"/>
      <c r="D238" s="271"/>
      <c r="E238" s="271"/>
      <c r="F238" s="271"/>
      <c r="G238" s="271"/>
      <c r="H238" s="271"/>
      <c r="I238" s="271"/>
      <c r="J238" s="271"/>
      <c r="K238" s="271"/>
      <c r="L238" s="271"/>
      <c r="M238" s="271"/>
      <c r="N238" s="271"/>
      <c r="O238" s="271"/>
      <c r="P238" s="271"/>
      <c r="Q238" s="271"/>
      <c r="R238" s="271"/>
      <c r="S238" s="271"/>
      <c r="T238" s="271"/>
      <c r="U238" s="271"/>
      <c r="V238" s="271"/>
      <c r="W238" s="271"/>
      <c r="X238" s="271"/>
      <c r="Y238" s="271"/>
      <c r="Z238" s="271"/>
      <c r="AA238" s="271"/>
      <c r="AB238" s="271"/>
      <c r="AC238" s="271"/>
      <c r="AD238" s="271"/>
    </row>
    <row r="239" ht="20.25" customHeight="1">
      <c r="A239" s="271"/>
      <c r="B239" s="271"/>
      <c r="C239" s="271"/>
      <c r="D239" s="271"/>
      <c r="E239" s="271"/>
      <c r="F239" s="271"/>
      <c r="G239" s="271"/>
      <c r="H239" s="271"/>
      <c r="I239" s="271"/>
      <c r="J239" s="271"/>
      <c r="K239" s="271"/>
      <c r="L239" s="271"/>
      <c r="M239" s="271"/>
      <c r="N239" s="271"/>
      <c r="O239" s="271"/>
      <c r="P239" s="271"/>
      <c r="Q239" s="271"/>
      <c r="R239" s="271"/>
      <c r="S239" s="271"/>
      <c r="T239" s="271"/>
      <c r="U239" s="271"/>
      <c r="V239" s="271"/>
      <c r="W239" s="271"/>
      <c r="X239" s="271"/>
      <c r="Y239" s="271"/>
      <c r="Z239" s="271"/>
      <c r="AA239" s="271"/>
      <c r="AB239" s="271"/>
      <c r="AC239" s="271"/>
      <c r="AD239" s="271"/>
    </row>
    <row r="240" ht="20.25" customHeight="1">
      <c r="A240" s="271"/>
      <c r="B240" s="271"/>
      <c r="C240" s="271"/>
      <c r="D240" s="271"/>
      <c r="E240" s="271"/>
      <c r="F240" s="271"/>
      <c r="G240" s="271"/>
      <c r="H240" s="271"/>
      <c r="I240" s="271"/>
      <c r="J240" s="271"/>
      <c r="K240" s="271"/>
      <c r="L240" s="271"/>
      <c r="M240" s="271"/>
      <c r="N240" s="271"/>
      <c r="O240" s="271"/>
      <c r="P240" s="271"/>
      <c r="Q240" s="271"/>
      <c r="R240" s="271"/>
      <c r="S240" s="271"/>
      <c r="T240" s="271"/>
      <c r="U240" s="271"/>
      <c r="V240" s="271"/>
      <c r="W240" s="271"/>
      <c r="X240" s="271"/>
      <c r="Y240" s="271"/>
      <c r="Z240" s="271"/>
      <c r="AA240" s="271"/>
      <c r="AB240" s="271"/>
      <c r="AC240" s="271"/>
      <c r="AD240" s="271"/>
    </row>
    <row r="241" ht="20.25" customHeight="1">
      <c r="A241" s="271"/>
      <c r="B241" s="271"/>
      <c r="C241" s="271"/>
      <c r="D241" s="271"/>
      <c r="E241" s="271"/>
      <c r="F241" s="271"/>
      <c r="G241" s="271"/>
      <c r="H241" s="271"/>
      <c r="I241" s="271"/>
      <c r="J241" s="271"/>
      <c r="K241" s="271"/>
      <c r="L241" s="271"/>
      <c r="M241" s="271"/>
      <c r="N241" s="271"/>
      <c r="O241" s="271"/>
      <c r="P241" s="271"/>
      <c r="Q241" s="271"/>
      <c r="R241" s="271"/>
      <c r="S241" s="271"/>
      <c r="T241" s="271"/>
      <c r="U241" s="271"/>
      <c r="V241" s="271"/>
      <c r="W241" s="271"/>
      <c r="X241" s="271"/>
      <c r="Y241" s="271"/>
      <c r="Z241" s="271"/>
      <c r="AA241" s="271"/>
      <c r="AB241" s="271"/>
      <c r="AC241" s="271"/>
      <c r="AD241" s="271"/>
    </row>
    <row r="242" ht="20.25" customHeight="1">
      <c r="A242" s="271"/>
      <c r="B242" s="271"/>
      <c r="C242" s="271"/>
      <c r="D242" s="271"/>
      <c r="E242" s="271"/>
      <c r="F242" s="271"/>
      <c r="G242" s="271"/>
      <c r="H242" s="271"/>
      <c r="I242" s="271"/>
      <c r="J242" s="271"/>
      <c r="K242" s="271"/>
      <c r="L242" s="271"/>
      <c r="M242" s="271"/>
      <c r="N242" s="271"/>
      <c r="O242" s="271"/>
      <c r="P242" s="271"/>
      <c r="Q242" s="271"/>
      <c r="R242" s="271"/>
      <c r="S242" s="271"/>
      <c r="T242" s="271"/>
      <c r="U242" s="271"/>
      <c r="V242" s="271"/>
      <c r="W242" s="271"/>
      <c r="X242" s="271"/>
      <c r="Y242" s="271"/>
      <c r="Z242" s="271"/>
      <c r="AA242" s="271"/>
      <c r="AB242" s="271"/>
      <c r="AC242" s="271"/>
      <c r="AD242" s="271"/>
    </row>
    <row r="243" ht="20.25" customHeight="1">
      <c r="A243" s="271"/>
      <c r="B243" s="271"/>
      <c r="C243" s="271"/>
      <c r="D243" s="271"/>
      <c r="E243" s="271"/>
      <c r="F243" s="271"/>
      <c r="G243" s="271"/>
      <c r="H243" s="271"/>
      <c r="I243" s="271"/>
      <c r="J243" s="271"/>
      <c r="K243" s="271"/>
      <c r="L243" s="271"/>
      <c r="M243" s="271"/>
      <c r="N243" s="271"/>
      <c r="O243" s="271"/>
      <c r="P243" s="271"/>
      <c r="Q243" s="271"/>
      <c r="R243" s="271"/>
      <c r="S243" s="271"/>
      <c r="T243" s="271"/>
      <c r="U243" s="271"/>
      <c r="V243" s="271"/>
      <c r="W243" s="271"/>
      <c r="X243" s="271"/>
      <c r="Y243" s="271"/>
      <c r="Z243" s="271"/>
      <c r="AA243" s="271"/>
      <c r="AB243" s="271"/>
      <c r="AC243" s="271"/>
      <c r="AD243" s="271"/>
    </row>
    <row r="244" ht="20.25" customHeight="1">
      <c r="A244" s="271"/>
      <c r="B244" s="271"/>
      <c r="C244" s="271"/>
      <c r="D244" s="271"/>
      <c r="E244" s="271"/>
      <c r="F244" s="271"/>
      <c r="G244" s="271"/>
      <c r="H244" s="271"/>
      <c r="I244" s="271"/>
      <c r="J244" s="271"/>
      <c r="K244" s="271"/>
      <c r="L244" s="271"/>
      <c r="M244" s="271"/>
      <c r="N244" s="271"/>
      <c r="O244" s="271"/>
      <c r="P244" s="271"/>
      <c r="Q244" s="271"/>
      <c r="R244" s="271"/>
      <c r="S244" s="271"/>
      <c r="T244" s="271"/>
      <c r="U244" s="271"/>
      <c r="V244" s="271"/>
      <c r="W244" s="271"/>
      <c r="X244" s="271"/>
      <c r="Y244" s="271"/>
      <c r="Z244" s="271"/>
      <c r="AA244" s="271"/>
      <c r="AB244" s="271"/>
      <c r="AC244" s="271"/>
      <c r="AD244" s="271"/>
    </row>
    <row r="245" ht="20.25" customHeight="1">
      <c r="A245" s="271"/>
      <c r="B245" s="271"/>
      <c r="C245" s="271"/>
      <c r="D245" s="271"/>
      <c r="E245" s="271"/>
      <c r="F245" s="271"/>
      <c r="G245" s="271"/>
      <c r="H245" s="271"/>
      <c r="I245" s="271"/>
      <c r="J245" s="271"/>
      <c r="K245" s="271"/>
      <c r="L245" s="271"/>
      <c r="M245" s="271"/>
      <c r="N245" s="271"/>
      <c r="O245" s="271"/>
      <c r="P245" s="271"/>
      <c r="Q245" s="271"/>
      <c r="R245" s="271"/>
      <c r="S245" s="271"/>
      <c r="T245" s="271"/>
      <c r="U245" s="271"/>
      <c r="V245" s="271"/>
      <c r="W245" s="271"/>
      <c r="X245" s="271"/>
      <c r="Y245" s="271"/>
      <c r="Z245" s="271"/>
      <c r="AA245" s="271"/>
      <c r="AB245" s="271"/>
      <c r="AC245" s="271"/>
      <c r="AD245" s="271"/>
    </row>
    <row r="246" ht="20.25" customHeight="1">
      <c r="A246" s="271"/>
      <c r="B246" s="271"/>
      <c r="C246" s="271"/>
      <c r="D246" s="271"/>
      <c r="E246" s="271"/>
      <c r="F246" s="271"/>
      <c r="G246" s="271"/>
      <c r="H246" s="271"/>
      <c r="I246" s="271"/>
      <c r="J246" s="271"/>
      <c r="K246" s="271"/>
      <c r="L246" s="271"/>
      <c r="M246" s="271"/>
      <c r="N246" s="271"/>
      <c r="O246" s="271"/>
      <c r="P246" s="271"/>
      <c r="Q246" s="271"/>
      <c r="R246" s="271"/>
      <c r="S246" s="271"/>
      <c r="T246" s="271"/>
      <c r="U246" s="271"/>
      <c r="V246" s="271"/>
      <c r="W246" s="271"/>
      <c r="X246" s="271"/>
      <c r="Y246" s="271"/>
      <c r="Z246" s="271"/>
      <c r="AA246" s="271"/>
      <c r="AB246" s="271"/>
      <c r="AC246" s="271"/>
      <c r="AD246" s="271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3" width="22.71"/>
    <col customWidth="1" min="4" max="7" width="19.86"/>
    <col customWidth="1" min="8" max="8" width="98.43"/>
    <col customWidth="1" min="9" max="9" width="27.14"/>
    <col customWidth="1" min="10" max="30" width="19.86"/>
  </cols>
  <sheetData>
    <row r="1" ht="20.25" customHeight="1">
      <c r="A1" s="301" t="s">
        <v>53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1"/>
      <c r="U1" s="271"/>
      <c r="V1" s="271"/>
      <c r="W1" s="271"/>
      <c r="X1" s="271"/>
      <c r="Y1" s="271"/>
      <c r="Z1" s="271"/>
      <c r="AA1" s="271"/>
      <c r="AB1" s="271"/>
      <c r="AC1" s="271"/>
      <c r="AD1" s="271"/>
    </row>
    <row r="2" ht="20.25" customHeight="1">
      <c r="A2" s="271"/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  <c r="Q2" s="271"/>
      <c r="R2" s="271"/>
      <c r="S2" s="271"/>
      <c r="T2" s="271"/>
      <c r="U2" s="271"/>
      <c r="V2" s="271"/>
      <c r="W2" s="271"/>
      <c r="X2" s="271"/>
      <c r="Y2" s="271"/>
      <c r="Z2" s="271"/>
      <c r="AA2" s="271"/>
      <c r="AB2" s="271"/>
      <c r="AC2" s="271"/>
      <c r="AD2" s="271"/>
    </row>
    <row r="3" ht="20.25" customHeight="1">
      <c r="A3" s="301" t="s">
        <v>122</v>
      </c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271"/>
      <c r="AA3" s="271"/>
      <c r="AB3" s="271"/>
      <c r="AC3" s="271"/>
      <c r="AD3" s="271"/>
    </row>
    <row r="4" ht="20.25" customHeight="1">
      <c r="A4" s="271"/>
      <c r="B4" s="271"/>
      <c r="C4" s="271"/>
      <c r="D4" s="271"/>
      <c r="E4" s="271"/>
      <c r="F4" s="271"/>
      <c r="G4" s="271"/>
      <c r="H4" s="281"/>
      <c r="I4" s="281"/>
      <c r="J4" s="281"/>
      <c r="K4" s="281"/>
      <c r="L4" s="281"/>
      <c r="M4" s="281"/>
      <c r="N4" s="271"/>
      <c r="O4" s="271"/>
      <c r="P4" s="271"/>
      <c r="Q4" s="271"/>
      <c r="R4" s="271"/>
      <c r="S4" s="271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</row>
    <row r="5" ht="20.25" customHeight="1">
      <c r="A5" s="301" t="s">
        <v>123</v>
      </c>
      <c r="B5" s="324" t="s">
        <v>144</v>
      </c>
      <c r="C5" s="271"/>
      <c r="D5" s="271"/>
      <c r="E5" s="271"/>
      <c r="F5" s="271"/>
      <c r="G5" s="271"/>
      <c r="H5" s="271"/>
      <c r="I5" s="271"/>
      <c r="J5" s="271"/>
      <c r="K5" s="271"/>
      <c r="L5" s="271"/>
      <c r="M5" s="271"/>
      <c r="N5" s="271"/>
      <c r="O5" s="271"/>
      <c r="P5" s="271"/>
      <c r="Q5" s="271"/>
      <c r="R5" s="271"/>
      <c r="S5" s="271"/>
      <c r="T5" s="271"/>
      <c r="U5" s="271"/>
      <c r="V5" s="271"/>
      <c r="W5" s="271"/>
      <c r="X5" s="271"/>
      <c r="Y5" s="271"/>
      <c r="Z5" s="271"/>
      <c r="AA5" s="271"/>
      <c r="AB5" s="271"/>
      <c r="AC5" s="271"/>
      <c r="AD5" s="271"/>
    </row>
    <row r="6" ht="21.0" customHeight="1">
      <c r="A6" s="271"/>
      <c r="B6" s="271"/>
      <c r="C6" s="271"/>
      <c r="D6" s="271"/>
      <c r="E6" s="271"/>
      <c r="F6" s="271"/>
      <c r="G6" s="271"/>
      <c r="H6" s="271"/>
      <c r="I6" s="304"/>
      <c r="J6" s="271"/>
      <c r="K6" s="271"/>
      <c r="L6" s="271"/>
      <c r="M6" s="271"/>
      <c r="N6" s="271"/>
      <c r="O6" s="271"/>
      <c r="P6" s="271"/>
      <c r="Q6" s="271"/>
      <c r="R6" s="271"/>
      <c r="S6" s="271"/>
      <c r="T6" s="271"/>
      <c r="U6" s="271"/>
      <c r="V6" s="271"/>
      <c r="W6" s="271"/>
      <c r="X6" s="271"/>
      <c r="Y6" s="271"/>
      <c r="Z6" s="271"/>
      <c r="AA6" s="271"/>
      <c r="AB6" s="271"/>
      <c r="AC6" s="271"/>
      <c r="AD6" s="271"/>
    </row>
    <row r="7" ht="41.25" customHeight="1">
      <c r="A7" s="277" t="s">
        <v>125</v>
      </c>
      <c r="B7" s="386" t="s">
        <v>126</v>
      </c>
      <c r="C7" s="278" t="s">
        <v>127</v>
      </c>
      <c r="D7" s="278" t="s">
        <v>128</v>
      </c>
      <c r="E7" s="278" t="s">
        <v>129</v>
      </c>
      <c r="F7" s="278" t="s">
        <v>130</v>
      </c>
      <c r="G7" s="279" t="s">
        <v>131</v>
      </c>
      <c r="H7" s="416" t="s">
        <v>12</v>
      </c>
      <c r="I7" s="387" t="s">
        <v>149</v>
      </c>
      <c r="J7" s="417" t="s">
        <v>146</v>
      </c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1"/>
      <c r="V7" s="271"/>
      <c r="W7" s="271"/>
      <c r="X7" s="271"/>
      <c r="Y7" s="271"/>
      <c r="Z7" s="271"/>
      <c r="AA7" s="271"/>
      <c r="AB7" s="271"/>
      <c r="AC7" s="271"/>
      <c r="AD7" s="271"/>
    </row>
    <row r="8" ht="22.5" customHeight="1">
      <c r="A8" s="389" t="str">
        <f>+SUMMARY!#REF!</f>
        <v>#ERROR!</v>
      </c>
      <c r="B8" s="390" t="str">
        <f>+SUMMARY!#REF!</f>
        <v>#ERROR!</v>
      </c>
      <c r="C8" s="390" t="str">
        <f>+SUMMARY!#REF!</f>
        <v>#ERROR!</v>
      </c>
      <c r="D8" s="390" t="str">
        <f>+SUMMARY!#REF!</f>
        <v>#ERROR!</v>
      </c>
      <c r="E8" s="390" t="str">
        <f>+SUMMARY!#REF!</f>
        <v>#ERROR!</v>
      </c>
      <c r="F8" s="390" t="str">
        <f>+SUMMARY!#REF!</f>
        <v>#ERROR!</v>
      </c>
      <c r="G8" s="390" t="str">
        <f>+SUMMARY!#REF!</f>
        <v>#ERROR!</v>
      </c>
      <c r="H8" s="418" t="str">
        <f>+SUMMARY!#REF!</f>
        <v>#ERROR!</v>
      </c>
      <c r="I8" s="419" t="str">
        <f t="shared" ref="I8:I38" si="1">F8/B8</f>
        <v>#ERROR!</v>
      </c>
      <c r="J8" s="393"/>
      <c r="K8" s="271"/>
      <c r="L8" s="271"/>
      <c r="M8" s="271"/>
      <c r="N8" s="271"/>
      <c r="O8" s="271"/>
      <c r="P8" s="271"/>
      <c r="Q8" s="271"/>
      <c r="R8" s="271"/>
      <c r="S8" s="271"/>
      <c r="T8" s="271"/>
      <c r="U8" s="271"/>
      <c r="V8" s="271"/>
      <c r="W8" s="271"/>
      <c r="X8" s="271"/>
      <c r="Y8" s="271"/>
      <c r="Z8" s="271"/>
      <c r="AA8" s="271"/>
      <c r="AB8" s="271"/>
      <c r="AC8" s="271"/>
      <c r="AD8" s="271"/>
    </row>
    <row r="9" ht="22.5" customHeight="1">
      <c r="A9" s="389">
        <f>+SUMMARY!A7</f>
        <v>44410</v>
      </c>
      <c r="B9" s="390">
        <f>+SUMMARY!B7</f>
        <v>7491.3601</v>
      </c>
      <c r="C9" s="390">
        <f>+SUMMARY!C7</f>
        <v>6977.110995</v>
      </c>
      <c r="D9" s="390">
        <f>+SUMMARY!D7</f>
        <v>0</v>
      </c>
      <c r="E9" s="390">
        <f>+SUMMARY!E7</f>
        <v>92.4</v>
      </c>
      <c r="F9" s="390">
        <f>+SUMMARY!F7</f>
        <v>555.8952323</v>
      </c>
      <c r="G9" s="390">
        <f>+SUMMARY!G7</f>
        <v>-134.0461268</v>
      </c>
      <c r="H9" s="418" t="str">
        <f>+SUMMARY!H7</f>
        <v/>
      </c>
      <c r="I9" s="419">
        <f t="shared" si="1"/>
        <v>0.0742048473</v>
      </c>
      <c r="J9" s="393"/>
      <c r="K9" s="271"/>
      <c r="L9" s="271"/>
      <c r="M9" s="271"/>
      <c r="N9" s="271"/>
      <c r="O9" s="271"/>
      <c r="P9" s="271"/>
      <c r="Q9" s="271"/>
      <c r="R9" s="271"/>
      <c r="S9" s="271"/>
      <c r="T9" s="271"/>
      <c r="U9" s="271"/>
      <c r="V9" s="271"/>
      <c r="W9" s="271"/>
      <c r="X9" s="271"/>
      <c r="Y9" s="271"/>
      <c r="Z9" s="271"/>
      <c r="AA9" s="271"/>
      <c r="AB9" s="271"/>
      <c r="AC9" s="271"/>
      <c r="AD9" s="271"/>
    </row>
    <row r="10" ht="22.5" customHeight="1">
      <c r="A10" s="389">
        <f>+SUMMARY!A8</f>
        <v>44413</v>
      </c>
      <c r="B10" s="390">
        <f>+SUMMARY!B8</f>
        <v>32341.1755</v>
      </c>
      <c r="C10" s="390">
        <f>+SUMMARY!C8</f>
        <v>29012.42308</v>
      </c>
      <c r="D10" s="390">
        <f>+SUMMARY!D8</f>
        <v>0</v>
      </c>
      <c r="E10" s="390">
        <f>+SUMMARY!E8</f>
        <v>96.6</v>
      </c>
      <c r="F10" s="390">
        <f>+SUMMARY!F8</f>
        <v>2464.669219</v>
      </c>
      <c r="G10" s="390">
        <f>+SUMMARY!G8</f>
        <v>767.4831977</v>
      </c>
      <c r="H10" s="418" t="str">
        <f>+SUMMARY!H8</f>
        <v/>
      </c>
      <c r="I10" s="419">
        <f t="shared" si="1"/>
        <v>0.07620839937</v>
      </c>
      <c r="J10" s="393"/>
      <c r="K10" s="271"/>
      <c r="L10" s="271"/>
      <c r="M10" s="271"/>
      <c r="N10" s="271"/>
      <c r="O10" s="271"/>
      <c r="P10" s="271"/>
      <c r="Q10" s="271"/>
      <c r="R10" s="271"/>
      <c r="S10" s="271"/>
      <c r="T10" s="271"/>
      <c r="U10" s="271"/>
      <c r="V10" s="271"/>
      <c r="W10" s="271"/>
      <c r="X10" s="271"/>
      <c r="Y10" s="271"/>
      <c r="Z10" s="271"/>
      <c r="AA10" s="271"/>
      <c r="AB10" s="271"/>
      <c r="AC10" s="271"/>
      <c r="AD10" s="271"/>
    </row>
    <row r="11" ht="22.5" customHeight="1">
      <c r="A11" s="389">
        <f>+SUMMARY!A9</f>
        <v>44414</v>
      </c>
      <c r="B11" s="390">
        <f>+SUMMARY!B9</f>
        <v>33224.142</v>
      </c>
      <c r="C11" s="390">
        <f>+SUMMARY!C9</f>
        <v>30365.50038</v>
      </c>
      <c r="D11" s="390">
        <f>+SUMMARY!D9</f>
        <v>0</v>
      </c>
      <c r="E11" s="390">
        <f>+SUMMARY!E9</f>
        <v>30.3</v>
      </c>
      <c r="F11" s="390">
        <f>+SUMMARY!F9</f>
        <v>2674.543431</v>
      </c>
      <c r="G11" s="390">
        <f>+SUMMARY!G9</f>
        <v>153.7981886</v>
      </c>
      <c r="H11" s="418" t="str">
        <f>+SUMMARY!H9</f>
        <v/>
      </c>
      <c r="I11" s="419">
        <f t="shared" si="1"/>
        <v>0.0805</v>
      </c>
      <c r="J11" s="393"/>
      <c r="K11" s="271"/>
      <c r="L11" s="271"/>
      <c r="M11" s="271"/>
      <c r="N11" s="271"/>
      <c r="O11" s="271"/>
      <c r="P11" s="271"/>
      <c r="Q11" s="271"/>
      <c r="R11" s="271"/>
      <c r="S11" s="271"/>
      <c r="T11" s="271"/>
      <c r="U11" s="271"/>
      <c r="V11" s="271"/>
      <c r="W11" s="271"/>
      <c r="X11" s="271"/>
      <c r="Y11" s="271"/>
      <c r="Z11" s="271"/>
      <c r="AA11" s="271"/>
      <c r="AB11" s="271"/>
      <c r="AC11" s="271"/>
      <c r="AD11" s="271"/>
    </row>
    <row r="12" ht="22.5" customHeight="1">
      <c r="A12" s="389">
        <f>+SUMMARY!A10</f>
        <v>44415</v>
      </c>
      <c r="B12" s="390">
        <f>+SUMMARY!B10</f>
        <v>22833.22076</v>
      </c>
      <c r="C12" s="390">
        <f>+SUMMARY!C10</f>
        <v>20869.74152</v>
      </c>
      <c r="D12" s="390">
        <f>+SUMMARY!D10</f>
        <v>0</v>
      </c>
      <c r="E12" s="390">
        <f>+SUMMARY!E10</f>
        <v>279.9</v>
      </c>
      <c r="F12" s="390">
        <f>+SUMMARY!F10</f>
        <v>1371.888884</v>
      </c>
      <c r="G12" s="390">
        <f>+SUMMARY!G10</f>
        <v>311.6903543</v>
      </c>
      <c r="H12" s="418" t="str">
        <f>+SUMMARY!H10</f>
        <v/>
      </c>
      <c r="I12" s="419">
        <f t="shared" si="1"/>
        <v>0.06008302108</v>
      </c>
      <c r="J12" s="393"/>
      <c r="K12" s="271"/>
      <c r="L12" s="271"/>
      <c r="M12" s="271"/>
      <c r="N12" s="271"/>
      <c r="O12" s="271"/>
      <c r="P12" s="271"/>
      <c r="Q12" s="271"/>
      <c r="R12" s="271"/>
      <c r="S12" s="271"/>
      <c r="T12" s="271"/>
      <c r="U12" s="271"/>
      <c r="V12" s="271"/>
      <c r="W12" s="271"/>
      <c r="X12" s="271"/>
      <c r="Y12" s="271"/>
      <c r="Z12" s="271"/>
      <c r="AA12" s="271"/>
      <c r="AB12" s="271"/>
      <c r="AC12" s="271"/>
      <c r="AD12" s="271"/>
    </row>
    <row r="13" ht="22.5" customHeight="1">
      <c r="A13" s="389">
        <f>+SUMMARY!A11</f>
        <v>44417</v>
      </c>
      <c r="B13" s="390">
        <f>+SUMMARY!B11</f>
        <v>12670.4912</v>
      </c>
      <c r="C13" s="390">
        <f>+SUMMARY!C11</f>
        <v>8592.216532</v>
      </c>
      <c r="D13" s="390">
        <f>+SUMMARY!D11</f>
        <v>0</v>
      </c>
      <c r="E13" s="390">
        <f>+SUMMARY!E11</f>
        <v>115.5</v>
      </c>
      <c r="F13" s="390">
        <f>+SUMMARY!F11</f>
        <v>956.3968162</v>
      </c>
      <c r="G13" s="390">
        <f>+SUMMARY!G11</f>
        <v>3006.377852</v>
      </c>
      <c r="H13" s="418" t="str">
        <f>+SUMMARY!H11</f>
        <v/>
      </c>
      <c r="I13" s="419">
        <f t="shared" si="1"/>
        <v>0.07548222094</v>
      </c>
      <c r="J13" s="393"/>
      <c r="K13" s="420"/>
      <c r="L13" s="420"/>
      <c r="M13" s="420"/>
      <c r="N13" s="420"/>
      <c r="O13" s="420"/>
      <c r="P13" s="420"/>
      <c r="Q13" s="420"/>
      <c r="R13" s="420"/>
      <c r="S13" s="420"/>
      <c r="T13" s="420"/>
      <c r="U13" s="420"/>
      <c r="V13" s="420"/>
      <c r="W13" s="420"/>
      <c r="X13" s="420"/>
      <c r="Y13" s="420"/>
      <c r="Z13" s="420"/>
      <c r="AA13" s="420"/>
      <c r="AB13" s="420"/>
      <c r="AC13" s="420"/>
      <c r="AD13" s="420"/>
    </row>
    <row r="14" ht="24.0" customHeight="1">
      <c r="A14" s="389">
        <f>+SUMMARY!A12</f>
        <v>44418</v>
      </c>
      <c r="B14" s="390">
        <f>+SUMMARY!B12</f>
        <v>8064.7032</v>
      </c>
      <c r="C14" s="390">
        <f>+SUMMARY!C12</f>
        <v>6624.168532</v>
      </c>
      <c r="D14" s="390">
        <f>+SUMMARY!D12</f>
        <v>0</v>
      </c>
      <c r="E14" s="390">
        <f>+SUMMARY!E12</f>
        <v>96.3</v>
      </c>
      <c r="F14" s="390">
        <f>+SUMMARY!F12</f>
        <v>527.0542708</v>
      </c>
      <c r="G14" s="390">
        <f>+SUMMARY!G12</f>
        <v>817.1803972</v>
      </c>
      <c r="H14" s="418" t="str">
        <f>+SUMMARY!H12</f>
        <v/>
      </c>
      <c r="I14" s="419">
        <f t="shared" si="1"/>
        <v>0.06535321359</v>
      </c>
      <c r="J14" s="393"/>
      <c r="K14" s="271"/>
      <c r="L14" s="271"/>
      <c r="M14" s="271"/>
      <c r="N14" s="271"/>
      <c r="O14" s="271"/>
      <c r="P14" s="271"/>
      <c r="Q14" s="271"/>
      <c r="R14" s="271"/>
      <c r="S14" s="271"/>
      <c r="T14" s="271"/>
      <c r="U14" s="271"/>
      <c r="V14" s="271"/>
      <c r="W14" s="271"/>
      <c r="X14" s="271"/>
      <c r="Y14" s="271"/>
      <c r="Z14" s="271"/>
      <c r="AA14" s="271"/>
      <c r="AB14" s="271"/>
      <c r="AC14" s="271"/>
      <c r="AD14" s="271"/>
    </row>
    <row r="15" ht="24.0" customHeight="1">
      <c r="A15" s="389">
        <f>+SUMMARY!A13</f>
        <v>44419</v>
      </c>
      <c r="B15" s="390">
        <f>+SUMMARY!B13</f>
        <v>9335.2903</v>
      </c>
      <c r="C15" s="390">
        <f>+SUMMARY!C13</f>
        <v>8159.711978</v>
      </c>
      <c r="D15" s="390">
        <f>+SUMMARY!D13</f>
        <v>0</v>
      </c>
      <c r="E15" s="390">
        <f>+SUMMARY!E13</f>
        <v>158.7</v>
      </c>
      <c r="F15" s="390">
        <f>+SUMMARY!F13</f>
        <v>780.2200819</v>
      </c>
      <c r="G15" s="390">
        <f>+SUMMARY!G13</f>
        <v>236.6582406</v>
      </c>
      <c r="H15" s="418" t="str">
        <f>+SUMMARY!H13</f>
        <v>#REF!</v>
      </c>
      <c r="I15" s="419">
        <f t="shared" si="1"/>
        <v>0.08357748466</v>
      </c>
      <c r="J15" s="393"/>
      <c r="K15" s="271"/>
      <c r="L15" s="271"/>
      <c r="M15" s="271"/>
      <c r="N15" s="271"/>
      <c r="O15" s="271"/>
      <c r="P15" s="271"/>
      <c r="Q15" s="271"/>
      <c r="R15" s="271"/>
      <c r="S15" s="271"/>
      <c r="T15" s="271"/>
      <c r="U15" s="271"/>
      <c r="V15" s="271"/>
      <c r="W15" s="271"/>
      <c r="X15" s="271"/>
      <c r="Y15" s="271"/>
      <c r="Z15" s="271"/>
      <c r="AA15" s="271"/>
      <c r="AB15" s="271"/>
      <c r="AC15" s="271"/>
      <c r="AD15" s="271"/>
    </row>
    <row r="16" ht="24.0" customHeight="1">
      <c r="A16" s="389">
        <f>+SUMMARY!A14</f>
        <v>44421</v>
      </c>
      <c r="B16" s="390">
        <f>+SUMMARY!B14</f>
        <v>11169.2278</v>
      </c>
      <c r="C16" s="390">
        <f>+SUMMARY!C14</f>
        <v>9577.878857</v>
      </c>
      <c r="D16" s="390">
        <f>+SUMMARY!D14</f>
        <v>0</v>
      </c>
      <c r="E16" s="390">
        <f>+SUMMARY!E14</f>
        <v>136.8</v>
      </c>
      <c r="F16" s="390">
        <f>+SUMMARY!F14</f>
        <v>706.9877102</v>
      </c>
      <c r="G16" s="390">
        <f>+SUMMARY!G14</f>
        <v>747.5612333</v>
      </c>
      <c r="H16" s="418" t="str">
        <f>+SUMMARY!H14</f>
        <v/>
      </c>
      <c r="I16" s="419">
        <f t="shared" si="1"/>
        <v>0.06329781458</v>
      </c>
      <c r="J16" s="393"/>
      <c r="K16" s="271"/>
      <c r="L16" s="271"/>
      <c r="M16" s="271"/>
      <c r="N16" s="271"/>
      <c r="O16" s="271"/>
      <c r="P16" s="271"/>
      <c r="Q16" s="271"/>
      <c r="R16" s="271"/>
      <c r="S16" s="271"/>
      <c r="T16" s="271"/>
      <c r="U16" s="271"/>
      <c r="V16" s="271"/>
      <c r="W16" s="271"/>
      <c r="X16" s="271"/>
      <c r="Y16" s="271"/>
      <c r="Z16" s="271"/>
      <c r="AA16" s="271"/>
      <c r="AB16" s="271"/>
      <c r="AC16" s="271"/>
      <c r="AD16" s="271"/>
    </row>
    <row r="17" ht="24.0" customHeight="1">
      <c r="A17" s="389">
        <f>+SUMMARY!A15</f>
        <v>44422</v>
      </c>
      <c r="B17" s="390">
        <f>+SUMMARY!B15</f>
        <v>31149.8997</v>
      </c>
      <c r="C17" s="390">
        <f>+SUMMARY!C15</f>
        <v>28526.2494</v>
      </c>
      <c r="D17" s="390">
        <f>+SUMMARY!D15</f>
        <v>0</v>
      </c>
      <c r="E17" s="390">
        <f>+SUMMARY!E15</f>
        <v>187.2</v>
      </c>
      <c r="F17" s="390">
        <f>+SUMMARY!F15</f>
        <v>1997.280155</v>
      </c>
      <c r="G17" s="390">
        <f>+SUMMARY!G15</f>
        <v>439.1701421</v>
      </c>
      <c r="H17" s="418" t="str">
        <f>+SUMMARY!H15</f>
        <v/>
      </c>
      <c r="I17" s="419">
        <f t="shared" si="1"/>
        <v>0.06411834947</v>
      </c>
      <c r="J17" s="393"/>
      <c r="K17" s="271"/>
      <c r="L17" s="271"/>
      <c r="M17" s="271"/>
      <c r="N17" s="271"/>
      <c r="O17" s="271"/>
      <c r="P17" s="271"/>
      <c r="Q17" s="271"/>
      <c r="R17" s="271"/>
      <c r="S17" s="271"/>
      <c r="T17" s="271"/>
      <c r="U17" s="271"/>
      <c r="V17" s="271"/>
      <c r="W17" s="271"/>
      <c r="X17" s="271"/>
      <c r="Y17" s="271"/>
      <c r="Z17" s="271"/>
      <c r="AA17" s="271"/>
      <c r="AB17" s="271"/>
      <c r="AC17" s="271"/>
      <c r="AD17" s="271"/>
    </row>
    <row r="18" ht="24.0" customHeight="1">
      <c r="A18" s="389">
        <f>+SUMMARY!A16</f>
        <v>44423</v>
      </c>
      <c r="B18" s="390">
        <f>+SUMMARY!B16</f>
        <v>39117.5756</v>
      </c>
      <c r="C18" s="390">
        <f>+SUMMARY!C16</f>
        <v>34845.6281</v>
      </c>
      <c r="D18" s="390">
        <f>+SUMMARY!D16</f>
        <v>0</v>
      </c>
      <c r="E18" s="390">
        <f>+SUMMARY!E16</f>
        <v>72.6</v>
      </c>
      <c r="F18" s="390">
        <f>+SUMMARY!F16</f>
        <v>2572.630026</v>
      </c>
      <c r="G18" s="390">
        <f>+SUMMARY!G16</f>
        <v>1626.717474</v>
      </c>
      <c r="H18" s="418" t="str">
        <f>+SUMMARY!H16</f>
        <v/>
      </c>
      <c r="I18" s="419">
        <f t="shared" si="1"/>
        <v>0.06576660201</v>
      </c>
      <c r="J18" s="393"/>
      <c r="K18" s="271"/>
      <c r="L18" s="271"/>
      <c r="M18" s="271"/>
      <c r="N18" s="271"/>
      <c r="O18" s="271"/>
      <c r="P18" s="271"/>
      <c r="Q18" s="271"/>
      <c r="R18" s="271"/>
      <c r="S18" s="271"/>
      <c r="T18" s="271"/>
      <c r="U18" s="271"/>
      <c r="V18" s="271"/>
      <c r="W18" s="271"/>
      <c r="X18" s="271"/>
      <c r="Y18" s="271"/>
      <c r="Z18" s="271"/>
      <c r="AA18" s="271"/>
      <c r="AB18" s="271"/>
      <c r="AC18" s="271"/>
      <c r="AD18" s="271"/>
    </row>
    <row r="19" ht="24.0" customHeight="1">
      <c r="A19" s="389">
        <f>+SUMMARY!A17</f>
        <v>44424</v>
      </c>
      <c r="B19" s="390">
        <f>+SUMMARY!B17</f>
        <v>25446.9434</v>
      </c>
      <c r="C19" s="390">
        <f>+SUMMARY!C17</f>
        <v>21694.13918</v>
      </c>
      <c r="D19" s="390">
        <f>+SUMMARY!D17</f>
        <v>0</v>
      </c>
      <c r="E19" s="390">
        <f>+SUMMARY!E17</f>
        <v>208.2</v>
      </c>
      <c r="F19" s="390">
        <f>+SUMMARY!F17</f>
        <v>2131.62537</v>
      </c>
      <c r="G19" s="390">
        <f>+SUMMARY!G17</f>
        <v>1412.978854</v>
      </c>
      <c r="H19" s="418" t="str">
        <f>+SUMMARY!H17</f>
        <v/>
      </c>
      <c r="I19" s="419">
        <f t="shared" si="1"/>
        <v>0.08376744256</v>
      </c>
      <c r="J19" s="393"/>
      <c r="K19" s="271"/>
      <c r="L19" s="271"/>
      <c r="M19" s="271"/>
      <c r="N19" s="271"/>
      <c r="O19" s="271"/>
      <c r="P19" s="271"/>
      <c r="Q19" s="271"/>
      <c r="R19" s="271"/>
      <c r="S19" s="271"/>
      <c r="T19" s="271"/>
      <c r="U19" s="271"/>
      <c r="V19" s="271"/>
      <c r="W19" s="271"/>
      <c r="X19" s="271"/>
      <c r="Y19" s="271"/>
      <c r="Z19" s="271"/>
      <c r="AA19" s="271"/>
      <c r="AB19" s="271"/>
      <c r="AC19" s="271"/>
      <c r="AD19" s="271"/>
    </row>
    <row r="20" ht="24.0" customHeight="1">
      <c r="A20" s="389">
        <f>+SUMMARY!A18</f>
        <v>44425</v>
      </c>
      <c r="B20" s="390">
        <f>+SUMMARY!B18</f>
        <v>21050.9725</v>
      </c>
      <c r="C20" s="390">
        <f>+SUMMARY!C18</f>
        <v>413.560392</v>
      </c>
      <c r="D20" s="390">
        <f>+SUMMARY!D18</f>
        <v>0</v>
      </c>
      <c r="E20" s="390">
        <f>+SUMMARY!E18</f>
        <v>194.4</v>
      </c>
      <c r="F20" s="390">
        <f>+SUMMARY!F18</f>
        <v>1298.920244</v>
      </c>
      <c r="G20" s="390">
        <f>+SUMMARY!G18</f>
        <v>19144.09186</v>
      </c>
      <c r="H20" s="418" t="str">
        <f>+SUMMARY!H18</f>
        <v/>
      </c>
      <c r="I20" s="419">
        <f t="shared" si="1"/>
        <v>0.0617035742</v>
      </c>
      <c r="J20" s="393"/>
      <c r="K20" s="271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V20" s="271"/>
      <c r="W20" s="271"/>
      <c r="X20" s="271"/>
      <c r="Y20" s="271"/>
      <c r="Z20" s="271"/>
      <c r="AA20" s="271"/>
      <c r="AB20" s="271"/>
      <c r="AC20" s="271"/>
      <c r="AD20" s="271"/>
    </row>
    <row r="21" ht="24.0" customHeight="1">
      <c r="A21" s="389">
        <f>+SUMMARY!A19</f>
        <v>44431</v>
      </c>
      <c r="B21" s="390">
        <f>+SUMMARY!B19</f>
        <v>47791.0689</v>
      </c>
      <c r="C21" s="390">
        <f>+SUMMARY!C19</f>
        <v>42659.83423</v>
      </c>
      <c r="D21" s="390">
        <f>+SUMMARY!D19</f>
        <v>0</v>
      </c>
      <c r="E21" s="390">
        <f>+SUMMARY!E19</f>
        <v>239.4</v>
      </c>
      <c r="F21" s="390">
        <f>+SUMMARY!F19</f>
        <v>2636.58911</v>
      </c>
      <c r="G21" s="390">
        <f>+SUMMARY!G19</f>
        <v>2255.245558</v>
      </c>
      <c r="H21" s="418" t="str">
        <f>+SUMMARY!H19</f>
        <v/>
      </c>
      <c r="I21" s="419">
        <f t="shared" si="1"/>
        <v>0.05516907595</v>
      </c>
      <c r="J21" s="393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V21" s="271"/>
      <c r="W21" s="271"/>
      <c r="X21" s="271"/>
      <c r="Y21" s="271"/>
      <c r="Z21" s="271"/>
      <c r="AA21" s="271"/>
      <c r="AB21" s="271"/>
      <c r="AC21" s="271"/>
      <c r="AD21" s="271"/>
    </row>
    <row r="22" ht="24.0" customHeight="1">
      <c r="A22" s="389">
        <f>+SUMMARY!A20</f>
        <v>44432</v>
      </c>
      <c r="B22" s="390">
        <f>+SUMMARY!B20</f>
        <v>38771.9313</v>
      </c>
      <c r="C22" s="390">
        <f>+SUMMARY!C20</f>
        <v>34711.48065</v>
      </c>
      <c r="D22" s="390">
        <f>+SUMMARY!D20</f>
        <v>0</v>
      </c>
      <c r="E22" s="390">
        <f>+SUMMARY!E20</f>
        <v>238.2</v>
      </c>
      <c r="F22" s="390">
        <f>+SUMMARY!F20</f>
        <v>2531.266241</v>
      </c>
      <c r="G22" s="390">
        <f>+SUMMARY!G20</f>
        <v>1290.984412</v>
      </c>
      <c r="H22" s="418" t="str">
        <f>+SUMMARY!H20</f>
        <v/>
      </c>
      <c r="I22" s="419">
        <f t="shared" si="1"/>
        <v>0.06528604989</v>
      </c>
      <c r="J22" s="393"/>
      <c r="K22" s="271"/>
      <c r="L22" s="271"/>
      <c r="M22" s="271"/>
      <c r="N22" s="271"/>
      <c r="O22" s="271"/>
      <c r="P22" s="271"/>
      <c r="Q22" s="271"/>
      <c r="R22" s="271"/>
      <c r="S22" s="271"/>
      <c r="T22" s="271"/>
      <c r="U22" s="271"/>
      <c r="V22" s="271"/>
      <c r="W22" s="271"/>
      <c r="X22" s="271"/>
      <c r="Y22" s="271"/>
      <c r="Z22" s="271"/>
      <c r="AA22" s="271"/>
      <c r="AB22" s="271"/>
      <c r="AC22" s="271"/>
      <c r="AD22" s="271"/>
    </row>
    <row r="23" ht="24.0" customHeight="1">
      <c r="A23" s="389">
        <f>+SUMMARY!A21</f>
        <v>44433</v>
      </c>
      <c r="B23" s="390">
        <f>+SUMMARY!B21</f>
        <v>35994.577</v>
      </c>
      <c r="C23" s="390">
        <f>+SUMMARY!C21</f>
        <v>32313.42326</v>
      </c>
      <c r="D23" s="390">
        <f>+SUMMARY!D21</f>
        <v>0</v>
      </c>
      <c r="E23" s="390">
        <f>+SUMMARY!E21</f>
        <v>114</v>
      </c>
      <c r="F23" s="390">
        <f>+SUMMARY!F21</f>
        <v>2971.129472</v>
      </c>
      <c r="G23" s="390">
        <f>+SUMMARY!G21</f>
        <v>596.0242682</v>
      </c>
      <c r="H23" s="418" t="str">
        <f>+SUMMARY!H21</f>
        <v/>
      </c>
      <c r="I23" s="419">
        <f t="shared" si="1"/>
        <v>0.08254380852</v>
      </c>
      <c r="J23" s="393"/>
      <c r="K23" s="271"/>
      <c r="L23" s="271"/>
      <c r="M23" s="271"/>
      <c r="N23" s="271"/>
      <c r="O23" s="271"/>
      <c r="P23" s="271"/>
      <c r="Q23" s="271"/>
      <c r="R23" s="271"/>
      <c r="S23" s="271"/>
      <c r="T23" s="271"/>
      <c r="U23" s="271"/>
      <c r="V23" s="271"/>
      <c r="W23" s="271"/>
      <c r="X23" s="271"/>
      <c r="Y23" s="271"/>
      <c r="Z23" s="271"/>
      <c r="AA23" s="271"/>
      <c r="AB23" s="271"/>
      <c r="AC23" s="271"/>
      <c r="AD23" s="271"/>
    </row>
    <row r="24" ht="24.0" customHeight="1">
      <c r="A24" s="389">
        <f>+SUMMARY!A22</f>
        <v>44434</v>
      </c>
      <c r="B24" s="390">
        <f>+SUMMARY!B22</f>
        <v>34399.7344</v>
      </c>
      <c r="C24" s="390">
        <f>+SUMMARY!C22</f>
        <v>29016.66383</v>
      </c>
      <c r="D24" s="390">
        <f>+SUMMARY!D22</f>
        <v>0</v>
      </c>
      <c r="E24" s="390">
        <f>+SUMMARY!E22</f>
        <v>93.6</v>
      </c>
      <c r="F24" s="390">
        <f>+SUMMARY!F22</f>
        <v>2649.55105</v>
      </c>
      <c r="G24" s="390">
        <f>+SUMMARY!G22</f>
        <v>2639.919519</v>
      </c>
      <c r="H24" s="418" t="str">
        <f>+SUMMARY!H22</f>
        <v/>
      </c>
      <c r="I24" s="419">
        <f t="shared" si="1"/>
        <v>0.07702242755</v>
      </c>
      <c r="J24" s="393"/>
      <c r="K24" s="271"/>
      <c r="L24" s="271"/>
      <c r="M24" s="271"/>
      <c r="N24" s="271"/>
      <c r="O24" s="271"/>
      <c r="P24" s="271"/>
      <c r="Q24" s="271"/>
      <c r="R24" s="271"/>
      <c r="S24" s="271"/>
      <c r="T24" s="271"/>
      <c r="U24" s="271"/>
      <c r="V24" s="271"/>
      <c r="W24" s="271"/>
      <c r="X24" s="271"/>
      <c r="Y24" s="271"/>
      <c r="Z24" s="271"/>
      <c r="AA24" s="271"/>
      <c r="AB24" s="271"/>
      <c r="AC24" s="271"/>
      <c r="AD24" s="271"/>
    </row>
    <row r="25" ht="24.0" customHeight="1">
      <c r="A25" s="389">
        <f>+SUMMARY!A23</f>
        <v>44436</v>
      </c>
      <c r="B25" s="390">
        <f>+SUMMARY!B23</f>
        <v>33740.5876</v>
      </c>
      <c r="C25" s="390">
        <f>+SUMMARY!C23</f>
        <v>29862.86077</v>
      </c>
      <c r="D25" s="390">
        <f>+SUMMARY!D23</f>
        <v>0</v>
      </c>
      <c r="E25" s="390">
        <f>+SUMMARY!E23</f>
        <v>78.6</v>
      </c>
      <c r="F25" s="390">
        <f>+SUMMARY!F23</f>
        <v>2667.521632</v>
      </c>
      <c r="G25" s="390">
        <f>+SUMMARY!G23</f>
        <v>1131.605201</v>
      </c>
      <c r="H25" s="418" t="str">
        <f>+SUMMARY!H23</f>
        <v/>
      </c>
      <c r="I25" s="419">
        <f t="shared" si="1"/>
        <v>0.07905972662</v>
      </c>
      <c r="J25" s="393"/>
      <c r="K25" s="420"/>
      <c r="L25" s="420"/>
      <c r="M25" s="420"/>
      <c r="N25" s="420"/>
      <c r="O25" s="420"/>
      <c r="P25" s="420"/>
      <c r="Q25" s="420"/>
      <c r="R25" s="420"/>
      <c r="S25" s="420"/>
      <c r="T25" s="420"/>
      <c r="U25" s="420"/>
      <c r="V25" s="420"/>
      <c r="W25" s="420"/>
      <c r="X25" s="420"/>
      <c r="Y25" s="420"/>
      <c r="Z25" s="420"/>
      <c r="AA25" s="420"/>
      <c r="AB25" s="420"/>
      <c r="AC25" s="420"/>
      <c r="AD25" s="420"/>
    </row>
    <row r="26" ht="24.0" customHeight="1">
      <c r="A26" s="389">
        <f>+SUMMARY!A24</f>
        <v>44438</v>
      </c>
      <c r="B26" s="390">
        <f>+SUMMARY!B24</f>
        <v>40756.926</v>
      </c>
      <c r="C26" s="390">
        <f>+SUMMARY!C24</f>
        <v>36516.45621</v>
      </c>
      <c r="D26" s="390">
        <f>+SUMMARY!D24</f>
        <v>0</v>
      </c>
      <c r="E26" s="390">
        <f>+SUMMARY!E24</f>
        <v>128.4</v>
      </c>
      <c r="F26" s="390">
        <f>+SUMMARY!F24</f>
        <v>3194.138141</v>
      </c>
      <c r="G26" s="390">
        <f>+SUMMARY!G24</f>
        <v>917.931645</v>
      </c>
      <c r="H26" s="418" t="str">
        <f>+SUMMARY!H24</f>
        <v/>
      </c>
      <c r="I26" s="419">
        <f t="shared" si="1"/>
        <v>0.07837043798</v>
      </c>
      <c r="J26" s="393"/>
      <c r="K26" s="271"/>
      <c r="L26" s="271"/>
      <c r="M26" s="271"/>
      <c r="N26" s="271"/>
      <c r="O26" s="271"/>
      <c r="P26" s="271"/>
      <c r="Q26" s="271"/>
      <c r="R26" s="271"/>
      <c r="S26" s="271"/>
      <c r="T26" s="271"/>
      <c r="U26" s="271"/>
      <c r="V26" s="271"/>
      <c r="W26" s="271"/>
      <c r="X26" s="271"/>
      <c r="Y26" s="271"/>
      <c r="Z26" s="271"/>
      <c r="AA26" s="271"/>
      <c r="AB26" s="271"/>
      <c r="AC26" s="271"/>
      <c r="AD26" s="271"/>
    </row>
    <row r="27" ht="24.0" customHeight="1">
      <c r="A27" s="389" t="str">
        <f>+SUMMARY!#REF!</f>
        <v>#ERROR!</v>
      </c>
      <c r="B27" s="390" t="str">
        <f>+SUMMARY!#REF!</f>
        <v>#ERROR!</v>
      </c>
      <c r="C27" s="390" t="str">
        <f>+SUMMARY!#REF!</f>
        <v>#ERROR!</v>
      </c>
      <c r="D27" s="390" t="str">
        <f>+SUMMARY!#REF!</f>
        <v>#ERROR!</v>
      </c>
      <c r="E27" s="390" t="str">
        <f>+SUMMARY!#REF!</f>
        <v>#ERROR!</v>
      </c>
      <c r="F27" s="390" t="str">
        <f>+SUMMARY!#REF!</f>
        <v>#ERROR!</v>
      </c>
      <c r="G27" s="390" t="str">
        <f>+SUMMARY!#REF!</f>
        <v>#ERROR!</v>
      </c>
      <c r="H27" s="418" t="str">
        <f>+SUMMARY!#REF!</f>
        <v>#ERROR!</v>
      </c>
      <c r="I27" s="419" t="str">
        <f t="shared" si="1"/>
        <v>#ERROR!</v>
      </c>
      <c r="J27" s="393"/>
      <c r="K27" s="271"/>
      <c r="L27" s="271"/>
      <c r="M27" s="271"/>
      <c r="N27" s="271"/>
      <c r="O27" s="271"/>
      <c r="P27" s="271"/>
      <c r="Q27" s="271"/>
      <c r="R27" s="271"/>
      <c r="S27" s="271"/>
      <c r="T27" s="271"/>
      <c r="U27" s="271"/>
      <c r="V27" s="271"/>
      <c r="W27" s="271"/>
      <c r="X27" s="271"/>
      <c r="Y27" s="271"/>
      <c r="Z27" s="271"/>
      <c r="AA27" s="271"/>
      <c r="AB27" s="271"/>
      <c r="AC27" s="271"/>
      <c r="AD27" s="271"/>
    </row>
    <row r="28" ht="24.0" customHeight="1">
      <c r="A28" s="389" t="str">
        <f>+SUMMARY!#REF!</f>
        <v>#ERROR!</v>
      </c>
      <c r="B28" s="390" t="str">
        <f>+SUMMARY!#REF!</f>
        <v>#ERROR!</v>
      </c>
      <c r="C28" s="390" t="str">
        <f>+SUMMARY!#REF!</f>
        <v>#ERROR!</v>
      </c>
      <c r="D28" s="390" t="str">
        <f>+SUMMARY!#REF!</f>
        <v>#ERROR!</v>
      </c>
      <c r="E28" s="390" t="str">
        <f>+SUMMARY!#REF!</f>
        <v>#ERROR!</v>
      </c>
      <c r="F28" s="390" t="str">
        <f>+SUMMARY!#REF!</f>
        <v>#ERROR!</v>
      </c>
      <c r="G28" s="390" t="str">
        <f>+SUMMARY!#REF!</f>
        <v>#ERROR!</v>
      </c>
      <c r="H28" s="418" t="str">
        <f>+SUMMARY!#REF!</f>
        <v>#ERROR!</v>
      </c>
      <c r="I28" s="419" t="str">
        <f t="shared" si="1"/>
        <v>#ERROR!</v>
      </c>
      <c r="J28" s="393"/>
      <c r="K28" s="271"/>
      <c r="L28" s="271"/>
      <c r="M28" s="271"/>
      <c r="N28" s="271"/>
      <c r="O28" s="271"/>
      <c r="P28" s="271"/>
      <c r="Q28" s="271"/>
      <c r="R28" s="271"/>
      <c r="S28" s="271"/>
      <c r="T28" s="271"/>
      <c r="U28" s="271"/>
      <c r="V28" s="271"/>
      <c r="W28" s="271"/>
      <c r="X28" s="271"/>
      <c r="Y28" s="271"/>
      <c r="Z28" s="271"/>
      <c r="AA28" s="271"/>
      <c r="AB28" s="271"/>
      <c r="AC28" s="271"/>
      <c r="AD28" s="271"/>
    </row>
    <row r="29" ht="24.0" customHeight="1">
      <c r="A29" s="389" t="str">
        <f>+SUMMARY!#REF!</f>
        <v>#ERROR!</v>
      </c>
      <c r="B29" s="390" t="str">
        <f>+SUMMARY!#REF!</f>
        <v>#ERROR!</v>
      </c>
      <c r="C29" s="390" t="str">
        <f>+SUMMARY!#REF!</f>
        <v>#ERROR!</v>
      </c>
      <c r="D29" s="390" t="str">
        <f>+SUMMARY!#REF!</f>
        <v>#ERROR!</v>
      </c>
      <c r="E29" s="390" t="str">
        <f>+SUMMARY!#REF!</f>
        <v>#ERROR!</v>
      </c>
      <c r="F29" s="390" t="str">
        <f>+SUMMARY!#REF!</f>
        <v>#ERROR!</v>
      </c>
      <c r="G29" s="390" t="str">
        <f>+SUMMARY!#REF!</f>
        <v>#ERROR!</v>
      </c>
      <c r="H29" s="418" t="str">
        <f>+SUMMARY!#REF!</f>
        <v>#ERROR!</v>
      </c>
      <c r="I29" s="419" t="str">
        <f t="shared" si="1"/>
        <v>#ERROR!</v>
      </c>
      <c r="J29" s="393"/>
      <c r="K29" s="271"/>
      <c r="L29" s="271"/>
      <c r="M29" s="271"/>
      <c r="N29" s="271"/>
      <c r="O29" s="271"/>
      <c r="P29" s="271"/>
      <c r="Q29" s="271"/>
      <c r="R29" s="271"/>
      <c r="S29" s="271"/>
      <c r="T29" s="271"/>
      <c r="U29" s="271"/>
      <c r="V29" s="271"/>
      <c r="W29" s="271"/>
      <c r="X29" s="271"/>
      <c r="Y29" s="271"/>
      <c r="Z29" s="271"/>
      <c r="AA29" s="271"/>
      <c r="AB29" s="271"/>
      <c r="AC29" s="271"/>
      <c r="AD29" s="271"/>
    </row>
    <row r="30" ht="24.0" customHeight="1">
      <c r="A30" s="389" t="str">
        <f>+SUMMARY!#REF!</f>
        <v>#ERROR!</v>
      </c>
      <c r="B30" s="390" t="str">
        <f>+SUMMARY!#REF!</f>
        <v>#ERROR!</v>
      </c>
      <c r="C30" s="390" t="str">
        <f>+SUMMARY!#REF!</f>
        <v>#ERROR!</v>
      </c>
      <c r="D30" s="390" t="str">
        <f>+SUMMARY!#REF!</f>
        <v>#ERROR!</v>
      </c>
      <c r="E30" s="390" t="str">
        <f>+SUMMARY!#REF!</f>
        <v>#ERROR!</v>
      </c>
      <c r="F30" s="390" t="str">
        <f>+SUMMARY!#REF!</f>
        <v>#ERROR!</v>
      </c>
      <c r="G30" s="390" t="str">
        <f>+SUMMARY!#REF!</f>
        <v>#ERROR!</v>
      </c>
      <c r="H30" s="418" t="str">
        <f>+SUMMARY!#REF!</f>
        <v>#ERROR!</v>
      </c>
      <c r="I30" s="419" t="str">
        <f t="shared" si="1"/>
        <v>#ERROR!</v>
      </c>
      <c r="J30" s="393"/>
      <c r="K30" s="271"/>
      <c r="L30" s="271"/>
      <c r="M30" s="271"/>
      <c r="N30" s="271"/>
      <c r="O30" s="271"/>
      <c r="P30" s="271"/>
      <c r="Q30" s="271"/>
      <c r="R30" s="271"/>
      <c r="S30" s="271"/>
      <c r="T30" s="271"/>
      <c r="U30" s="271"/>
      <c r="V30" s="271"/>
      <c r="W30" s="271"/>
      <c r="X30" s="271"/>
      <c r="Y30" s="271"/>
      <c r="Z30" s="271"/>
      <c r="AA30" s="271"/>
      <c r="AB30" s="271"/>
      <c r="AC30" s="271"/>
      <c r="AD30" s="271"/>
    </row>
    <row r="31" ht="24.0" customHeight="1">
      <c r="A31" s="389" t="str">
        <f>+SUMMARY!#REF!</f>
        <v>#ERROR!</v>
      </c>
      <c r="B31" s="390" t="str">
        <f>+SUMMARY!#REF!</f>
        <v>#ERROR!</v>
      </c>
      <c r="C31" s="390" t="str">
        <f>+SUMMARY!#REF!</f>
        <v>#ERROR!</v>
      </c>
      <c r="D31" s="390" t="str">
        <f>+SUMMARY!#REF!</f>
        <v>#ERROR!</v>
      </c>
      <c r="E31" s="390" t="str">
        <f>+SUMMARY!#REF!</f>
        <v>#ERROR!</v>
      </c>
      <c r="F31" s="390" t="str">
        <f>+SUMMARY!#REF!</f>
        <v>#ERROR!</v>
      </c>
      <c r="G31" s="390" t="str">
        <f>+SUMMARY!#REF!</f>
        <v>#ERROR!</v>
      </c>
      <c r="H31" s="418" t="str">
        <f>+SUMMARY!#REF!</f>
        <v>#ERROR!</v>
      </c>
      <c r="I31" s="419" t="str">
        <f t="shared" si="1"/>
        <v>#ERROR!</v>
      </c>
      <c r="J31" s="393"/>
      <c r="K31" s="271"/>
      <c r="L31" s="271"/>
      <c r="M31" s="271"/>
      <c r="N31" s="271"/>
      <c r="O31" s="271"/>
      <c r="P31" s="271"/>
      <c r="Q31" s="271"/>
      <c r="R31" s="271"/>
      <c r="S31" s="271"/>
      <c r="T31" s="271"/>
      <c r="U31" s="271"/>
      <c r="V31" s="271"/>
      <c r="W31" s="271"/>
      <c r="X31" s="271"/>
      <c r="Y31" s="271"/>
      <c r="Z31" s="271"/>
      <c r="AA31" s="271"/>
      <c r="AB31" s="271"/>
      <c r="AC31" s="271"/>
      <c r="AD31" s="271"/>
    </row>
    <row r="32" ht="24.0" customHeight="1">
      <c r="A32" s="389" t="str">
        <f>+SUMMARY!#REF!</f>
        <v>#ERROR!</v>
      </c>
      <c r="B32" s="390" t="str">
        <f>+SUMMARY!#REF!</f>
        <v>#ERROR!</v>
      </c>
      <c r="C32" s="390" t="str">
        <f>+SUMMARY!#REF!</f>
        <v>#ERROR!</v>
      </c>
      <c r="D32" s="390" t="str">
        <f>+SUMMARY!#REF!</f>
        <v>#ERROR!</v>
      </c>
      <c r="E32" s="390" t="str">
        <f>+SUMMARY!#REF!</f>
        <v>#ERROR!</v>
      </c>
      <c r="F32" s="390" t="str">
        <f>+SUMMARY!#REF!</f>
        <v>#ERROR!</v>
      </c>
      <c r="G32" s="390" t="str">
        <f>+SUMMARY!#REF!</f>
        <v>#ERROR!</v>
      </c>
      <c r="H32" s="418" t="str">
        <f>+SUMMARY!#REF!</f>
        <v>#ERROR!</v>
      </c>
      <c r="I32" s="419" t="str">
        <f t="shared" si="1"/>
        <v>#ERROR!</v>
      </c>
      <c r="J32" s="393"/>
      <c r="K32" s="271"/>
      <c r="L32" s="271"/>
      <c r="M32" s="271"/>
      <c r="N32" s="271"/>
      <c r="O32" s="271"/>
      <c r="P32" s="271"/>
      <c r="Q32" s="271"/>
      <c r="R32" s="271"/>
      <c r="S32" s="271"/>
      <c r="T32" s="271"/>
      <c r="U32" s="271"/>
      <c r="V32" s="271"/>
      <c r="W32" s="271"/>
      <c r="X32" s="271"/>
      <c r="Y32" s="271"/>
      <c r="Z32" s="271"/>
      <c r="AA32" s="271"/>
      <c r="AB32" s="271"/>
      <c r="AC32" s="271"/>
      <c r="AD32" s="271"/>
    </row>
    <row r="33" ht="24.0" customHeight="1">
      <c r="A33" s="389" t="str">
        <f>+SUMMARY!#REF!</f>
        <v>#ERROR!</v>
      </c>
      <c r="B33" s="390" t="str">
        <f>+SUMMARY!#REF!</f>
        <v>#ERROR!</v>
      </c>
      <c r="C33" s="390" t="str">
        <f>+SUMMARY!#REF!</f>
        <v>#ERROR!</v>
      </c>
      <c r="D33" s="390" t="str">
        <f>+SUMMARY!#REF!</f>
        <v>#ERROR!</v>
      </c>
      <c r="E33" s="390" t="str">
        <f>+SUMMARY!#REF!</f>
        <v>#ERROR!</v>
      </c>
      <c r="F33" s="390" t="str">
        <f>+SUMMARY!#REF!</f>
        <v>#ERROR!</v>
      </c>
      <c r="G33" s="390" t="str">
        <f>+SUMMARY!#REF!</f>
        <v>#ERROR!</v>
      </c>
      <c r="H33" s="418" t="str">
        <f>+SUMMARY!#REF!</f>
        <v>#ERROR!</v>
      </c>
      <c r="I33" s="419" t="str">
        <f t="shared" si="1"/>
        <v>#ERROR!</v>
      </c>
      <c r="J33" s="393"/>
      <c r="K33" s="271"/>
      <c r="L33" s="271"/>
      <c r="M33" s="271"/>
      <c r="N33" s="271"/>
      <c r="O33" s="271"/>
      <c r="P33" s="271"/>
      <c r="Q33" s="271"/>
      <c r="R33" s="271"/>
      <c r="S33" s="271"/>
      <c r="T33" s="271"/>
      <c r="U33" s="271"/>
      <c r="V33" s="271"/>
      <c r="W33" s="271"/>
      <c r="X33" s="271"/>
      <c r="Y33" s="271"/>
      <c r="Z33" s="271"/>
      <c r="AA33" s="271"/>
      <c r="AB33" s="271"/>
      <c r="AC33" s="271"/>
      <c r="AD33" s="271"/>
    </row>
    <row r="34" ht="24.0" customHeight="1">
      <c r="A34" s="389" t="str">
        <f>+SUMMARY!#REF!</f>
        <v>#ERROR!</v>
      </c>
      <c r="B34" s="390" t="str">
        <f>+SUMMARY!#REF!</f>
        <v>#ERROR!</v>
      </c>
      <c r="C34" s="390" t="str">
        <f>+SUMMARY!#REF!</f>
        <v>#ERROR!</v>
      </c>
      <c r="D34" s="390" t="str">
        <f>+SUMMARY!#REF!</f>
        <v>#ERROR!</v>
      </c>
      <c r="E34" s="390" t="str">
        <f>+SUMMARY!#REF!</f>
        <v>#ERROR!</v>
      </c>
      <c r="F34" s="390" t="str">
        <f>+SUMMARY!#REF!</f>
        <v>#ERROR!</v>
      </c>
      <c r="G34" s="390" t="str">
        <f>+SUMMARY!#REF!</f>
        <v>#ERROR!</v>
      </c>
      <c r="H34" s="418" t="str">
        <f>+SUMMARY!#REF!</f>
        <v>#ERROR!</v>
      </c>
      <c r="I34" s="419" t="str">
        <f t="shared" si="1"/>
        <v>#ERROR!</v>
      </c>
      <c r="J34" s="393"/>
      <c r="K34" s="271"/>
      <c r="L34" s="271"/>
      <c r="M34" s="271"/>
      <c r="N34" s="271"/>
      <c r="O34" s="271"/>
      <c r="P34" s="271"/>
      <c r="Q34" s="271"/>
      <c r="R34" s="271"/>
      <c r="S34" s="271"/>
      <c r="T34" s="271"/>
      <c r="U34" s="271"/>
      <c r="V34" s="271"/>
      <c r="W34" s="271"/>
      <c r="X34" s="271"/>
      <c r="Y34" s="271"/>
      <c r="Z34" s="271"/>
      <c r="AA34" s="271"/>
      <c r="AB34" s="271"/>
      <c r="AC34" s="271"/>
      <c r="AD34" s="271"/>
    </row>
    <row r="35" ht="24.0" customHeight="1">
      <c r="A35" s="389" t="str">
        <f>+SUMMARY!#REF!</f>
        <v>#ERROR!</v>
      </c>
      <c r="B35" s="390" t="str">
        <f>+SUMMARY!#REF!</f>
        <v>#ERROR!</v>
      </c>
      <c r="C35" s="390" t="str">
        <f>+SUMMARY!#REF!</f>
        <v>#ERROR!</v>
      </c>
      <c r="D35" s="390" t="str">
        <f>+SUMMARY!#REF!</f>
        <v>#ERROR!</v>
      </c>
      <c r="E35" s="390" t="str">
        <f>+SUMMARY!#REF!</f>
        <v>#ERROR!</v>
      </c>
      <c r="F35" s="390" t="str">
        <f>+SUMMARY!#REF!</f>
        <v>#ERROR!</v>
      </c>
      <c r="G35" s="390" t="str">
        <f>+SUMMARY!#REF!</f>
        <v>#ERROR!</v>
      </c>
      <c r="H35" s="418" t="str">
        <f>+SUMMARY!#REF!</f>
        <v>#ERROR!</v>
      </c>
      <c r="I35" s="419" t="str">
        <f t="shared" si="1"/>
        <v>#ERROR!</v>
      </c>
      <c r="J35" s="393"/>
      <c r="K35" s="271"/>
      <c r="L35" s="271"/>
      <c r="M35" s="271"/>
      <c r="N35" s="271"/>
      <c r="O35" s="271"/>
      <c r="P35" s="271"/>
      <c r="Q35" s="271"/>
      <c r="R35" s="271"/>
      <c r="S35" s="271"/>
      <c r="T35" s="271"/>
      <c r="U35" s="271"/>
      <c r="V35" s="271"/>
      <c r="W35" s="271"/>
      <c r="X35" s="271"/>
      <c r="Y35" s="271"/>
      <c r="Z35" s="271"/>
      <c r="AA35" s="271"/>
      <c r="AB35" s="271"/>
      <c r="AC35" s="271"/>
      <c r="AD35" s="271"/>
    </row>
    <row r="36" ht="24.0" customHeight="1">
      <c r="A36" s="389" t="str">
        <f>+SUMMARY!#REF!</f>
        <v>#ERROR!</v>
      </c>
      <c r="B36" s="390" t="str">
        <f>+SUMMARY!#REF!</f>
        <v>#ERROR!</v>
      </c>
      <c r="C36" s="390" t="str">
        <f>+SUMMARY!#REF!</f>
        <v>#ERROR!</v>
      </c>
      <c r="D36" s="390" t="str">
        <f>+SUMMARY!#REF!</f>
        <v>#ERROR!</v>
      </c>
      <c r="E36" s="390" t="str">
        <f>+SUMMARY!#REF!</f>
        <v>#ERROR!</v>
      </c>
      <c r="F36" s="390" t="str">
        <f>+SUMMARY!#REF!</f>
        <v>#ERROR!</v>
      </c>
      <c r="G36" s="390" t="str">
        <f>+SUMMARY!#REF!</f>
        <v>#ERROR!</v>
      </c>
      <c r="H36" s="418" t="str">
        <f>+SUMMARY!#REF!</f>
        <v>#ERROR!</v>
      </c>
      <c r="I36" s="419" t="str">
        <f t="shared" si="1"/>
        <v>#ERROR!</v>
      </c>
      <c r="J36" s="393"/>
      <c r="K36" s="271"/>
      <c r="L36" s="271"/>
      <c r="M36" s="271"/>
      <c r="N36" s="271"/>
      <c r="O36" s="271"/>
      <c r="P36" s="271"/>
      <c r="Q36" s="271"/>
      <c r="R36" s="271"/>
      <c r="S36" s="271"/>
      <c r="T36" s="271"/>
      <c r="U36" s="271"/>
      <c r="V36" s="271"/>
      <c r="W36" s="271"/>
      <c r="X36" s="271"/>
      <c r="Y36" s="271"/>
      <c r="Z36" s="271"/>
      <c r="AA36" s="271"/>
      <c r="AB36" s="271"/>
      <c r="AC36" s="271"/>
      <c r="AD36" s="271"/>
    </row>
    <row r="37" ht="24.0" customHeight="1">
      <c r="A37" s="389" t="str">
        <f>+SUMMARY!#REF!</f>
        <v>#ERROR!</v>
      </c>
      <c r="B37" s="390" t="str">
        <f>+SUMMARY!#REF!</f>
        <v>#ERROR!</v>
      </c>
      <c r="C37" s="390" t="str">
        <f>+SUMMARY!#REF!</f>
        <v>#ERROR!</v>
      </c>
      <c r="D37" s="390" t="str">
        <f>+SUMMARY!#REF!</f>
        <v>#ERROR!</v>
      </c>
      <c r="E37" s="390" t="str">
        <f>+SUMMARY!#REF!</f>
        <v>#ERROR!</v>
      </c>
      <c r="F37" s="390" t="str">
        <f>+SUMMARY!#REF!</f>
        <v>#ERROR!</v>
      </c>
      <c r="G37" s="390" t="str">
        <f>+SUMMARY!#REF!</f>
        <v>#ERROR!</v>
      </c>
      <c r="H37" s="418" t="str">
        <f>+SUMMARY!#REF!</f>
        <v>#ERROR!</v>
      </c>
      <c r="I37" s="419" t="str">
        <f t="shared" si="1"/>
        <v>#ERROR!</v>
      </c>
      <c r="J37" s="393"/>
      <c r="K37" s="271"/>
      <c r="L37" s="271"/>
      <c r="M37" s="271"/>
      <c r="N37" s="271"/>
      <c r="O37" s="271"/>
      <c r="P37" s="271"/>
      <c r="Q37" s="271"/>
      <c r="R37" s="271"/>
      <c r="S37" s="271"/>
      <c r="T37" s="271"/>
      <c r="U37" s="271"/>
      <c r="V37" s="271"/>
      <c r="W37" s="271"/>
      <c r="X37" s="271"/>
      <c r="Y37" s="271"/>
      <c r="Z37" s="271"/>
      <c r="AA37" s="271"/>
      <c r="AB37" s="271"/>
      <c r="AC37" s="271"/>
      <c r="AD37" s="271"/>
    </row>
    <row r="38" ht="30.0" customHeight="1">
      <c r="A38" s="421" t="s">
        <v>134</v>
      </c>
      <c r="B38" s="422" t="str">
        <f t="shared" ref="B38:G38" si="2">SUM(B8:B37)</f>
        <v>#ERROR!</v>
      </c>
      <c r="C38" s="422" t="str">
        <f t="shared" si="2"/>
        <v>#ERROR!</v>
      </c>
      <c r="D38" s="422" t="str">
        <f t="shared" si="2"/>
        <v>#ERROR!</v>
      </c>
      <c r="E38" s="422" t="str">
        <f t="shared" si="2"/>
        <v>#ERROR!</v>
      </c>
      <c r="F38" s="422" t="str">
        <f t="shared" si="2"/>
        <v>#ERROR!</v>
      </c>
      <c r="G38" s="422" t="str">
        <f t="shared" si="2"/>
        <v>#ERROR!</v>
      </c>
      <c r="H38" s="423" t="str">
        <f>+SUMMARY!H25</f>
        <v/>
      </c>
      <c r="I38" s="424" t="str">
        <f t="shared" si="1"/>
        <v>#ERROR!</v>
      </c>
      <c r="J38" s="401"/>
      <c r="K38" s="271"/>
      <c r="L38" s="271"/>
      <c r="M38" s="271"/>
      <c r="N38" s="271"/>
      <c r="O38" s="271"/>
      <c r="P38" s="271"/>
      <c r="Q38" s="271"/>
      <c r="R38" s="271"/>
      <c r="S38" s="271"/>
      <c r="T38" s="271"/>
      <c r="U38" s="271"/>
      <c r="V38" s="271"/>
      <c r="W38" s="271"/>
      <c r="X38" s="271"/>
      <c r="Y38" s="271"/>
      <c r="Z38" s="271"/>
      <c r="AA38" s="271"/>
      <c r="AB38" s="271"/>
      <c r="AC38" s="271"/>
      <c r="AD38" s="271"/>
    </row>
    <row r="39" ht="24.75" customHeight="1">
      <c r="A39" s="425" t="s">
        <v>49</v>
      </c>
      <c r="B39" s="426"/>
      <c r="C39" s="427" t="str">
        <f>+C38/B38</f>
        <v>#ERROR!</v>
      </c>
      <c r="D39" s="427" t="str">
        <f>+D38/B38</f>
        <v>#ERROR!</v>
      </c>
      <c r="E39" s="427" t="str">
        <f>+E38/B38</f>
        <v>#ERROR!</v>
      </c>
      <c r="F39" s="428" t="str">
        <f>+F38/B38</f>
        <v>#ERROR!</v>
      </c>
      <c r="G39" s="403" t="str">
        <f>+G38/B38</f>
        <v>#ERROR!</v>
      </c>
      <c r="H39" s="423" t="str">
        <f>+SUMMARY!H26</f>
        <v/>
      </c>
      <c r="I39" s="316"/>
      <c r="J39" s="406"/>
      <c r="K39" s="271"/>
      <c r="L39" s="271"/>
      <c r="M39" s="271"/>
      <c r="N39" s="271"/>
      <c r="O39" s="271"/>
      <c r="P39" s="271"/>
      <c r="Q39" s="271"/>
      <c r="R39" s="271"/>
      <c r="S39" s="271"/>
      <c r="T39" s="271"/>
      <c r="U39" s="271"/>
      <c r="V39" s="271"/>
      <c r="W39" s="271"/>
      <c r="X39" s="271"/>
      <c r="Y39" s="271"/>
      <c r="Z39" s="271"/>
      <c r="AA39" s="271"/>
      <c r="AB39" s="271"/>
      <c r="AC39" s="271"/>
      <c r="AD39" s="271"/>
    </row>
    <row r="40" ht="33.75" customHeight="1">
      <c r="A40" s="407" t="s">
        <v>135</v>
      </c>
      <c r="B40" s="408"/>
      <c r="C40" s="409"/>
      <c r="D40" s="409">
        <v>0.0053</v>
      </c>
      <c r="E40" s="409">
        <v>0.0084</v>
      </c>
      <c r="F40" s="409"/>
      <c r="G40" s="429">
        <v>0.0061</v>
      </c>
      <c r="H40" s="411"/>
      <c r="I40" s="271"/>
      <c r="J40" s="271"/>
      <c r="K40" s="271"/>
      <c r="L40" s="271"/>
      <c r="M40" s="271"/>
      <c r="N40" s="271"/>
      <c r="O40" s="271"/>
      <c r="P40" s="271"/>
      <c r="Q40" s="271"/>
      <c r="R40" s="271"/>
      <c r="S40" s="271"/>
      <c r="T40" s="271"/>
      <c r="U40" s="271"/>
      <c r="V40" s="271"/>
      <c r="W40" s="271"/>
      <c r="X40" s="271"/>
      <c r="Y40" s="271"/>
      <c r="Z40" s="271"/>
      <c r="AA40" s="271"/>
      <c r="AB40" s="271"/>
      <c r="AC40" s="271"/>
      <c r="AD40" s="271"/>
    </row>
    <row r="41" ht="40.5" customHeight="1">
      <c r="A41" s="412"/>
      <c r="B41" s="271"/>
      <c r="C41" s="271"/>
      <c r="D41" s="271" t="s">
        <v>136</v>
      </c>
      <c r="E41" s="271"/>
      <c r="F41" s="309" t="str">
        <f>+D38+E38+F38+G38</f>
        <v>#ERROR!</v>
      </c>
      <c r="G41" s="271"/>
      <c r="H41" s="413"/>
      <c r="I41" s="271"/>
      <c r="J41" s="271"/>
      <c r="K41" s="271"/>
      <c r="L41" s="271"/>
      <c r="M41" s="271"/>
      <c r="N41" s="271"/>
      <c r="O41" s="271"/>
      <c r="P41" s="271"/>
      <c r="Q41" s="271"/>
      <c r="R41" s="271"/>
      <c r="S41" s="271"/>
      <c r="T41" s="271"/>
      <c r="U41" s="271"/>
      <c r="V41" s="271"/>
      <c r="W41" s="271"/>
      <c r="X41" s="271"/>
      <c r="Y41" s="271"/>
      <c r="Z41" s="271"/>
      <c r="AA41" s="271"/>
      <c r="AB41" s="271"/>
      <c r="AC41" s="271"/>
      <c r="AD41" s="271"/>
    </row>
    <row r="42" ht="20.25" customHeight="1">
      <c r="A42" s="412"/>
      <c r="B42" s="271"/>
      <c r="C42" s="271"/>
      <c r="D42" s="271" t="s">
        <v>137</v>
      </c>
      <c r="E42" s="271"/>
      <c r="F42" s="311" t="str">
        <f>+F41/B38</f>
        <v>#ERROR!</v>
      </c>
      <c r="G42" s="271"/>
      <c r="H42" s="413"/>
      <c r="I42" s="271"/>
      <c r="J42" s="271"/>
      <c r="K42" s="271"/>
      <c r="L42" s="271"/>
      <c r="M42" s="271"/>
      <c r="N42" s="271"/>
      <c r="O42" s="271"/>
      <c r="P42" s="271"/>
      <c r="Q42" s="271"/>
      <c r="R42" s="271"/>
      <c r="S42" s="271"/>
      <c r="T42" s="271"/>
      <c r="U42" s="271"/>
      <c r="V42" s="271"/>
      <c r="W42" s="271"/>
      <c r="X42" s="271"/>
      <c r="Y42" s="271"/>
      <c r="Z42" s="271"/>
      <c r="AA42" s="271"/>
      <c r="AB42" s="271"/>
      <c r="AC42" s="271"/>
      <c r="AD42" s="271"/>
    </row>
    <row r="43" ht="20.25" customHeight="1">
      <c r="A43" s="412"/>
      <c r="B43" s="271"/>
      <c r="C43" s="271"/>
      <c r="D43" s="271" t="s">
        <v>138</v>
      </c>
      <c r="E43" s="271"/>
      <c r="F43" s="311" t="str">
        <f t="shared" ref="F43:F44" si="3">+D39+E39+G39</f>
        <v>#ERROR!</v>
      </c>
      <c r="G43" s="271"/>
      <c r="H43" s="413"/>
      <c r="I43" s="271"/>
      <c r="J43" s="271"/>
      <c r="K43" s="271"/>
      <c r="L43" s="271"/>
      <c r="M43" s="271"/>
      <c r="N43" s="271"/>
      <c r="O43" s="271"/>
      <c r="P43" s="271"/>
      <c r="Q43" s="271"/>
      <c r="R43" s="271"/>
      <c r="S43" s="271"/>
      <c r="T43" s="271"/>
      <c r="U43" s="271"/>
      <c r="V43" s="271"/>
      <c r="W43" s="271"/>
      <c r="X43" s="271"/>
      <c r="Y43" s="271"/>
      <c r="Z43" s="271"/>
      <c r="AA43" s="271"/>
      <c r="AB43" s="271"/>
      <c r="AC43" s="271"/>
      <c r="AD43" s="271"/>
    </row>
    <row r="44" ht="20.25" customHeight="1">
      <c r="A44" s="412"/>
      <c r="B44" s="271"/>
      <c r="C44" s="301" t="s">
        <v>139</v>
      </c>
      <c r="D44" s="301"/>
      <c r="E44" s="301"/>
      <c r="F44" s="304">
        <f t="shared" si="3"/>
        <v>0.0198</v>
      </c>
      <c r="G44" s="271"/>
      <c r="H44" s="413"/>
      <c r="I44" s="271"/>
      <c r="J44" s="271"/>
      <c r="K44" s="271"/>
      <c r="L44" s="271"/>
      <c r="M44" s="271"/>
      <c r="N44" s="271"/>
      <c r="O44" s="271"/>
      <c r="P44" s="271"/>
      <c r="Q44" s="271"/>
      <c r="R44" s="271"/>
      <c r="S44" s="271"/>
      <c r="T44" s="271"/>
      <c r="U44" s="271"/>
      <c r="V44" s="271"/>
      <c r="W44" s="271"/>
      <c r="X44" s="271"/>
      <c r="Y44" s="271"/>
      <c r="Z44" s="271"/>
      <c r="AA44" s="271"/>
      <c r="AB44" s="271"/>
      <c r="AC44" s="271"/>
      <c r="AD44" s="271"/>
    </row>
    <row r="45" ht="20.25" customHeight="1">
      <c r="A45" s="412" t="s">
        <v>140</v>
      </c>
      <c r="B45" s="271"/>
      <c r="C45" s="271"/>
      <c r="D45" s="313">
        <v>9.0</v>
      </c>
      <c r="E45" s="271"/>
      <c r="F45" s="271"/>
      <c r="G45" s="271"/>
      <c r="H45" s="413"/>
      <c r="I45" s="271"/>
      <c r="J45" s="271"/>
      <c r="K45" s="271"/>
      <c r="L45" s="271"/>
      <c r="M45" s="271"/>
      <c r="N45" s="271"/>
      <c r="O45" s="271"/>
      <c r="P45" s="271"/>
      <c r="Q45" s="271"/>
      <c r="R45" s="271"/>
      <c r="S45" s="271"/>
      <c r="T45" s="271"/>
      <c r="U45" s="271"/>
      <c r="V45" s="271"/>
      <c r="W45" s="271"/>
      <c r="X45" s="271"/>
      <c r="Y45" s="271"/>
      <c r="Z45" s="271"/>
      <c r="AA45" s="271"/>
      <c r="AB45" s="271"/>
      <c r="AC45" s="271"/>
      <c r="AD45" s="271"/>
    </row>
    <row r="46" ht="20.25" customHeight="1">
      <c r="A46" s="412"/>
      <c r="B46" s="271"/>
      <c r="C46" s="271" t="s">
        <v>141</v>
      </c>
      <c r="D46" s="314" t="str">
        <f t="shared" ref="D46:E46" si="4">+$D$45*D38</f>
        <v>#ERROR!</v>
      </c>
      <c r="E46" s="314" t="str">
        <f t="shared" si="4"/>
        <v>#ERROR!</v>
      </c>
      <c r="F46" s="314"/>
      <c r="G46" s="314" t="str">
        <f>+$D$45*G38</f>
        <v>#ERROR!</v>
      </c>
      <c r="H46" s="413"/>
      <c r="I46" s="271"/>
      <c r="J46" s="271"/>
      <c r="K46" s="271"/>
      <c r="L46" s="271"/>
      <c r="M46" s="271"/>
      <c r="N46" s="271"/>
      <c r="O46" s="271"/>
      <c r="P46" s="271"/>
      <c r="Q46" s="271"/>
      <c r="R46" s="271"/>
      <c r="S46" s="271"/>
      <c r="T46" s="271"/>
      <c r="U46" s="271"/>
      <c r="V46" s="271"/>
      <c r="W46" s="271"/>
      <c r="X46" s="271"/>
      <c r="Y46" s="271"/>
      <c r="Z46" s="271"/>
      <c r="AA46" s="271"/>
      <c r="AB46" s="271"/>
      <c r="AC46" s="271"/>
      <c r="AD46" s="271"/>
    </row>
    <row r="47" ht="21.0" customHeight="1">
      <c r="A47" s="414"/>
      <c r="B47" s="316"/>
      <c r="C47" s="316"/>
      <c r="D47" s="316"/>
      <c r="E47" s="316"/>
      <c r="F47" s="316"/>
      <c r="G47" s="316"/>
      <c r="H47" s="415"/>
      <c r="I47" s="271"/>
      <c r="J47" s="271"/>
      <c r="K47" s="271"/>
      <c r="L47" s="271"/>
      <c r="M47" s="271"/>
      <c r="N47" s="271"/>
      <c r="O47" s="271"/>
      <c r="P47" s="271"/>
      <c r="Q47" s="271"/>
      <c r="R47" s="271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</row>
    <row r="48" ht="20.25" customHeight="1">
      <c r="A48" s="271"/>
      <c r="B48" s="271"/>
      <c r="C48" s="271"/>
      <c r="D48" s="271"/>
      <c r="E48" s="271"/>
      <c r="F48" s="271"/>
      <c r="G48" s="271"/>
      <c r="H48" s="271"/>
      <c r="I48" s="271"/>
      <c r="J48" s="271"/>
      <c r="K48" s="271"/>
      <c r="L48" s="271"/>
      <c r="M48" s="271"/>
      <c r="N48" s="271"/>
      <c r="O48" s="271"/>
      <c r="P48" s="271"/>
      <c r="Q48" s="271"/>
      <c r="R48" s="271"/>
      <c r="S48" s="271"/>
      <c r="T48" s="271"/>
      <c r="U48" s="271"/>
      <c r="V48" s="271"/>
      <c r="W48" s="271"/>
      <c r="X48" s="271"/>
      <c r="Y48" s="271"/>
      <c r="Z48" s="271"/>
      <c r="AA48" s="271"/>
      <c r="AB48" s="271"/>
      <c r="AC48" s="271"/>
      <c r="AD48" s="271"/>
    </row>
    <row r="49" ht="20.25" customHeight="1">
      <c r="A49" s="271"/>
      <c r="B49" s="271"/>
      <c r="C49" s="271"/>
      <c r="D49" s="271"/>
      <c r="E49" s="271"/>
      <c r="F49" s="286"/>
      <c r="G49" s="271"/>
      <c r="H49" s="271"/>
      <c r="I49" s="271"/>
      <c r="J49" s="271"/>
      <c r="K49" s="271"/>
      <c r="L49" s="271"/>
      <c r="M49" s="271"/>
      <c r="N49" s="271"/>
      <c r="O49" s="271"/>
      <c r="P49" s="271"/>
      <c r="Q49" s="271"/>
      <c r="R49" s="271"/>
      <c r="S49" s="271"/>
      <c r="T49" s="271"/>
      <c r="U49" s="271"/>
      <c r="V49" s="271"/>
      <c r="W49" s="271"/>
      <c r="X49" s="271"/>
      <c r="Y49" s="271"/>
      <c r="Z49" s="271"/>
      <c r="AA49" s="271"/>
      <c r="AB49" s="271"/>
      <c r="AC49" s="271"/>
      <c r="AD49" s="271"/>
    </row>
    <row r="50" ht="20.25" customHeight="1">
      <c r="A50" s="271"/>
      <c r="B50" s="271"/>
      <c r="C50" s="271"/>
      <c r="D50" s="271"/>
      <c r="E50" s="286"/>
      <c r="F50" s="271"/>
      <c r="G50" s="271"/>
      <c r="H50" s="271"/>
      <c r="I50" s="271"/>
      <c r="J50" s="271"/>
      <c r="K50" s="271"/>
      <c r="L50" s="271"/>
      <c r="M50" s="271"/>
      <c r="N50" s="271"/>
      <c r="O50" s="271"/>
      <c r="P50" s="271"/>
      <c r="Q50" s="271"/>
      <c r="R50" s="271"/>
      <c r="S50" s="271"/>
      <c r="T50" s="271"/>
      <c r="U50" s="271"/>
      <c r="V50" s="271"/>
      <c r="W50" s="271"/>
      <c r="X50" s="271"/>
      <c r="Y50" s="271"/>
      <c r="Z50" s="271"/>
      <c r="AA50" s="271"/>
      <c r="AB50" s="271"/>
      <c r="AC50" s="271"/>
      <c r="AD50" s="271"/>
    </row>
    <row r="51" ht="20.25" customHeight="1">
      <c r="A51" s="271"/>
      <c r="B51" s="271"/>
      <c r="C51" s="271"/>
      <c r="D51" s="271"/>
      <c r="E51" s="271"/>
      <c r="F51" s="271"/>
      <c r="G51" s="271"/>
      <c r="H51" s="271"/>
      <c r="I51" s="271"/>
      <c r="J51" s="271"/>
      <c r="K51" s="271"/>
      <c r="L51" s="271"/>
      <c r="M51" s="271"/>
      <c r="N51" s="271"/>
      <c r="O51" s="271"/>
      <c r="P51" s="271"/>
      <c r="Q51" s="271"/>
      <c r="R51" s="271"/>
      <c r="S51" s="271"/>
      <c r="T51" s="271"/>
      <c r="U51" s="271"/>
      <c r="V51" s="271"/>
      <c r="W51" s="271"/>
      <c r="X51" s="271"/>
      <c r="Y51" s="271"/>
      <c r="Z51" s="271"/>
      <c r="AA51" s="271"/>
      <c r="AB51" s="271"/>
      <c r="AC51" s="271"/>
      <c r="AD51" s="271"/>
    </row>
    <row r="52" ht="20.25" customHeight="1">
      <c r="A52" s="271"/>
      <c r="B52" s="271"/>
      <c r="C52" s="271"/>
      <c r="D52" s="271"/>
      <c r="E52" s="271"/>
      <c r="F52" s="271"/>
      <c r="G52" s="271"/>
      <c r="H52" s="271"/>
      <c r="I52" s="271"/>
      <c r="J52" s="271"/>
      <c r="K52" s="271"/>
      <c r="L52" s="271"/>
      <c r="M52" s="271"/>
      <c r="N52" s="271"/>
      <c r="O52" s="271"/>
      <c r="P52" s="271"/>
      <c r="Q52" s="271"/>
      <c r="R52" s="271"/>
      <c r="S52" s="271"/>
      <c r="T52" s="271"/>
      <c r="U52" s="271"/>
      <c r="V52" s="271"/>
      <c r="W52" s="271"/>
      <c r="X52" s="271"/>
      <c r="Y52" s="271"/>
      <c r="Z52" s="271"/>
      <c r="AA52" s="271"/>
      <c r="AB52" s="271"/>
      <c r="AC52" s="271"/>
      <c r="AD52" s="271"/>
    </row>
    <row r="53" ht="20.25" customHeight="1">
      <c r="A53" s="271"/>
      <c r="B53" s="271"/>
      <c r="C53" s="271"/>
      <c r="D53" s="271"/>
      <c r="E53" s="271"/>
      <c r="F53" s="271"/>
      <c r="G53" s="271"/>
      <c r="H53" s="271"/>
      <c r="I53" s="271"/>
      <c r="J53" s="271"/>
      <c r="K53" s="271"/>
      <c r="L53" s="271"/>
      <c r="M53" s="271"/>
      <c r="N53" s="271"/>
      <c r="O53" s="271"/>
      <c r="P53" s="271"/>
      <c r="Q53" s="271"/>
      <c r="R53" s="271"/>
      <c r="S53" s="271"/>
      <c r="T53" s="271"/>
      <c r="U53" s="271"/>
      <c r="V53" s="271"/>
      <c r="W53" s="271"/>
      <c r="X53" s="271"/>
      <c r="Y53" s="271"/>
      <c r="Z53" s="271"/>
      <c r="AA53" s="271"/>
      <c r="AB53" s="271"/>
      <c r="AC53" s="271"/>
      <c r="AD53" s="271"/>
    </row>
    <row r="54" ht="20.25" customHeight="1">
      <c r="A54" s="271"/>
      <c r="B54" s="271"/>
      <c r="C54" s="271"/>
      <c r="D54" s="271"/>
      <c r="E54" s="271"/>
      <c r="F54" s="271"/>
      <c r="G54" s="271"/>
      <c r="H54" s="271"/>
      <c r="I54" s="271"/>
      <c r="J54" s="271"/>
      <c r="K54" s="271"/>
      <c r="L54" s="271"/>
      <c r="M54" s="271"/>
      <c r="N54" s="271"/>
      <c r="O54" s="271"/>
      <c r="P54" s="271"/>
      <c r="Q54" s="271"/>
      <c r="R54" s="271"/>
      <c r="S54" s="271"/>
      <c r="T54" s="271"/>
      <c r="U54" s="271"/>
      <c r="V54" s="271"/>
      <c r="W54" s="271"/>
      <c r="X54" s="271"/>
      <c r="Y54" s="271"/>
      <c r="Z54" s="271"/>
      <c r="AA54" s="271"/>
      <c r="AB54" s="271"/>
      <c r="AC54" s="271"/>
      <c r="AD54" s="271"/>
    </row>
    <row r="55" ht="20.25" customHeight="1">
      <c r="A55" s="271"/>
      <c r="B55" s="271"/>
      <c r="C55" s="271"/>
      <c r="D55" s="271"/>
      <c r="E55" s="271"/>
      <c r="F55" s="271"/>
      <c r="G55" s="271"/>
      <c r="H55" s="271"/>
      <c r="I55" s="271"/>
      <c r="J55" s="271"/>
      <c r="K55" s="271"/>
      <c r="L55" s="271"/>
      <c r="M55" s="271"/>
      <c r="N55" s="271"/>
      <c r="O55" s="271"/>
      <c r="P55" s="271"/>
      <c r="Q55" s="271"/>
      <c r="R55" s="271"/>
      <c r="S55" s="271"/>
      <c r="T55" s="271"/>
      <c r="U55" s="271"/>
      <c r="V55" s="271"/>
      <c r="W55" s="271"/>
      <c r="X55" s="271"/>
      <c r="Y55" s="271"/>
      <c r="Z55" s="271"/>
      <c r="AA55" s="271"/>
      <c r="AB55" s="271"/>
      <c r="AC55" s="271"/>
      <c r="AD55" s="271"/>
    </row>
    <row r="56" ht="20.25" customHeight="1">
      <c r="A56" s="271"/>
      <c r="B56" s="271"/>
      <c r="C56" s="271"/>
      <c r="D56" s="271"/>
      <c r="E56" s="271"/>
      <c r="F56" s="271"/>
      <c r="G56" s="271"/>
      <c r="H56" s="271"/>
      <c r="I56" s="271"/>
      <c r="J56" s="271"/>
      <c r="K56" s="271"/>
      <c r="L56" s="271"/>
      <c r="M56" s="271"/>
      <c r="N56" s="271"/>
      <c r="O56" s="271"/>
      <c r="P56" s="271"/>
      <c r="Q56" s="271"/>
      <c r="R56" s="271"/>
      <c r="S56" s="271"/>
      <c r="T56" s="271"/>
      <c r="U56" s="271"/>
      <c r="V56" s="271"/>
      <c r="W56" s="271"/>
      <c r="X56" s="271"/>
      <c r="Y56" s="271"/>
      <c r="Z56" s="271"/>
      <c r="AA56" s="271"/>
      <c r="AB56" s="271"/>
      <c r="AC56" s="271"/>
      <c r="AD56" s="271"/>
    </row>
    <row r="57" ht="20.25" customHeight="1">
      <c r="A57" s="271"/>
      <c r="B57" s="271"/>
      <c r="C57" s="271"/>
      <c r="D57" s="271"/>
      <c r="E57" s="271"/>
      <c r="F57" s="271"/>
      <c r="G57" s="271"/>
      <c r="H57" s="271"/>
      <c r="I57" s="271"/>
      <c r="J57" s="271"/>
      <c r="K57" s="271"/>
      <c r="L57" s="271"/>
      <c r="M57" s="271"/>
      <c r="N57" s="271"/>
      <c r="O57" s="271"/>
      <c r="P57" s="271"/>
      <c r="Q57" s="271"/>
      <c r="R57" s="271"/>
      <c r="S57" s="271"/>
      <c r="T57" s="271"/>
      <c r="U57" s="271"/>
      <c r="V57" s="271"/>
      <c r="W57" s="271"/>
      <c r="X57" s="271"/>
      <c r="Y57" s="271"/>
      <c r="Z57" s="271"/>
      <c r="AA57" s="271"/>
      <c r="AB57" s="271"/>
      <c r="AC57" s="271"/>
      <c r="AD57" s="271"/>
    </row>
    <row r="58" ht="20.25" customHeight="1">
      <c r="A58" s="271"/>
      <c r="B58" s="271"/>
      <c r="C58" s="271"/>
      <c r="D58" s="271"/>
      <c r="E58" s="271"/>
      <c r="F58" s="271"/>
      <c r="G58" s="271"/>
      <c r="H58" s="271"/>
      <c r="I58" s="271"/>
      <c r="J58" s="271"/>
      <c r="K58" s="271"/>
      <c r="L58" s="271"/>
      <c r="M58" s="271"/>
      <c r="N58" s="271"/>
      <c r="O58" s="271"/>
      <c r="P58" s="271"/>
      <c r="Q58" s="271"/>
      <c r="R58" s="271"/>
      <c r="S58" s="271"/>
      <c r="T58" s="271"/>
      <c r="U58" s="271"/>
      <c r="V58" s="271"/>
      <c r="W58" s="271"/>
      <c r="X58" s="271"/>
      <c r="Y58" s="271"/>
      <c r="Z58" s="271"/>
      <c r="AA58" s="271"/>
      <c r="AB58" s="271"/>
      <c r="AC58" s="271"/>
      <c r="AD58" s="271"/>
    </row>
    <row r="59" ht="20.25" customHeight="1">
      <c r="A59" s="271"/>
      <c r="B59" s="271"/>
      <c r="C59" s="271"/>
      <c r="D59" s="271"/>
      <c r="E59" s="271"/>
      <c r="F59" s="271"/>
      <c r="G59" s="271"/>
      <c r="H59" s="271"/>
      <c r="I59" s="271"/>
      <c r="J59" s="271"/>
      <c r="K59" s="271"/>
      <c r="L59" s="271"/>
      <c r="M59" s="271"/>
      <c r="N59" s="271"/>
      <c r="O59" s="271"/>
      <c r="P59" s="271"/>
      <c r="Q59" s="271"/>
      <c r="R59" s="271"/>
      <c r="S59" s="271"/>
      <c r="T59" s="271"/>
      <c r="U59" s="271"/>
      <c r="V59" s="271"/>
      <c r="W59" s="271"/>
      <c r="X59" s="271"/>
      <c r="Y59" s="271"/>
      <c r="Z59" s="271"/>
      <c r="AA59" s="271"/>
      <c r="AB59" s="271"/>
      <c r="AC59" s="271"/>
      <c r="AD59" s="271"/>
    </row>
    <row r="60" ht="20.25" customHeight="1">
      <c r="A60" s="271"/>
      <c r="B60" s="271"/>
      <c r="C60" s="271"/>
      <c r="D60" s="271"/>
      <c r="E60" s="271"/>
      <c r="F60" s="271"/>
      <c r="G60" s="271"/>
      <c r="H60" s="271"/>
      <c r="I60" s="271"/>
      <c r="J60" s="271"/>
      <c r="K60" s="271"/>
      <c r="L60" s="271"/>
      <c r="M60" s="271"/>
      <c r="N60" s="271"/>
      <c r="O60" s="271"/>
      <c r="P60" s="271"/>
      <c r="Q60" s="271"/>
      <c r="R60" s="271"/>
      <c r="S60" s="271"/>
      <c r="T60" s="271"/>
      <c r="U60" s="271"/>
      <c r="V60" s="271"/>
      <c r="W60" s="271"/>
      <c r="X60" s="271"/>
      <c r="Y60" s="271"/>
      <c r="Z60" s="271"/>
      <c r="AA60" s="271"/>
      <c r="AB60" s="271"/>
      <c r="AC60" s="271"/>
      <c r="AD60" s="271"/>
    </row>
    <row r="61" ht="20.25" customHeight="1">
      <c r="A61" s="271"/>
      <c r="B61" s="271"/>
      <c r="C61" s="271"/>
      <c r="D61" s="271"/>
      <c r="E61" s="271"/>
      <c r="F61" s="271"/>
      <c r="G61" s="271"/>
      <c r="H61" s="271"/>
      <c r="I61" s="271"/>
      <c r="J61" s="271"/>
      <c r="K61" s="271"/>
      <c r="L61" s="271"/>
      <c r="M61" s="271"/>
      <c r="N61" s="271"/>
      <c r="O61" s="271"/>
      <c r="P61" s="271"/>
      <c r="Q61" s="271"/>
      <c r="R61" s="271"/>
      <c r="S61" s="271"/>
      <c r="T61" s="271"/>
      <c r="U61" s="271"/>
      <c r="V61" s="271"/>
      <c r="W61" s="271"/>
      <c r="X61" s="271"/>
      <c r="Y61" s="271"/>
      <c r="Z61" s="271"/>
      <c r="AA61" s="271"/>
      <c r="AB61" s="271"/>
      <c r="AC61" s="271"/>
      <c r="AD61" s="271"/>
    </row>
    <row r="62" ht="20.25" customHeight="1">
      <c r="A62" s="271"/>
      <c r="B62" s="271"/>
      <c r="C62" s="271"/>
      <c r="D62" s="271"/>
      <c r="E62" s="271"/>
      <c r="F62" s="271"/>
      <c r="G62" s="271"/>
      <c r="H62" s="271"/>
      <c r="I62" s="271"/>
      <c r="J62" s="271"/>
      <c r="K62" s="271"/>
      <c r="L62" s="271"/>
      <c r="M62" s="271"/>
      <c r="N62" s="271"/>
      <c r="O62" s="271"/>
      <c r="P62" s="271"/>
      <c r="Q62" s="271"/>
      <c r="R62" s="271"/>
      <c r="S62" s="271"/>
      <c r="T62" s="271"/>
      <c r="U62" s="271"/>
      <c r="V62" s="271"/>
      <c r="W62" s="271"/>
      <c r="X62" s="271"/>
      <c r="Y62" s="271"/>
      <c r="Z62" s="271"/>
      <c r="AA62" s="271"/>
      <c r="AB62" s="271"/>
      <c r="AC62" s="271"/>
      <c r="AD62" s="271"/>
    </row>
    <row r="63" ht="20.25" customHeight="1">
      <c r="A63" s="271"/>
      <c r="B63" s="271"/>
      <c r="C63" s="271"/>
      <c r="D63" s="271"/>
      <c r="E63" s="271"/>
      <c r="F63" s="271"/>
      <c r="G63" s="271"/>
      <c r="H63" s="271"/>
      <c r="I63" s="271"/>
      <c r="J63" s="271"/>
      <c r="K63" s="271"/>
      <c r="L63" s="271"/>
      <c r="M63" s="271"/>
      <c r="N63" s="271"/>
      <c r="O63" s="271"/>
      <c r="P63" s="271"/>
      <c r="Q63" s="271"/>
      <c r="R63" s="271"/>
      <c r="S63" s="271"/>
      <c r="T63" s="271"/>
      <c r="U63" s="271"/>
      <c r="V63" s="271"/>
      <c r="W63" s="271"/>
      <c r="X63" s="271"/>
      <c r="Y63" s="271"/>
      <c r="Z63" s="271"/>
      <c r="AA63" s="271"/>
      <c r="AB63" s="271"/>
      <c r="AC63" s="271"/>
      <c r="AD63" s="271"/>
    </row>
    <row r="64" ht="20.25" customHeight="1">
      <c r="A64" s="271"/>
      <c r="B64" s="271"/>
      <c r="C64" s="271"/>
      <c r="D64" s="271"/>
      <c r="E64" s="271"/>
      <c r="F64" s="271"/>
      <c r="G64" s="271"/>
      <c r="H64" s="271"/>
      <c r="I64" s="271"/>
      <c r="J64" s="271"/>
      <c r="K64" s="271"/>
      <c r="L64" s="271"/>
      <c r="M64" s="271"/>
      <c r="N64" s="271"/>
      <c r="O64" s="271"/>
      <c r="P64" s="271"/>
      <c r="Q64" s="271"/>
      <c r="R64" s="271"/>
      <c r="S64" s="271"/>
      <c r="T64" s="271"/>
      <c r="U64" s="271"/>
      <c r="V64" s="271"/>
      <c r="W64" s="271"/>
      <c r="X64" s="271"/>
      <c r="Y64" s="271"/>
      <c r="Z64" s="271"/>
      <c r="AA64" s="271"/>
      <c r="AB64" s="271"/>
      <c r="AC64" s="271"/>
      <c r="AD64" s="271"/>
    </row>
    <row r="65" ht="20.25" customHeight="1">
      <c r="A65" s="271"/>
      <c r="B65" s="271"/>
      <c r="C65" s="271"/>
      <c r="D65" s="271"/>
      <c r="E65" s="271"/>
      <c r="F65" s="271"/>
      <c r="G65" s="271"/>
      <c r="H65" s="271"/>
      <c r="I65" s="271"/>
      <c r="J65" s="271"/>
      <c r="K65" s="271"/>
      <c r="L65" s="271"/>
      <c r="M65" s="271"/>
      <c r="N65" s="271"/>
      <c r="O65" s="271"/>
      <c r="P65" s="271"/>
      <c r="Q65" s="271"/>
      <c r="R65" s="271"/>
      <c r="S65" s="271"/>
      <c r="T65" s="271"/>
      <c r="U65" s="271"/>
      <c r="V65" s="271"/>
      <c r="W65" s="271"/>
      <c r="X65" s="271"/>
      <c r="Y65" s="271"/>
      <c r="Z65" s="271"/>
      <c r="AA65" s="271"/>
      <c r="AB65" s="271"/>
      <c r="AC65" s="271"/>
      <c r="AD65" s="271"/>
    </row>
    <row r="66" ht="20.25" customHeight="1">
      <c r="A66" s="271"/>
      <c r="B66" s="271"/>
      <c r="C66" s="271"/>
      <c r="D66" s="271"/>
      <c r="E66" s="271"/>
      <c r="F66" s="271"/>
      <c r="G66" s="271"/>
      <c r="H66" s="271"/>
      <c r="I66" s="271"/>
      <c r="J66" s="271"/>
      <c r="K66" s="271"/>
      <c r="L66" s="271"/>
      <c r="M66" s="271"/>
      <c r="N66" s="271"/>
      <c r="O66" s="271"/>
      <c r="P66" s="271"/>
      <c r="Q66" s="271"/>
      <c r="R66" s="271"/>
      <c r="S66" s="271"/>
      <c r="T66" s="271"/>
      <c r="U66" s="271"/>
      <c r="V66" s="271"/>
      <c r="W66" s="271"/>
      <c r="X66" s="271"/>
      <c r="Y66" s="271"/>
      <c r="Z66" s="271"/>
      <c r="AA66" s="271"/>
      <c r="AB66" s="271"/>
      <c r="AC66" s="271"/>
      <c r="AD66" s="271"/>
    </row>
    <row r="67" ht="20.25" customHeight="1">
      <c r="A67" s="271"/>
      <c r="B67" s="271"/>
      <c r="C67" s="271"/>
      <c r="D67" s="271"/>
      <c r="E67" s="271"/>
      <c r="F67" s="271"/>
      <c r="G67" s="271"/>
      <c r="H67" s="271"/>
      <c r="I67" s="271"/>
      <c r="J67" s="271"/>
      <c r="K67" s="271"/>
      <c r="L67" s="271"/>
      <c r="M67" s="271"/>
      <c r="N67" s="271"/>
      <c r="O67" s="271"/>
      <c r="P67" s="271"/>
      <c r="Q67" s="271"/>
      <c r="R67" s="271"/>
      <c r="S67" s="271"/>
      <c r="T67" s="271"/>
      <c r="U67" s="271"/>
      <c r="V67" s="271"/>
      <c r="W67" s="271"/>
      <c r="X67" s="271"/>
      <c r="Y67" s="271"/>
      <c r="Z67" s="271"/>
      <c r="AA67" s="271"/>
      <c r="AB67" s="271"/>
      <c r="AC67" s="271"/>
      <c r="AD67" s="271"/>
    </row>
    <row r="68" ht="20.25" customHeight="1">
      <c r="A68" s="271"/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271"/>
      <c r="T68" s="271"/>
      <c r="U68" s="271"/>
      <c r="V68" s="271"/>
      <c r="W68" s="271"/>
      <c r="X68" s="271"/>
      <c r="Y68" s="271"/>
      <c r="Z68" s="271"/>
      <c r="AA68" s="271"/>
      <c r="AB68" s="271"/>
      <c r="AC68" s="271"/>
      <c r="AD68" s="271"/>
    </row>
    <row r="69" ht="20.25" customHeight="1">
      <c r="A69" s="271"/>
      <c r="B69" s="271"/>
      <c r="C69" s="271"/>
      <c r="D69" s="271"/>
      <c r="E69" s="271"/>
      <c r="F69" s="271"/>
      <c r="G69" s="271"/>
      <c r="H69" s="271"/>
      <c r="I69" s="271"/>
      <c r="J69" s="271"/>
      <c r="K69" s="271"/>
      <c r="L69" s="271"/>
      <c r="M69" s="271"/>
      <c r="N69" s="271"/>
      <c r="O69" s="271"/>
      <c r="P69" s="271"/>
      <c r="Q69" s="271"/>
      <c r="R69" s="271"/>
      <c r="S69" s="271"/>
      <c r="T69" s="271"/>
      <c r="U69" s="271"/>
      <c r="V69" s="271"/>
      <c r="W69" s="271"/>
      <c r="X69" s="271"/>
      <c r="Y69" s="271"/>
      <c r="Z69" s="271"/>
      <c r="AA69" s="271"/>
      <c r="AB69" s="271"/>
      <c r="AC69" s="271"/>
      <c r="AD69" s="271"/>
    </row>
    <row r="70" ht="20.25" customHeight="1">
      <c r="A70" s="271"/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271"/>
      <c r="T70" s="271"/>
      <c r="U70" s="271"/>
      <c r="V70" s="271"/>
      <c r="W70" s="271"/>
      <c r="X70" s="271"/>
      <c r="Y70" s="271"/>
      <c r="Z70" s="271"/>
      <c r="AA70" s="271"/>
      <c r="AB70" s="271"/>
      <c r="AC70" s="271"/>
      <c r="AD70" s="271"/>
    </row>
    <row r="71" ht="20.25" customHeight="1">
      <c r="A71" s="271"/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271"/>
      <c r="T71" s="271"/>
      <c r="U71" s="271"/>
      <c r="V71" s="271"/>
      <c r="W71" s="271"/>
      <c r="X71" s="271"/>
      <c r="Y71" s="271"/>
      <c r="Z71" s="271"/>
      <c r="AA71" s="271"/>
      <c r="AB71" s="271"/>
      <c r="AC71" s="271"/>
      <c r="AD71" s="271"/>
    </row>
    <row r="72" ht="20.25" customHeight="1">
      <c r="A72" s="271"/>
      <c r="B72" s="271"/>
      <c r="C72" s="271"/>
      <c r="D72" s="271"/>
      <c r="E72" s="271"/>
      <c r="F72" s="271"/>
      <c r="G72" s="271"/>
      <c r="H72" s="271"/>
      <c r="I72" s="271"/>
      <c r="J72" s="271"/>
      <c r="K72" s="271"/>
      <c r="L72" s="271"/>
      <c r="M72" s="271"/>
      <c r="N72" s="271"/>
      <c r="O72" s="271"/>
      <c r="P72" s="271"/>
      <c r="Q72" s="271"/>
      <c r="R72" s="271"/>
      <c r="S72" s="271"/>
      <c r="T72" s="271"/>
      <c r="U72" s="271"/>
      <c r="V72" s="271"/>
      <c r="W72" s="271"/>
      <c r="X72" s="271"/>
      <c r="Y72" s="271"/>
      <c r="Z72" s="271"/>
      <c r="AA72" s="271"/>
      <c r="AB72" s="271"/>
      <c r="AC72" s="271"/>
      <c r="AD72" s="271"/>
    </row>
    <row r="73" ht="20.25" customHeight="1">
      <c r="A73" s="271"/>
      <c r="B73" s="271"/>
      <c r="C73" s="271"/>
      <c r="D73" s="271"/>
      <c r="E73" s="271"/>
      <c r="F73" s="271"/>
      <c r="G73" s="271"/>
      <c r="H73" s="271"/>
      <c r="I73" s="271"/>
      <c r="J73" s="271"/>
      <c r="K73" s="271"/>
      <c r="L73" s="271"/>
      <c r="M73" s="271"/>
      <c r="N73" s="271"/>
      <c r="O73" s="271"/>
      <c r="P73" s="271"/>
      <c r="Q73" s="271"/>
      <c r="R73" s="271"/>
      <c r="S73" s="271"/>
      <c r="T73" s="271"/>
      <c r="U73" s="271"/>
      <c r="V73" s="271"/>
      <c r="W73" s="271"/>
      <c r="X73" s="271"/>
      <c r="Y73" s="271"/>
      <c r="Z73" s="271"/>
      <c r="AA73" s="271"/>
      <c r="AB73" s="271"/>
      <c r="AC73" s="271"/>
      <c r="AD73" s="271"/>
    </row>
    <row r="74" ht="20.25" customHeight="1">
      <c r="A74" s="271"/>
      <c r="B74" s="271"/>
      <c r="C74" s="271"/>
      <c r="D74" s="271"/>
      <c r="E74" s="271"/>
      <c r="F74" s="271"/>
      <c r="G74" s="271"/>
      <c r="H74" s="271"/>
      <c r="I74" s="271"/>
      <c r="J74" s="271"/>
      <c r="K74" s="271"/>
      <c r="L74" s="271"/>
      <c r="M74" s="271"/>
      <c r="N74" s="271"/>
      <c r="O74" s="271"/>
      <c r="P74" s="271"/>
      <c r="Q74" s="271"/>
      <c r="R74" s="271"/>
      <c r="S74" s="271"/>
      <c r="T74" s="271"/>
      <c r="U74" s="271"/>
      <c r="V74" s="271"/>
      <c r="W74" s="271"/>
      <c r="X74" s="271"/>
      <c r="Y74" s="271"/>
      <c r="Z74" s="271"/>
      <c r="AA74" s="271"/>
      <c r="AB74" s="271"/>
      <c r="AC74" s="271"/>
      <c r="AD74" s="271"/>
    </row>
    <row r="75" ht="20.25" customHeight="1">
      <c r="A75" s="271"/>
      <c r="B75" s="271"/>
      <c r="C75" s="271"/>
      <c r="D75" s="271"/>
      <c r="E75" s="271"/>
      <c r="F75" s="271"/>
      <c r="G75" s="271"/>
      <c r="H75" s="271"/>
      <c r="I75" s="271"/>
      <c r="J75" s="271"/>
      <c r="K75" s="271"/>
      <c r="L75" s="271"/>
      <c r="M75" s="271"/>
      <c r="N75" s="271"/>
      <c r="O75" s="271"/>
      <c r="P75" s="271"/>
      <c r="Q75" s="271"/>
      <c r="R75" s="271"/>
      <c r="S75" s="271"/>
      <c r="T75" s="271"/>
      <c r="U75" s="271"/>
      <c r="V75" s="271"/>
      <c r="W75" s="271"/>
      <c r="X75" s="271"/>
      <c r="Y75" s="271"/>
      <c r="Z75" s="271"/>
      <c r="AA75" s="271"/>
      <c r="AB75" s="271"/>
      <c r="AC75" s="271"/>
      <c r="AD75" s="271"/>
    </row>
    <row r="76" ht="20.25" customHeight="1">
      <c r="A76" s="271"/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271"/>
      <c r="T76" s="271"/>
      <c r="U76" s="271"/>
      <c r="V76" s="271"/>
      <c r="W76" s="271"/>
      <c r="X76" s="271"/>
      <c r="Y76" s="271"/>
      <c r="Z76" s="271"/>
      <c r="AA76" s="271"/>
      <c r="AB76" s="271"/>
      <c r="AC76" s="271"/>
      <c r="AD76" s="271"/>
    </row>
    <row r="77" ht="20.25" customHeight="1">
      <c r="A77" s="271"/>
      <c r="B77" s="271"/>
      <c r="C77" s="271"/>
      <c r="D77" s="271"/>
      <c r="E77" s="271"/>
      <c r="F77" s="271"/>
      <c r="G77" s="271"/>
      <c r="H77" s="271"/>
      <c r="I77" s="271"/>
      <c r="J77" s="271"/>
      <c r="K77" s="271"/>
      <c r="L77" s="271"/>
      <c r="M77" s="271"/>
      <c r="N77" s="271"/>
      <c r="O77" s="271"/>
      <c r="P77" s="271"/>
      <c r="Q77" s="271"/>
      <c r="R77" s="271"/>
      <c r="S77" s="271"/>
      <c r="T77" s="271"/>
      <c r="U77" s="271"/>
      <c r="V77" s="271"/>
      <c r="W77" s="271"/>
      <c r="X77" s="271"/>
      <c r="Y77" s="271"/>
      <c r="Z77" s="271"/>
      <c r="AA77" s="271"/>
      <c r="AB77" s="271"/>
      <c r="AC77" s="271"/>
      <c r="AD77" s="271"/>
    </row>
    <row r="78" ht="20.25" customHeight="1">
      <c r="A78" s="271"/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271"/>
      <c r="T78" s="271"/>
      <c r="U78" s="271"/>
      <c r="V78" s="271"/>
      <c r="W78" s="271"/>
      <c r="X78" s="271"/>
      <c r="Y78" s="271"/>
      <c r="Z78" s="271"/>
      <c r="AA78" s="271"/>
      <c r="AB78" s="271"/>
      <c r="AC78" s="271"/>
      <c r="AD78" s="271"/>
    </row>
    <row r="79" ht="20.25" customHeight="1">
      <c r="A79" s="271"/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271"/>
      <c r="T79" s="271"/>
      <c r="U79" s="271"/>
      <c r="V79" s="271"/>
      <c r="W79" s="271"/>
      <c r="X79" s="271"/>
      <c r="Y79" s="271"/>
      <c r="Z79" s="271"/>
      <c r="AA79" s="271"/>
      <c r="AB79" s="271"/>
      <c r="AC79" s="271"/>
      <c r="AD79" s="271"/>
    </row>
    <row r="80" ht="20.25" customHeight="1">
      <c r="A80" s="271"/>
      <c r="B80" s="271"/>
      <c r="C80" s="271"/>
      <c r="D80" s="271"/>
      <c r="E80" s="271"/>
      <c r="F80" s="271"/>
      <c r="G80" s="271"/>
      <c r="H80" s="271"/>
      <c r="I80" s="271"/>
      <c r="J80" s="271"/>
      <c r="K80" s="271"/>
      <c r="L80" s="271"/>
      <c r="M80" s="271"/>
      <c r="N80" s="271"/>
      <c r="O80" s="271"/>
      <c r="P80" s="271"/>
      <c r="Q80" s="271"/>
      <c r="R80" s="271"/>
      <c r="S80" s="271"/>
      <c r="T80" s="271"/>
      <c r="U80" s="271"/>
      <c r="V80" s="271"/>
      <c r="W80" s="271"/>
      <c r="X80" s="271"/>
      <c r="Y80" s="271"/>
      <c r="Z80" s="271"/>
      <c r="AA80" s="271"/>
      <c r="AB80" s="271"/>
      <c r="AC80" s="271"/>
      <c r="AD80" s="271"/>
    </row>
    <row r="81" ht="20.25" customHeight="1">
      <c r="A81" s="271"/>
      <c r="B81" s="271"/>
      <c r="C81" s="271"/>
      <c r="D81" s="271"/>
      <c r="E81" s="271"/>
      <c r="F81" s="271"/>
      <c r="G81" s="271"/>
      <c r="H81" s="271"/>
      <c r="I81" s="271"/>
      <c r="J81" s="271"/>
      <c r="K81" s="271"/>
      <c r="L81" s="271"/>
      <c r="M81" s="271"/>
      <c r="N81" s="271"/>
      <c r="O81" s="271"/>
      <c r="P81" s="271"/>
      <c r="Q81" s="271"/>
      <c r="R81" s="271"/>
      <c r="S81" s="271"/>
      <c r="T81" s="271"/>
      <c r="U81" s="271"/>
      <c r="V81" s="271"/>
      <c r="W81" s="271"/>
      <c r="X81" s="271"/>
      <c r="Y81" s="271"/>
      <c r="Z81" s="271"/>
      <c r="AA81" s="271"/>
      <c r="AB81" s="271"/>
      <c r="AC81" s="271"/>
      <c r="AD81" s="271"/>
    </row>
    <row r="82" ht="20.25" customHeight="1">
      <c r="A82" s="271"/>
      <c r="B82" s="271"/>
      <c r="C82" s="271"/>
      <c r="D82" s="271"/>
      <c r="E82" s="271"/>
      <c r="F82" s="271"/>
      <c r="G82" s="271"/>
      <c r="H82" s="271"/>
      <c r="I82" s="271"/>
      <c r="J82" s="271"/>
      <c r="K82" s="271"/>
      <c r="L82" s="271"/>
      <c r="M82" s="271"/>
      <c r="N82" s="271"/>
      <c r="O82" s="271"/>
      <c r="P82" s="271"/>
      <c r="Q82" s="271"/>
      <c r="R82" s="271"/>
      <c r="S82" s="271"/>
      <c r="T82" s="271"/>
      <c r="U82" s="271"/>
      <c r="V82" s="271"/>
      <c r="W82" s="271"/>
      <c r="X82" s="271"/>
      <c r="Y82" s="271"/>
      <c r="Z82" s="271"/>
      <c r="AA82" s="271"/>
      <c r="AB82" s="271"/>
      <c r="AC82" s="271"/>
      <c r="AD82" s="271"/>
    </row>
    <row r="83" ht="20.25" customHeight="1">
      <c r="A83" s="271"/>
      <c r="B83" s="271"/>
      <c r="C83" s="271"/>
      <c r="D83" s="271"/>
      <c r="E83" s="271"/>
      <c r="F83" s="271"/>
      <c r="G83" s="271"/>
      <c r="H83" s="271"/>
      <c r="I83" s="271"/>
      <c r="J83" s="271"/>
      <c r="K83" s="271"/>
      <c r="L83" s="271"/>
      <c r="M83" s="271"/>
      <c r="N83" s="271"/>
      <c r="O83" s="271"/>
      <c r="P83" s="271"/>
      <c r="Q83" s="271"/>
      <c r="R83" s="271"/>
      <c r="S83" s="271"/>
      <c r="T83" s="271"/>
      <c r="U83" s="271"/>
      <c r="V83" s="271"/>
      <c r="W83" s="271"/>
      <c r="X83" s="271"/>
      <c r="Y83" s="271"/>
      <c r="Z83" s="271"/>
      <c r="AA83" s="271"/>
      <c r="AB83" s="271"/>
      <c r="AC83" s="271"/>
      <c r="AD83" s="271"/>
    </row>
    <row r="84" ht="20.25" customHeight="1">
      <c r="A84" s="271"/>
      <c r="B84" s="271"/>
      <c r="C84" s="271"/>
      <c r="D84" s="271"/>
      <c r="E84" s="271"/>
      <c r="F84" s="271"/>
      <c r="G84" s="271"/>
      <c r="H84" s="271"/>
      <c r="I84" s="271"/>
      <c r="J84" s="271"/>
      <c r="K84" s="271"/>
      <c r="L84" s="271"/>
      <c r="M84" s="271"/>
      <c r="N84" s="271"/>
      <c r="O84" s="271"/>
      <c r="P84" s="271"/>
      <c r="Q84" s="271"/>
      <c r="R84" s="271"/>
      <c r="S84" s="271"/>
      <c r="T84" s="271"/>
      <c r="U84" s="271"/>
      <c r="V84" s="271"/>
      <c r="W84" s="271"/>
      <c r="X84" s="271"/>
      <c r="Y84" s="271"/>
      <c r="Z84" s="271"/>
      <c r="AA84" s="271"/>
      <c r="AB84" s="271"/>
      <c r="AC84" s="271"/>
      <c r="AD84" s="271"/>
    </row>
    <row r="85" ht="20.25" customHeight="1">
      <c r="A85" s="271"/>
      <c r="B85" s="271"/>
      <c r="C85" s="271"/>
      <c r="D85" s="271"/>
      <c r="E85" s="271"/>
      <c r="F85" s="271"/>
      <c r="G85" s="271"/>
      <c r="H85" s="271"/>
      <c r="I85" s="271"/>
      <c r="J85" s="271"/>
      <c r="K85" s="271"/>
      <c r="L85" s="271"/>
      <c r="M85" s="271"/>
      <c r="N85" s="271"/>
      <c r="O85" s="271"/>
      <c r="P85" s="271"/>
      <c r="Q85" s="271"/>
      <c r="R85" s="271"/>
      <c r="S85" s="271"/>
      <c r="T85" s="271"/>
      <c r="U85" s="271"/>
      <c r="V85" s="271"/>
      <c r="W85" s="271"/>
      <c r="X85" s="271"/>
      <c r="Y85" s="271"/>
      <c r="Z85" s="271"/>
      <c r="AA85" s="271"/>
      <c r="AB85" s="271"/>
      <c r="AC85" s="271"/>
      <c r="AD85" s="271"/>
    </row>
    <row r="86" ht="20.25" customHeight="1">
      <c r="A86" s="271"/>
      <c r="B86" s="271"/>
      <c r="C86" s="271"/>
      <c r="D86" s="271"/>
      <c r="E86" s="271"/>
      <c r="F86" s="271"/>
      <c r="G86" s="271"/>
      <c r="H86" s="271"/>
      <c r="I86" s="271"/>
      <c r="J86" s="271"/>
      <c r="K86" s="271"/>
      <c r="L86" s="271"/>
      <c r="M86" s="271"/>
      <c r="N86" s="271"/>
      <c r="O86" s="271"/>
      <c r="P86" s="271"/>
      <c r="Q86" s="271"/>
      <c r="R86" s="271"/>
      <c r="S86" s="271"/>
      <c r="T86" s="271"/>
      <c r="U86" s="271"/>
      <c r="V86" s="271"/>
      <c r="W86" s="271"/>
      <c r="X86" s="271"/>
      <c r="Y86" s="271"/>
      <c r="Z86" s="271"/>
      <c r="AA86" s="271"/>
      <c r="AB86" s="271"/>
      <c r="AC86" s="271"/>
      <c r="AD86" s="271"/>
    </row>
    <row r="87" ht="20.25" customHeight="1">
      <c r="A87" s="271"/>
      <c r="B87" s="271"/>
      <c r="C87" s="271"/>
      <c r="D87" s="271"/>
      <c r="E87" s="271"/>
      <c r="F87" s="271"/>
      <c r="G87" s="271"/>
      <c r="H87" s="271"/>
      <c r="I87" s="271"/>
      <c r="J87" s="271"/>
      <c r="K87" s="271"/>
      <c r="L87" s="271"/>
      <c r="M87" s="271"/>
      <c r="N87" s="271"/>
      <c r="O87" s="271"/>
      <c r="P87" s="271"/>
      <c r="Q87" s="271"/>
      <c r="R87" s="271"/>
      <c r="S87" s="271"/>
      <c r="T87" s="271"/>
      <c r="U87" s="271"/>
      <c r="V87" s="271"/>
      <c r="W87" s="271"/>
      <c r="X87" s="271"/>
      <c r="Y87" s="271"/>
      <c r="Z87" s="271"/>
      <c r="AA87" s="271"/>
      <c r="AB87" s="271"/>
      <c r="AC87" s="271"/>
      <c r="AD87" s="271"/>
    </row>
    <row r="88" ht="20.25" customHeight="1">
      <c r="A88" s="271"/>
      <c r="B88" s="271"/>
      <c r="C88" s="271"/>
      <c r="D88" s="271"/>
      <c r="E88" s="271"/>
      <c r="F88" s="271"/>
      <c r="G88" s="271"/>
      <c r="H88" s="271"/>
      <c r="I88" s="271"/>
      <c r="J88" s="271"/>
      <c r="K88" s="271"/>
      <c r="L88" s="271"/>
      <c r="M88" s="271"/>
      <c r="N88" s="271"/>
      <c r="O88" s="271"/>
      <c r="P88" s="271"/>
      <c r="Q88" s="271"/>
      <c r="R88" s="271"/>
      <c r="S88" s="271"/>
      <c r="T88" s="271"/>
      <c r="U88" s="271"/>
      <c r="V88" s="271"/>
      <c r="W88" s="271"/>
      <c r="X88" s="271"/>
      <c r="Y88" s="271"/>
      <c r="Z88" s="271"/>
      <c r="AA88" s="271"/>
      <c r="AB88" s="271"/>
      <c r="AC88" s="271"/>
      <c r="AD88" s="271"/>
    </row>
    <row r="89" ht="20.25" customHeight="1">
      <c r="A89" s="271"/>
      <c r="B89" s="271"/>
      <c r="C89" s="271"/>
      <c r="D89" s="271"/>
      <c r="E89" s="271"/>
      <c r="F89" s="271"/>
      <c r="G89" s="271"/>
      <c r="H89" s="271"/>
      <c r="I89" s="271"/>
      <c r="J89" s="271"/>
      <c r="K89" s="271"/>
      <c r="L89" s="271"/>
      <c r="M89" s="271"/>
      <c r="N89" s="271"/>
      <c r="O89" s="271"/>
      <c r="P89" s="271"/>
      <c r="Q89" s="271"/>
      <c r="R89" s="271"/>
      <c r="S89" s="271"/>
      <c r="T89" s="271"/>
      <c r="U89" s="271"/>
      <c r="V89" s="271"/>
      <c r="W89" s="271"/>
      <c r="X89" s="271"/>
      <c r="Y89" s="271"/>
      <c r="Z89" s="271"/>
      <c r="AA89" s="271"/>
      <c r="AB89" s="271"/>
      <c r="AC89" s="271"/>
      <c r="AD89" s="271"/>
    </row>
    <row r="90" ht="20.25" customHeight="1">
      <c r="A90" s="271"/>
      <c r="B90" s="271"/>
      <c r="C90" s="271"/>
      <c r="D90" s="271"/>
      <c r="E90" s="271"/>
      <c r="F90" s="271"/>
      <c r="G90" s="271"/>
      <c r="H90" s="271"/>
      <c r="I90" s="271"/>
      <c r="J90" s="271"/>
      <c r="K90" s="271"/>
      <c r="L90" s="271"/>
      <c r="M90" s="271"/>
      <c r="N90" s="271"/>
      <c r="O90" s="271"/>
      <c r="P90" s="271"/>
      <c r="Q90" s="271"/>
      <c r="R90" s="271"/>
      <c r="S90" s="271"/>
      <c r="T90" s="271"/>
      <c r="U90" s="271"/>
      <c r="V90" s="271"/>
      <c r="W90" s="271"/>
      <c r="X90" s="271"/>
      <c r="Y90" s="271"/>
      <c r="Z90" s="271"/>
      <c r="AA90" s="271"/>
      <c r="AB90" s="271"/>
      <c r="AC90" s="271"/>
      <c r="AD90" s="271"/>
    </row>
    <row r="91" ht="20.25" customHeight="1">
      <c r="A91" s="271"/>
      <c r="B91" s="271"/>
      <c r="C91" s="271"/>
      <c r="D91" s="271"/>
      <c r="E91" s="271"/>
      <c r="F91" s="271"/>
      <c r="G91" s="271"/>
      <c r="H91" s="271"/>
      <c r="I91" s="271"/>
      <c r="J91" s="271"/>
      <c r="K91" s="271"/>
      <c r="L91" s="271"/>
      <c r="M91" s="271"/>
      <c r="N91" s="271"/>
      <c r="O91" s="271"/>
      <c r="P91" s="271"/>
      <c r="Q91" s="271"/>
      <c r="R91" s="271"/>
      <c r="S91" s="271"/>
      <c r="T91" s="271"/>
      <c r="U91" s="271"/>
      <c r="V91" s="271"/>
      <c r="W91" s="271"/>
      <c r="X91" s="271"/>
      <c r="Y91" s="271"/>
      <c r="Z91" s="271"/>
      <c r="AA91" s="271"/>
      <c r="AB91" s="271"/>
      <c r="AC91" s="271"/>
      <c r="AD91" s="271"/>
    </row>
    <row r="92" ht="20.25" customHeight="1">
      <c r="A92" s="271"/>
      <c r="B92" s="271"/>
      <c r="C92" s="271"/>
      <c r="D92" s="271"/>
      <c r="E92" s="271"/>
      <c r="F92" s="271"/>
      <c r="G92" s="271"/>
      <c r="H92" s="271"/>
      <c r="I92" s="271"/>
      <c r="J92" s="271"/>
      <c r="K92" s="271"/>
      <c r="L92" s="271"/>
      <c r="M92" s="271"/>
      <c r="N92" s="271"/>
      <c r="O92" s="271"/>
      <c r="P92" s="271"/>
      <c r="Q92" s="271"/>
      <c r="R92" s="271"/>
      <c r="S92" s="271"/>
      <c r="T92" s="271"/>
      <c r="U92" s="271"/>
      <c r="V92" s="271"/>
      <c r="W92" s="271"/>
      <c r="X92" s="271"/>
      <c r="Y92" s="271"/>
      <c r="Z92" s="271"/>
      <c r="AA92" s="271"/>
      <c r="AB92" s="271"/>
      <c r="AC92" s="271"/>
      <c r="AD92" s="271"/>
    </row>
    <row r="93" ht="20.25" customHeight="1">
      <c r="A93" s="271"/>
      <c r="B93" s="271"/>
      <c r="C93" s="271"/>
      <c r="D93" s="271"/>
      <c r="E93" s="271"/>
      <c r="F93" s="271"/>
      <c r="G93" s="271"/>
      <c r="H93" s="271"/>
      <c r="I93" s="271"/>
      <c r="J93" s="271"/>
      <c r="K93" s="271"/>
      <c r="L93" s="271"/>
      <c r="M93" s="271"/>
      <c r="N93" s="271"/>
      <c r="O93" s="271"/>
      <c r="P93" s="271"/>
      <c r="Q93" s="271"/>
      <c r="R93" s="271"/>
      <c r="S93" s="271"/>
      <c r="T93" s="271"/>
      <c r="U93" s="271"/>
      <c r="V93" s="271"/>
      <c r="W93" s="271"/>
      <c r="X93" s="271"/>
      <c r="Y93" s="271"/>
      <c r="Z93" s="271"/>
      <c r="AA93" s="271"/>
      <c r="AB93" s="271"/>
      <c r="AC93" s="271"/>
      <c r="AD93" s="271"/>
    </row>
    <row r="94" ht="20.25" customHeight="1">
      <c r="A94" s="271"/>
      <c r="B94" s="271"/>
      <c r="C94" s="271"/>
      <c r="D94" s="271"/>
      <c r="E94" s="271"/>
      <c r="F94" s="271"/>
      <c r="G94" s="271"/>
      <c r="H94" s="271"/>
      <c r="I94" s="271"/>
      <c r="J94" s="271"/>
      <c r="K94" s="271"/>
      <c r="L94" s="271"/>
      <c r="M94" s="271"/>
      <c r="N94" s="271"/>
      <c r="O94" s="271"/>
      <c r="P94" s="271"/>
      <c r="Q94" s="271"/>
      <c r="R94" s="271"/>
      <c r="S94" s="271"/>
      <c r="T94" s="271"/>
      <c r="U94" s="271"/>
      <c r="V94" s="271"/>
      <c r="W94" s="271"/>
      <c r="X94" s="271"/>
      <c r="Y94" s="271"/>
      <c r="Z94" s="271"/>
      <c r="AA94" s="271"/>
      <c r="AB94" s="271"/>
      <c r="AC94" s="271"/>
      <c r="AD94" s="271"/>
    </row>
    <row r="95" ht="20.25" customHeight="1">
      <c r="A95" s="271"/>
      <c r="B95" s="271"/>
      <c r="C95" s="271"/>
      <c r="D95" s="271"/>
      <c r="E95" s="271"/>
      <c r="F95" s="271"/>
      <c r="G95" s="271"/>
      <c r="H95" s="271"/>
      <c r="I95" s="271"/>
      <c r="J95" s="271"/>
      <c r="K95" s="271"/>
      <c r="L95" s="271"/>
      <c r="M95" s="271"/>
      <c r="N95" s="271"/>
      <c r="O95" s="271"/>
      <c r="P95" s="271"/>
      <c r="Q95" s="271"/>
      <c r="R95" s="271"/>
      <c r="S95" s="271"/>
      <c r="T95" s="271"/>
      <c r="U95" s="271"/>
      <c r="V95" s="271"/>
      <c r="W95" s="271"/>
      <c r="X95" s="271"/>
      <c r="Y95" s="271"/>
      <c r="Z95" s="271"/>
      <c r="AA95" s="271"/>
      <c r="AB95" s="271"/>
      <c r="AC95" s="271"/>
      <c r="AD95" s="271"/>
    </row>
    <row r="96" ht="20.25" customHeight="1">
      <c r="A96" s="271"/>
      <c r="B96" s="271"/>
      <c r="C96" s="271"/>
      <c r="D96" s="271"/>
      <c r="E96" s="271"/>
      <c r="F96" s="271"/>
      <c r="G96" s="271"/>
      <c r="H96" s="271"/>
      <c r="I96" s="271"/>
      <c r="J96" s="271"/>
      <c r="K96" s="271"/>
      <c r="L96" s="271"/>
      <c r="M96" s="271"/>
      <c r="N96" s="271"/>
      <c r="O96" s="271"/>
      <c r="P96" s="271"/>
      <c r="Q96" s="271"/>
      <c r="R96" s="271"/>
      <c r="S96" s="271"/>
      <c r="T96" s="271"/>
      <c r="U96" s="271"/>
      <c r="V96" s="271"/>
      <c r="W96" s="271"/>
      <c r="X96" s="271"/>
      <c r="Y96" s="271"/>
      <c r="Z96" s="271"/>
      <c r="AA96" s="271"/>
      <c r="AB96" s="271"/>
      <c r="AC96" s="271"/>
      <c r="AD96" s="271"/>
    </row>
    <row r="97" ht="20.25" customHeight="1">
      <c r="A97" s="271"/>
      <c r="B97" s="271"/>
      <c r="C97" s="271"/>
      <c r="D97" s="271"/>
      <c r="E97" s="271"/>
      <c r="F97" s="271"/>
      <c r="G97" s="271"/>
      <c r="H97" s="271"/>
      <c r="I97" s="271"/>
      <c r="J97" s="271"/>
      <c r="K97" s="271"/>
      <c r="L97" s="271"/>
      <c r="M97" s="271"/>
      <c r="N97" s="271"/>
      <c r="O97" s="271"/>
      <c r="P97" s="271"/>
      <c r="Q97" s="271"/>
      <c r="R97" s="271"/>
      <c r="S97" s="271"/>
      <c r="T97" s="271"/>
      <c r="U97" s="271"/>
      <c r="V97" s="271"/>
      <c r="W97" s="271"/>
      <c r="X97" s="271"/>
      <c r="Y97" s="271"/>
      <c r="Z97" s="271"/>
      <c r="AA97" s="271"/>
      <c r="AB97" s="271"/>
      <c r="AC97" s="271"/>
      <c r="AD97" s="271"/>
    </row>
    <row r="98" ht="20.25" customHeight="1">
      <c r="A98" s="271"/>
      <c r="B98" s="271"/>
      <c r="C98" s="271"/>
      <c r="D98" s="271"/>
      <c r="E98" s="271"/>
      <c r="F98" s="271"/>
      <c r="G98" s="271"/>
      <c r="H98" s="271"/>
      <c r="I98" s="271"/>
      <c r="J98" s="271"/>
      <c r="K98" s="271"/>
      <c r="L98" s="271"/>
      <c r="M98" s="271"/>
      <c r="N98" s="271"/>
      <c r="O98" s="271"/>
      <c r="P98" s="271"/>
      <c r="Q98" s="271"/>
      <c r="R98" s="271"/>
      <c r="S98" s="271"/>
      <c r="T98" s="271"/>
      <c r="U98" s="271"/>
      <c r="V98" s="271"/>
      <c r="W98" s="271"/>
      <c r="X98" s="271"/>
      <c r="Y98" s="271"/>
      <c r="Z98" s="271"/>
      <c r="AA98" s="271"/>
      <c r="AB98" s="271"/>
      <c r="AC98" s="271"/>
      <c r="AD98" s="271"/>
    </row>
    <row r="99" ht="20.25" customHeight="1">
      <c r="A99" s="271"/>
      <c r="B99" s="271"/>
      <c r="C99" s="271"/>
      <c r="D99" s="271"/>
      <c r="E99" s="271"/>
      <c r="F99" s="271"/>
      <c r="G99" s="271"/>
      <c r="H99" s="271"/>
      <c r="I99" s="271"/>
      <c r="J99" s="271"/>
      <c r="K99" s="271"/>
      <c r="L99" s="271"/>
      <c r="M99" s="271"/>
      <c r="N99" s="271"/>
      <c r="O99" s="271"/>
      <c r="P99" s="271"/>
      <c r="Q99" s="271"/>
      <c r="R99" s="271"/>
      <c r="S99" s="271"/>
      <c r="T99" s="271"/>
      <c r="U99" s="271"/>
      <c r="V99" s="271"/>
      <c r="W99" s="271"/>
      <c r="X99" s="271"/>
      <c r="Y99" s="271"/>
      <c r="Z99" s="271"/>
      <c r="AA99" s="271"/>
      <c r="AB99" s="271"/>
      <c r="AC99" s="271"/>
      <c r="AD99" s="271"/>
    </row>
    <row r="100" ht="20.25" customHeight="1">
      <c r="A100" s="271"/>
      <c r="B100" s="271"/>
      <c r="C100" s="271"/>
      <c r="D100" s="271"/>
      <c r="E100" s="271"/>
      <c r="F100" s="271"/>
      <c r="G100" s="271"/>
      <c r="H100" s="271"/>
      <c r="I100" s="271"/>
      <c r="J100" s="271"/>
      <c r="K100" s="271"/>
      <c r="L100" s="271"/>
      <c r="M100" s="271"/>
      <c r="N100" s="271"/>
      <c r="O100" s="271"/>
      <c r="P100" s="271"/>
      <c r="Q100" s="271"/>
      <c r="R100" s="271"/>
      <c r="S100" s="271"/>
      <c r="T100" s="271"/>
      <c r="U100" s="271"/>
      <c r="V100" s="271"/>
      <c r="W100" s="271"/>
      <c r="X100" s="271"/>
      <c r="Y100" s="271"/>
      <c r="Z100" s="271"/>
      <c r="AA100" s="271"/>
      <c r="AB100" s="271"/>
      <c r="AC100" s="271"/>
      <c r="AD100" s="271"/>
    </row>
    <row r="101" ht="20.25" customHeight="1">
      <c r="A101" s="271"/>
      <c r="B101" s="271"/>
      <c r="C101" s="271"/>
      <c r="D101" s="271"/>
      <c r="E101" s="271"/>
      <c r="F101" s="271"/>
      <c r="G101" s="271"/>
      <c r="H101" s="271"/>
      <c r="I101" s="271"/>
      <c r="J101" s="271"/>
      <c r="K101" s="271"/>
      <c r="L101" s="271"/>
      <c r="M101" s="271"/>
      <c r="N101" s="271"/>
      <c r="O101" s="271"/>
      <c r="P101" s="271"/>
      <c r="Q101" s="271"/>
      <c r="R101" s="271"/>
      <c r="S101" s="271"/>
      <c r="T101" s="271"/>
      <c r="U101" s="271"/>
      <c r="V101" s="271"/>
      <c r="W101" s="271"/>
      <c r="X101" s="271"/>
      <c r="Y101" s="271"/>
      <c r="Z101" s="271"/>
      <c r="AA101" s="271"/>
      <c r="AB101" s="271"/>
      <c r="AC101" s="271"/>
      <c r="AD101" s="271"/>
    </row>
    <row r="102" ht="20.25" customHeight="1">
      <c r="A102" s="271"/>
      <c r="B102" s="271"/>
      <c r="C102" s="271"/>
      <c r="D102" s="271"/>
      <c r="E102" s="271"/>
      <c r="F102" s="271"/>
      <c r="G102" s="271"/>
      <c r="H102" s="271"/>
      <c r="I102" s="271"/>
      <c r="J102" s="271"/>
      <c r="K102" s="271"/>
      <c r="L102" s="271"/>
      <c r="M102" s="271"/>
      <c r="N102" s="271"/>
      <c r="O102" s="271"/>
      <c r="P102" s="271"/>
      <c r="Q102" s="271"/>
      <c r="R102" s="271"/>
      <c r="S102" s="271"/>
      <c r="T102" s="271"/>
      <c r="U102" s="271"/>
      <c r="V102" s="271"/>
      <c r="W102" s="271"/>
      <c r="X102" s="271"/>
      <c r="Y102" s="271"/>
      <c r="Z102" s="271"/>
      <c r="AA102" s="271"/>
      <c r="AB102" s="271"/>
      <c r="AC102" s="271"/>
      <c r="AD102" s="271"/>
    </row>
    <row r="103" ht="20.25" customHeight="1">
      <c r="A103" s="271"/>
      <c r="B103" s="271"/>
      <c r="C103" s="271"/>
      <c r="D103" s="271"/>
      <c r="E103" s="271"/>
      <c r="F103" s="271"/>
      <c r="G103" s="271"/>
      <c r="H103" s="271"/>
      <c r="I103" s="271"/>
      <c r="J103" s="271"/>
      <c r="K103" s="271"/>
      <c r="L103" s="271"/>
      <c r="M103" s="271"/>
      <c r="N103" s="271"/>
      <c r="O103" s="271"/>
      <c r="P103" s="271"/>
      <c r="Q103" s="271"/>
      <c r="R103" s="271"/>
      <c r="S103" s="271"/>
      <c r="T103" s="271"/>
      <c r="U103" s="271"/>
      <c r="V103" s="271"/>
      <c r="W103" s="271"/>
      <c r="X103" s="271"/>
      <c r="Y103" s="271"/>
      <c r="Z103" s="271"/>
      <c r="AA103" s="271"/>
      <c r="AB103" s="271"/>
      <c r="AC103" s="271"/>
      <c r="AD103" s="271"/>
    </row>
    <row r="104" ht="20.25" customHeight="1">
      <c r="A104" s="271"/>
      <c r="B104" s="271"/>
      <c r="C104" s="271"/>
      <c r="D104" s="271"/>
      <c r="E104" s="271"/>
      <c r="F104" s="271"/>
      <c r="G104" s="271"/>
      <c r="H104" s="271"/>
      <c r="I104" s="271"/>
      <c r="J104" s="271"/>
      <c r="K104" s="271"/>
      <c r="L104" s="271"/>
      <c r="M104" s="271"/>
      <c r="N104" s="271"/>
      <c r="O104" s="271"/>
      <c r="P104" s="271"/>
      <c r="Q104" s="271"/>
      <c r="R104" s="271"/>
      <c r="S104" s="271"/>
      <c r="T104" s="271"/>
      <c r="U104" s="271"/>
      <c r="V104" s="271"/>
      <c r="W104" s="271"/>
      <c r="X104" s="271"/>
      <c r="Y104" s="271"/>
      <c r="Z104" s="271"/>
      <c r="AA104" s="271"/>
      <c r="AB104" s="271"/>
      <c r="AC104" s="271"/>
      <c r="AD104" s="271"/>
    </row>
    <row r="105" ht="20.25" customHeight="1">
      <c r="A105" s="271"/>
      <c r="B105" s="271"/>
      <c r="C105" s="271"/>
      <c r="D105" s="271"/>
      <c r="E105" s="271"/>
      <c r="F105" s="271"/>
      <c r="G105" s="271"/>
      <c r="H105" s="271"/>
      <c r="I105" s="271"/>
      <c r="J105" s="271"/>
      <c r="K105" s="271"/>
      <c r="L105" s="271"/>
      <c r="M105" s="271"/>
      <c r="N105" s="271"/>
      <c r="O105" s="271"/>
      <c r="P105" s="271"/>
      <c r="Q105" s="271"/>
      <c r="R105" s="271"/>
      <c r="S105" s="271"/>
      <c r="T105" s="271"/>
      <c r="U105" s="271"/>
      <c r="V105" s="271"/>
      <c r="W105" s="271"/>
      <c r="X105" s="271"/>
      <c r="Y105" s="271"/>
      <c r="Z105" s="271"/>
      <c r="AA105" s="271"/>
      <c r="AB105" s="271"/>
      <c r="AC105" s="271"/>
      <c r="AD105" s="271"/>
    </row>
    <row r="106" ht="20.25" customHeight="1">
      <c r="A106" s="271"/>
      <c r="B106" s="271"/>
      <c r="C106" s="271"/>
      <c r="D106" s="271"/>
      <c r="E106" s="271"/>
      <c r="F106" s="271"/>
      <c r="G106" s="271"/>
      <c r="H106" s="271"/>
      <c r="I106" s="271"/>
      <c r="J106" s="271"/>
      <c r="K106" s="271"/>
      <c r="L106" s="271"/>
      <c r="M106" s="271"/>
      <c r="N106" s="271"/>
      <c r="O106" s="271"/>
      <c r="P106" s="271"/>
      <c r="Q106" s="271"/>
      <c r="R106" s="271"/>
      <c r="S106" s="271"/>
      <c r="T106" s="271"/>
      <c r="U106" s="271"/>
      <c r="V106" s="271"/>
      <c r="W106" s="271"/>
      <c r="X106" s="271"/>
      <c r="Y106" s="271"/>
      <c r="Z106" s="271"/>
      <c r="AA106" s="271"/>
      <c r="AB106" s="271"/>
      <c r="AC106" s="271"/>
      <c r="AD106" s="271"/>
    </row>
    <row r="107" ht="20.25" customHeight="1">
      <c r="A107" s="271"/>
      <c r="B107" s="271"/>
      <c r="C107" s="271"/>
      <c r="D107" s="271"/>
      <c r="E107" s="271"/>
      <c r="F107" s="271"/>
      <c r="G107" s="271"/>
      <c r="H107" s="271"/>
      <c r="I107" s="271"/>
      <c r="J107" s="271"/>
      <c r="K107" s="271"/>
      <c r="L107" s="271"/>
      <c r="M107" s="271"/>
      <c r="N107" s="271"/>
      <c r="O107" s="271"/>
      <c r="P107" s="271"/>
      <c r="Q107" s="271"/>
      <c r="R107" s="271"/>
      <c r="S107" s="271"/>
      <c r="T107" s="271"/>
      <c r="U107" s="271"/>
      <c r="V107" s="271"/>
      <c r="W107" s="271"/>
      <c r="X107" s="271"/>
      <c r="Y107" s="271"/>
      <c r="Z107" s="271"/>
      <c r="AA107" s="271"/>
      <c r="AB107" s="271"/>
      <c r="AC107" s="271"/>
      <c r="AD107" s="271"/>
    </row>
    <row r="108" ht="20.25" customHeight="1">
      <c r="A108" s="271"/>
      <c r="B108" s="271"/>
      <c r="C108" s="271"/>
      <c r="D108" s="271"/>
      <c r="E108" s="271"/>
      <c r="F108" s="271"/>
      <c r="G108" s="271"/>
      <c r="H108" s="271"/>
      <c r="I108" s="271"/>
      <c r="J108" s="271"/>
      <c r="K108" s="271"/>
      <c r="L108" s="271"/>
      <c r="M108" s="271"/>
      <c r="N108" s="271"/>
      <c r="O108" s="271"/>
      <c r="P108" s="271"/>
      <c r="Q108" s="271"/>
      <c r="R108" s="271"/>
      <c r="S108" s="271"/>
      <c r="T108" s="271"/>
      <c r="U108" s="271"/>
      <c r="V108" s="271"/>
      <c r="W108" s="271"/>
      <c r="X108" s="271"/>
      <c r="Y108" s="271"/>
      <c r="Z108" s="271"/>
      <c r="AA108" s="271"/>
      <c r="AB108" s="271"/>
      <c r="AC108" s="271"/>
      <c r="AD108" s="271"/>
    </row>
    <row r="109" ht="20.25" customHeight="1">
      <c r="A109" s="271"/>
      <c r="B109" s="271"/>
      <c r="C109" s="271"/>
      <c r="D109" s="271"/>
      <c r="E109" s="271"/>
      <c r="F109" s="271"/>
      <c r="G109" s="271"/>
      <c r="H109" s="271"/>
      <c r="I109" s="271"/>
      <c r="J109" s="271"/>
      <c r="K109" s="271"/>
      <c r="L109" s="271"/>
      <c r="M109" s="271"/>
      <c r="N109" s="271"/>
      <c r="O109" s="271"/>
      <c r="P109" s="271"/>
      <c r="Q109" s="271"/>
      <c r="R109" s="271"/>
      <c r="S109" s="271"/>
      <c r="T109" s="271"/>
      <c r="U109" s="271"/>
      <c r="V109" s="271"/>
      <c r="W109" s="271"/>
      <c r="X109" s="271"/>
      <c r="Y109" s="271"/>
      <c r="Z109" s="271"/>
      <c r="AA109" s="271"/>
      <c r="AB109" s="271"/>
      <c r="AC109" s="271"/>
      <c r="AD109" s="271"/>
    </row>
    <row r="110" ht="20.25" customHeight="1">
      <c r="A110" s="271"/>
      <c r="B110" s="271"/>
      <c r="C110" s="271"/>
      <c r="D110" s="271"/>
      <c r="E110" s="271"/>
      <c r="F110" s="271"/>
      <c r="G110" s="271"/>
      <c r="H110" s="271"/>
      <c r="I110" s="271"/>
      <c r="J110" s="271"/>
      <c r="K110" s="271"/>
      <c r="L110" s="271"/>
      <c r="M110" s="271"/>
      <c r="N110" s="271"/>
      <c r="O110" s="271"/>
      <c r="P110" s="271"/>
      <c r="Q110" s="271"/>
      <c r="R110" s="271"/>
      <c r="S110" s="271"/>
      <c r="T110" s="271"/>
      <c r="U110" s="271"/>
      <c r="V110" s="271"/>
      <c r="W110" s="271"/>
      <c r="X110" s="271"/>
      <c r="Y110" s="271"/>
      <c r="Z110" s="271"/>
      <c r="AA110" s="271"/>
      <c r="AB110" s="271"/>
      <c r="AC110" s="271"/>
      <c r="AD110" s="271"/>
    </row>
    <row r="111" ht="20.25" customHeight="1">
      <c r="A111" s="271"/>
      <c r="B111" s="271"/>
      <c r="C111" s="271"/>
      <c r="D111" s="271"/>
      <c r="E111" s="271"/>
      <c r="F111" s="271"/>
      <c r="G111" s="271"/>
      <c r="H111" s="271"/>
      <c r="I111" s="271"/>
      <c r="J111" s="271"/>
      <c r="K111" s="271"/>
      <c r="L111" s="271"/>
      <c r="M111" s="271"/>
      <c r="N111" s="271"/>
      <c r="O111" s="271"/>
      <c r="P111" s="271"/>
      <c r="Q111" s="271"/>
      <c r="R111" s="271"/>
      <c r="S111" s="271"/>
      <c r="T111" s="271"/>
      <c r="U111" s="271"/>
      <c r="V111" s="271"/>
      <c r="W111" s="271"/>
      <c r="X111" s="271"/>
      <c r="Y111" s="271"/>
      <c r="Z111" s="271"/>
      <c r="AA111" s="271"/>
      <c r="AB111" s="271"/>
      <c r="AC111" s="271"/>
      <c r="AD111" s="271"/>
    </row>
    <row r="112" ht="20.25" customHeight="1">
      <c r="A112" s="271"/>
      <c r="B112" s="271"/>
      <c r="C112" s="271"/>
      <c r="D112" s="271"/>
      <c r="E112" s="271"/>
      <c r="F112" s="271"/>
      <c r="G112" s="271"/>
      <c r="H112" s="271"/>
      <c r="I112" s="271"/>
      <c r="J112" s="271"/>
      <c r="K112" s="271"/>
      <c r="L112" s="271"/>
      <c r="M112" s="271"/>
      <c r="N112" s="271"/>
      <c r="O112" s="271"/>
      <c r="P112" s="271"/>
      <c r="Q112" s="271"/>
      <c r="R112" s="271"/>
      <c r="S112" s="271"/>
      <c r="T112" s="271"/>
      <c r="U112" s="271"/>
      <c r="V112" s="271"/>
      <c r="W112" s="271"/>
      <c r="X112" s="271"/>
      <c r="Y112" s="271"/>
      <c r="Z112" s="271"/>
      <c r="AA112" s="271"/>
      <c r="AB112" s="271"/>
      <c r="AC112" s="271"/>
      <c r="AD112" s="271"/>
    </row>
    <row r="113" ht="20.25" customHeight="1">
      <c r="A113" s="271"/>
      <c r="B113" s="271"/>
      <c r="C113" s="271"/>
      <c r="D113" s="271"/>
      <c r="E113" s="271"/>
      <c r="F113" s="271"/>
      <c r="G113" s="271"/>
      <c r="H113" s="271"/>
      <c r="I113" s="271"/>
      <c r="J113" s="271"/>
      <c r="K113" s="271"/>
      <c r="L113" s="271"/>
      <c r="M113" s="271"/>
      <c r="N113" s="271"/>
      <c r="O113" s="271"/>
      <c r="P113" s="271"/>
      <c r="Q113" s="271"/>
      <c r="R113" s="271"/>
      <c r="S113" s="271"/>
      <c r="T113" s="271"/>
      <c r="U113" s="271"/>
      <c r="V113" s="271"/>
      <c r="W113" s="271"/>
      <c r="X113" s="271"/>
      <c r="Y113" s="271"/>
      <c r="Z113" s="271"/>
      <c r="AA113" s="271"/>
      <c r="AB113" s="271"/>
      <c r="AC113" s="271"/>
      <c r="AD113" s="271"/>
    </row>
    <row r="114" ht="20.25" customHeight="1">
      <c r="A114" s="271"/>
      <c r="B114" s="271"/>
      <c r="C114" s="271"/>
      <c r="D114" s="271"/>
      <c r="E114" s="271"/>
      <c r="F114" s="271"/>
      <c r="G114" s="271"/>
      <c r="H114" s="271"/>
      <c r="I114" s="271"/>
      <c r="J114" s="271"/>
      <c r="K114" s="271"/>
      <c r="L114" s="271"/>
      <c r="M114" s="271"/>
      <c r="N114" s="271"/>
      <c r="O114" s="271"/>
      <c r="P114" s="271"/>
      <c r="Q114" s="271"/>
      <c r="R114" s="271"/>
      <c r="S114" s="271"/>
      <c r="T114" s="271"/>
      <c r="U114" s="271"/>
      <c r="V114" s="271"/>
      <c r="W114" s="271"/>
      <c r="X114" s="271"/>
      <c r="Y114" s="271"/>
      <c r="Z114" s="271"/>
      <c r="AA114" s="271"/>
      <c r="AB114" s="271"/>
      <c r="AC114" s="271"/>
      <c r="AD114" s="271"/>
    </row>
    <row r="115" ht="20.25" customHeight="1">
      <c r="A115" s="271"/>
      <c r="B115" s="271"/>
      <c r="C115" s="271"/>
      <c r="D115" s="271"/>
      <c r="E115" s="271"/>
      <c r="F115" s="271"/>
      <c r="G115" s="271"/>
      <c r="H115" s="271"/>
      <c r="I115" s="271"/>
      <c r="J115" s="271"/>
      <c r="K115" s="271"/>
      <c r="L115" s="271"/>
      <c r="M115" s="271"/>
      <c r="N115" s="271"/>
      <c r="O115" s="271"/>
      <c r="P115" s="271"/>
      <c r="Q115" s="271"/>
      <c r="R115" s="271"/>
      <c r="S115" s="271"/>
      <c r="T115" s="271"/>
      <c r="U115" s="271"/>
      <c r="V115" s="271"/>
      <c r="W115" s="271"/>
      <c r="X115" s="271"/>
      <c r="Y115" s="271"/>
      <c r="Z115" s="271"/>
      <c r="AA115" s="271"/>
      <c r="AB115" s="271"/>
      <c r="AC115" s="271"/>
      <c r="AD115" s="271"/>
    </row>
    <row r="116" ht="20.25" customHeight="1">
      <c r="A116" s="271"/>
      <c r="B116" s="271"/>
      <c r="C116" s="271"/>
      <c r="D116" s="271"/>
      <c r="E116" s="271"/>
      <c r="F116" s="271"/>
      <c r="G116" s="271"/>
      <c r="H116" s="271"/>
      <c r="I116" s="271"/>
      <c r="J116" s="271"/>
      <c r="K116" s="271"/>
      <c r="L116" s="271"/>
      <c r="M116" s="271"/>
      <c r="N116" s="271"/>
      <c r="O116" s="271"/>
      <c r="P116" s="271"/>
      <c r="Q116" s="271"/>
      <c r="R116" s="271"/>
      <c r="S116" s="271"/>
      <c r="T116" s="271"/>
      <c r="U116" s="271"/>
      <c r="V116" s="271"/>
      <c r="W116" s="271"/>
      <c r="X116" s="271"/>
      <c r="Y116" s="271"/>
      <c r="Z116" s="271"/>
      <c r="AA116" s="271"/>
      <c r="AB116" s="271"/>
      <c r="AC116" s="271"/>
      <c r="AD116" s="271"/>
    </row>
    <row r="117" ht="20.25" customHeight="1">
      <c r="A117" s="271"/>
      <c r="B117" s="271"/>
      <c r="C117" s="271"/>
      <c r="D117" s="271"/>
      <c r="E117" s="271"/>
      <c r="F117" s="271"/>
      <c r="G117" s="271"/>
      <c r="H117" s="271"/>
      <c r="I117" s="271"/>
      <c r="J117" s="271"/>
      <c r="K117" s="271"/>
      <c r="L117" s="271"/>
      <c r="M117" s="271"/>
      <c r="N117" s="271"/>
      <c r="O117" s="271"/>
      <c r="P117" s="271"/>
      <c r="Q117" s="271"/>
      <c r="R117" s="271"/>
      <c r="S117" s="271"/>
      <c r="T117" s="271"/>
      <c r="U117" s="271"/>
      <c r="V117" s="271"/>
      <c r="W117" s="271"/>
      <c r="X117" s="271"/>
      <c r="Y117" s="271"/>
      <c r="Z117" s="271"/>
      <c r="AA117" s="271"/>
      <c r="AB117" s="271"/>
      <c r="AC117" s="271"/>
      <c r="AD117" s="271"/>
    </row>
    <row r="118" ht="20.25" customHeight="1">
      <c r="A118" s="271"/>
      <c r="B118" s="271"/>
      <c r="C118" s="271"/>
      <c r="D118" s="271"/>
      <c r="E118" s="271"/>
      <c r="F118" s="271"/>
      <c r="G118" s="271"/>
      <c r="H118" s="271"/>
      <c r="I118" s="271"/>
      <c r="J118" s="271"/>
      <c r="K118" s="271"/>
      <c r="L118" s="271"/>
      <c r="M118" s="271"/>
      <c r="N118" s="271"/>
      <c r="O118" s="271"/>
      <c r="P118" s="271"/>
      <c r="Q118" s="271"/>
      <c r="R118" s="271"/>
      <c r="S118" s="271"/>
      <c r="T118" s="271"/>
      <c r="U118" s="271"/>
      <c r="V118" s="271"/>
      <c r="W118" s="271"/>
      <c r="X118" s="271"/>
      <c r="Y118" s="271"/>
      <c r="Z118" s="271"/>
      <c r="AA118" s="271"/>
      <c r="AB118" s="271"/>
      <c r="AC118" s="271"/>
      <c r="AD118" s="271"/>
    </row>
    <row r="119" ht="20.25" customHeight="1">
      <c r="A119" s="271"/>
      <c r="B119" s="271"/>
      <c r="C119" s="271"/>
      <c r="D119" s="271"/>
      <c r="E119" s="271"/>
      <c r="F119" s="271"/>
      <c r="G119" s="271"/>
      <c r="H119" s="271"/>
      <c r="I119" s="271"/>
      <c r="J119" s="271"/>
      <c r="K119" s="271"/>
      <c r="L119" s="271"/>
      <c r="M119" s="271"/>
      <c r="N119" s="271"/>
      <c r="O119" s="271"/>
      <c r="P119" s="271"/>
      <c r="Q119" s="271"/>
      <c r="R119" s="271"/>
      <c r="S119" s="271"/>
      <c r="T119" s="271"/>
      <c r="U119" s="271"/>
      <c r="V119" s="271"/>
      <c r="W119" s="271"/>
      <c r="X119" s="271"/>
      <c r="Y119" s="271"/>
      <c r="Z119" s="271"/>
      <c r="AA119" s="271"/>
      <c r="AB119" s="271"/>
      <c r="AC119" s="271"/>
      <c r="AD119" s="271"/>
    </row>
    <row r="120" ht="20.25" customHeight="1">
      <c r="A120" s="271"/>
      <c r="B120" s="271"/>
      <c r="C120" s="271"/>
      <c r="D120" s="271"/>
      <c r="E120" s="271"/>
      <c r="F120" s="271"/>
      <c r="G120" s="271"/>
      <c r="H120" s="271"/>
      <c r="I120" s="271"/>
      <c r="J120" s="271"/>
      <c r="K120" s="271"/>
      <c r="L120" s="271"/>
      <c r="M120" s="271"/>
      <c r="N120" s="271"/>
      <c r="O120" s="271"/>
      <c r="P120" s="271"/>
      <c r="Q120" s="271"/>
      <c r="R120" s="271"/>
      <c r="S120" s="271"/>
      <c r="T120" s="271"/>
      <c r="U120" s="271"/>
      <c r="V120" s="271"/>
      <c r="W120" s="271"/>
      <c r="X120" s="271"/>
      <c r="Y120" s="271"/>
      <c r="Z120" s="271"/>
      <c r="AA120" s="271"/>
      <c r="AB120" s="271"/>
      <c r="AC120" s="271"/>
      <c r="AD120" s="271"/>
    </row>
    <row r="121" ht="20.25" customHeight="1">
      <c r="A121" s="271"/>
      <c r="B121" s="271"/>
      <c r="C121" s="271"/>
      <c r="D121" s="271"/>
      <c r="E121" s="271"/>
      <c r="F121" s="271"/>
      <c r="G121" s="271"/>
      <c r="H121" s="271"/>
      <c r="I121" s="271"/>
      <c r="J121" s="271"/>
      <c r="K121" s="271"/>
      <c r="L121" s="271"/>
      <c r="M121" s="271"/>
      <c r="N121" s="271"/>
      <c r="O121" s="271"/>
      <c r="P121" s="271"/>
      <c r="Q121" s="271"/>
      <c r="R121" s="271"/>
      <c r="S121" s="271"/>
      <c r="T121" s="271"/>
      <c r="U121" s="271"/>
      <c r="V121" s="271"/>
      <c r="W121" s="271"/>
      <c r="X121" s="271"/>
      <c r="Y121" s="271"/>
      <c r="Z121" s="271"/>
      <c r="AA121" s="271"/>
      <c r="AB121" s="271"/>
      <c r="AC121" s="271"/>
      <c r="AD121" s="271"/>
    </row>
    <row r="122" ht="20.25" customHeight="1">
      <c r="A122" s="271"/>
      <c r="B122" s="271"/>
      <c r="C122" s="271"/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271"/>
      <c r="T122" s="271"/>
      <c r="U122" s="271"/>
      <c r="V122" s="271"/>
      <c r="W122" s="271"/>
      <c r="X122" s="271"/>
      <c r="Y122" s="271"/>
      <c r="Z122" s="271"/>
      <c r="AA122" s="271"/>
      <c r="AB122" s="271"/>
      <c r="AC122" s="271"/>
      <c r="AD122" s="271"/>
    </row>
    <row r="123" ht="20.25" customHeight="1">
      <c r="A123" s="271"/>
      <c r="B123" s="271"/>
      <c r="C123" s="271"/>
      <c r="D123" s="271"/>
      <c r="E123" s="271"/>
      <c r="F123" s="271"/>
      <c r="G123" s="271"/>
      <c r="H123" s="271"/>
      <c r="I123" s="271"/>
      <c r="J123" s="271"/>
      <c r="K123" s="271"/>
      <c r="L123" s="271"/>
      <c r="M123" s="271"/>
      <c r="N123" s="271"/>
      <c r="O123" s="271"/>
      <c r="P123" s="271"/>
      <c r="Q123" s="271"/>
      <c r="R123" s="271"/>
      <c r="S123" s="271"/>
      <c r="T123" s="271"/>
      <c r="U123" s="271"/>
      <c r="V123" s="271"/>
      <c r="W123" s="271"/>
      <c r="X123" s="271"/>
      <c r="Y123" s="271"/>
      <c r="Z123" s="271"/>
      <c r="AA123" s="271"/>
      <c r="AB123" s="271"/>
      <c r="AC123" s="271"/>
      <c r="AD123" s="271"/>
    </row>
    <row r="124" ht="20.25" customHeight="1">
      <c r="A124" s="271"/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271"/>
      <c r="T124" s="271"/>
      <c r="U124" s="271"/>
      <c r="V124" s="271"/>
      <c r="W124" s="271"/>
      <c r="X124" s="271"/>
      <c r="Y124" s="271"/>
      <c r="Z124" s="271"/>
      <c r="AA124" s="271"/>
      <c r="AB124" s="271"/>
      <c r="AC124" s="271"/>
      <c r="AD124" s="271"/>
    </row>
    <row r="125" ht="20.25" customHeight="1">
      <c r="A125" s="271"/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271"/>
      <c r="T125" s="271"/>
      <c r="U125" s="271"/>
      <c r="V125" s="271"/>
      <c r="W125" s="271"/>
      <c r="X125" s="271"/>
      <c r="Y125" s="271"/>
      <c r="Z125" s="271"/>
      <c r="AA125" s="271"/>
      <c r="AB125" s="271"/>
      <c r="AC125" s="271"/>
      <c r="AD125" s="271"/>
    </row>
    <row r="126" ht="20.25" customHeight="1">
      <c r="A126" s="271"/>
      <c r="B126" s="271"/>
      <c r="C126" s="271"/>
      <c r="D126" s="271"/>
      <c r="E126" s="271"/>
      <c r="F126" s="271"/>
      <c r="G126" s="271"/>
      <c r="H126" s="271"/>
      <c r="I126" s="271"/>
      <c r="J126" s="271"/>
      <c r="K126" s="271"/>
      <c r="L126" s="271"/>
      <c r="M126" s="271"/>
      <c r="N126" s="271"/>
      <c r="O126" s="271"/>
      <c r="P126" s="271"/>
      <c r="Q126" s="271"/>
      <c r="R126" s="271"/>
      <c r="S126" s="271"/>
      <c r="T126" s="271"/>
      <c r="U126" s="271"/>
      <c r="V126" s="271"/>
      <c r="W126" s="271"/>
      <c r="X126" s="271"/>
      <c r="Y126" s="271"/>
      <c r="Z126" s="271"/>
      <c r="AA126" s="271"/>
      <c r="AB126" s="271"/>
      <c r="AC126" s="271"/>
      <c r="AD126" s="271"/>
    </row>
    <row r="127" ht="20.25" customHeight="1">
      <c r="A127" s="271"/>
      <c r="B127" s="271"/>
      <c r="C127" s="271"/>
      <c r="D127" s="271"/>
      <c r="E127" s="271"/>
      <c r="F127" s="271"/>
      <c r="G127" s="271"/>
      <c r="H127" s="271"/>
      <c r="I127" s="271"/>
      <c r="J127" s="271"/>
      <c r="K127" s="271"/>
      <c r="L127" s="271"/>
      <c r="M127" s="271"/>
      <c r="N127" s="271"/>
      <c r="O127" s="271"/>
      <c r="P127" s="271"/>
      <c r="Q127" s="271"/>
      <c r="R127" s="271"/>
      <c r="S127" s="271"/>
      <c r="T127" s="271"/>
      <c r="U127" s="271"/>
      <c r="V127" s="271"/>
      <c r="W127" s="271"/>
      <c r="X127" s="271"/>
      <c r="Y127" s="271"/>
      <c r="Z127" s="271"/>
      <c r="AA127" s="271"/>
      <c r="AB127" s="271"/>
      <c r="AC127" s="271"/>
      <c r="AD127" s="271"/>
    </row>
    <row r="128" ht="20.25" customHeight="1">
      <c r="A128" s="271"/>
      <c r="B128" s="271"/>
      <c r="C128" s="271"/>
      <c r="D128" s="271"/>
      <c r="E128" s="271"/>
      <c r="F128" s="271"/>
      <c r="G128" s="271"/>
      <c r="H128" s="271"/>
      <c r="I128" s="271"/>
      <c r="J128" s="271"/>
      <c r="K128" s="271"/>
      <c r="L128" s="271"/>
      <c r="M128" s="271"/>
      <c r="N128" s="271"/>
      <c r="O128" s="271"/>
      <c r="P128" s="271"/>
      <c r="Q128" s="271"/>
      <c r="R128" s="271"/>
      <c r="S128" s="271"/>
      <c r="T128" s="271"/>
      <c r="U128" s="271"/>
      <c r="V128" s="271"/>
      <c r="W128" s="271"/>
      <c r="X128" s="271"/>
      <c r="Y128" s="271"/>
      <c r="Z128" s="271"/>
      <c r="AA128" s="271"/>
      <c r="AB128" s="271"/>
      <c r="AC128" s="271"/>
      <c r="AD128" s="271"/>
    </row>
    <row r="129" ht="20.25" customHeight="1">
      <c r="A129" s="271"/>
      <c r="B129" s="271"/>
      <c r="C129" s="271"/>
      <c r="D129" s="271"/>
      <c r="E129" s="271"/>
      <c r="F129" s="271"/>
      <c r="G129" s="271"/>
      <c r="H129" s="271"/>
      <c r="I129" s="271"/>
      <c r="J129" s="271"/>
      <c r="K129" s="271"/>
      <c r="L129" s="271"/>
      <c r="M129" s="271"/>
      <c r="N129" s="271"/>
      <c r="O129" s="271"/>
      <c r="P129" s="271"/>
      <c r="Q129" s="271"/>
      <c r="R129" s="271"/>
      <c r="S129" s="271"/>
      <c r="T129" s="271"/>
      <c r="U129" s="271"/>
      <c r="V129" s="271"/>
      <c r="W129" s="271"/>
      <c r="X129" s="271"/>
      <c r="Y129" s="271"/>
      <c r="Z129" s="271"/>
      <c r="AA129" s="271"/>
      <c r="AB129" s="271"/>
      <c r="AC129" s="271"/>
      <c r="AD129" s="271"/>
    </row>
    <row r="130" ht="20.25" customHeight="1">
      <c r="A130" s="271"/>
      <c r="B130" s="271"/>
      <c r="C130" s="271"/>
      <c r="D130" s="271"/>
      <c r="E130" s="271"/>
      <c r="F130" s="271"/>
      <c r="G130" s="271"/>
      <c r="H130" s="271"/>
      <c r="I130" s="271"/>
      <c r="J130" s="271"/>
      <c r="K130" s="271"/>
      <c r="L130" s="271"/>
      <c r="M130" s="271"/>
      <c r="N130" s="271"/>
      <c r="O130" s="271"/>
      <c r="P130" s="271"/>
      <c r="Q130" s="271"/>
      <c r="R130" s="271"/>
      <c r="S130" s="271"/>
      <c r="T130" s="271"/>
      <c r="U130" s="271"/>
      <c r="V130" s="271"/>
      <c r="W130" s="271"/>
      <c r="X130" s="271"/>
      <c r="Y130" s="271"/>
      <c r="Z130" s="271"/>
      <c r="AA130" s="271"/>
      <c r="AB130" s="271"/>
      <c r="AC130" s="271"/>
      <c r="AD130" s="271"/>
    </row>
    <row r="131" ht="20.25" customHeight="1">
      <c r="A131" s="271"/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271"/>
      <c r="T131" s="271"/>
      <c r="U131" s="271"/>
      <c r="V131" s="271"/>
      <c r="W131" s="271"/>
      <c r="X131" s="271"/>
      <c r="Y131" s="271"/>
      <c r="Z131" s="271"/>
      <c r="AA131" s="271"/>
      <c r="AB131" s="271"/>
      <c r="AC131" s="271"/>
      <c r="AD131" s="271"/>
    </row>
    <row r="132" ht="20.25" customHeight="1">
      <c r="A132" s="271"/>
      <c r="B132" s="271"/>
      <c r="C132" s="271"/>
      <c r="D132" s="271"/>
      <c r="E132" s="271"/>
      <c r="F132" s="271"/>
      <c r="G132" s="271"/>
      <c r="H132" s="271"/>
      <c r="I132" s="271"/>
      <c r="J132" s="271"/>
      <c r="K132" s="271"/>
      <c r="L132" s="271"/>
      <c r="M132" s="271"/>
      <c r="N132" s="271"/>
      <c r="O132" s="271"/>
      <c r="P132" s="271"/>
      <c r="Q132" s="271"/>
      <c r="R132" s="271"/>
      <c r="S132" s="271"/>
      <c r="T132" s="271"/>
      <c r="U132" s="271"/>
      <c r="V132" s="271"/>
      <c r="W132" s="271"/>
      <c r="X132" s="271"/>
      <c r="Y132" s="271"/>
      <c r="Z132" s="271"/>
      <c r="AA132" s="271"/>
      <c r="AB132" s="271"/>
      <c r="AC132" s="271"/>
      <c r="AD132" s="271"/>
    </row>
    <row r="133" ht="20.25" customHeight="1">
      <c r="A133" s="271"/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271"/>
      <c r="T133" s="271"/>
      <c r="U133" s="271"/>
      <c r="V133" s="271"/>
      <c r="W133" s="271"/>
      <c r="X133" s="271"/>
      <c r="Y133" s="271"/>
      <c r="Z133" s="271"/>
      <c r="AA133" s="271"/>
      <c r="AB133" s="271"/>
      <c r="AC133" s="271"/>
      <c r="AD133" s="271"/>
    </row>
    <row r="134" ht="20.25" customHeight="1">
      <c r="A134" s="271"/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271"/>
      <c r="T134" s="271"/>
      <c r="U134" s="271"/>
      <c r="V134" s="271"/>
      <c r="W134" s="271"/>
      <c r="X134" s="271"/>
      <c r="Y134" s="271"/>
      <c r="Z134" s="271"/>
      <c r="AA134" s="271"/>
      <c r="AB134" s="271"/>
      <c r="AC134" s="271"/>
      <c r="AD134" s="271"/>
    </row>
    <row r="135" ht="20.25" customHeight="1">
      <c r="A135" s="271"/>
      <c r="B135" s="271"/>
      <c r="C135" s="271"/>
      <c r="D135" s="271"/>
      <c r="E135" s="271"/>
      <c r="F135" s="271"/>
      <c r="G135" s="271"/>
      <c r="H135" s="271"/>
      <c r="I135" s="271"/>
      <c r="J135" s="271"/>
      <c r="K135" s="271"/>
      <c r="L135" s="271"/>
      <c r="M135" s="271"/>
      <c r="N135" s="271"/>
      <c r="O135" s="271"/>
      <c r="P135" s="271"/>
      <c r="Q135" s="271"/>
      <c r="R135" s="271"/>
      <c r="S135" s="271"/>
      <c r="T135" s="271"/>
      <c r="U135" s="271"/>
      <c r="V135" s="271"/>
      <c r="W135" s="271"/>
      <c r="X135" s="271"/>
      <c r="Y135" s="271"/>
      <c r="Z135" s="271"/>
      <c r="AA135" s="271"/>
      <c r="AB135" s="271"/>
      <c r="AC135" s="271"/>
      <c r="AD135" s="271"/>
    </row>
    <row r="136" ht="20.25" customHeight="1">
      <c r="A136" s="271"/>
      <c r="B136" s="271"/>
      <c r="C136" s="271"/>
      <c r="D136" s="271"/>
      <c r="E136" s="271"/>
      <c r="F136" s="271"/>
      <c r="G136" s="271"/>
      <c r="H136" s="271"/>
      <c r="I136" s="271"/>
      <c r="J136" s="271"/>
      <c r="K136" s="271"/>
      <c r="L136" s="271"/>
      <c r="M136" s="271"/>
      <c r="N136" s="271"/>
      <c r="O136" s="271"/>
      <c r="P136" s="271"/>
      <c r="Q136" s="271"/>
      <c r="R136" s="271"/>
      <c r="S136" s="271"/>
      <c r="T136" s="271"/>
      <c r="U136" s="271"/>
      <c r="V136" s="271"/>
      <c r="W136" s="271"/>
      <c r="X136" s="271"/>
      <c r="Y136" s="271"/>
      <c r="Z136" s="271"/>
      <c r="AA136" s="271"/>
      <c r="AB136" s="271"/>
      <c r="AC136" s="271"/>
      <c r="AD136" s="271"/>
    </row>
    <row r="137" ht="20.25" customHeight="1">
      <c r="A137" s="271"/>
      <c r="B137" s="271"/>
      <c r="C137" s="271"/>
      <c r="D137" s="271"/>
      <c r="E137" s="271"/>
      <c r="F137" s="271"/>
      <c r="G137" s="271"/>
      <c r="H137" s="271"/>
      <c r="I137" s="271"/>
      <c r="J137" s="271"/>
      <c r="K137" s="271"/>
      <c r="L137" s="271"/>
      <c r="M137" s="271"/>
      <c r="N137" s="271"/>
      <c r="O137" s="271"/>
      <c r="P137" s="271"/>
      <c r="Q137" s="271"/>
      <c r="R137" s="271"/>
      <c r="S137" s="271"/>
      <c r="T137" s="271"/>
      <c r="U137" s="271"/>
      <c r="V137" s="271"/>
      <c r="W137" s="271"/>
      <c r="X137" s="271"/>
      <c r="Y137" s="271"/>
      <c r="Z137" s="271"/>
      <c r="AA137" s="271"/>
      <c r="AB137" s="271"/>
      <c r="AC137" s="271"/>
      <c r="AD137" s="271"/>
    </row>
    <row r="138" ht="20.25" customHeight="1">
      <c r="A138" s="271"/>
      <c r="B138" s="271"/>
      <c r="C138" s="271"/>
      <c r="D138" s="271"/>
      <c r="E138" s="271"/>
      <c r="F138" s="271"/>
      <c r="G138" s="271"/>
      <c r="H138" s="271"/>
      <c r="I138" s="271"/>
      <c r="J138" s="271"/>
      <c r="K138" s="271"/>
      <c r="L138" s="271"/>
      <c r="M138" s="271"/>
      <c r="N138" s="271"/>
      <c r="O138" s="271"/>
      <c r="P138" s="271"/>
      <c r="Q138" s="271"/>
      <c r="R138" s="271"/>
      <c r="S138" s="271"/>
      <c r="T138" s="271"/>
      <c r="U138" s="271"/>
      <c r="V138" s="271"/>
      <c r="W138" s="271"/>
      <c r="X138" s="271"/>
      <c r="Y138" s="271"/>
      <c r="Z138" s="271"/>
      <c r="AA138" s="271"/>
      <c r="AB138" s="271"/>
      <c r="AC138" s="271"/>
      <c r="AD138" s="271"/>
    </row>
    <row r="139" ht="20.25" customHeight="1">
      <c r="A139" s="271"/>
      <c r="B139" s="271"/>
      <c r="C139" s="271"/>
      <c r="D139" s="271"/>
      <c r="E139" s="271"/>
      <c r="F139" s="271"/>
      <c r="G139" s="271"/>
      <c r="H139" s="271"/>
      <c r="I139" s="271"/>
      <c r="J139" s="271"/>
      <c r="K139" s="271"/>
      <c r="L139" s="271"/>
      <c r="M139" s="271"/>
      <c r="N139" s="271"/>
      <c r="O139" s="271"/>
      <c r="P139" s="271"/>
      <c r="Q139" s="271"/>
      <c r="R139" s="271"/>
      <c r="S139" s="271"/>
      <c r="T139" s="271"/>
      <c r="U139" s="271"/>
      <c r="V139" s="271"/>
      <c r="W139" s="271"/>
      <c r="X139" s="271"/>
      <c r="Y139" s="271"/>
      <c r="Z139" s="271"/>
      <c r="AA139" s="271"/>
      <c r="AB139" s="271"/>
      <c r="AC139" s="271"/>
      <c r="AD139" s="271"/>
    </row>
    <row r="140" ht="20.25" customHeight="1">
      <c r="A140" s="271"/>
      <c r="B140" s="271"/>
      <c r="C140" s="271"/>
      <c r="D140" s="271"/>
      <c r="E140" s="271"/>
      <c r="F140" s="271"/>
      <c r="G140" s="271"/>
      <c r="H140" s="271"/>
      <c r="I140" s="271"/>
      <c r="J140" s="271"/>
      <c r="K140" s="271"/>
      <c r="L140" s="271"/>
      <c r="M140" s="271"/>
      <c r="N140" s="271"/>
      <c r="O140" s="271"/>
      <c r="P140" s="271"/>
      <c r="Q140" s="271"/>
      <c r="R140" s="271"/>
      <c r="S140" s="271"/>
      <c r="T140" s="271"/>
      <c r="U140" s="271"/>
      <c r="V140" s="271"/>
      <c r="W140" s="271"/>
      <c r="X140" s="271"/>
      <c r="Y140" s="271"/>
      <c r="Z140" s="271"/>
      <c r="AA140" s="271"/>
      <c r="AB140" s="271"/>
      <c r="AC140" s="271"/>
      <c r="AD140" s="271"/>
    </row>
    <row r="141" ht="20.25" customHeight="1">
      <c r="A141" s="271"/>
      <c r="B141" s="271"/>
      <c r="C141" s="271"/>
      <c r="D141" s="271"/>
      <c r="E141" s="271"/>
      <c r="F141" s="271"/>
      <c r="G141" s="271"/>
      <c r="H141" s="271"/>
      <c r="I141" s="271"/>
      <c r="J141" s="271"/>
      <c r="K141" s="271"/>
      <c r="L141" s="271"/>
      <c r="M141" s="271"/>
      <c r="N141" s="271"/>
      <c r="O141" s="271"/>
      <c r="P141" s="271"/>
      <c r="Q141" s="271"/>
      <c r="R141" s="271"/>
      <c r="S141" s="271"/>
      <c r="T141" s="271"/>
      <c r="U141" s="271"/>
      <c r="V141" s="271"/>
      <c r="W141" s="271"/>
      <c r="X141" s="271"/>
      <c r="Y141" s="271"/>
      <c r="Z141" s="271"/>
      <c r="AA141" s="271"/>
      <c r="AB141" s="271"/>
      <c r="AC141" s="271"/>
      <c r="AD141" s="271"/>
    </row>
    <row r="142" ht="20.25" customHeight="1">
      <c r="A142" s="271"/>
      <c r="B142" s="271"/>
      <c r="C142" s="271"/>
      <c r="D142" s="271"/>
      <c r="E142" s="271"/>
      <c r="F142" s="271"/>
      <c r="G142" s="271"/>
      <c r="H142" s="271"/>
      <c r="I142" s="271"/>
      <c r="J142" s="271"/>
      <c r="K142" s="271"/>
      <c r="L142" s="271"/>
      <c r="M142" s="271"/>
      <c r="N142" s="271"/>
      <c r="O142" s="271"/>
      <c r="P142" s="271"/>
      <c r="Q142" s="271"/>
      <c r="R142" s="271"/>
      <c r="S142" s="271"/>
      <c r="T142" s="271"/>
      <c r="U142" s="271"/>
      <c r="V142" s="271"/>
      <c r="W142" s="271"/>
      <c r="X142" s="271"/>
      <c r="Y142" s="271"/>
      <c r="Z142" s="271"/>
      <c r="AA142" s="271"/>
      <c r="AB142" s="271"/>
      <c r="AC142" s="271"/>
      <c r="AD142" s="271"/>
    </row>
    <row r="143" ht="20.25" customHeight="1">
      <c r="A143" s="271"/>
      <c r="B143" s="271"/>
      <c r="C143" s="271"/>
      <c r="D143" s="271"/>
      <c r="E143" s="271"/>
      <c r="F143" s="271"/>
      <c r="G143" s="271"/>
      <c r="H143" s="271"/>
      <c r="I143" s="271"/>
      <c r="J143" s="271"/>
      <c r="K143" s="271"/>
      <c r="L143" s="271"/>
      <c r="M143" s="271"/>
      <c r="N143" s="271"/>
      <c r="O143" s="271"/>
      <c r="P143" s="271"/>
      <c r="Q143" s="271"/>
      <c r="R143" s="271"/>
      <c r="S143" s="271"/>
      <c r="T143" s="271"/>
      <c r="U143" s="271"/>
      <c r="V143" s="271"/>
      <c r="W143" s="271"/>
      <c r="X143" s="271"/>
      <c r="Y143" s="271"/>
      <c r="Z143" s="271"/>
      <c r="AA143" s="271"/>
      <c r="AB143" s="271"/>
      <c r="AC143" s="271"/>
      <c r="AD143" s="271"/>
    </row>
    <row r="144" ht="20.25" customHeight="1">
      <c r="A144" s="271"/>
      <c r="B144" s="271"/>
      <c r="C144" s="271"/>
      <c r="D144" s="271"/>
      <c r="E144" s="271"/>
      <c r="F144" s="271"/>
      <c r="G144" s="271"/>
      <c r="H144" s="271"/>
      <c r="I144" s="271"/>
      <c r="J144" s="271"/>
      <c r="K144" s="271"/>
      <c r="L144" s="271"/>
      <c r="M144" s="271"/>
      <c r="N144" s="271"/>
      <c r="O144" s="271"/>
      <c r="P144" s="271"/>
      <c r="Q144" s="271"/>
      <c r="R144" s="271"/>
      <c r="S144" s="271"/>
      <c r="T144" s="271"/>
      <c r="U144" s="271"/>
      <c r="V144" s="271"/>
      <c r="W144" s="271"/>
      <c r="X144" s="271"/>
      <c r="Y144" s="271"/>
      <c r="Z144" s="271"/>
      <c r="AA144" s="271"/>
      <c r="AB144" s="271"/>
      <c r="AC144" s="271"/>
      <c r="AD144" s="271"/>
    </row>
    <row r="145" ht="20.25" customHeight="1">
      <c r="A145" s="271"/>
      <c r="B145" s="271"/>
      <c r="C145" s="271"/>
      <c r="D145" s="271"/>
      <c r="E145" s="271"/>
      <c r="F145" s="271"/>
      <c r="G145" s="271"/>
      <c r="H145" s="271"/>
      <c r="I145" s="271"/>
      <c r="J145" s="271"/>
      <c r="K145" s="271"/>
      <c r="L145" s="271"/>
      <c r="M145" s="271"/>
      <c r="N145" s="271"/>
      <c r="O145" s="271"/>
      <c r="P145" s="271"/>
      <c r="Q145" s="271"/>
      <c r="R145" s="271"/>
      <c r="S145" s="271"/>
      <c r="T145" s="271"/>
      <c r="U145" s="271"/>
      <c r="V145" s="271"/>
      <c r="W145" s="271"/>
      <c r="X145" s="271"/>
      <c r="Y145" s="271"/>
      <c r="Z145" s="271"/>
      <c r="AA145" s="271"/>
      <c r="AB145" s="271"/>
      <c r="AC145" s="271"/>
      <c r="AD145" s="271"/>
    </row>
    <row r="146" ht="20.25" customHeight="1">
      <c r="A146" s="271"/>
      <c r="B146" s="271"/>
      <c r="C146" s="271"/>
      <c r="D146" s="271"/>
      <c r="E146" s="271"/>
      <c r="F146" s="271"/>
      <c r="G146" s="271"/>
      <c r="H146" s="271"/>
      <c r="I146" s="271"/>
      <c r="J146" s="271"/>
      <c r="K146" s="271"/>
      <c r="L146" s="271"/>
      <c r="M146" s="271"/>
      <c r="N146" s="271"/>
      <c r="O146" s="271"/>
      <c r="P146" s="271"/>
      <c r="Q146" s="271"/>
      <c r="R146" s="271"/>
      <c r="S146" s="271"/>
      <c r="T146" s="271"/>
      <c r="U146" s="271"/>
      <c r="V146" s="271"/>
      <c r="W146" s="271"/>
      <c r="X146" s="271"/>
      <c r="Y146" s="271"/>
      <c r="Z146" s="271"/>
      <c r="AA146" s="271"/>
      <c r="AB146" s="271"/>
      <c r="AC146" s="271"/>
      <c r="AD146" s="271"/>
    </row>
    <row r="147" ht="20.25" customHeight="1">
      <c r="A147" s="271"/>
      <c r="B147" s="271"/>
      <c r="C147" s="271"/>
      <c r="D147" s="271"/>
      <c r="E147" s="271"/>
      <c r="F147" s="271"/>
      <c r="G147" s="271"/>
      <c r="H147" s="271"/>
      <c r="I147" s="271"/>
      <c r="J147" s="271"/>
      <c r="K147" s="271"/>
      <c r="L147" s="271"/>
      <c r="M147" s="271"/>
      <c r="N147" s="271"/>
      <c r="O147" s="271"/>
      <c r="P147" s="271"/>
      <c r="Q147" s="271"/>
      <c r="R147" s="271"/>
      <c r="S147" s="271"/>
      <c r="T147" s="271"/>
      <c r="U147" s="271"/>
      <c r="V147" s="271"/>
      <c r="W147" s="271"/>
      <c r="X147" s="271"/>
      <c r="Y147" s="271"/>
      <c r="Z147" s="271"/>
      <c r="AA147" s="271"/>
      <c r="AB147" s="271"/>
      <c r="AC147" s="271"/>
      <c r="AD147" s="271"/>
    </row>
    <row r="148" ht="20.25" customHeight="1">
      <c r="A148" s="271"/>
      <c r="B148" s="271"/>
      <c r="C148" s="271"/>
      <c r="D148" s="271"/>
      <c r="E148" s="271"/>
      <c r="F148" s="271"/>
      <c r="G148" s="271"/>
      <c r="H148" s="271"/>
      <c r="I148" s="271"/>
      <c r="J148" s="271"/>
      <c r="K148" s="271"/>
      <c r="L148" s="271"/>
      <c r="M148" s="271"/>
      <c r="N148" s="271"/>
      <c r="O148" s="271"/>
      <c r="P148" s="271"/>
      <c r="Q148" s="271"/>
      <c r="R148" s="271"/>
      <c r="S148" s="271"/>
      <c r="T148" s="271"/>
      <c r="U148" s="271"/>
      <c r="V148" s="271"/>
      <c r="W148" s="271"/>
      <c r="X148" s="271"/>
      <c r="Y148" s="271"/>
      <c r="Z148" s="271"/>
      <c r="AA148" s="271"/>
      <c r="AB148" s="271"/>
      <c r="AC148" s="271"/>
      <c r="AD148" s="271"/>
    </row>
    <row r="149" ht="20.25" customHeight="1">
      <c r="A149" s="271"/>
      <c r="B149" s="271"/>
      <c r="C149" s="271"/>
      <c r="D149" s="271"/>
      <c r="E149" s="271"/>
      <c r="F149" s="271"/>
      <c r="G149" s="271"/>
      <c r="H149" s="271"/>
      <c r="I149" s="271"/>
      <c r="J149" s="271"/>
      <c r="K149" s="271"/>
      <c r="L149" s="271"/>
      <c r="M149" s="271"/>
      <c r="N149" s="271"/>
      <c r="O149" s="271"/>
      <c r="P149" s="271"/>
      <c r="Q149" s="271"/>
      <c r="R149" s="271"/>
      <c r="S149" s="271"/>
      <c r="T149" s="271"/>
      <c r="U149" s="271"/>
      <c r="V149" s="271"/>
      <c r="W149" s="271"/>
      <c r="X149" s="271"/>
      <c r="Y149" s="271"/>
      <c r="Z149" s="271"/>
      <c r="AA149" s="271"/>
      <c r="AB149" s="271"/>
      <c r="AC149" s="271"/>
      <c r="AD149" s="271"/>
    </row>
    <row r="150" ht="20.25" customHeight="1">
      <c r="A150" s="271"/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271"/>
      <c r="T150" s="271"/>
      <c r="U150" s="271"/>
      <c r="V150" s="271"/>
      <c r="W150" s="271"/>
      <c r="X150" s="271"/>
      <c r="Y150" s="271"/>
      <c r="Z150" s="271"/>
      <c r="AA150" s="271"/>
      <c r="AB150" s="271"/>
      <c r="AC150" s="271"/>
      <c r="AD150" s="271"/>
    </row>
    <row r="151" ht="20.25" customHeight="1">
      <c r="A151" s="271"/>
      <c r="B151" s="271"/>
      <c r="C151" s="271"/>
      <c r="D151" s="271"/>
      <c r="E151" s="271"/>
      <c r="F151" s="271"/>
      <c r="G151" s="271"/>
      <c r="H151" s="271"/>
      <c r="I151" s="271"/>
      <c r="J151" s="271"/>
      <c r="K151" s="271"/>
      <c r="L151" s="271"/>
      <c r="M151" s="271"/>
      <c r="N151" s="271"/>
      <c r="O151" s="271"/>
      <c r="P151" s="271"/>
      <c r="Q151" s="271"/>
      <c r="R151" s="271"/>
      <c r="S151" s="271"/>
      <c r="T151" s="271"/>
      <c r="U151" s="271"/>
      <c r="V151" s="271"/>
      <c r="W151" s="271"/>
      <c r="X151" s="271"/>
      <c r="Y151" s="271"/>
      <c r="Z151" s="271"/>
      <c r="AA151" s="271"/>
      <c r="AB151" s="271"/>
      <c r="AC151" s="271"/>
      <c r="AD151" s="271"/>
    </row>
    <row r="152" ht="20.25" customHeight="1">
      <c r="A152" s="271"/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271"/>
      <c r="T152" s="271"/>
      <c r="U152" s="271"/>
      <c r="V152" s="271"/>
      <c r="W152" s="271"/>
      <c r="X152" s="271"/>
      <c r="Y152" s="271"/>
      <c r="Z152" s="271"/>
      <c r="AA152" s="271"/>
      <c r="AB152" s="271"/>
      <c r="AC152" s="271"/>
      <c r="AD152" s="271"/>
    </row>
    <row r="153" ht="20.25" customHeight="1">
      <c r="A153" s="271"/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271"/>
      <c r="T153" s="271"/>
      <c r="U153" s="271"/>
      <c r="V153" s="271"/>
      <c r="W153" s="271"/>
      <c r="X153" s="271"/>
      <c r="Y153" s="271"/>
      <c r="Z153" s="271"/>
      <c r="AA153" s="271"/>
      <c r="AB153" s="271"/>
      <c r="AC153" s="271"/>
      <c r="AD153" s="271"/>
    </row>
    <row r="154" ht="20.25" customHeight="1">
      <c r="A154" s="271"/>
      <c r="B154" s="271"/>
      <c r="C154" s="271"/>
      <c r="D154" s="271"/>
      <c r="E154" s="271"/>
      <c r="F154" s="271"/>
      <c r="G154" s="271"/>
      <c r="H154" s="271"/>
      <c r="I154" s="271"/>
      <c r="J154" s="271"/>
      <c r="K154" s="271"/>
      <c r="L154" s="271"/>
      <c r="M154" s="271"/>
      <c r="N154" s="271"/>
      <c r="O154" s="271"/>
      <c r="P154" s="271"/>
      <c r="Q154" s="271"/>
      <c r="R154" s="271"/>
      <c r="S154" s="271"/>
      <c r="T154" s="271"/>
      <c r="U154" s="271"/>
      <c r="V154" s="271"/>
      <c r="W154" s="271"/>
      <c r="X154" s="271"/>
      <c r="Y154" s="271"/>
      <c r="Z154" s="271"/>
      <c r="AA154" s="271"/>
      <c r="AB154" s="271"/>
      <c r="AC154" s="271"/>
      <c r="AD154" s="271"/>
    </row>
    <row r="155" ht="20.25" customHeight="1">
      <c r="A155" s="271"/>
      <c r="B155" s="271"/>
      <c r="C155" s="271"/>
      <c r="D155" s="271"/>
      <c r="E155" s="271"/>
      <c r="F155" s="271"/>
      <c r="G155" s="271"/>
      <c r="H155" s="271"/>
      <c r="I155" s="271"/>
      <c r="J155" s="271"/>
      <c r="K155" s="271"/>
      <c r="L155" s="271"/>
      <c r="M155" s="271"/>
      <c r="N155" s="271"/>
      <c r="O155" s="271"/>
      <c r="P155" s="271"/>
      <c r="Q155" s="271"/>
      <c r="R155" s="271"/>
      <c r="S155" s="271"/>
      <c r="T155" s="271"/>
      <c r="U155" s="271"/>
      <c r="V155" s="271"/>
      <c r="W155" s="271"/>
      <c r="X155" s="271"/>
      <c r="Y155" s="271"/>
      <c r="Z155" s="271"/>
      <c r="AA155" s="271"/>
      <c r="AB155" s="271"/>
      <c r="AC155" s="271"/>
      <c r="AD155" s="271"/>
    </row>
    <row r="156" ht="20.25" customHeight="1">
      <c r="A156" s="271"/>
      <c r="B156" s="271"/>
      <c r="C156" s="271"/>
      <c r="D156" s="271"/>
      <c r="E156" s="271"/>
      <c r="F156" s="271"/>
      <c r="G156" s="271"/>
      <c r="H156" s="271"/>
      <c r="I156" s="271"/>
      <c r="J156" s="271"/>
      <c r="K156" s="271"/>
      <c r="L156" s="271"/>
      <c r="M156" s="271"/>
      <c r="N156" s="271"/>
      <c r="O156" s="271"/>
      <c r="P156" s="271"/>
      <c r="Q156" s="271"/>
      <c r="R156" s="271"/>
      <c r="S156" s="271"/>
      <c r="T156" s="271"/>
      <c r="U156" s="271"/>
      <c r="V156" s="271"/>
      <c r="W156" s="271"/>
      <c r="X156" s="271"/>
      <c r="Y156" s="271"/>
      <c r="Z156" s="271"/>
      <c r="AA156" s="271"/>
      <c r="AB156" s="271"/>
      <c r="AC156" s="271"/>
      <c r="AD156" s="271"/>
    </row>
    <row r="157" ht="20.25" customHeight="1">
      <c r="A157" s="271"/>
      <c r="B157" s="271"/>
      <c r="C157" s="271"/>
      <c r="D157" s="271"/>
      <c r="E157" s="271"/>
      <c r="F157" s="271"/>
      <c r="G157" s="271"/>
      <c r="H157" s="271"/>
      <c r="I157" s="271"/>
      <c r="J157" s="271"/>
      <c r="K157" s="271"/>
      <c r="L157" s="271"/>
      <c r="M157" s="271"/>
      <c r="N157" s="271"/>
      <c r="O157" s="271"/>
      <c r="P157" s="271"/>
      <c r="Q157" s="271"/>
      <c r="R157" s="271"/>
      <c r="S157" s="271"/>
      <c r="T157" s="271"/>
      <c r="U157" s="271"/>
      <c r="V157" s="271"/>
      <c r="W157" s="271"/>
      <c r="X157" s="271"/>
      <c r="Y157" s="271"/>
      <c r="Z157" s="271"/>
      <c r="AA157" s="271"/>
      <c r="AB157" s="271"/>
      <c r="AC157" s="271"/>
      <c r="AD157" s="271"/>
    </row>
    <row r="158" ht="20.25" customHeight="1">
      <c r="A158" s="271"/>
      <c r="B158" s="271"/>
      <c r="C158" s="271"/>
      <c r="D158" s="271"/>
      <c r="E158" s="271"/>
      <c r="F158" s="271"/>
      <c r="G158" s="271"/>
      <c r="H158" s="271"/>
      <c r="I158" s="271"/>
      <c r="J158" s="271"/>
      <c r="K158" s="271"/>
      <c r="L158" s="271"/>
      <c r="M158" s="271"/>
      <c r="N158" s="271"/>
      <c r="O158" s="271"/>
      <c r="P158" s="271"/>
      <c r="Q158" s="271"/>
      <c r="R158" s="271"/>
      <c r="S158" s="271"/>
      <c r="T158" s="271"/>
      <c r="U158" s="271"/>
      <c r="V158" s="271"/>
      <c r="W158" s="271"/>
      <c r="X158" s="271"/>
      <c r="Y158" s="271"/>
      <c r="Z158" s="271"/>
      <c r="AA158" s="271"/>
      <c r="AB158" s="271"/>
      <c r="AC158" s="271"/>
      <c r="AD158" s="271"/>
    </row>
    <row r="159" ht="20.25" customHeight="1">
      <c r="A159" s="271"/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271"/>
      <c r="T159" s="271"/>
      <c r="U159" s="271"/>
      <c r="V159" s="271"/>
      <c r="W159" s="271"/>
      <c r="X159" s="271"/>
      <c r="Y159" s="271"/>
      <c r="Z159" s="271"/>
      <c r="AA159" s="271"/>
      <c r="AB159" s="271"/>
      <c r="AC159" s="271"/>
      <c r="AD159" s="271"/>
    </row>
    <row r="160" ht="20.25" customHeight="1">
      <c r="A160" s="271"/>
      <c r="B160" s="271"/>
      <c r="C160" s="271"/>
      <c r="D160" s="271"/>
      <c r="E160" s="271"/>
      <c r="F160" s="271"/>
      <c r="G160" s="271"/>
      <c r="H160" s="271"/>
      <c r="I160" s="271"/>
      <c r="J160" s="271"/>
      <c r="K160" s="271"/>
      <c r="L160" s="271"/>
      <c r="M160" s="271"/>
      <c r="N160" s="271"/>
      <c r="O160" s="271"/>
      <c r="P160" s="271"/>
      <c r="Q160" s="271"/>
      <c r="R160" s="271"/>
      <c r="S160" s="271"/>
      <c r="T160" s="271"/>
      <c r="U160" s="271"/>
      <c r="V160" s="271"/>
      <c r="W160" s="271"/>
      <c r="X160" s="271"/>
      <c r="Y160" s="271"/>
      <c r="Z160" s="271"/>
      <c r="AA160" s="271"/>
      <c r="AB160" s="271"/>
      <c r="AC160" s="271"/>
      <c r="AD160" s="271"/>
    </row>
    <row r="161" ht="20.25" customHeight="1">
      <c r="A161" s="271"/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271"/>
      <c r="T161" s="271"/>
      <c r="U161" s="271"/>
      <c r="V161" s="271"/>
      <c r="W161" s="271"/>
      <c r="X161" s="271"/>
      <c r="Y161" s="271"/>
      <c r="Z161" s="271"/>
      <c r="AA161" s="271"/>
      <c r="AB161" s="271"/>
      <c r="AC161" s="271"/>
      <c r="AD161" s="271"/>
    </row>
    <row r="162" ht="20.25" customHeight="1">
      <c r="A162" s="271"/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271"/>
      <c r="T162" s="271"/>
      <c r="U162" s="271"/>
      <c r="V162" s="271"/>
      <c r="W162" s="271"/>
      <c r="X162" s="271"/>
      <c r="Y162" s="271"/>
      <c r="Z162" s="271"/>
      <c r="AA162" s="271"/>
      <c r="AB162" s="271"/>
      <c r="AC162" s="271"/>
      <c r="AD162" s="271"/>
    </row>
    <row r="163" ht="20.25" customHeight="1">
      <c r="A163" s="271"/>
      <c r="B163" s="271"/>
      <c r="C163" s="271"/>
      <c r="D163" s="271"/>
      <c r="E163" s="271"/>
      <c r="F163" s="271"/>
      <c r="G163" s="271"/>
      <c r="H163" s="271"/>
      <c r="I163" s="271"/>
      <c r="J163" s="271"/>
      <c r="K163" s="271"/>
      <c r="L163" s="271"/>
      <c r="M163" s="271"/>
      <c r="N163" s="271"/>
      <c r="O163" s="271"/>
      <c r="P163" s="271"/>
      <c r="Q163" s="271"/>
      <c r="R163" s="271"/>
      <c r="S163" s="271"/>
      <c r="T163" s="271"/>
      <c r="U163" s="271"/>
      <c r="V163" s="271"/>
      <c r="W163" s="271"/>
      <c r="X163" s="271"/>
      <c r="Y163" s="271"/>
      <c r="Z163" s="271"/>
      <c r="AA163" s="271"/>
      <c r="AB163" s="271"/>
      <c r="AC163" s="271"/>
      <c r="AD163" s="271"/>
    </row>
    <row r="164" ht="20.25" customHeight="1">
      <c r="A164" s="271"/>
      <c r="B164" s="271"/>
      <c r="C164" s="271"/>
      <c r="D164" s="271"/>
      <c r="E164" s="271"/>
      <c r="F164" s="271"/>
      <c r="G164" s="271"/>
      <c r="H164" s="271"/>
      <c r="I164" s="271"/>
      <c r="J164" s="271"/>
      <c r="K164" s="271"/>
      <c r="L164" s="271"/>
      <c r="M164" s="271"/>
      <c r="N164" s="271"/>
      <c r="O164" s="271"/>
      <c r="P164" s="271"/>
      <c r="Q164" s="271"/>
      <c r="R164" s="271"/>
      <c r="S164" s="271"/>
      <c r="T164" s="271"/>
      <c r="U164" s="271"/>
      <c r="V164" s="271"/>
      <c r="W164" s="271"/>
      <c r="X164" s="271"/>
      <c r="Y164" s="271"/>
      <c r="Z164" s="271"/>
      <c r="AA164" s="271"/>
      <c r="AB164" s="271"/>
      <c r="AC164" s="271"/>
      <c r="AD164" s="271"/>
    </row>
    <row r="165" ht="20.25" customHeight="1">
      <c r="A165" s="271"/>
      <c r="B165" s="271"/>
      <c r="C165" s="271"/>
      <c r="D165" s="271"/>
      <c r="E165" s="271"/>
      <c r="F165" s="271"/>
      <c r="G165" s="271"/>
      <c r="H165" s="271"/>
      <c r="I165" s="271"/>
      <c r="J165" s="271"/>
      <c r="K165" s="271"/>
      <c r="L165" s="271"/>
      <c r="M165" s="271"/>
      <c r="N165" s="271"/>
      <c r="O165" s="271"/>
      <c r="P165" s="271"/>
      <c r="Q165" s="271"/>
      <c r="R165" s="271"/>
      <c r="S165" s="271"/>
      <c r="T165" s="271"/>
      <c r="U165" s="271"/>
      <c r="V165" s="271"/>
      <c r="W165" s="271"/>
      <c r="X165" s="271"/>
      <c r="Y165" s="271"/>
      <c r="Z165" s="271"/>
      <c r="AA165" s="271"/>
      <c r="AB165" s="271"/>
      <c r="AC165" s="271"/>
      <c r="AD165" s="271"/>
    </row>
    <row r="166" ht="20.25" customHeight="1">
      <c r="A166" s="271"/>
      <c r="B166" s="271"/>
      <c r="C166" s="271"/>
      <c r="D166" s="271"/>
      <c r="E166" s="271"/>
      <c r="F166" s="271"/>
      <c r="G166" s="271"/>
      <c r="H166" s="271"/>
      <c r="I166" s="271"/>
      <c r="J166" s="271"/>
      <c r="K166" s="271"/>
      <c r="L166" s="271"/>
      <c r="M166" s="271"/>
      <c r="N166" s="271"/>
      <c r="O166" s="271"/>
      <c r="P166" s="271"/>
      <c r="Q166" s="271"/>
      <c r="R166" s="271"/>
      <c r="S166" s="271"/>
      <c r="T166" s="271"/>
      <c r="U166" s="271"/>
      <c r="V166" s="271"/>
      <c r="W166" s="271"/>
      <c r="X166" s="271"/>
      <c r="Y166" s="271"/>
      <c r="Z166" s="271"/>
      <c r="AA166" s="271"/>
      <c r="AB166" s="271"/>
      <c r="AC166" s="271"/>
      <c r="AD166" s="271"/>
    </row>
    <row r="167" ht="20.25" customHeight="1">
      <c r="A167" s="271"/>
      <c r="B167" s="271"/>
      <c r="C167" s="271"/>
      <c r="D167" s="271"/>
      <c r="E167" s="271"/>
      <c r="F167" s="271"/>
      <c r="G167" s="271"/>
      <c r="H167" s="271"/>
      <c r="I167" s="271"/>
      <c r="J167" s="271"/>
      <c r="K167" s="271"/>
      <c r="L167" s="271"/>
      <c r="M167" s="271"/>
      <c r="N167" s="271"/>
      <c r="O167" s="271"/>
      <c r="P167" s="271"/>
      <c r="Q167" s="271"/>
      <c r="R167" s="271"/>
      <c r="S167" s="271"/>
      <c r="T167" s="271"/>
      <c r="U167" s="271"/>
      <c r="V167" s="271"/>
      <c r="W167" s="271"/>
      <c r="X167" s="271"/>
      <c r="Y167" s="271"/>
      <c r="Z167" s="271"/>
      <c r="AA167" s="271"/>
      <c r="AB167" s="271"/>
      <c r="AC167" s="271"/>
      <c r="AD167" s="271"/>
    </row>
    <row r="168" ht="20.25" customHeight="1">
      <c r="A168" s="271"/>
      <c r="B168" s="271"/>
      <c r="C168" s="271"/>
      <c r="D168" s="271"/>
      <c r="E168" s="271"/>
      <c r="F168" s="271"/>
      <c r="G168" s="271"/>
      <c r="H168" s="271"/>
      <c r="I168" s="271"/>
      <c r="J168" s="271"/>
      <c r="K168" s="271"/>
      <c r="L168" s="271"/>
      <c r="M168" s="271"/>
      <c r="N168" s="271"/>
      <c r="O168" s="271"/>
      <c r="P168" s="271"/>
      <c r="Q168" s="271"/>
      <c r="R168" s="271"/>
      <c r="S168" s="271"/>
      <c r="T168" s="271"/>
      <c r="U168" s="271"/>
      <c r="V168" s="271"/>
      <c r="W168" s="271"/>
      <c r="X168" s="271"/>
      <c r="Y168" s="271"/>
      <c r="Z168" s="271"/>
      <c r="AA168" s="271"/>
      <c r="AB168" s="271"/>
      <c r="AC168" s="271"/>
      <c r="AD168" s="271"/>
    </row>
    <row r="169" ht="20.25" customHeight="1">
      <c r="A169" s="271"/>
      <c r="B169" s="271"/>
      <c r="C169" s="271"/>
      <c r="D169" s="271"/>
      <c r="E169" s="271"/>
      <c r="F169" s="271"/>
      <c r="G169" s="271"/>
      <c r="H169" s="271"/>
      <c r="I169" s="271"/>
      <c r="J169" s="271"/>
      <c r="K169" s="271"/>
      <c r="L169" s="271"/>
      <c r="M169" s="271"/>
      <c r="N169" s="271"/>
      <c r="O169" s="271"/>
      <c r="P169" s="271"/>
      <c r="Q169" s="271"/>
      <c r="R169" s="271"/>
      <c r="S169" s="271"/>
      <c r="T169" s="271"/>
      <c r="U169" s="271"/>
      <c r="V169" s="271"/>
      <c r="W169" s="271"/>
      <c r="X169" s="271"/>
      <c r="Y169" s="271"/>
      <c r="Z169" s="271"/>
      <c r="AA169" s="271"/>
      <c r="AB169" s="271"/>
      <c r="AC169" s="271"/>
      <c r="AD169" s="271"/>
    </row>
    <row r="170" ht="20.25" customHeight="1">
      <c r="A170" s="271"/>
      <c r="B170" s="271"/>
      <c r="C170" s="271"/>
      <c r="D170" s="271"/>
      <c r="E170" s="271"/>
      <c r="F170" s="271"/>
      <c r="G170" s="271"/>
      <c r="H170" s="271"/>
      <c r="I170" s="271"/>
      <c r="J170" s="271"/>
      <c r="K170" s="271"/>
      <c r="L170" s="271"/>
      <c r="M170" s="271"/>
      <c r="N170" s="271"/>
      <c r="O170" s="271"/>
      <c r="P170" s="271"/>
      <c r="Q170" s="271"/>
      <c r="R170" s="271"/>
      <c r="S170" s="271"/>
      <c r="T170" s="271"/>
      <c r="U170" s="271"/>
      <c r="V170" s="271"/>
      <c r="W170" s="271"/>
      <c r="X170" s="271"/>
      <c r="Y170" s="271"/>
      <c r="Z170" s="271"/>
      <c r="AA170" s="271"/>
      <c r="AB170" s="271"/>
      <c r="AC170" s="271"/>
      <c r="AD170" s="271"/>
    </row>
    <row r="171" ht="20.25" customHeight="1">
      <c r="A171" s="271"/>
      <c r="B171" s="271"/>
      <c r="C171" s="271"/>
      <c r="D171" s="271"/>
      <c r="E171" s="271"/>
      <c r="F171" s="271"/>
      <c r="G171" s="271"/>
      <c r="H171" s="271"/>
      <c r="I171" s="271"/>
      <c r="J171" s="271"/>
      <c r="K171" s="271"/>
      <c r="L171" s="271"/>
      <c r="M171" s="271"/>
      <c r="N171" s="271"/>
      <c r="O171" s="271"/>
      <c r="P171" s="271"/>
      <c r="Q171" s="271"/>
      <c r="R171" s="271"/>
      <c r="S171" s="271"/>
      <c r="T171" s="271"/>
      <c r="U171" s="271"/>
      <c r="V171" s="271"/>
      <c r="W171" s="271"/>
      <c r="X171" s="271"/>
      <c r="Y171" s="271"/>
      <c r="Z171" s="271"/>
      <c r="AA171" s="271"/>
      <c r="AB171" s="271"/>
      <c r="AC171" s="271"/>
      <c r="AD171" s="271"/>
    </row>
    <row r="172" ht="20.25" customHeight="1">
      <c r="A172" s="271"/>
      <c r="B172" s="271"/>
      <c r="C172" s="271"/>
      <c r="D172" s="271"/>
      <c r="E172" s="271"/>
      <c r="F172" s="271"/>
      <c r="G172" s="271"/>
      <c r="H172" s="271"/>
      <c r="I172" s="271"/>
      <c r="J172" s="271"/>
      <c r="K172" s="271"/>
      <c r="L172" s="271"/>
      <c r="M172" s="271"/>
      <c r="N172" s="271"/>
      <c r="O172" s="271"/>
      <c r="P172" s="271"/>
      <c r="Q172" s="271"/>
      <c r="R172" s="271"/>
      <c r="S172" s="271"/>
      <c r="T172" s="271"/>
      <c r="U172" s="271"/>
      <c r="V172" s="271"/>
      <c r="W172" s="271"/>
      <c r="X172" s="271"/>
      <c r="Y172" s="271"/>
      <c r="Z172" s="271"/>
      <c r="AA172" s="271"/>
      <c r="AB172" s="271"/>
      <c r="AC172" s="271"/>
      <c r="AD172" s="271"/>
    </row>
    <row r="173" ht="20.25" customHeight="1">
      <c r="A173" s="271"/>
      <c r="B173" s="271"/>
      <c r="C173" s="271"/>
      <c r="D173" s="271"/>
      <c r="E173" s="271"/>
      <c r="F173" s="271"/>
      <c r="G173" s="271"/>
      <c r="H173" s="271"/>
      <c r="I173" s="271"/>
      <c r="J173" s="271"/>
      <c r="K173" s="271"/>
      <c r="L173" s="271"/>
      <c r="M173" s="271"/>
      <c r="N173" s="271"/>
      <c r="O173" s="271"/>
      <c r="P173" s="271"/>
      <c r="Q173" s="271"/>
      <c r="R173" s="271"/>
      <c r="S173" s="271"/>
      <c r="T173" s="271"/>
      <c r="U173" s="271"/>
      <c r="V173" s="271"/>
      <c r="W173" s="271"/>
      <c r="X173" s="271"/>
      <c r="Y173" s="271"/>
      <c r="Z173" s="271"/>
      <c r="AA173" s="271"/>
      <c r="AB173" s="271"/>
      <c r="AC173" s="271"/>
      <c r="AD173" s="271"/>
    </row>
    <row r="174" ht="20.25" customHeight="1">
      <c r="A174" s="271"/>
      <c r="B174" s="271"/>
      <c r="C174" s="271"/>
      <c r="D174" s="271"/>
      <c r="E174" s="271"/>
      <c r="F174" s="271"/>
      <c r="G174" s="271"/>
      <c r="H174" s="271"/>
      <c r="I174" s="271"/>
      <c r="J174" s="271"/>
      <c r="K174" s="271"/>
      <c r="L174" s="271"/>
      <c r="M174" s="271"/>
      <c r="N174" s="271"/>
      <c r="O174" s="271"/>
      <c r="P174" s="271"/>
      <c r="Q174" s="271"/>
      <c r="R174" s="271"/>
      <c r="S174" s="271"/>
      <c r="T174" s="271"/>
      <c r="U174" s="271"/>
      <c r="V174" s="271"/>
      <c r="W174" s="271"/>
      <c r="X174" s="271"/>
      <c r="Y174" s="271"/>
      <c r="Z174" s="271"/>
      <c r="AA174" s="271"/>
      <c r="AB174" s="271"/>
      <c r="AC174" s="271"/>
      <c r="AD174" s="271"/>
    </row>
    <row r="175" ht="20.25" customHeight="1">
      <c r="A175" s="271"/>
      <c r="B175" s="271"/>
      <c r="C175" s="271"/>
      <c r="D175" s="271"/>
      <c r="E175" s="271"/>
      <c r="F175" s="271"/>
      <c r="G175" s="271"/>
      <c r="H175" s="271"/>
      <c r="I175" s="271"/>
      <c r="J175" s="271"/>
      <c r="K175" s="271"/>
      <c r="L175" s="271"/>
      <c r="M175" s="271"/>
      <c r="N175" s="271"/>
      <c r="O175" s="271"/>
      <c r="P175" s="271"/>
      <c r="Q175" s="271"/>
      <c r="R175" s="271"/>
      <c r="S175" s="271"/>
      <c r="T175" s="271"/>
      <c r="U175" s="271"/>
      <c r="V175" s="271"/>
      <c r="W175" s="271"/>
      <c r="X175" s="271"/>
      <c r="Y175" s="271"/>
      <c r="Z175" s="271"/>
      <c r="AA175" s="271"/>
      <c r="AB175" s="271"/>
      <c r="AC175" s="271"/>
      <c r="AD175" s="271"/>
    </row>
    <row r="176" ht="20.25" customHeight="1">
      <c r="A176" s="271"/>
      <c r="B176" s="271"/>
      <c r="C176" s="271"/>
      <c r="D176" s="271"/>
      <c r="E176" s="271"/>
      <c r="F176" s="271"/>
      <c r="G176" s="271"/>
      <c r="H176" s="271"/>
      <c r="I176" s="271"/>
      <c r="J176" s="271"/>
      <c r="K176" s="271"/>
      <c r="L176" s="271"/>
      <c r="M176" s="271"/>
      <c r="N176" s="271"/>
      <c r="O176" s="271"/>
      <c r="P176" s="271"/>
      <c r="Q176" s="271"/>
      <c r="R176" s="271"/>
      <c r="S176" s="271"/>
      <c r="T176" s="271"/>
      <c r="U176" s="271"/>
      <c r="V176" s="271"/>
      <c r="W176" s="271"/>
      <c r="X176" s="271"/>
      <c r="Y176" s="271"/>
      <c r="Z176" s="271"/>
      <c r="AA176" s="271"/>
      <c r="AB176" s="271"/>
      <c r="AC176" s="271"/>
      <c r="AD176" s="271"/>
    </row>
    <row r="177" ht="20.25" customHeight="1">
      <c r="A177" s="271"/>
      <c r="B177" s="271"/>
      <c r="C177" s="271"/>
      <c r="D177" s="271"/>
      <c r="E177" s="271"/>
      <c r="F177" s="271"/>
      <c r="G177" s="271"/>
      <c r="H177" s="271"/>
      <c r="I177" s="271"/>
      <c r="J177" s="271"/>
      <c r="K177" s="271"/>
      <c r="L177" s="271"/>
      <c r="M177" s="271"/>
      <c r="N177" s="271"/>
      <c r="O177" s="271"/>
      <c r="P177" s="271"/>
      <c r="Q177" s="271"/>
      <c r="R177" s="271"/>
      <c r="S177" s="271"/>
      <c r="T177" s="271"/>
      <c r="U177" s="271"/>
      <c r="V177" s="271"/>
      <c r="W177" s="271"/>
      <c r="X177" s="271"/>
      <c r="Y177" s="271"/>
      <c r="Z177" s="271"/>
      <c r="AA177" s="271"/>
      <c r="AB177" s="271"/>
      <c r="AC177" s="271"/>
      <c r="AD177" s="271"/>
    </row>
    <row r="178" ht="20.25" customHeight="1">
      <c r="A178" s="271"/>
      <c r="B178" s="271"/>
      <c r="C178" s="271"/>
      <c r="D178" s="271"/>
      <c r="E178" s="271"/>
      <c r="F178" s="271"/>
      <c r="G178" s="271"/>
      <c r="H178" s="271"/>
      <c r="I178" s="271"/>
      <c r="J178" s="271"/>
      <c r="K178" s="271"/>
      <c r="L178" s="271"/>
      <c r="M178" s="271"/>
      <c r="N178" s="271"/>
      <c r="O178" s="271"/>
      <c r="P178" s="271"/>
      <c r="Q178" s="271"/>
      <c r="R178" s="271"/>
      <c r="S178" s="271"/>
      <c r="T178" s="271"/>
      <c r="U178" s="271"/>
      <c r="V178" s="271"/>
      <c r="W178" s="271"/>
      <c r="X178" s="271"/>
      <c r="Y178" s="271"/>
      <c r="Z178" s="271"/>
      <c r="AA178" s="271"/>
      <c r="AB178" s="271"/>
      <c r="AC178" s="271"/>
      <c r="AD178" s="271"/>
    </row>
    <row r="179" ht="20.25" customHeight="1">
      <c r="A179" s="271"/>
      <c r="B179" s="271"/>
      <c r="C179" s="271"/>
      <c r="D179" s="271"/>
      <c r="E179" s="271"/>
      <c r="F179" s="271"/>
      <c r="G179" s="271"/>
      <c r="H179" s="271"/>
      <c r="I179" s="271"/>
      <c r="J179" s="271"/>
      <c r="K179" s="271"/>
      <c r="L179" s="271"/>
      <c r="M179" s="271"/>
      <c r="N179" s="271"/>
      <c r="O179" s="271"/>
      <c r="P179" s="271"/>
      <c r="Q179" s="271"/>
      <c r="R179" s="271"/>
      <c r="S179" s="271"/>
      <c r="T179" s="271"/>
      <c r="U179" s="271"/>
      <c r="V179" s="271"/>
      <c r="W179" s="271"/>
      <c r="X179" s="271"/>
      <c r="Y179" s="271"/>
      <c r="Z179" s="271"/>
      <c r="AA179" s="271"/>
      <c r="AB179" s="271"/>
      <c r="AC179" s="271"/>
      <c r="AD179" s="271"/>
    </row>
    <row r="180" ht="20.25" customHeight="1">
      <c r="A180" s="271"/>
      <c r="B180" s="271"/>
      <c r="C180" s="271"/>
      <c r="D180" s="271"/>
      <c r="E180" s="271"/>
      <c r="F180" s="271"/>
      <c r="G180" s="271"/>
      <c r="H180" s="271"/>
      <c r="I180" s="271"/>
      <c r="J180" s="271"/>
      <c r="K180" s="271"/>
      <c r="L180" s="271"/>
      <c r="M180" s="271"/>
      <c r="N180" s="271"/>
      <c r="O180" s="271"/>
      <c r="P180" s="271"/>
      <c r="Q180" s="271"/>
      <c r="R180" s="271"/>
      <c r="S180" s="271"/>
      <c r="T180" s="271"/>
      <c r="U180" s="271"/>
      <c r="V180" s="271"/>
      <c r="W180" s="271"/>
      <c r="X180" s="271"/>
      <c r="Y180" s="271"/>
      <c r="Z180" s="271"/>
      <c r="AA180" s="271"/>
      <c r="AB180" s="271"/>
      <c r="AC180" s="271"/>
      <c r="AD180" s="271"/>
    </row>
    <row r="181" ht="20.25" customHeight="1">
      <c r="A181" s="271"/>
      <c r="B181" s="271"/>
      <c r="C181" s="271"/>
      <c r="D181" s="271"/>
      <c r="E181" s="271"/>
      <c r="F181" s="271"/>
      <c r="G181" s="271"/>
      <c r="H181" s="271"/>
      <c r="I181" s="271"/>
      <c r="J181" s="271"/>
      <c r="K181" s="271"/>
      <c r="L181" s="271"/>
      <c r="M181" s="271"/>
      <c r="N181" s="271"/>
      <c r="O181" s="271"/>
      <c r="P181" s="271"/>
      <c r="Q181" s="271"/>
      <c r="R181" s="271"/>
      <c r="S181" s="271"/>
      <c r="T181" s="271"/>
      <c r="U181" s="271"/>
      <c r="V181" s="271"/>
      <c r="W181" s="271"/>
      <c r="X181" s="271"/>
      <c r="Y181" s="271"/>
      <c r="Z181" s="271"/>
      <c r="AA181" s="271"/>
      <c r="AB181" s="271"/>
      <c r="AC181" s="271"/>
      <c r="AD181" s="271"/>
    </row>
    <row r="182" ht="20.25" customHeight="1">
      <c r="A182" s="271"/>
      <c r="B182" s="271"/>
      <c r="C182" s="271"/>
      <c r="D182" s="271"/>
      <c r="E182" s="271"/>
      <c r="F182" s="271"/>
      <c r="G182" s="271"/>
      <c r="H182" s="271"/>
      <c r="I182" s="271"/>
      <c r="J182" s="271"/>
      <c r="K182" s="271"/>
      <c r="L182" s="271"/>
      <c r="M182" s="271"/>
      <c r="N182" s="271"/>
      <c r="O182" s="271"/>
      <c r="P182" s="271"/>
      <c r="Q182" s="271"/>
      <c r="R182" s="271"/>
      <c r="S182" s="271"/>
      <c r="T182" s="271"/>
      <c r="U182" s="271"/>
      <c r="V182" s="271"/>
      <c r="W182" s="271"/>
      <c r="X182" s="271"/>
      <c r="Y182" s="271"/>
      <c r="Z182" s="271"/>
      <c r="AA182" s="271"/>
      <c r="AB182" s="271"/>
      <c r="AC182" s="271"/>
      <c r="AD182" s="271"/>
    </row>
    <row r="183" ht="20.25" customHeight="1">
      <c r="A183" s="271"/>
      <c r="B183" s="271"/>
      <c r="C183" s="271"/>
      <c r="D183" s="271"/>
      <c r="E183" s="271"/>
      <c r="F183" s="271"/>
      <c r="G183" s="271"/>
      <c r="H183" s="271"/>
      <c r="I183" s="271"/>
      <c r="J183" s="271"/>
      <c r="K183" s="271"/>
      <c r="L183" s="271"/>
      <c r="M183" s="271"/>
      <c r="N183" s="271"/>
      <c r="O183" s="271"/>
      <c r="P183" s="271"/>
      <c r="Q183" s="271"/>
      <c r="R183" s="271"/>
      <c r="S183" s="271"/>
      <c r="T183" s="271"/>
      <c r="U183" s="271"/>
      <c r="V183" s="271"/>
      <c r="W183" s="271"/>
      <c r="X183" s="271"/>
      <c r="Y183" s="271"/>
      <c r="Z183" s="271"/>
      <c r="AA183" s="271"/>
      <c r="AB183" s="271"/>
      <c r="AC183" s="271"/>
      <c r="AD183" s="271"/>
    </row>
    <row r="184" ht="20.25" customHeight="1">
      <c r="A184" s="271"/>
      <c r="B184" s="271"/>
      <c r="C184" s="271"/>
      <c r="D184" s="271"/>
      <c r="E184" s="271"/>
      <c r="F184" s="271"/>
      <c r="G184" s="271"/>
      <c r="H184" s="271"/>
      <c r="I184" s="271"/>
      <c r="J184" s="271"/>
      <c r="K184" s="271"/>
      <c r="L184" s="271"/>
      <c r="M184" s="271"/>
      <c r="N184" s="271"/>
      <c r="O184" s="271"/>
      <c r="P184" s="271"/>
      <c r="Q184" s="271"/>
      <c r="R184" s="271"/>
      <c r="S184" s="271"/>
      <c r="T184" s="271"/>
      <c r="U184" s="271"/>
      <c r="V184" s="271"/>
      <c r="W184" s="271"/>
      <c r="X184" s="271"/>
      <c r="Y184" s="271"/>
      <c r="Z184" s="271"/>
      <c r="AA184" s="271"/>
      <c r="AB184" s="271"/>
      <c r="AC184" s="271"/>
      <c r="AD184" s="271"/>
    </row>
    <row r="185" ht="20.25" customHeight="1">
      <c r="A185" s="271"/>
      <c r="B185" s="271"/>
      <c r="C185" s="271"/>
      <c r="D185" s="271"/>
      <c r="E185" s="271"/>
      <c r="F185" s="271"/>
      <c r="G185" s="271"/>
      <c r="H185" s="271"/>
      <c r="I185" s="271"/>
      <c r="J185" s="271"/>
      <c r="K185" s="271"/>
      <c r="L185" s="271"/>
      <c r="M185" s="271"/>
      <c r="N185" s="271"/>
      <c r="O185" s="271"/>
      <c r="P185" s="271"/>
      <c r="Q185" s="271"/>
      <c r="R185" s="271"/>
      <c r="S185" s="271"/>
      <c r="T185" s="271"/>
      <c r="U185" s="271"/>
      <c r="V185" s="271"/>
      <c r="W185" s="271"/>
      <c r="X185" s="271"/>
      <c r="Y185" s="271"/>
      <c r="Z185" s="271"/>
      <c r="AA185" s="271"/>
      <c r="AB185" s="271"/>
      <c r="AC185" s="271"/>
      <c r="AD185" s="271"/>
    </row>
    <row r="186" ht="20.25" customHeight="1">
      <c r="A186" s="271"/>
      <c r="B186" s="271"/>
      <c r="C186" s="271"/>
      <c r="D186" s="271"/>
      <c r="E186" s="271"/>
      <c r="F186" s="271"/>
      <c r="G186" s="271"/>
      <c r="H186" s="271"/>
      <c r="I186" s="271"/>
      <c r="J186" s="271"/>
      <c r="K186" s="271"/>
      <c r="L186" s="271"/>
      <c r="M186" s="271"/>
      <c r="N186" s="271"/>
      <c r="O186" s="271"/>
      <c r="P186" s="271"/>
      <c r="Q186" s="271"/>
      <c r="R186" s="271"/>
      <c r="S186" s="271"/>
      <c r="T186" s="271"/>
      <c r="U186" s="271"/>
      <c r="V186" s="271"/>
      <c r="W186" s="271"/>
      <c r="X186" s="271"/>
      <c r="Y186" s="271"/>
      <c r="Z186" s="271"/>
      <c r="AA186" s="271"/>
      <c r="AB186" s="271"/>
      <c r="AC186" s="271"/>
      <c r="AD186" s="271"/>
    </row>
    <row r="187" ht="20.25" customHeight="1">
      <c r="A187" s="271"/>
      <c r="B187" s="271"/>
      <c r="C187" s="271"/>
      <c r="D187" s="271"/>
      <c r="E187" s="271"/>
      <c r="F187" s="271"/>
      <c r="G187" s="271"/>
      <c r="H187" s="271"/>
      <c r="I187" s="271"/>
      <c r="J187" s="271"/>
      <c r="K187" s="271"/>
      <c r="L187" s="271"/>
      <c r="M187" s="271"/>
      <c r="N187" s="271"/>
      <c r="O187" s="271"/>
      <c r="P187" s="271"/>
      <c r="Q187" s="271"/>
      <c r="R187" s="271"/>
      <c r="S187" s="271"/>
      <c r="T187" s="271"/>
      <c r="U187" s="271"/>
      <c r="V187" s="271"/>
      <c r="W187" s="271"/>
      <c r="X187" s="271"/>
      <c r="Y187" s="271"/>
      <c r="Z187" s="271"/>
      <c r="AA187" s="271"/>
      <c r="AB187" s="271"/>
      <c r="AC187" s="271"/>
      <c r="AD187" s="271"/>
    </row>
    <row r="188" ht="20.25" customHeight="1">
      <c r="A188" s="271"/>
      <c r="B188" s="271"/>
      <c r="C188" s="271"/>
      <c r="D188" s="271"/>
      <c r="E188" s="271"/>
      <c r="F188" s="271"/>
      <c r="G188" s="271"/>
      <c r="H188" s="271"/>
      <c r="I188" s="271"/>
      <c r="J188" s="271"/>
      <c r="K188" s="271"/>
      <c r="L188" s="271"/>
      <c r="M188" s="271"/>
      <c r="N188" s="271"/>
      <c r="O188" s="271"/>
      <c r="P188" s="271"/>
      <c r="Q188" s="271"/>
      <c r="R188" s="271"/>
      <c r="S188" s="271"/>
      <c r="T188" s="271"/>
      <c r="U188" s="271"/>
      <c r="V188" s="271"/>
      <c r="W188" s="271"/>
      <c r="X188" s="271"/>
      <c r="Y188" s="271"/>
      <c r="Z188" s="271"/>
      <c r="AA188" s="271"/>
      <c r="AB188" s="271"/>
      <c r="AC188" s="271"/>
      <c r="AD188" s="271"/>
    </row>
    <row r="189" ht="20.25" customHeight="1">
      <c r="A189" s="271"/>
      <c r="B189" s="271"/>
      <c r="C189" s="271"/>
      <c r="D189" s="271"/>
      <c r="E189" s="271"/>
      <c r="F189" s="271"/>
      <c r="G189" s="271"/>
      <c r="H189" s="271"/>
      <c r="I189" s="271"/>
      <c r="J189" s="271"/>
      <c r="K189" s="271"/>
      <c r="L189" s="271"/>
      <c r="M189" s="271"/>
      <c r="N189" s="271"/>
      <c r="O189" s="271"/>
      <c r="P189" s="271"/>
      <c r="Q189" s="271"/>
      <c r="R189" s="271"/>
      <c r="S189" s="271"/>
      <c r="T189" s="271"/>
      <c r="U189" s="271"/>
      <c r="V189" s="271"/>
      <c r="W189" s="271"/>
      <c r="X189" s="271"/>
      <c r="Y189" s="271"/>
      <c r="Z189" s="271"/>
      <c r="AA189" s="271"/>
      <c r="AB189" s="271"/>
      <c r="AC189" s="271"/>
      <c r="AD189" s="271"/>
    </row>
    <row r="190" ht="20.25" customHeight="1">
      <c r="A190" s="271"/>
      <c r="B190" s="271"/>
      <c r="C190" s="271"/>
      <c r="D190" s="271"/>
      <c r="E190" s="271"/>
      <c r="F190" s="271"/>
      <c r="G190" s="271"/>
      <c r="H190" s="271"/>
      <c r="I190" s="271"/>
      <c r="J190" s="271"/>
      <c r="K190" s="271"/>
      <c r="L190" s="271"/>
      <c r="M190" s="271"/>
      <c r="N190" s="271"/>
      <c r="O190" s="271"/>
      <c r="P190" s="271"/>
      <c r="Q190" s="271"/>
      <c r="R190" s="271"/>
      <c r="S190" s="271"/>
      <c r="T190" s="271"/>
      <c r="U190" s="271"/>
      <c r="V190" s="271"/>
      <c r="W190" s="271"/>
      <c r="X190" s="271"/>
      <c r="Y190" s="271"/>
      <c r="Z190" s="271"/>
      <c r="AA190" s="271"/>
      <c r="AB190" s="271"/>
      <c r="AC190" s="271"/>
      <c r="AD190" s="271"/>
    </row>
    <row r="191" ht="20.25" customHeight="1">
      <c r="A191" s="271"/>
      <c r="B191" s="271"/>
      <c r="C191" s="271"/>
      <c r="D191" s="271"/>
      <c r="E191" s="271"/>
      <c r="F191" s="271"/>
      <c r="G191" s="271"/>
      <c r="H191" s="271"/>
      <c r="I191" s="271"/>
      <c r="J191" s="271"/>
      <c r="K191" s="271"/>
      <c r="L191" s="271"/>
      <c r="M191" s="271"/>
      <c r="N191" s="271"/>
      <c r="O191" s="271"/>
      <c r="P191" s="271"/>
      <c r="Q191" s="271"/>
      <c r="R191" s="271"/>
      <c r="S191" s="271"/>
      <c r="T191" s="271"/>
      <c r="U191" s="271"/>
      <c r="V191" s="271"/>
      <c r="W191" s="271"/>
      <c r="X191" s="271"/>
      <c r="Y191" s="271"/>
      <c r="Z191" s="271"/>
      <c r="AA191" s="271"/>
      <c r="AB191" s="271"/>
      <c r="AC191" s="271"/>
      <c r="AD191" s="271"/>
    </row>
    <row r="192" ht="20.25" customHeight="1">
      <c r="A192" s="271"/>
      <c r="B192" s="271"/>
      <c r="C192" s="271"/>
      <c r="D192" s="271"/>
      <c r="E192" s="271"/>
      <c r="F192" s="271"/>
      <c r="G192" s="271"/>
      <c r="H192" s="271"/>
      <c r="I192" s="271"/>
      <c r="J192" s="271"/>
      <c r="K192" s="271"/>
      <c r="L192" s="271"/>
      <c r="M192" s="271"/>
      <c r="N192" s="271"/>
      <c r="O192" s="271"/>
      <c r="P192" s="271"/>
      <c r="Q192" s="271"/>
      <c r="R192" s="271"/>
      <c r="S192" s="271"/>
      <c r="T192" s="271"/>
      <c r="U192" s="271"/>
      <c r="V192" s="271"/>
      <c r="W192" s="271"/>
      <c r="X192" s="271"/>
      <c r="Y192" s="271"/>
      <c r="Z192" s="271"/>
      <c r="AA192" s="271"/>
      <c r="AB192" s="271"/>
      <c r="AC192" s="271"/>
      <c r="AD192" s="271"/>
    </row>
    <row r="193" ht="20.25" customHeight="1">
      <c r="A193" s="271"/>
      <c r="B193" s="271"/>
      <c r="C193" s="271"/>
      <c r="D193" s="271"/>
      <c r="E193" s="271"/>
      <c r="F193" s="271"/>
      <c r="G193" s="271"/>
      <c r="H193" s="271"/>
      <c r="I193" s="271"/>
      <c r="J193" s="271"/>
      <c r="K193" s="271"/>
      <c r="L193" s="271"/>
      <c r="M193" s="271"/>
      <c r="N193" s="271"/>
      <c r="O193" s="271"/>
      <c r="P193" s="271"/>
      <c r="Q193" s="271"/>
      <c r="R193" s="271"/>
      <c r="S193" s="271"/>
      <c r="T193" s="271"/>
      <c r="U193" s="271"/>
      <c r="V193" s="271"/>
      <c r="W193" s="271"/>
      <c r="X193" s="271"/>
      <c r="Y193" s="271"/>
      <c r="Z193" s="271"/>
      <c r="AA193" s="271"/>
      <c r="AB193" s="271"/>
      <c r="AC193" s="271"/>
      <c r="AD193" s="271"/>
    </row>
    <row r="194" ht="20.25" customHeight="1">
      <c r="A194" s="271"/>
      <c r="B194" s="271"/>
      <c r="C194" s="271"/>
      <c r="D194" s="271"/>
      <c r="E194" s="271"/>
      <c r="F194" s="271"/>
      <c r="G194" s="271"/>
      <c r="H194" s="271"/>
      <c r="I194" s="271"/>
      <c r="J194" s="271"/>
      <c r="K194" s="271"/>
      <c r="L194" s="271"/>
      <c r="M194" s="271"/>
      <c r="N194" s="271"/>
      <c r="O194" s="271"/>
      <c r="P194" s="271"/>
      <c r="Q194" s="271"/>
      <c r="R194" s="271"/>
      <c r="S194" s="271"/>
      <c r="T194" s="271"/>
      <c r="U194" s="271"/>
      <c r="V194" s="271"/>
      <c r="W194" s="271"/>
      <c r="X194" s="271"/>
      <c r="Y194" s="271"/>
      <c r="Z194" s="271"/>
      <c r="AA194" s="271"/>
      <c r="AB194" s="271"/>
      <c r="AC194" s="271"/>
      <c r="AD194" s="271"/>
    </row>
    <row r="195" ht="20.25" customHeight="1">
      <c r="A195" s="271"/>
      <c r="B195" s="271"/>
      <c r="C195" s="271"/>
      <c r="D195" s="271"/>
      <c r="E195" s="271"/>
      <c r="F195" s="271"/>
      <c r="G195" s="271"/>
      <c r="H195" s="271"/>
      <c r="I195" s="271"/>
      <c r="J195" s="271"/>
      <c r="K195" s="271"/>
      <c r="L195" s="271"/>
      <c r="M195" s="271"/>
      <c r="N195" s="271"/>
      <c r="O195" s="271"/>
      <c r="P195" s="271"/>
      <c r="Q195" s="271"/>
      <c r="R195" s="271"/>
      <c r="S195" s="271"/>
      <c r="T195" s="271"/>
      <c r="U195" s="271"/>
      <c r="V195" s="271"/>
      <c r="W195" s="271"/>
      <c r="X195" s="271"/>
      <c r="Y195" s="271"/>
      <c r="Z195" s="271"/>
      <c r="AA195" s="271"/>
      <c r="AB195" s="271"/>
      <c r="AC195" s="271"/>
      <c r="AD195" s="271"/>
    </row>
    <row r="196" ht="20.25" customHeight="1">
      <c r="A196" s="271"/>
      <c r="B196" s="271"/>
      <c r="C196" s="271"/>
      <c r="D196" s="271"/>
      <c r="E196" s="271"/>
      <c r="F196" s="271"/>
      <c r="G196" s="271"/>
      <c r="H196" s="271"/>
      <c r="I196" s="271"/>
      <c r="J196" s="271"/>
      <c r="K196" s="271"/>
      <c r="L196" s="271"/>
      <c r="M196" s="271"/>
      <c r="N196" s="271"/>
      <c r="O196" s="271"/>
      <c r="P196" s="271"/>
      <c r="Q196" s="271"/>
      <c r="R196" s="271"/>
      <c r="S196" s="271"/>
      <c r="T196" s="271"/>
      <c r="U196" s="271"/>
      <c r="V196" s="271"/>
      <c r="W196" s="271"/>
      <c r="X196" s="271"/>
      <c r="Y196" s="271"/>
      <c r="Z196" s="271"/>
      <c r="AA196" s="271"/>
      <c r="AB196" s="271"/>
      <c r="AC196" s="271"/>
      <c r="AD196" s="271"/>
    </row>
    <row r="197" ht="20.25" customHeight="1">
      <c r="A197" s="271"/>
      <c r="B197" s="271"/>
      <c r="C197" s="271"/>
      <c r="D197" s="271"/>
      <c r="E197" s="271"/>
      <c r="F197" s="271"/>
      <c r="G197" s="271"/>
      <c r="H197" s="271"/>
      <c r="I197" s="271"/>
      <c r="J197" s="271"/>
      <c r="K197" s="271"/>
      <c r="L197" s="271"/>
      <c r="M197" s="271"/>
      <c r="N197" s="271"/>
      <c r="O197" s="271"/>
      <c r="P197" s="271"/>
      <c r="Q197" s="271"/>
      <c r="R197" s="271"/>
      <c r="S197" s="271"/>
      <c r="T197" s="271"/>
      <c r="U197" s="271"/>
      <c r="V197" s="271"/>
      <c r="W197" s="271"/>
      <c r="X197" s="271"/>
      <c r="Y197" s="271"/>
      <c r="Z197" s="271"/>
      <c r="AA197" s="271"/>
      <c r="AB197" s="271"/>
      <c r="AC197" s="271"/>
      <c r="AD197" s="271"/>
    </row>
    <row r="198" ht="20.25" customHeight="1">
      <c r="A198" s="271"/>
      <c r="B198" s="271"/>
      <c r="C198" s="271"/>
      <c r="D198" s="271"/>
      <c r="E198" s="271"/>
      <c r="F198" s="271"/>
      <c r="G198" s="271"/>
      <c r="H198" s="271"/>
      <c r="I198" s="271"/>
      <c r="J198" s="271"/>
      <c r="K198" s="271"/>
      <c r="L198" s="271"/>
      <c r="M198" s="271"/>
      <c r="N198" s="271"/>
      <c r="O198" s="271"/>
      <c r="P198" s="271"/>
      <c r="Q198" s="271"/>
      <c r="R198" s="271"/>
      <c r="S198" s="271"/>
      <c r="T198" s="271"/>
      <c r="U198" s="271"/>
      <c r="V198" s="271"/>
      <c r="W198" s="271"/>
      <c r="X198" s="271"/>
      <c r="Y198" s="271"/>
      <c r="Z198" s="271"/>
      <c r="AA198" s="271"/>
      <c r="AB198" s="271"/>
      <c r="AC198" s="271"/>
      <c r="AD198" s="271"/>
    </row>
    <row r="199" ht="20.25" customHeight="1">
      <c r="A199" s="271"/>
      <c r="B199" s="271"/>
      <c r="C199" s="271"/>
      <c r="D199" s="271"/>
      <c r="E199" s="271"/>
      <c r="F199" s="271"/>
      <c r="G199" s="271"/>
      <c r="H199" s="271"/>
      <c r="I199" s="271"/>
      <c r="J199" s="271"/>
      <c r="K199" s="271"/>
      <c r="L199" s="271"/>
      <c r="M199" s="271"/>
      <c r="N199" s="271"/>
      <c r="O199" s="271"/>
      <c r="P199" s="271"/>
      <c r="Q199" s="271"/>
      <c r="R199" s="271"/>
      <c r="S199" s="271"/>
      <c r="T199" s="271"/>
      <c r="U199" s="271"/>
      <c r="V199" s="271"/>
      <c r="W199" s="271"/>
      <c r="X199" s="271"/>
      <c r="Y199" s="271"/>
      <c r="Z199" s="271"/>
      <c r="AA199" s="271"/>
      <c r="AB199" s="271"/>
      <c r="AC199" s="271"/>
      <c r="AD199" s="271"/>
    </row>
    <row r="200" ht="20.25" customHeight="1">
      <c r="A200" s="271"/>
      <c r="B200" s="271"/>
      <c r="C200" s="271"/>
      <c r="D200" s="271"/>
      <c r="E200" s="271"/>
      <c r="F200" s="271"/>
      <c r="G200" s="271"/>
      <c r="H200" s="271"/>
      <c r="I200" s="271"/>
      <c r="J200" s="271"/>
      <c r="K200" s="271"/>
      <c r="L200" s="271"/>
      <c r="M200" s="271"/>
      <c r="N200" s="271"/>
      <c r="O200" s="271"/>
      <c r="P200" s="271"/>
      <c r="Q200" s="271"/>
      <c r="R200" s="271"/>
      <c r="S200" s="271"/>
      <c r="T200" s="271"/>
      <c r="U200" s="271"/>
      <c r="V200" s="271"/>
      <c r="W200" s="271"/>
      <c r="X200" s="271"/>
      <c r="Y200" s="271"/>
      <c r="Z200" s="271"/>
      <c r="AA200" s="271"/>
      <c r="AB200" s="271"/>
      <c r="AC200" s="271"/>
      <c r="AD200" s="271"/>
    </row>
    <row r="201" ht="20.25" customHeight="1">
      <c r="A201" s="271"/>
      <c r="B201" s="271"/>
      <c r="C201" s="271"/>
      <c r="D201" s="271"/>
      <c r="E201" s="271"/>
      <c r="F201" s="271"/>
      <c r="G201" s="271"/>
      <c r="H201" s="271"/>
      <c r="I201" s="271"/>
      <c r="J201" s="271"/>
      <c r="K201" s="271"/>
      <c r="L201" s="271"/>
      <c r="M201" s="271"/>
      <c r="N201" s="271"/>
      <c r="O201" s="271"/>
      <c r="P201" s="271"/>
      <c r="Q201" s="271"/>
      <c r="R201" s="271"/>
      <c r="S201" s="271"/>
      <c r="T201" s="271"/>
      <c r="U201" s="271"/>
      <c r="V201" s="271"/>
      <c r="W201" s="271"/>
      <c r="X201" s="271"/>
      <c r="Y201" s="271"/>
      <c r="Z201" s="271"/>
      <c r="AA201" s="271"/>
      <c r="AB201" s="271"/>
      <c r="AC201" s="271"/>
      <c r="AD201" s="271"/>
    </row>
    <row r="202" ht="20.25" customHeight="1">
      <c r="A202" s="271"/>
      <c r="B202" s="271"/>
      <c r="C202" s="271"/>
      <c r="D202" s="271"/>
      <c r="E202" s="271"/>
      <c r="F202" s="271"/>
      <c r="G202" s="271"/>
      <c r="H202" s="271"/>
      <c r="I202" s="271"/>
      <c r="J202" s="271"/>
      <c r="K202" s="271"/>
      <c r="L202" s="271"/>
      <c r="M202" s="271"/>
      <c r="N202" s="271"/>
      <c r="O202" s="271"/>
      <c r="P202" s="271"/>
      <c r="Q202" s="271"/>
      <c r="R202" s="271"/>
      <c r="S202" s="271"/>
      <c r="T202" s="271"/>
      <c r="U202" s="271"/>
      <c r="V202" s="271"/>
      <c r="W202" s="271"/>
      <c r="X202" s="271"/>
      <c r="Y202" s="271"/>
      <c r="Z202" s="271"/>
      <c r="AA202" s="271"/>
      <c r="AB202" s="271"/>
      <c r="AC202" s="271"/>
      <c r="AD202" s="271"/>
    </row>
    <row r="203" ht="20.25" customHeight="1">
      <c r="A203" s="271"/>
      <c r="B203" s="271"/>
      <c r="C203" s="271"/>
      <c r="D203" s="271"/>
      <c r="E203" s="271"/>
      <c r="F203" s="271"/>
      <c r="G203" s="271"/>
      <c r="H203" s="271"/>
      <c r="I203" s="271"/>
      <c r="J203" s="271"/>
      <c r="K203" s="271"/>
      <c r="L203" s="271"/>
      <c r="M203" s="271"/>
      <c r="N203" s="271"/>
      <c r="O203" s="271"/>
      <c r="P203" s="271"/>
      <c r="Q203" s="271"/>
      <c r="R203" s="271"/>
      <c r="S203" s="271"/>
      <c r="T203" s="271"/>
      <c r="U203" s="271"/>
      <c r="V203" s="271"/>
      <c r="W203" s="271"/>
      <c r="X203" s="271"/>
      <c r="Y203" s="271"/>
      <c r="Z203" s="271"/>
      <c r="AA203" s="271"/>
      <c r="AB203" s="271"/>
      <c r="AC203" s="271"/>
      <c r="AD203" s="271"/>
    </row>
    <row r="204" ht="20.25" customHeight="1">
      <c r="A204" s="271"/>
      <c r="B204" s="271"/>
      <c r="C204" s="271"/>
      <c r="D204" s="271"/>
      <c r="E204" s="271"/>
      <c r="F204" s="271"/>
      <c r="G204" s="271"/>
      <c r="H204" s="271"/>
      <c r="I204" s="271"/>
      <c r="J204" s="271"/>
      <c r="K204" s="271"/>
      <c r="L204" s="271"/>
      <c r="M204" s="271"/>
      <c r="N204" s="271"/>
      <c r="O204" s="271"/>
      <c r="P204" s="271"/>
      <c r="Q204" s="271"/>
      <c r="R204" s="271"/>
      <c r="S204" s="271"/>
      <c r="T204" s="271"/>
      <c r="U204" s="271"/>
      <c r="V204" s="271"/>
      <c r="W204" s="271"/>
      <c r="X204" s="271"/>
      <c r="Y204" s="271"/>
      <c r="Z204" s="271"/>
      <c r="AA204" s="271"/>
      <c r="AB204" s="271"/>
      <c r="AC204" s="271"/>
      <c r="AD204" s="271"/>
    </row>
    <row r="205" ht="20.25" customHeight="1">
      <c r="A205" s="271"/>
      <c r="B205" s="271"/>
      <c r="C205" s="271"/>
      <c r="D205" s="271"/>
      <c r="E205" s="271"/>
      <c r="F205" s="271"/>
      <c r="G205" s="271"/>
      <c r="H205" s="271"/>
      <c r="I205" s="271"/>
      <c r="J205" s="271"/>
      <c r="K205" s="271"/>
      <c r="L205" s="271"/>
      <c r="M205" s="271"/>
      <c r="N205" s="271"/>
      <c r="O205" s="271"/>
      <c r="P205" s="271"/>
      <c r="Q205" s="271"/>
      <c r="R205" s="271"/>
      <c r="S205" s="271"/>
      <c r="T205" s="271"/>
      <c r="U205" s="271"/>
      <c r="V205" s="271"/>
      <c r="W205" s="271"/>
      <c r="X205" s="271"/>
      <c r="Y205" s="271"/>
      <c r="Z205" s="271"/>
      <c r="AA205" s="271"/>
      <c r="AB205" s="271"/>
      <c r="AC205" s="271"/>
      <c r="AD205" s="271"/>
    </row>
    <row r="206" ht="20.25" customHeight="1">
      <c r="A206" s="271"/>
      <c r="B206" s="271"/>
      <c r="C206" s="271"/>
      <c r="D206" s="271"/>
      <c r="E206" s="271"/>
      <c r="F206" s="271"/>
      <c r="G206" s="271"/>
      <c r="H206" s="271"/>
      <c r="I206" s="271"/>
      <c r="J206" s="271"/>
      <c r="K206" s="271"/>
      <c r="L206" s="271"/>
      <c r="M206" s="271"/>
      <c r="N206" s="271"/>
      <c r="O206" s="271"/>
      <c r="P206" s="271"/>
      <c r="Q206" s="271"/>
      <c r="R206" s="271"/>
      <c r="S206" s="271"/>
      <c r="T206" s="271"/>
      <c r="U206" s="271"/>
      <c r="V206" s="271"/>
      <c r="W206" s="271"/>
      <c r="X206" s="271"/>
      <c r="Y206" s="271"/>
      <c r="Z206" s="271"/>
      <c r="AA206" s="271"/>
      <c r="AB206" s="271"/>
      <c r="AC206" s="271"/>
      <c r="AD206" s="271"/>
    </row>
    <row r="207" ht="20.25" customHeight="1">
      <c r="A207" s="271"/>
      <c r="B207" s="271"/>
      <c r="C207" s="271"/>
      <c r="D207" s="271"/>
      <c r="E207" s="271"/>
      <c r="F207" s="271"/>
      <c r="G207" s="271"/>
      <c r="H207" s="271"/>
      <c r="I207" s="271"/>
      <c r="J207" s="271"/>
      <c r="K207" s="271"/>
      <c r="L207" s="271"/>
      <c r="M207" s="271"/>
      <c r="N207" s="271"/>
      <c r="O207" s="271"/>
      <c r="P207" s="271"/>
      <c r="Q207" s="271"/>
      <c r="R207" s="271"/>
      <c r="S207" s="271"/>
      <c r="T207" s="271"/>
      <c r="U207" s="271"/>
      <c r="V207" s="271"/>
      <c r="W207" s="271"/>
      <c r="X207" s="271"/>
      <c r="Y207" s="271"/>
      <c r="Z207" s="271"/>
      <c r="AA207" s="271"/>
      <c r="AB207" s="271"/>
      <c r="AC207" s="271"/>
      <c r="AD207" s="271"/>
    </row>
    <row r="208" ht="20.25" customHeight="1">
      <c r="A208" s="271"/>
      <c r="B208" s="271"/>
      <c r="C208" s="271"/>
      <c r="D208" s="271"/>
      <c r="E208" s="271"/>
      <c r="F208" s="271"/>
      <c r="G208" s="271"/>
      <c r="H208" s="271"/>
      <c r="I208" s="271"/>
      <c r="J208" s="271"/>
      <c r="K208" s="271"/>
      <c r="L208" s="271"/>
      <c r="M208" s="271"/>
      <c r="N208" s="271"/>
      <c r="O208" s="271"/>
      <c r="P208" s="271"/>
      <c r="Q208" s="271"/>
      <c r="R208" s="271"/>
      <c r="S208" s="271"/>
      <c r="T208" s="271"/>
      <c r="U208" s="271"/>
      <c r="V208" s="271"/>
      <c r="W208" s="271"/>
      <c r="X208" s="271"/>
      <c r="Y208" s="271"/>
      <c r="Z208" s="271"/>
      <c r="AA208" s="271"/>
      <c r="AB208" s="271"/>
      <c r="AC208" s="271"/>
      <c r="AD208" s="271"/>
    </row>
    <row r="209" ht="20.25" customHeight="1">
      <c r="A209" s="271"/>
      <c r="B209" s="271"/>
      <c r="C209" s="271"/>
      <c r="D209" s="271"/>
      <c r="E209" s="271"/>
      <c r="F209" s="271"/>
      <c r="G209" s="271"/>
      <c r="H209" s="271"/>
      <c r="I209" s="271"/>
      <c r="J209" s="271"/>
      <c r="K209" s="271"/>
      <c r="L209" s="271"/>
      <c r="M209" s="271"/>
      <c r="N209" s="271"/>
      <c r="O209" s="271"/>
      <c r="P209" s="271"/>
      <c r="Q209" s="271"/>
      <c r="R209" s="271"/>
      <c r="S209" s="271"/>
      <c r="T209" s="271"/>
      <c r="U209" s="271"/>
      <c r="V209" s="271"/>
      <c r="W209" s="271"/>
      <c r="X209" s="271"/>
      <c r="Y209" s="271"/>
      <c r="Z209" s="271"/>
      <c r="AA209" s="271"/>
      <c r="AB209" s="271"/>
      <c r="AC209" s="271"/>
      <c r="AD209" s="271"/>
    </row>
    <row r="210" ht="20.25" customHeight="1">
      <c r="A210" s="271"/>
      <c r="B210" s="271"/>
      <c r="C210" s="271"/>
      <c r="D210" s="271"/>
      <c r="E210" s="271"/>
      <c r="F210" s="271"/>
      <c r="G210" s="271"/>
      <c r="H210" s="271"/>
      <c r="I210" s="271"/>
      <c r="J210" s="271"/>
      <c r="K210" s="271"/>
      <c r="L210" s="271"/>
      <c r="M210" s="271"/>
      <c r="N210" s="271"/>
      <c r="O210" s="271"/>
      <c r="P210" s="271"/>
      <c r="Q210" s="271"/>
      <c r="R210" s="271"/>
      <c r="S210" s="271"/>
      <c r="T210" s="271"/>
      <c r="U210" s="271"/>
      <c r="V210" s="271"/>
      <c r="W210" s="271"/>
      <c r="X210" s="271"/>
      <c r="Y210" s="271"/>
      <c r="Z210" s="271"/>
      <c r="AA210" s="271"/>
      <c r="AB210" s="271"/>
      <c r="AC210" s="271"/>
      <c r="AD210" s="271"/>
    </row>
    <row r="211" ht="20.25" customHeight="1">
      <c r="A211" s="271"/>
      <c r="B211" s="271"/>
      <c r="C211" s="271"/>
      <c r="D211" s="271"/>
      <c r="E211" s="271"/>
      <c r="F211" s="271"/>
      <c r="G211" s="271"/>
      <c r="H211" s="271"/>
      <c r="I211" s="271"/>
      <c r="J211" s="271"/>
      <c r="K211" s="271"/>
      <c r="L211" s="271"/>
      <c r="M211" s="271"/>
      <c r="N211" s="271"/>
      <c r="O211" s="271"/>
      <c r="P211" s="271"/>
      <c r="Q211" s="271"/>
      <c r="R211" s="271"/>
      <c r="S211" s="271"/>
      <c r="T211" s="271"/>
      <c r="U211" s="271"/>
      <c r="V211" s="271"/>
      <c r="W211" s="271"/>
      <c r="X211" s="271"/>
      <c r="Y211" s="271"/>
      <c r="Z211" s="271"/>
      <c r="AA211" s="271"/>
      <c r="AB211" s="271"/>
      <c r="AC211" s="271"/>
      <c r="AD211" s="271"/>
    </row>
    <row r="212" ht="20.25" customHeight="1">
      <c r="A212" s="271"/>
      <c r="B212" s="271"/>
      <c r="C212" s="271"/>
      <c r="D212" s="271"/>
      <c r="E212" s="271"/>
      <c r="F212" s="271"/>
      <c r="G212" s="271"/>
      <c r="H212" s="271"/>
      <c r="I212" s="271"/>
      <c r="J212" s="271"/>
      <c r="K212" s="271"/>
      <c r="L212" s="271"/>
      <c r="M212" s="271"/>
      <c r="N212" s="271"/>
      <c r="O212" s="271"/>
      <c r="P212" s="271"/>
      <c r="Q212" s="271"/>
      <c r="R212" s="271"/>
      <c r="S212" s="271"/>
      <c r="T212" s="271"/>
      <c r="U212" s="271"/>
      <c r="V212" s="271"/>
      <c r="W212" s="271"/>
      <c r="X212" s="271"/>
      <c r="Y212" s="271"/>
      <c r="Z212" s="271"/>
      <c r="AA212" s="271"/>
      <c r="AB212" s="271"/>
      <c r="AC212" s="271"/>
      <c r="AD212" s="271"/>
    </row>
    <row r="213" ht="20.25" customHeight="1">
      <c r="A213" s="271"/>
      <c r="B213" s="271"/>
      <c r="C213" s="271"/>
      <c r="D213" s="271"/>
      <c r="E213" s="271"/>
      <c r="F213" s="271"/>
      <c r="G213" s="271"/>
      <c r="H213" s="271"/>
      <c r="I213" s="271"/>
      <c r="J213" s="271"/>
      <c r="K213" s="271"/>
      <c r="L213" s="271"/>
      <c r="M213" s="271"/>
      <c r="N213" s="271"/>
      <c r="O213" s="271"/>
      <c r="P213" s="271"/>
      <c r="Q213" s="271"/>
      <c r="R213" s="271"/>
      <c r="S213" s="271"/>
      <c r="T213" s="271"/>
      <c r="U213" s="271"/>
      <c r="V213" s="271"/>
      <c r="W213" s="271"/>
      <c r="X213" s="271"/>
      <c r="Y213" s="271"/>
      <c r="Z213" s="271"/>
      <c r="AA213" s="271"/>
      <c r="AB213" s="271"/>
      <c r="AC213" s="271"/>
      <c r="AD213" s="271"/>
    </row>
    <row r="214" ht="20.25" customHeight="1">
      <c r="A214" s="271"/>
      <c r="B214" s="271"/>
      <c r="C214" s="271"/>
      <c r="D214" s="271"/>
      <c r="E214" s="271"/>
      <c r="F214" s="271"/>
      <c r="G214" s="271"/>
      <c r="H214" s="271"/>
      <c r="I214" s="271"/>
      <c r="J214" s="271"/>
      <c r="K214" s="271"/>
      <c r="L214" s="271"/>
      <c r="M214" s="271"/>
      <c r="N214" s="271"/>
      <c r="O214" s="271"/>
      <c r="P214" s="271"/>
      <c r="Q214" s="271"/>
      <c r="R214" s="271"/>
      <c r="S214" s="271"/>
      <c r="T214" s="271"/>
      <c r="U214" s="271"/>
      <c r="V214" s="271"/>
      <c r="W214" s="271"/>
      <c r="X214" s="271"/>
      <c r="Y214" s="271"/>
      <c r="Z214" s="271"/>
      <c r="AA214" s="271"/>
      <c r="AB214" s="271"/>
      <c r="AC214" s="271"/>
      <c r="AD214" s="271"/>
    </row>
    <row r="215" ht="20.25" customHeight="1">
      <c r="A215" s="271"/>
      <c r="B215" s="271"/>
      <c r="C215" s="271"/>
      <c r="D215" s="271"/>
      <c r="E215" s="271"/>
      <c r="F215" s="271"/>
      <c r="G215" s="271"/>
      <c r="H215" s="271"/>
      <c r="I215" s="271"/>
      <c r="J215" s="271"/>
      <c r="K215" s="271"/>
      <c r="L215" s="271"/>
      <c r="M215" s="271"/>
      <c r="N215" s="271"/>
      <c r="O215" s="271"/>
      <c r="P215" s="271"/>
      <c r="Q215" s="271"/>
      <c r="R215" s="271"/>
      <c r="S215" s="271"/>
      <c r="T215" s="271"/>
      <c r="U215" s="271"/>
      <c r="V215" s="271"/>
      <c r="W215" s="271"/>
      <c r="X215" s="271"/>
      <c r="Y215" s="271"/>
      <c r="Z215" s="271"/>
      <c r="AA215" s="271"/>
      <c r="AB215" s="271"/>
      <c r="AC215" s="271"/>
      <c r="AD215" s="271"/>
    </row>
    <row r="216" ht="20.25" customHeight="1">
      <c r="A216" s="271"/>
      <c r="B216" s="271"/>
      <c r="C216" s="271"/>
      <c r="D216" s="271"/>
      <c r="E216" s="271"/>
      <c r="F216" s="271"/>
      <c r="G216" s="271"/>
      <c r="H216" s="271"/>
      <c r="I216" s="271"/>
      <c r="J216" s="271"/>
      <c r="K216" s="271"/>
      <c r="L216" s="271"/>
      <c r="M216" s="271"/>
      <c r="N216" s="271"/>
      <c r="O216" s="271"/>
      <c r="P216" s="271"/>
      <c r="Q216" s="271"/>
      <c r="R216" s="271"/>
      <c r="S216" s="271"/>
      <c r="T216" s="271"/>
      <c r="U216" s="271"/>
      <c r="V216" s="271"/>
      <c r="W216" s="271"/>
      <c r="X216" s="271"/>
      <c r="Y216" s="271"/>
      <c r="Z216" s="271"/>
      <c r="AA216" s="271"/>
      <c r="AB216" s="271"/>
      <c r="AC216" s="271"/>
      <c r="AD216" s="271"/>
    </row>
    <row r="217" ht="20.25" customHeight="1">
      <c r="A217" s="271"/>
      <c r="B217" s="271"/>
      <c r="C217" s="271"/>
      <c r="D217" s="271"/>
      <c r="E217" s="271"/>
      <c r="F217" s="271"/>
      <c r="G217" s="271"/>
      <c r="H217" s="271"/>
      <c r="I217" s="271"/>
      <c r="J217" s="271"/>
      <c r="K217" s="271"/>
      <c r="L217" s="271"/>
      <c r="M217" s="271"/>
      <c r="N217" s="271"/>
      <c r="O217" s="271"/>
      <c r="P217" s="271"/>
      <c r="Q217" s="271"/>
      <c r="R217" s="271"/>
      <c r="S217" s="271"/>
      <c r="T217" s="271"/>
      <c r="U217" s="271"/>
      <c r="V217" s="271"/>
      <c r="W217" s="271"/>
      <c r="X217" s="271"/>
      <c r="Y217" s="271"/>
      <c r="Z217" s="271"/>
      <c r="AA217" s="271"/>
      <c r="AB217" s="271"/>
      <c r="AC217" s="271"/>
      <c r="AD217" s="271"/>
    </row>
    <row r="218" ht="20.25" customHeight="1">
      <c r="A218" s="271"/>
      <c r="B218" s="271"/>
      <c r="C218" s="271"/>
      <c r="D218" s="271"/>
      <c r="E218" s="271"/>
      <c r="F218" s="271"/>
      <c r="G218" s="271"/>
      <c r="H218" s="271"/>
      <c r="I218" s="271"/>
      <c r="J218" s="271"/>
      <c r="K218" s="271"/>
      <c r="L218" s="271"/>
      <c r="M218" s="271"/>
      <c r="N218" s="271"/>
      <c r="O218" s="271"/>
      <c r="P218" s="271"/>
      <c r="Q218" s="271"/>
      <c r="R218" s="271"/>
      <c r="S218" s="271"/>
      <c r="T218" s="271"/>
      <c r="U218" s="271"/>
      <c r="V218" s="271"/>
      <c r="W218" s="271"/>
      <c r="X218" s="271"/>
      <c r="Y218" s="271"/>
      <c r="Z218" s="271"/>
      <c r="AA218" s="271"/>
      <c r="AB218" s="271"/>
      <c r="AC218" s="271"/>
      <c r="AD218" s="271"/>
    </row>
    <row r="219" ht="20.25" customHeight="1">
      <c r="A219" s="271"/>
      <c r="B219" s="271"/>
      <c r="C219" s="271"/>
      <c r="D219" s="271"/>
      <c r="E219" s="271"/>
      <c r="F219" s="271"/>
      <c r="G219" s="271"/>
      <c r="H219" s="271"/>
      <c r="I219" s="271"/>
      <c r="J219" s="271"/>
      <c r="K219" s="271"/>
      <c r="L219" s="271"/>
      <c r="M219" s="271"/>
      <c r="N219" s="271"/>
      <c r="O219" s="271"/>
      <c r="P219" s="271"/>
      <c r="Q219" s="271"/>
      <c r="R219" s="271"/>
      <c r="S219" s="271"/>
      <c r="T219" s="271"/>
      <c r="U219" s="271"/>
      <c r="V219" s="271"/>
      <c r="W219" s="271"/>
      <c r="X219" s="271"/>
      <c r="Y219" s="271"/>
      <c r="Z219" s="271"/>
      <c r="AA219" s="271"/>
      <c r="AB219" s="271"/>
      <c r="AC219" s="271"/>
      <c r="AD219" s="271"/>
    </row>
    <row r="220" ht="20.25" customHeight="1">
      <c r="A220" s="271"/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271"/>
      <c r="T220" s="271"/>
      <c r="U220" s="271"/>
      <c r="V220" s="271"/>
      <c r="W220" s="271"/>
      <c r="X220" s="271"/>
      <c r="Y220" s="271"/>
      <c r="Z220" s="271"/>
      <c r="AA220" s="271"/>
      <c r="AB220" s="271"/>
      <c r="AC220" s="271"/>
      <c r="AD220" s="271"/>
    </row>
    <row r="221" ht="20.25" customHeight="1">
      <c r="A221" s="271"/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271"/>
      <c r="T221" s="271"/>
      <c r="U221" s="271"/>
      <c r="V221" s="271"/>
      <c r="W221" s="271"/>
      <c r="X221" s="271"/>
      <c r="Y221" s="271"/>
      <c r="Z221" s="271"/>
      <c r="AA221" s="271"/>
      <c r="AB221" s="271"/>
      <c r="AC221" s="271"/>
      <c r="AD221" s="271"/>
    </row>
    <row r="222" ht="20.25" customHeight="1">
      <c r="A222" s="271"/>
      <c r="B222" s="271"/>
      <c r="C222" s="271"/>
      <c r="D222" s="271"/>
      <c r="E222" s="271"/>
      <c r="F222" s="271"/>
      <c r="G222" s="271"/>
      <c r="H222" s="271"/>
      <c r="I222" s="271"/>
      <c r="J222" s="271"/>
      <c r="K222" s="271"/>
      <c r="L222" s="271"/>
      <c r="M222" s="271"/>
      <c r="N222" s="271"/>
      <c r="O222" s="271"/>
      <c r="P222" s="271"/>
      <c r="Q222" s="271"/>
      <c r="R222" s="271"/>
      <c r="S222" s="271"/>
      <c r="T222" s="271"/>
      <c r="U222" s="271"/>
      <c r="V222" s="271"/>
      <c r="W222" s="271"/>
      <c r="X222" s="271"/>
      <c r="Y222" s="271"/>
      <c r="Z222" s="271"/>
      <c r="AA222" s="271"/>
      <c r="AB222" s="271"/>
      <c r="AC222" s="271"/>
      <c r="AD222" s="271"/>
    </row>
    <row r="223" ht="20.25" customHeight="1">
      <c r="A223" s="271"/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271"/>
      <c r="T223" s="271"/>
      <c r="U223" s="271"/>
      <c r="V223" s="271"/>
      <c r="W223" s="271"/>
      <c r="X223" s="271"/>
      <c r="Y223" s="271"/>
      <c r="Z223" s="271"/>
      <c r="AA223" s="271"/>
      <c r="AB223" s="271"/>
      <c r="AC223" s="271"/>
      <c r="AD223" s="271"/>
    </row>
    <row r="224" ht="20.25" customHeight="1">
      <c r="A224" s="271"/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271"/>
      <c r="T224" s="271"/>
      <c r="U224" s="271"/>
      <c r="V224" s="271"/>
      <c r="W224" s="271"/>
      <c r="X224" s="271"/>
      <c r="Y224" s="271"/>
      <c r="Z224" s="271"/>
      <c r="AA224" s="271"/>
      <c r="AB224" s="271"/>
      <c r="AC224" s="271"/>
      <c r="AD224" s="271"/>
    </row>
    <row r="225" ht="20.25" customHeight="1">
      <c r="A225" s="271"/>
      <c r="B225" s="271"/>
      <c r="C225" s="271"/>
      <c r="D225" s="271"/>
      <c r="E225" s="271"/>
      <c r="F225" s="271"/>
      <c r="G225" s="271"/>
      <c r="H225" s="271"/>
      <c r="I225" s="271"/>
      <c r="J225" s="271"/>
      <c r="K225" s="271"/>
      <c r="L225" s="271"/>
      <c r="M225" s="271"/>
      <c r="N225" s="271"/>
      <c r="O225" s="271"/>
      <c r="P225" s="271"/>
      <c r="Q225" s="271"/>
      <c r="R225" s="271"/>
      <c r="S225" s="271"/>
      <c r="T225" s="271"/>
      <c r="U225" s="271"/>
      <c r="V225" s="271"/>
      <c r="W225" s="271"/>
      <c r="X225" s="271"/>
      <c r="Y225" s="271"/>
      <c r="Z225" s="271"/>
      <c r="AA225" s="271"/>
      <c r="AB225" s="271"/>
      <c r="AC225" s="271"/>
      <c r="AD225" s="271"/>
    </row>
    <row r="226" ht="20.25" customHeight="1">
      <c r="A226" s="271"/>
      <c r="B226" s="271"/>
      <c r="C226" s="271"/>
      <c r="D226" s="271"/>
      <c r="E226" s="271"/>
      <c r="F226" s="271"/>
      <c r="G226" s="271"/>
      <c r="H226" s="271"/>
      <c r="I226" s="271"/>
      <c r="J226" s="271"/>
      <c r="K226" s="271"/>
      <c r="L226" s="271"/>
      <c r="M226" s="271"/>
      <c r="N226" s="271"/>
      <c r="O226" s="271"/>
      <c r="P226" s="271"/>
      <c r="Q226" s="271"/>
      <c r="R226" s="271"/>
      <c r="S226" s="271"/>
      <c r="T226" s="271"/>
      <c r="U226" s="271"/>
      <c r="V226" s="271"/>
      <c r="W226" s="271"/>
      <c r="X226" s="271"/>
      <c r="Y226" s="271"/>
      <c r="Z226" s="271"/>
      <c r="AA226" s="271"/>
      <c r="AB226" s="271"/>
      <c r="AC226" s="271"/>
      <c r="AD226" s="271"/>
    </row>
    <row r="227" ht="20.25" customHeight="1">
      <c r="A227" s="271"/>
      <c r="B227" s="271"/>
      <c r="C227" s="271"/>
      <c r="D227" s="271"/>
      <c r="E227" s="271"/>
      <c r="F227" s="271"/>
      <c r="G227" s="271"/>
      <c r="H227" s="271"/>
      <c r="I227" s="271"/>
      <c r="J227" s="271"/>
      <c r="K227" s="271"/>
      <c r="L227" s="271"/>
      <c r="M227" s="271"/>
      <c r="N227" s="271"/>
      <c r="O227" s="271"/>
      <c r="P227" s="271"/>
      <c r="Q227" s="271"/>
      <c r="R227" s="271"/>
      <c r="S227" s="271"/>
      <c r="T227" s="271"/>
      <c r="U227" s="271"/>
      <c r="V227" s="271"/>
      <c r="W227" s="271"/>
      <c r="X227" s="271"/>
      <c r="Y227" s="271"/>
      <c r="Z227" s="271"/>
      <c r="AA227" s="271"/>
      <c r="AB227" s="271"/>
      <c r="AC227" s="271"/>
      <c r="AD227" s="271"/>
    </row>
    <row r="228" ht="20.25" customHeight="1">
      <c r="A228" s="271"/>
      <c r="B228" s="271"/>
      <c r="C228" s="271"/>
      <c r="D228" s="271"/>
      <c r="E228" s="271"/>
      <c r="F228" s="271"/>
      <c r="G228" s="271"/>
      <c r="H228" s="271"/>
      <c r="I228" s="271"/>
      <c r="J228" s="271"/>
      <c r="K228" s="271"/>
      <c r="L228" s="271"/>
      <c r="M228" s="271"/>
      <c r="N228" s="271"/>
      <c r="O228" s="271"/>
      <c r="P228" s="271"/>
      <c r="Q228" s="271"/>
      <c r="R228" s="271"/>
      <c r="S228" s="271"/>
      <c r="T228" s="271"/>
      <c r="U228" s="271"/>
      <c r="V228" s="271"/>
      <c r="W228" s="271"/>
      <c r="X228" s="271"/>
      <c r="Y228" s="271"/>
      <c r="Z228" s="271"/>
      <c r="AA228" s="271"/>
      <c r="AB228" s="271"/>
      <c r="AC228" s="271"/>
      <c r="AD228" s="271"/>
    </row>
    <row r="229" ht="20.25" customHeight="1">
      <c r="A229" s="271"/>
      <c r="B229" s="271"/>
      <c r="C229" s="271"/>
      <c r="D229" s="271"/>
      <c r="E229" s="271"/>
      <c r="F229" s="271"/>
      <c r="G229" s="271"/>
      <c r="H229" s="271"/>
      <c r="I229" s="271"/>
      <c r="J229" s="271"/>
      <c r="K229" s="271"/>
      <c r="L229" s="271"/>
      <c r="M229" s="271"/>
      <c r="N229" s="271"/>
      <c r="O229" s="271"/>
      <c r="P229" s="271"/>
      <c r="Q229" s="271"/>
      <c r="R229" s="271"/>
      <c r="S229" s="271"/>
      <c r="T229" s="271"/>
      <c r="U229" s="271"/>
      <c r="V229" s="271"/>
      <c r="W229" s="271"/>
      <c r="X229" s="271"/>
      <c r="Y229" s="271"/>
      <c r="Z229" s="271"/>
      <c r="AA229" s="271"/>
      <c r="AB229" s="271"/>
      <c r="AC229" s="271"/>
      <c r="AD229" s="271"/>
    </row>
    <row r="230" ht="20.25" customHeight="1">
      <c r="A230" s="271"/>
      <c r="B230" s="271"/>
      <c r="C230" s="271"/>
      <c r="D230" s="271"/>
      <c r="E230" s="271"/>
      <c r="F230" s="271"/>
      <c r="G230" s="271"/>
      <c r="H230" s="271"/>
      <c r="I230" s="271"/>
      <c r="J230" s="271"/>
      <c r="K230" s="271"/>
      <c r="L230" s="271"/>
      <c r="M230" s="271"/>
      <c r="N230" s="271"/>
      <c r="O230" s="271"/>
      <c r="P230" s="271"/>
      <c r="Q230" s="271"/>
      <c r="R230" s="271"/>
      <c r="S230" s="271"/>
      <c r="T230" s="271"/>
      <c r="U230" s="271"/>
      <c r="V230" s="271"/>
      <c r="W230" s="271"/>
      <c r="X230" s="271"/>
      <c r="Y230" s="271"/>
      <c r="Z230" s="271"/>
      <c r="AA230" s="271"/>
      <c r="AB230" s="271"/>
      <c r="AC230" s="271"/>
      <c r="AD230" s="271"/>
    </row>
    <row r="231" ht="20.25" customHeight="1">
      <c r="A231" s="271"/>
      <c r="B231" s="271"/>
      <c r="C231" s="271"/>
      <c r="D231" s="271"/>
      <c r="E231" s="271"/>
      <c r="F231" s="271"/>
      <c r="G231" s="271"/>
      <c r="H231" s="271"/>
      <c r="I231" s="271"/>
      <c r="J231" s="271"/>
      <c r="K231" s="271"/>
      <c r="L231" s="271"/>
      <c r="M231" s="271"/>
      <c r="N231" s="271"/>
      <c r="O231" s="271"/>
      <c r="P231" s="271"/>
      <c r="Q231" s="271"/>
      <c r="R231" s="271"/>
      <c r="S231" s="271"/>
      <c r="T231" s="271"/>
      <c r="U231" s="271"/>
      <c r="V231" s="271"/>
      <c r="W231" s="271"/>
      <c r="X231" s="271"/>
      <c r="Y231" s="271"/>
      <c r="Z231" s="271"/>
      <c r="AA231" s="271"/>
      <c r="AB231" s="271"/>
      <c r="AC231" s="271"/>
      <c r="AD231" s="271"/>
    </row>
    <row r="232" ht="20.25" customHeight="1">
      <c r="A232" s="271"/>
      <c r="B232" s="271"/>
      <c r="C232" s="271"/>
      <c r="D232" s="271"/>
      <c r="E232" s="271"/>
      <c r="F232" s="271"/>
      <c r="G232" s="271"/>
      <c r="H232" s="271"/>
      <c r="I232" s="271"/>
      <c r="J232" s="271"/>
      <c r="K232" s="271"/>
      <c r="L232" s="271"/>
      <c r="M232" s="271"/>
      <c r="N232" s="271"/>
      <c r="O232" s="271"/>
      <c r="P232" s="271"/>
      <c r="Q232" s="271"/>
      <c r="R232" s="271"/>
      <c r="S232" s="271"/>
      <c r="T232" s="271"/>
      <c r="U232" s="271"/>
      <c r="V232" s="271"/>
      <c r="W232" s="271"/>
      <c r="X232" s="271"/>
      <c r="Y232" s="271"/>
      <c r="Z232" s="271"/>
      <c r="AA232" s="271"/>
      <c r="AB232" s="271"/>
      <c r="AC232" s="271"/>
      <c r="AD232" s="271"/>
    </row>
    <row r="233" ht="20.25" customHeight="1">
      <c r="A233" s="271"/>
      <c r="B233" s="271"/>
      <c r="C233" s="271"/>
      <c r="D233" s="271"/>
      <c r="E233" s="271"/>
      <c r="F233" s="271"/>
      <c r="G233" s="271"/>
      <c r="H233" s="271"/>
      <c r="I233" s="271"/>
      <c r="J233" s="271"/>
      <c r="K233" s="271"/>
      <c r="L233" s="271"/>
      <c r="M233" s="271"/>
      <c r="N233" s="271"/>
      <c r="O233" s="271"/>
      <c r="P233" s="271"/>
      <c r="Q233" s="271"/>
      <c r="R233" s="271"/>
      <c r="S233" s="271"/>
      <c r="T233" s="271"/>
      <c r="U233" s="271"/>
      <c r="V233" s="271"/>
      <c r="W233" s="271"/>
      <c r="X233" s="271"/>
      <c r="Y233" s="271"/>
      <c r="Z233" s="271"/>
      <c r="AA233" s="271"/>
      <c r="AB233" s="271"/>
      <c r="AC233" s="271"/>
      <c r="AD233" s="271"/>
    </row>
    <row r="234" ht="20.25" customHeight="1">
      <c r="A234" s="271"/>
      <c r="B234" s="271"/>
      <c r="C234" s="271"/>
      <c r="D234" s="271"/>
      <c r="E234" s="271"/>
      <c r="F234" s="271"/>
      <c r="G234" s="271"/>
      <c r="H234" s="271"/>
      <c r="I234" s="271"/>
      <c r="J234" s="271"/>
      <c r="K234" s="271"/>
      <c r="L234" s="271"/>
      <c r="M234" s="271"/>
      <c r="N234" s="271"/>
      <c r="O234" s="271"/>
      <c r="P234" s="271"/>
      <c r="Q234" s="271"/>
      <c r="R234" s="271"/>
      <c r="S234" s="271"/>
      <c r="T234" s="271"/>
      <c r="U234" s="271"/>
      <c r="V234" s="271"/>
      <c r="W234" s="271"/>
      <c r="X234" s="271"/>
      <c r="Y234" s="271"/>
      <c r="Z234" s="271"/>
      <c r="AA234" s="271"/>
      <c r="AB234" s="271"/>
      <c r="AC234" s="271"/>
      <c r="AD234" s="271"/>
    </row>
    <row r="235" ht="20.25" customHeight="1">
      <c r="A235" s="271"/>
      <c r="B235" s="271"/>
      <c r="C235" s="271"/>
      <c r="D235" s="271"/>
      <c r="E235" s="271"/>
      <c r="F235" s="271"/>
      <c r="G235" s="271"/>
      <c r="H235" s="271"/>
      <c r="I235" s="271"/>
      <c r="J235" s="271"/>
      <c r="K235" s="271"/>
      <c r="L235" s="271"/>
      <c r="M235" s="271"/>
      <c r="N235" s="271"/>
      <c r="O235" s="271"/>
      <c r="P235" s="271"/>
      <c r="Q235" s="271"/>
      <c r="R235" s="271"/>
      <c r="S235" s="271"/>
      <c r="T235" s="271"/>
      <c r="U235" s="271"/>
      <c r="V235" s="271"/>
      <c r="W235" s="271"/>
      <c r="X235" s="271"/>
      <c r="Y235" s="271"/>
      <c r="Z235" s="271"/>
      <c r="AA235" s="271"/>
      <c r="AB235" s="271"/>
      <c r="AC235" s="271"/>
      <c r="AD235" s="271"/>
    </row>
    <row r="236" ht="20.25" customHeight="1">
      <c r="A236" s="271"/>
      <c r="B236" s="271"/>
      <c r="C236" s="271"/>
      <c r="D236" s="271"/>
      <c r="E236" s="271"/>
      <c r="F236" s="271"/>
      <c r="G236" s="271"/>
      <c r="H236" s="271"/>
      <c r="I236" s="271"/>
      <c r="J236" s="271"/>
      <c r="K236" s="271"/>
      <c r="L236" s="271"/>
      <c r="M236" s="271"/>
      <c r="N236" s="271"/>
      <c r="O236" s="271"/>
      <c r="P236" s="271"/>
      <c r="Q236" s="271"/>
      <c r="R236" s="271"/>
      <c r="S236" s="271"/>
      <c r="T236" s="271"/>
      <c r="U236" s="271"/>
      <c r="V236" s="271"/>
      <c r="W236" s="271"/>
      <c r="X236" s="271"/>
      <c r="Y236" s="271"/>
      <c r="Z236" s="271"/>
      <c r="AA236" s="271"/>
      <c r="AB236" s="271"/>
      <c r="AC236" s="271"/>
      <c r="AD236" s="271"/>
    </row>
    <row r="237" ht="20.25" customHeight="1">
      <c r="A237" s="271"/>
      <c r="B237" s="271"/>
      <c r="C237" s="271"/>
      <c r="D237" s="271"/>
      <c r="E237" s="271"/>
      <c r="F237" s="271"/>
      <c r="G237" s="271"/>
      <c r="H237" s="271"/>
      <c r="I237" s="271"/>
      <c r="J237" s="271"/>
      <c r="K237" s="271"/>
      <c r="L237" s="271"/>
      <c r="M237" s="271"/>
      <c r="N237" s="271"/>
      <c r="O237" s="271"/>
      <c r="P237" s="271"/>
      <c r="Q237" s="271"/>
      <c r="R237" s="271"/>
      <c r="S237" s="271"/>
      <c r="T237" s="271"/>
      <c r="U237" s="271"/>
      <c r="V237" s="271"/>
      <c r="W237" s="271"/>
      <c r="X237" s="271"/>
      <c r="Y237" s="271"/>
      <c r="Z237" s="271"/>
      <c r="AA237" s="271"/>
      <c r="AB237" s="271"/>
      <c r="AC237" s="271"/>
      <c r="AD237" s="271"/>
    </row>
    <row r="238" ht="20.25" customHeight="1">
      <c r="A238" s="271"/>
      <c r="B238" s="271"/>
      <c r="C238" s="271"/>
      <c r="D238" s="271"/>
      <c r="E238" s="271"/>
      <c r="F238" s="271"/>
      <c r="G238" s="271"/>
      <c r="H238" s="271"/>
      <c r="I238" s="271"/>
      <c r="J238" s="271"/>
      <c r="K238" s="271"/>
      <c r="L238" s="271"/>
      <c r="M238" s="271"/>
      <c r="N238" s="271"/>
      <c r="O238" s="271"/>
      <c r="P238" s="271"/>
      <c r="Q238" s="271"/>
      <c r="R238" s="271"/>
      <c r="S238" s="271"/>
      <c r="T238" s="271"/>
      <c r="U238" s="271"/>
      <c r="V238" s="271"/>
      <c r="W238" s="271"/>
      <c r="X238" s="271"/>
      <c r="Y238" s="271"/>
      <c r="Z238" s="271"/>
      <c r="AA238" s="271"/>
      <c r="AB238" s="271"/>
      <c r="AC238" s="271"/>
      <c r="AD238" s="271"/>
    </row>
    <row r="239" ht="20.25" customHeight="1">
      <c r="A239" s="271"/>
      <c r="B239" s="271"/>
      <c r="C239" s="271"/>
      <c r="D239" s="271"/>
      <c r="E239" s="271"/>
      <c r="F239" s="271"/>
      <c r="G239" s="271"/>
      <c r="H239" s="271"/>
      <c r="I239" s="271"/>
      <c r="J239" s="271"/>
      <c r="K239" s="271"/>
      <c r="L239" s="271"/>
      <c r="M239" s="271"/>
      <c r="N239" s="271"/>
      <c r="O239" s="271"/>
      <c r="P239" s="271"/>
      <c r="Q239" s="271"/>
      <c r="R239" s="271"/>
      <c r="S239" s="271"/>
      <c r="T239" s="271"/>
      <c r="U239" s="271"/>
      <c r="V239" s="271"/>
      <c r="W239" s="271"/>
      <c r="X239" s="271"/>
      <c r="Y239" s="271"/>
      <c r="Z239" s="271"/>
      <c r="AA239" s="271"/>
      <c r="AB239" s="271"/>
      <c r="AC239" s="271"/>
      <c r="AD239" s="271"/>
    </row>
    <row r="240" ht="20.25" customHeight="1">
      <c r="A240" s="271"/>
      <c r="B240" s="271"/>
      <c r="C240" s="271"/>
      <c r="D240" s="271"/>
      <c r="E240" s="271"/>
      <c r="F240" s="271"/>
      <c r="G240" s="271"/>
      <c r="H240" s="271"/>
      <c r="I240" s="271"/>
      <c r="J240" s="271"/>
      <c r="K240" s="271"/>
      <c r="L240" s="271"/>
      <c r="M240" s="271"/>
      <c r="N240" s="271"/>
      <c r="O240" s="271"/>
      <c r="P240" s="271"/>
      <c r="Q240" s="271"/>
      <c r="R240" s="271"/>
      <c r="S240" s="271"/>
      <c r="T240" s="271"/>
      <c r="U240" s="271"/>
      <c r="V240" s="271"/>
      <c r="W240" s="271"/>
      <c r="X240" s="271"/>
      <c r="Y240" s="271"/>
      <c r="Z240" s="271"/>
      <c r="AA240" s="271"/>
      <c r="AB240" s="271"/>
      <c r="AC240" s="271"/>
      <c r="AD240" s="271"/>
    </row>
    <row r="241" ht="20.25" customHeight="1">
      <c r="A241" s="271"/>
      <c r="B241" s="271"/>
      <c r="C241" s="271"/>
      <c r="D241" s="271"/>
      <c r="E241" s="271"/>
      <c r="F241" s="271"/>
      <c r="G241" s="271"/>
      <c r="H241" s="271"/>
      <c r="I241" s="271"/>
      <c r="J241" s="271"/>
      <c r="K241" s="271"/>
      <c r="L241" s="271"/>
      <c r="M241" s="271"/>
      <c r="N241" s="271"/>
      <c r="O241" s="271"/>
      <c r="P241" s="271"/>
      <c r="Q241" s="271"/>
      <c r="R241" s="271"/>
      <c r="S241" s="271"/>
      <c r="T241" s="271"/>
      <c r="U241" s="271"/>
      <c r="V241" s="271"/>
      <c r="W241" s="271"/>
      <c r="X241" s="271"/>
      <c r="Y241" s="271"/>
      <c r="Z241" s="271"/>
      <c r="AA241" s="271"/>
      <c r="AB241" s="271"/>
      <c r="AC241" s="271"/>
      <c r="AD241" s="271"/>
    </row>
    <row r="242" ht="20.25" customHeight="1">
      <c r="A242" s="271"/>
      <c r="B242" s="271"/>
      <c r="C242" s="271"/>
      <c r="D242" s="271"/>
      <c r="E242" s="271"/>
      <c r="F242" s="271"/>
      <c r="G242" s="271"/>
      <c r="H242" s="271"/>
      <c r="I242" s="271"/>
      <c r="J242" s="271"/>
      <c r="K242" s="271"/>
      <c r="L242" s="271"/>
      <c r="M242" s="271"/>
      <c r="N242" s="271"/>
      <c r="O242" s="271"/>
      <c r="P242" s="271"/>
      <c r="Q242" s="271"/>
      <c r="R242" s="271"/>
      <c r="S242" s="271"/>
      <c r="T242" s="271"/>
      <c r="U242" s="271"/>
      <c r="V242" s="271"/>
      <c r="W242" s="271"/>
      <c r="X242" s="271"/>
      <c r="Y242" s="271"/>
      <c r="Z242" s="271"/>
      <c r="AA242" s="271"/>
      <c r="AB242" s="271"/>
      <c r="AC242" s="271"/>
      <c r="AD242" s="271"/>
    </row>
    <row r="243" ht="20.25" customHeight="1">
      <c r="A243" s="271"/>
      <c r="B243" s="271"/>
      <c r="C243" s="271"/>
      <c r="D243" s="271"/>
      <c r="E243" s="271"/>
      <c r="F243" s="271"/>
      <c r="G243" s="271"/>
      <c r="H243" s="271"/>
      <c r="I243" s="271"/>
      <c r="J243" s="271"/>
      <c r="K243" s="271"/>
      <c r="L243" s="271"/>
      <c r="M243" s="271"/>
      <c r="N243" s="271"/>
      <c r="O243" s="271"/>
      <c r="P243" s="271"/>
      <c r="Q243" s="271"/>
      <c r="R243" s="271"/>
      <c r="S243" s="271"/>
      <c r="T243" s="271"/>
      <c r="U243" s="271"/>
      <c r="V243" s="271"/>
      <c r="W243" s="271"/>
      <c r="X243" s="271"/>
      <c r="Y243" s="271"/>
      <c r="Z243" s="271"/>
      <c r="AA243" s="271"/>
      <c r="AB243" s="271"/>
      <c r="AC243" s="271"/>
      <c r="AD243" s="271"/>
    </row>
    <row r="244" ht="20.25" customHeight="1">
      <c r="A244" s="271"/>
      <c r="B244" s="271"/>
      <c r="C244" s="271"/>
      <c r="D244" s="271"/>
      <c r="E244" s="271"/>
      <c r="F244" s="271"/>
      <c r="G244" s="271"/>
      <c r="H244" s="271"/>
      <c r="I244" s="271"/>
      <c r="J244" s="271"/>
      <c r="K244" s="271"/>
      <c r="L244" s="271"/>
      <c r="M244" s="271"/>
      <c r="N244" s="271"/>
      <c r="O244" s="271"/>
      <c r="P244" s="271"/>
      <c r="Q244" s="271"/>
      <c r="R244" s="271"/>
      <c r="S244" s="271"/>
      <c r="T244" s="271"/>
      <c r="U244" s="271"/>
      <c r="V244" s="271"/>
      <c r="W244" s="271"/>
      <c r="X244" s="271"/>
      <c r="Y244" s="271"/>
      <c r="Z244" s="271"/>
      <c r="AA244" s="271"/>
      <c r="AB244" s="271"/>
      <c r="AC244" s="271"/>
      <c r="AD244" s="271"/>
    </row>
    <row r="245" ht="20.25" customHeight="1">
      <c r="A245" s="271"/>
      <c r="B245" s="271"/>
      <c r="C245" s="271"/>
      <c r="D245" s="271"/>
      <c r="E245" s="271"/>
      <c r="F245" s="271"/>
      <c r="G245" s="271"/>
      <c r="H245" s="271"/>
      <c r="I245" s="271"/>
      <c r="J245" s="271"/>
      <c r="K245" s="271"/>
      <c r="L245" s="271"/>
      <c r="M245" s="271"/>
      <c r="N245" s="271"/>
      <c r="O245" s="271"/>
      <c r="P245" s="271"/>
      <c r="Q245" s="271"/>
      <c r="R245" s="271"/>
      <c r="S245" s="271"/>
      <c r="T245" s="271"/>
      <c r="U245" s="271"/>
      <c r="V245" s="271"/>
      <c r="W245" s="271"/>
      <c r="X245" s="271"/>
      <c r="Y245" s="271"/>
      <c r="Z245" s="271"/>
      <c r="AA245" s="271"/>
      <c r="AB245" s="271"/>
      <c r="AC245" s="271"/>
      <c r="AD245" s="271"/>
    </row>
    <row r="246" ht="20.25" customHeight="1">
      <c r="A246" s="271"/>
      <c r="B246" s="271"/>
      <c r="C246" s="271"/>
      <c r="D246" s="271"/>
      <c r="E246" s="271"/>
      <c r="F246" s="271"/>
      <c r="G246" s="271"/>
      <c r="H246" s="271"/>
      <c r="I246" s="271"/>
      <c r="J246" s="271"/>
      <c r="K246" s="271"/>
      <c r="L246" s="271"/>
      <c r="M246" s="271"/>
      <c r="N246" s="271"/>
      <c r="O246" s="271"/>
      <c r="P246" s="271"/>
      <c r="Q246" s="271"/>
      <c r="R246" s="271"/>
      <c r="S246" s="271"/>
      <c r="T246" s="271"/>
      <c r="U246" s="271"/>
      <c r="V246" s="271"/>
      <c r="W246" s="271"/>
      <c r="X246" s="271"/>
      <c r="Y246" s="271"/>
      <c r="Z246" s="271"/>
      <c r="AA246" s="271"/>
      <c r="AB246" s="271"/>
      <c r="AC246" s="271"/>
      <c r="AD246" s="271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1.14"/>
    <col customWidth="1" min="3" max="5" width="19.86"/>
    <col customWidth="1" min="6" max="6" width="98.43"/>
    <col customWidth="1" min="7" max="7" width="27.14"/>
    <col customWidth="1" min="8" max="11" width="19.86"/>
    <col customWidth="1" min="12" max="22" width="8.0"/>
  </cols>
  <sheetData>
    <row r="1" ht="18.0" customHeight="1">
      <c r="A1" s="430" t="s">
        <v>53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18.0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18.0" customHeight="1">
      <c r="A3" s="430" t="s">
        <v>122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18.0" customHeight="1">
      <c r="A4" s="7"/>
      <c r="B4" s="7"/>
      <c r="C4" s="7"/>
      <c r="D4" s="7"/>
      <c r="E4" s="7"/>
      <c r="F4" s="431"/>
      <c r="G4" s="431"/>
      <c r="H4" s="431"/>
      <c r="I4" s="431"/>
      <c r="J4" s="431"/>
      <c r="K4" s="431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20.25" customHeight="1">
      <c r="A5" s="430" t="s">
        <v>123</v>
      </c>
      <c r="B5" s="324" t="s">
        <v>144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18.75" customHeight="1">
      <c r="A6" s="7"/>
      <c r="B6" s="7"/>
      <c r="C6" s="7"/>
      <c r="D6" s="7"/>
      <c r="E6" s="7"/>
      <c r="F6" s="7"/>
      <c r="G6" s="432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33.0" customHeight="1">
      <c r="A7" s="433"/>
      <c r="B7" s="434"/>
      <c r="C7" s="435"/>
      <c r="D7" s="436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437"/>
      <c r="T7" s="437"/>
      <c r="U7" s="437"/>
      <c r="V7" s="437"/>
    </row>
    <row r="8" ht="33.0" customHeight="1">
      <c r="A8" s="438"/>
      <c r="B8" s="439"/>
      <c r="C8" s="435"/>
      <c r="D8" s="436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437"/>
      <c r="T8" s="437"/>
      <c r="U8" s="437"/>
      <c r="V8" s="437"/>
    </row>
    <row r="9" ht="33.0" customHeight="1">
      <c r="A9" s="433"/>
      <c r="B9" s="434"/>
      <c r="C9" s="435"/>
      <c r="D9" s="436"/>
      <c r="E9" s="440"/>
      <c r="F9" s="440"/>
      <c r="G9" s="440"/>
      <c r="H9" s="440"/>
      <c r="I9" s="440"/>
      <c r="J9" s="440"/>
      <c r="K9" s="440"/>
      <c r="L9" s="440"/>
      <c r="M9" s="440"/>
      <c r="N9" s="440"/>
      <c r="O9" s="440"/>
      <c r="P9" s="440"/>
      <c r="Q9" s="440"/>
      <c r="R9" s="440"/>
      <c r="S9" s="440"/>
      <c r="T9" s="440"/>
      <c r="U9" s="440"/>
      <c r="V9" s="440"/>
    </row>
    <row r="10" ht="33.0" customHeight="1">
      <c r="A10" s="433"/>
      <c r="B10" s="434"/>
      <c r="C10" s="435"/>
      <c r="D10" s="436"/>
      <c r="E10" s="437"/>
      <c r="F10" s="437"/>
      <c r="G10" s="437"/>
      <c r="H10" s="437"/>
      <c r="I10" s="437"/>
      <c r="J10" s="437"/>
      <c r="K10" s="437"/>
      <c r="L10" s="437"/>
      <c r="M10" s="437"/>
      <c r="N10" s="437"/>
      <c r="O10" s="437"/>
      <c r="P10" s="437"/>
      <c r="Q10" s="437"/>
      <c r="R10" s="437"/>
      <c r="S10" s="437"/>
      <c r="T10" s="437"/>
      <c r="U10" s="437"/>
      <c r="V10" s="437"/>
    </row>
    <row r="11" ht="33.0" customHeight="1">
      <c r="A11" s="433"/>
      <c r="B11" s="434"/>
      <c r="C11" s="435"/>
      <c r="D11" s="436"/>
      <c r="E11" s="437"/>
      <c r="F11" s="437"/>
      <c r="G11" s="437"/>
      <c r="H11" s="437"/>
      <c r="I11" s="437"/>
      <c r="J11" s="437"/>
      <c r="K11" s="437"/>
      <c r="L11" s="437"/>
      <c r="M11" s="437"/>
      <c r="N11" s="437"/>
      <c r="O11" s="437"/>
      <c r="P11" s="437"/>
      <c r="Q11" s="437"/>
      <c r="R11" s="437"/>
      <c r="S11" s="437"/>
      <c r="T11" s="437"/>
      <c r="U11" s="437"/>
      <c r="V11" s="437"/>
    </row>
    <row r="12" ht="33.0" customHeight="1">
      <c r="A12" s="433"/>
      <c r="B12" s="434"/>
      <c r="C12" s="435"/>
      <c r="D12" s="436"/>
      <c r="E12" s="437"/>
      <c r="F12" s="437"/>
      <c r="G12" s="437"/>
      <c r="H12" s="437"/>
      <c r="I12" s="437"/>
      <c r="J12" s="437"/>
      <c r="K12" s="437"/>
      <c r="L12" s="437"/>
      <c r="M12" s="437"/>
      <c r="N12" s="437"/>
      <c r="O12" s="437"/>
      <c r="P12" s="437"/>
      <c r="Q12" s="437"/>
      <c r="R12" s="437"/>
      <c r="S12" s="437"/>
      <c r="T12" s="437"/>
      <c r="U12" s="437"/>
      <c r="V12" s="437"/>
    </row>
    <row r="13" ht="33.0" customHeight="1">
      <c r="A13" s="433"/>
      <c r="B13" s="434"/>
      <c r="C13" s="435"/>
      <c r="D13" s="436"/>
      <c r="E13" s="437"/>
      <c r="F13" s="437"/>
      <c r="G13" s="437"/>
      <c r="H13" s="437"/>
      <c r="I13" s="437"/>
      <c r="J13" s="437"/>
      <c r="K13" s="437"/>
      <c r="L13" s="437"/>
      <c r="M13" s="437"/>
      <c r="N13" s="437"/>
      <c r="O13" s="437"/>
      <c r="P13" s="437"/>
      <c r="Q13" s="437"/>
      <c r="R13" s="437"/>
      <c r="S13" s="437"/>
      <c r="T13" s="437"/>
      <c r="U13" s="437"/>
      <c r="V13" s="437"/>
    </row>
    <row r="14" ht="33.0" customHeight="1">
      <c r="A14" s="433"/>
      <c r="B14" s="434"/>
      <c r="C14" s="433"/>
      <c r="D14" s="436"/>
      <c r="E14" s="437"/>
      <c r="F14" s="437"/>
      <c r="G14" s="437"/>
      <c r="H14" s="437"/>
      <c r="I14" s="437"/>
      <c r="J14" s="437"/>
      <c r="K14" s="437"/>
      <c r="L14" s="437"/>
      <c r="M14" s="437"/>
      <c r="N14" s="437"/>
      <c r="O14" s="437"/>
      <c r="P14" s="437"/>
      <c r="Q14" s="437"/>
      <c r="R14" s="437"/>
      <c r="S14" s="437"/>
      <c r="T14" s="437"/>
      <c r="U14" s="437"/>
      <c r="V14" s="437"/>
    </row>
    <row r="15" ht="33.0" customHeight="1">
      <c r="A15" s="433"/>
      <c r="B15" s="434"/>
      <c r="C15" s="435"/>
      <c r="D15" s="436"/>
      <c r="E15" s="437"/>
      <c r="F15" s="437"/>
      <c r="G15" s="437"/>
      <c r="H15" s="437"/>
      <c r="I15" s="437"/>
      <c r="J15" s="437"/>
      <c r="K15" s="437"/>
      <c r="L15" s="437"/>
      <c r="M15" s="437"/>
      <c r="N15" s="437"/>
      <c r="O15" s="437"/>
      <c r="P15" s="437"/>
      <c r="Q15" s="437"/>
      <c r="R15" s="437"/>
      <c r="S15" s="437"/>
      <c r="T15" s="437"/>
      <c r="U15" s="437"/>
      <c r="V15" s="437"/>
    </row>
    <row r="16" ht="33.0" customHeight="1">
      <c r="A16" s="433"/>
      <c r="B16" s="434"/>
      <c r="C16" s="435"/>
      <c r="D16" s="436"/>
      <c r="E16" s="440"/>
      <c r="F16" s="440"/>
      <c r="G16" s="440"/>
      <c r="H16" s="440"/>
      <c r="I16" s="440"/>
      <c r="J16" s="440"/>
      <c r="K16" s="440"/>
      <c r="L16" s="440"/>
      <c r="M16" s="440"/>
      <c r="N16" s="440"/>
      <c r="O16" s="440"/>
      <c r="P16" s="440"/>
      <c r="Q16" s="440"/>
      <c r="R16" s="440"/>
      <c r="S16" s="440"/>
      <c r="T16" s="440"/>
      <c r="U16" s="440"/>
      <c r="V16" s="440"/>
    </row>
    <row r="17" ht="33.0" customHeight="1">
      <c r="A17" s="433"/>
      <c r="B17" s="434"/>
      <c r="C17" s="435"/>
      <c r="D17" s="436"/>
      <c r="E17" s="437"/>
      <c r="F17" s="437"/>
      <c r="G17" s="437"/>
      <c r="H17" s="437"/>
      <c r="I17" s="437"/>
      <c r="J17" s="437"/>
      <c r="K17" s="437"/>
      <c r="L17" s="437"/>
      <c r="M17" s="437"/>
      <c r="N17" s="437"/>
      <c r="O17" s="437"/>
      <c r="P17" s="437"/>
      <c r="Q17" s="437"/>
      <c r="R17" s="437"/>
      <c r="S17" s="437"/>
      <c r="T17" s="437"/>
      <c r="U17" s="437"/>
      <c r="V17" s="437"/>
    </row>
    <row r="18" ht="33.0" customHeight="1">
      <c r="A18" s="433"/>
      <c r="B18" s="434"/>
      <c r="C18" s="435"/>
      <c r="D18" s="436"/>
      <c r="E18" s="440"/>
      <c r="F18" s="440"/>
      <c r="G18" s="440"/>
      <c r="H18" s="440"/>
      <c r="I18" s="440"/>
      <c r="J18" s="440"/>
      <c r="K18" s="440"/>
      <c r="L18" s="440"/>
      <c r="M18" s="440"/>
      <c r="N18" s="440"/>
      <c r="O18" s="440"/>
      <c r="P18" s="440"/>
      <c r="Q18" s="440"/>
      <c r="R18" s="440"/>
      <c r="S18" s="440"/>
      <c r="T18" s="440"/>
      <c r="U18" s="440"/>
      <c r="V18" s="440"/>
    </row>
    <row r="19" ht="33.0" customHeight="1">
      <c r="A19" s="433"/>
      <c r="B19" s="434"/>
      <c r="C19" s="435"/>
      <c r="D19" s="436"/>
      <c r="E19" s="437"/>
      <c r="F19" s="437"/>
      <c r="G19" s="437"/>
      <c r="H19" s="437"/>
      <c r="I19" s="437"/>
      <c r="J19" s="437"/>
      <c r="K19" s="437"/>
      <c r="L19" s="437"/>
      <c r="M19" s="437"/>
      <c r="N19" s="437"/>
      <c r="O19" s="437"/>
      <c r="P19" s="437"/>
      <c r="Q19" s="437"/>
      <c r="R19" s="437"/>
      <c r="S19" s="437"/>
      <c r="T19" s="437"/>
      <c r="U19" s="437"/>
      <c r="V19" s="437"/>
    </row>
    <row r="20" ht="33.0" customHeight="1">
      <c r="A20" s="433"/>
      <c r="B20" s="434"/>
      <c r="C20" s="435"/>
      <c r="D20" s="436"/>
      <c r="E20" s="437"/>
      <c r="F20" s="437"/>
      <c r="G20" s="437"/>
      <c r="H20" s="437"/>
      <c r="I20" s="437"/>
      <c r="J20" s="437"/>
      <c r="K20" s="437"/>
      <c r="L20" s="437"/>
      <c r="M20" s="437"/>
      <c r="N20" s="437"/>
      <c r="O20" s="437"/>
      <c r="P20" s="437"/>
      <c r="Q20" s="437"/>
      <c r="R20" s="437"/>
      <c r="S20" s="437"/>
      <c r="T20" s="437"/>
      <c r="U20" s="437"/>
      <c r="V20" s="437"/>
    </row>
    <row r="21" ht="33.0" customHeight="1">
      <c r="A21" s="433"/>
      <c r="B21" s="434"/>
      <c r="C21" s="435"/>
      <c r="D21" s="436"/>
      <c r="E21" s="437"/>
      <c r="F21" s="437"/>
      <c r="G21" s="437"/>
      <c r="H21" s="437"/>
      <c r="I21" s="437"/>
      <c r="J21" s="437"/>
      <c r="K21" s="437"/>
      <c r="L21" s="437"/>
      <c r="M21" s="437"/>
      <c r="N21" s="437"/>
      <c r="O21" s="437"/>
      <c r="P21" s="437"/>
      <c r="Q21" s="437"/>
      <c r="R21" s="437"/>
      <c r="S21" s="437"/>
      <c r="T21" s="437"/>
      <c r="U21" s="437"/>
      <c r="V21" s="437"/>
    </row>
    <row r="22" ht="33.0" customHeight="1">
      <c r="A22" s="433"/>
      <c r="B22" s="434"/>
      <c r="C22" s="435"/>
      <c r="D22" s="436"/>
      <c r="E22" s="437"/>
      <c r="F22" s="437"/>
      <c r="G22" s="437"/>
      <c r="H22" s="437"/>
      <c r="I22" s="437"/>
      <c r="J22" s="437"/>
      <c r="K22" s="437"/>
      <c r="L22" s="437"/>
      <c r="M22" s="437"/>
      <c r="N22" s="437"/>
      <c r="O22" s="437"/>
      <c r="P22" s="437"/>
      <c r="Q22" s="437"/>
      <c r="R22" s="437"/>
      <c r="S22" s="437"/>
      <c r="T22" s="437"/>
      <c r="U22" s="437"/>
      <c r="V22" s="437"/>
    </row>
    <row r="23" ht="33.0" customHeight="1">
      <c r="A23" s="433"/>
      <c r="B23" s="434"/>
      <c r="C23" s="435"/>
      <c r="D23" s="436"/>
      <c r="E23" s="437"/>
      <c r="F23" s="437"/>
      <c r="G23" s="437"/>
      <c r="H23" s="437"/>
      <c r="I23" s="437"/>
      <c r="J23" s="437"/>
      <c r="K23" s="437"/>
      <c r="L23" s="437"/>
      <c r="M23" s="437"/>
      <c r="N23" s="437"/>
      <c r="O23" s="437"/>
      <c r="P23" s="437"/>
      <c r="Q23" s="437"/>
      <c r="R23" s="437"/>
      <c r="S23" s="437"/>
      <c r="T23" s="437"/>
      <c r="U23" s="437"/>
      <c r="V23" s="437"/>
    </row>
    <row r="24" ht="33.0" customHeight="1">
      <c r="A24" s="433"/>
      <c r="B24" s="434"/>
      <c r="C24" s="435"/>
      <c r="D24" s="441"/>
      <c r="E24" s="437"/>
      <c r="F24" s="437"/>
      <c r="G24" s="437"/>
      <c r="H24" s="437"/>
      <c r="I24" s="437"/>
      <c r="J24" s="437"/>
      <c r="K24" s="437"/>
      <c r="L24" s="437"/>
      <c r="M24" s="437"/>
      <c r="N24" s="437"/>
      <c r="O24" s="437"/>
      <c r="P24" s="437"/>
      <c r="Q24" s="437"/>
      <c r="R24" s="437"/>
      <c r="S24" s="437"/>
      <c r="T24" s="437"/>
      <c r="U24" s="437"/>
      <c r="V24" s="437"/>
    </row>
    <row r="25" ht="33.0" customHeight="1">
      <c r="A25" s="433"/>
      <c r="B25" s="434"/>
      <c r="C25" s="435"/>
      <c r="D25" s="441"/>
      <c r="E25" s="437"/>
      <c r="F25" s="437"/>
      <c r="G25" s="437"/>
      <c r="H25" s="437"/>
      <c r="I25" s="437"/>
      <c r="J25" s="437"/>
      <c r="K25" s="437"/>
      <c r="L25" s="437"/>
      <c r="M25" s="437"/>
      <c r="N25" s="437"/>
      <c r="O25" s="437"/>
      <c r="P25" s="437"/>
      <c r="Q25" s="437"/>
      <c r="R25" s="437"/>
      <c r="S25" s="437"/>
      <c r="T25" s="437"/>
      <c r="U25" s="437"/>
      <c r="V25" s="437"/>
    </row>
    <row r="26" ht="33.0" customHeight="1">
      <c r="A26" s="433"/>
      <c r="B26" s="434"/>
      <c r="C26" s="435"/>
      <c r="D26" s="441"/>
      <c r="E26" s="437"/>
      <c r="F26" s="437"/>
      <c r="G26" s="437"/>
      <c r="H26" s="437"/>
      <c r="I26" s="437"/>
      <c r="J26" s="437"/>
      <c r="K26" s="437"/>
      <c r="L26" s="437"/>
      <c r="M26" s="437"/>
      <c r="N26" s="437"/>
      <c r="O26" s="437"/>
      <c r="P26" s="437"/>
      <c r="Q26" s="437"/>
      <c r="R26" s="437"/>
      <c r="S26" s="437"/>
      <c r="T26" s="437"/>
      <c r="U26" s="437"/>
      <c r="V26" s="437"/>
    </row>
    <row r="27" ht="33.0" customHeight="1">
      <c r="A27" s="433"/>
      <c r="B27" s="434"/>
      <c r="C27" s="435"/>
      <c r="D27" s="441"/>
      <c r="E27" s="437"/>
      <c r="F27" s="437"/>
      <c r="G27" s="437"/>
      <c r="H27" s="437"/>
      <c r="I27" s="437"/>
      <c r="J27" s="437"/>
      <c r="K27" s="437"/>
      <c r="L27" s="437"/>
      <c r="M27" s="437"/>
      <c r="N27" s="437"/>
      <c r="O27" s="437"/>
      <c r="P27" s="437"/>
      <c r="Q27" s="437"/>
      <c r="R27" s="437"/>
      <c r="S27" s="437"/>
      <c r="T27" s="437"/>
      <c r="U27" s="437"/>
      <c r="V27" s="437"/>
    </row>
    <row r="28" ht="33.0" customHeight="1">
      <c r="A28" s="433"/>
      <c r="B28" s="434"/>
      <c r="C28" s="435"/>
      <c r="D28" s="441"/>
      <c r="E28" s="437"/>
      <c r="F28" s="437"/>
      <c r="G28" s="437"/>
      <c r="H28" s="437"/>
      <c r="I28" s="437"/>
      <c r="J28" s="437"/>
      <c r="K28" s="437"/>
      <c r="L28" s="437"/>
      <c r="M28" s="437"/>
      <c r="N28" s="437"/>
      <c r="O28" s="437"/>
      <c r="P28" s="437"/>
      <c r="Q28" s="437"/>
      <c r="R28" s="437"/>
      <c r="S28" s="437"/>
      <c r="T28" s="437"/>
      <c r="U28" s="437"/>
      <c r="V28" s="437"/>
    </row>
    <row r="29" ht="33.0" customHeight="1">
      <c r="A29" s="433"/>
      <c r="B29" s="434"/>
      <c r="C29" s="435"/>
      <c r="D29" s="436"/>
      <c r="E29" s="437"/>
      <c r="F29" s="437"/>
      <c r="G29" s="437"/>
      <c r="H29" s="437"/>
      <c r="I29" s="437"/>
      <c r="J29" s="437"/>
      <c r="K29" s="437"/>
      <c r="L29" s="437"/>
      <c r="M29" s="437"/>
      <c r="N29" s="437"/>
      <c r="O29" s="437"/>
      <c r="P29" s="437"/>
      <c r="Q29" s="437"/>
      <c r="R29" s="437"/>
      <c r="S29" s="437"/>
      <c r="T29" s="437"/>
      <c r="U29" s="437"/>
      <c r="V29" s="437"/>
    </row>
    <row r="30" ht="33.0" customHeight="1">
      <c r="A30" s="442"/>
      <c r="B30" s="324"/>
      <c r="C30" s="436"/>
      <c r="D30" s="436"/>
      <c r="E30" s="437"/>
      <c r="F30" s="437"/>
      <c r="G30" s="437"/>
      <c r="H30" s="437"/>
      <c r="I30" s="437"/>
      <c r="J30" s="437"/>
      <c r="K30" s="437"/>
      <c r="L30" s="437"/>
      <c r="M30" s="437"/>
      <c r="N30" s="437"/>
      <c r="O30" s="437"/>
      <c r="P30" s="437"/>
      <c r="Q30" s="437"/>
      <c r="R30" s="437"/>
      <c r="S30" s="437"/>
      <c r="T30" s="437"/>
      <c r="U30" s="437"/>
      <c r="V30" s="437"/>
    </row>
    <row r="31" ht="23.25" customHeight="1">
      <c r="A31" s="437"/>
      <c r="B31" s="437"/>
      <c r="C31" s="437"/>
      <c r="D31" s="437"/>
      <c r="E31" s="437"/>
      <c r="F31" s="437"/>
      <c r="G31" s="437"/>
      <c r="H31" s="437"/>
      <c r="I31" s="437"/>
      <c r="J31" s="437"/>
      <c r="K31" s="437"/>
      <c r="L31" s="437"/>
      <c r="M31" s="437"/>
      <c r="N31" s="437"/>
      <c r="O31" s="437"/>
      <c r="P31" s="437"/>
      <c r="Q31" s="437"/>
      <c r="R31" s="437"/>
      <c r="S31" s="437"/>
      <c r="T31" s="437"/>
      <c r="U31" s="437"/>
      <c r="V31" s="437"/>
    </row>
    <row r="32" ht="23.25" customHeight="1">
      <c r="A32" s="437"/>
      <c r="B32" s="437"/>
      <c r="C32" s="437"/>
      <c r="D32" s="437"/>
      <c r="E32" s="437"/>
      <c r="F32" s="437"/>
      <c r="G32" s="437"/>
      <c r="H32" s="437"/>
      <c r="I32" s="437"/>
      <c r="J32" s="437"/>
      <c r="K32" s="437"/>
      <c r="L32" s="437"/>
      <c r="M32" s="437"/>
      <c r="N32" s="437"/>
      <c r="O32" s="437"/>
      <c r="P32" s="437"/>
      <c r="Q32" s="437"/>
      <c r="R32" s="437"/>
      <c r="S32" s="437"/>
      <c r="T32" s="437"/>
      <c r="U32" s="437"/>
      <c r="V32" s="437"/>
    </row>
    <row r="33" ht="23.25" customHeight="1">
      <c r="A33" s="437"/>
      <c r="B33" s="437"/>
      <c r="C33" s="437"/>
      <c r="D33" s="437"/>
      <c r="E33" s="437"/>
      <c r="F33" s="437"/>
      <c r="G33" s="437"/>
      <c r="H33" s="437"/>
      <c r="I33" s="437"/>
      <c r="J33" s="437"/>
      <c r="K33" s="437"/>
      <c r="L33" s="437"/>
      <c r="M33" s="437"/>
      <c r="N33" s="437"/>
      <c r="O33" s="437"/>
      <c r="P33" s="437"/>
      <c r="Q33" s="437"/>
      <c r="R33" s="437"/>
      <c r="S33" s="437"/>
      <c r="T33" s="437"/>
      <c r="U33" s="437"/>
      <c r="V33" s="437"/>
    </row>
    <row r="34" ht="23.25" customHeight="1">
      <c r="A34" s="437"/>
      <c r="B34" s="437"/>
      <c r="C34" s="437"/>
      <c r="D34" s="437"/>
      <c r="E34" s="437"/>
      <c r="F34" s="437"/>
      <c r="G34" s="437"/>
      <c r="H34" s="437"/>
      <c r="I34" s="437"/>
      <c r="J34" s="437"/>
      <c r="K34" s="437"/>
      <c r="L34" s="437"/>
      <c r="M34" s="437"/>
      <c r="N34" s="437"/>
      <c r="O34" s="437"/>
      <c r="P34" s="437"/>
      <c r="Q34" s="437"/>
      <c r="R34" s="437"/>
      <c r="S34" s="437"/>
      <c r="T34" s="437"/>
      <c r="U34" s="437"/>
      <c r="V34" s="437"/>
    </row>
    <row r="35" ht="23.25" customHeight="1">
      <c r="A35" s="437"/>
      <c r="B35" s="437"/>
      <c r="C35" s="437"/>
      <c r="D35" s="437"/>
      <c r="E35" s="437"/>
      <c r="F35" s="437"/>
      <c r="G35" s="437"/>
      <c r="H35" s="437"/>
      <c r="I35" s="437"/>
      <c r="J35" s="437"/>
      <c r="K35" s="437"/>
      <c r="L35" s="437"/>
      <c r="M35" s="437"/>
      <c r="N35" s="437"/>
      <c r="O35" s="437"/>
      <c r="P35" s="437"/>
      <c r="Q35" s="437"/>
      <c r="R35" s="437"/>
      <c r="S35" s="437"/>
      <c r="T35" s="437"/>
      <c r="U35" s="437"/>
      <c r="V35" s="437"/>
    </row>
    <row r="36" ht="23.25" customHeight="1">
      <c r="A36" s="437"/>
      <c r="B36" s="437"/>
      <c r="C36" s="437"/>
      <c r="D36" s="437"/>
      <c r="E36" s="437"/>
      <c r="F36" s="437"/>
      <c r="G36" s="437"/>
      <c r="H36" s="437"/>
      <c r="I36" s="437"/>
      <c r="J36" s="437"/>
      <c r="K36" s="437"/>
      <c r="L36" s="437"/>
      <c r="M36" s="437"/>
      <c r="N36" s="437"/>
      <c r="O36" s="437"/>
      <c r="P36" s="437"/>
      <c r="Q36" s="437"/>
      <c r="R36" s="437"/>
      <c r="S36" s="437"/>
      <c r="T36" s="437"/>
      <c r="U36" s="437"/>
      <c r="V36" s="437"/>
    </row>
    <row r="37" ht="23.25" customHeight="1">
      <c r="A37" s="437"/>
      <c r="B37" s="437"/>
      <c r="C37" s="437"/>
      <c r="D37" s="437"/>
      <c r="E37" s="437"/>
      <c r="F37" s="437"/>
      <c r="G37" s="437"/>
      <c r="H37" s="437"/>
      <c r="I37" s="437"/>
      <c r="J37" s="437"/>
      <c r="K37" s="437"/>
      <c r="L37" s="437"/>
      <c r="M37" s="437"/>
      <c r="N37" s="437"/>
      <c r="O37" s="437"/>
      <c r="P37" s="437"/>
      <c r="Q37" s="437"/>
      <c r="R37" s="437"/>
      <c r="S37" s="437"/>
      <c r="T37" s="437"/>
      <c r="U37" s="437"/>
      <c r="V37" s="437"/>
    </row>
    <row r="38" ht="23.25" customHeight="1">
      <c r="A38" s="437"/>
      <c r="B38" s="437"/>
      <c r="C38" s="437"/>
      <c r="D38" s="437"/>
      <c r="E38" s="437"/>
      <c r="F38" s="437"/>
      <c r="G38" s="437"/>
      <c r="H38" s="437"/>
      <c r="I38" s="437"/>
      <c r="J38" s="437"/>
      <c r="K38" s="437"/>
      <c r="L38" s="437"/>
      <c r="M38" s="437"/>
      <c r="N38" s="437"/>
      <c r="O38" s="437"/>
      <c r="P38" s="437"/>
      <c r="Q38" s="437"/>
      <c r="R38" s="437"/>
      <c r="S38" s="437"/>
      <c r="T38" s="437"/>
      <c r="U38" s="437"/>
      <c r="V38" s="437"/>
    </row>
    <row r="39" ht="23.25" customHeight="1">
      <c r="A39" s="437"/>
      <c r="B39" s="437"/>
      <c r="C39" s="437"/>
      <c r="D39" s="437"/>
      <c r="E39" s="437"/>
      <c r="F39" s="437"/>
      <c r="G39" s="437"/>
      <c r="H39" s="437"/>
      <c r="I39" s="437"/>
      <c r="J39" s="437"/>
      <c r="K39" s="437"/>
      <c r="L39" s="437"/>
      <c r="M39" s="437"/>
      <c r="N39" s="437"/>
      <c r="O39" s="437"/>
      <c r="P39" s="437"/>
      <c r="Q39" s="437"/>
      <c r="R39" s="437"/>
      <c r="S39" s="437"/>
      <c r="T39" s="437"/>
      <c r="U39" s="437"/>
      <c r="V39" s="437"/>
    </row>
    <row r="40" ht="23.25" customHeight="1">
      <c r="A40" s="437"/>
      <c r="B40" s="437"/>
      <c r="C40" s="437"/>
      <c r="D40" s="437"/>
      <c r="E40" s="437"/>
      <c r="F40" s="437"/>
      <c r="G40" s="437"/>
      <c r="H40" s="437"/>
      <c r="I40" s="437"/>
      <c r="J40" s="437"/>
      <c r="K40" s="437"/>
      <c r="L40" s="437"/>
      <c r="M40" s="437"/>
      <c r="N40" s="437"/>
      <c r="O40" s="437"/>
      <c r="P40" s="437"/>
      <c r="Q40" s="437"/>
      <c r="R40" s="437"/>
      <c r="S40" s="437"/>
      <c r="T40" s="437"/>
      <c r="U40" s="437"/>
      <c r="V40" s="437"/>
    </row>
    <row r="41" ht="23.25" customHeight="1">
      <c r="A41" s="437"/>
      <c r="B41" s="437"/>
      <c r="C41" s="437"/>
      <c r="D41" s="437"/>
      <c r="E41" s="437"/>
      <c r="F41" s="437"/>
      <c r="G41" s="437"/>
      <c r="H41" s="437"/>
      <c r="I41" s="437"/>
      <c r="J41" s="437"/>
      <c r="K41" s="437"/>
      <c r="L41" s="437"/>
      <c r="M41" s="437"/>
      <c r="N41" s="437"/>
      <c r="O41" s="437"/>
      <c r="P41" s="437"/>
      <c r="Q41" s="437"/>
      <c r="R41" s="437"/>
      <c r="S41" s="437"/>
      <c r="T41" s="437"/>
      <c r="U41" s="437"/>
      <c r="V41" s="437"/>
    </row>
    <row r="42" ht="23.25" customHeight="1">
      <c r="A42" s="437"/>
      <c r="B42" s="437"/>
      <c r="C42" s="437"/>
      <c r="D42" s="437"/>
      <c r="E42" s="437"/>
      <c r="F42" s="437"/>
      <c r="G42" s="437"/>
      <c r="H42" s="437"/>
      <c r="I42" s="437"/>
      <c r="J42" s="437"/>
      <c r="K42" s="437"/>
      <c r="L42" s="437"/>
      <c r="M42" s="437"/>
      <c r="N42" s="437"/>
      <c r="O42" s="437"/>
      <c r="P42" s="437"/>
      <c r="Q42" s="437"/>
      <c r="R42" s="437"/>
      <c r="S42" s="437"/>
      <c r="T42" s="437"/>
      <c r="U42" s="437"/>
      <c r="V42" s="437"/>
    </row>
    <row r="43" ht="23.25" customHeight="1">
      <c r="A43" s="437"/>
      <c r="B43" s="437"/>
      <c r="C43" s="437"/>
      <c r="D43" s="437"/>
      <c r="E43" s="437"/>
      <c r="F43" s="437"/>
      <c r="G43" s="437"/>
      <c r="H43" s="437"/>
      <c r="I43" s="437"/>
      <c r="J43" s="437"/>
      <c r="K43" s="437"/>
      <c r="L43" s="437"/>
      <c r="M43" s="437"/>
      <c r="N43" s="437"/>
      <c r="O43" s="437"/>
      <c r="P43" s="437"/>
      <c r="Q43" s="437"/>
      <c r="R43" s="437"/>
      <c r="S43" s="437"/>
      <c r="T43" s="437"/>
      <c r="U43" s="437"/>
      <c r="V43" s="437"/>
    </row>
    <row r="44" ht="23.25" customHeight="1">
      <c r="A44" s="437"/>
      <c r="B44" s="437"/>
      <c r="C44" s="437"/>
      <c r="D44" s="437"/>
      <c r="E44" s="437"/>
      <c r="F44" s="437"/>
      <c r="G44" s="437"/>
      <c r="H44" s="437"/>
      <c r="I44" s="437"/>
      <c r="J44" s="437"/>
      <c r="K44" s="437"/>
      <c r="L44" s="437"/>
      <c r="M44" s="437"/>
      <c r="N44" s="437"/>
      <c r="O44" s="437"/>
      <c r="P44" s="437"/>
      <c r="Q44" s="437"/>
      <c r="R44" s="437"/>
      <c r="S44" s="437"/>
      <c r="T44" s="437"/>
      <c r="U44" s="437"/>
      <c r="V44" s="437"/>
    </row>
    <row r="45" ht="23.25" customHeight="1">
      <c r="A45" s="437"/>
      <c r="B45" s="437"/>
      <c r="C45" s="437"/>
      <c r="D45" s="437"/>
      <c r="E45" s="437"/>
      <c r="F45" s="437"/>
      <c r="G45" s="437"/>
      <c r="H45" s="437"/>
      <c r="I45" s="437"/>
      <c r="J45" s="437"/>
      <c r="K45" s="437"/>
      <c r="L45" s="437"/>
      <c r="M45" s="437"/>
      <c r="N45" s="437"/>
      <c r="O45" s="437"/>
      <c r="P45" s="437"/>
      <c r="Q45" s="437"/>
      <c r="R45" s="437"/>
      <c r="S45" s="437"/>
      <c r="T45" s="437"/>
      <c r="U45" s="437"/>
      <c r="V45" s="437"/>
    </row>
    <row r="46" ht="23.25" customHeight="1">
      <c r="A46" s="437"/>
      <c r="B46" s="437"/>
      <c r="C46" s="437"/>
      <c r="D46" s="437"/>
      <c r="E46" s="437"/>
      <c r="F46" s="437"/>
      <c r="G46" s="437"/>
      <c r="H46" s="437"/>
      <c r="I46" s="437"/>
      <c r="J46" s="437"/>
      <c r="K46" s="437"/>
      <c r="L46" s="437"/>
      <c r="M46" s="437"/>
      <c r="N46" s="437"/>
      <c r="O46" s="437"/>
      <c r="P46" s="437"/>
      <c r="Q46" s="437"/>
      <c r="R46" s="437"/>
      <c r="S46" s="437"/>
      <c r="T46" s="437"/>
      <c r="U46" s="437"/>
      <c r="V46" s="437"/>
    </row>
    <row r="47" ht="23.25" customHeight="1">
      <c r="A47" s="437"/>
      <c r="B47" s="437"/>
      <c r="C47" s="437"/>
      <c r="D47" s="437"/>
      <c r="E47" s="437"/>
      <c r="F47" s="437"/>
      <c r="G47" s="437"/>
      <c r="H47" s="437"/>
      <c r="I47" s="437"/>
      <c r="J47" s="437"/>
      <c r="K47" s="437"/>
      <c r="L47" s="437"/>
      <c r="M47" s="437"/>
      <c r="N47" s="437"/>
      <c r="O47" s="437"/>
      <c r="P47" s="437"/>
      <c r="Q47" s="437"/>
      <c r="R47" s="437"/>
      <c r="S47" s="437"/>
      <c r="T47" s="437"/>
      <c r="U47" s="437"/>
      <c r="V47" s="437"/>
    </row>
    <row r="48" ht="23.25" customHeight="1">
      <c r="A48" s="437"/>
      <c r="B48" s="437"/>
      <c r="C48" s="437"/>
      <c r="D48" s="437"/>
      <c r="E48" s="437"/>
      <c r="F48" s="437"/>
      <c r="G48" s="437"/>
      <c r="H48" s="437"/>
      <c r="I48" s="437"/>
      <c r="J48" s="437"/>
      <c r="K48" s="437"/>
      <c r="L48" s="437"/>
      <c r="M48" s="437"/>
      <c r="N48" s="437"/>
      <c r="O48" s="437"/>
      <c r="P48" s="437"/>
      <c r="Q48" s="437"/>
      <c r="R48" s="437"/>
      <c r="S48" s="437"/>
      <c r="T48" s="437"/>
      <c r="U48" s="437"/>
      <c r="V48" s="437"/>
    </row>
    <row r="49" ht="23.25" customHeight="1">
      <c r="A49" s="437"/>
      <c r="B49" s="437"/>
      <c r="C49" s="437"/>
      <c r="D49" s="437"/>
      <c r="E49" s="437"/>
      <c r="F49" s="437"/>
      <c r="G49" s="437"/>
      <c r="H49" s="437"/>
      <c r="I49" s="437"/>
      <c r="J49" s="437"/>
      <c r="K49" s="437"/>
      <c r="L49" s="437"/>
      <c r="M49" s="437"/>
      <c r="N49" s="437"/>
      <c r="O49" s="437"/>
      <c r="P49" s="437"/>
      <c r="Q49" s="437"/>
      <c r="R49" s="437"/>
      <c r="S49" s="437"/>
      <c r="T49" s="437"/>
      <c r="U49" s="437"/>
      <c r="V49" s="437"/>
    </row>
    <row r="50" ht="23.25" customHeight="1">
      <c r="A50" s="437"/>
      <c r="B50" s="437"/>
      <c r="C50" s="437"/>
      <c r="D50" s="437"/>
      <c r="E50" s="437"/>
      <c r="F50" s="437"/>
      <c r="G50" s="437"/>
      <c r="H50" s="437"/>
      <c r="I50" s="437"/>
      <c r="J50" s="437"/>
      <c r="K50" s="437"/>
      <c r="L50" s="437"/>
      <c r="M50" s="437"/>
      <c r="N50" s="437"/>
      <c r="O50" s="437"/>
      <c r="P50" s="437"/>
      <c r="Q50" s="437"/>
      <c r="R50" s="437"/>
      <c r="S50" s="437"/>
      <c r="T50" s="437"/>
      <c r="U50" s="437"/>
      <c r="V50" s="437"/>
    </row>
    <row r="51" ht="23.25" customHeight="1">
      <c r="A51" s="437"/>
      <c r="B51" s="437"/>
      <c r="C51" s="437"/>
      <c r="D51" s="437"/>
      <c r="E51" s="437"/>
      <c r="F51" s="437"/>
      <c r="G51" s="437"/>
      <c r="H51" s="437"/>
      <c r="I51" s="437"/>
      <c r="J51" s="437"/>
      <c r="K51" s="437"/>
      <c r="L51" s="437"/>
      <c r="M51" s="437"/>
      <c r="N51" s="437"/>
      <c r="O51" s="437"/>
      <c r="P51" s="437"/>
      <c r="Q51" s="437"/>
      <c r="R51" s="437"/>
      <c r="S51" s="437"/>
      <c r="T51" s="437"/>
      <c r="U51" s="437"/>
      <c r="V51" s="437"/>
    </row>
    <row r="52" ht="23.25" customHeight="1">
      <c r="A52" s="437"/>
      <c r="B52" s="437"/>
      <c r="C52" s="437"/>
      <c r="D52" s="437"/>
      <c r="E52" s="437"/>
      <c r="F52" s="437"/>
      <c r="G52" s="437"/>
      <c r="H52" s="437"/>
      <c r="I52" s="437"/>
      <c r="J52" s="437"/>
      <c r="K52" s="437"/>
      <c r="L52" s="437"/>
      <c r="M52" s="437"/>
      <c r="N52" s="437"/>
      <c r="O52" s="437"/>
      <c r="P52" s="437"/>
      <c r="Q52" s="437"/>
      <c r="R52" s="437"/>
      <c r="S52" s="437"/>
      <c r="T52" s="437"/>
      <c r="U52" s="437"/>
      <c r="V52" s="437"/>
    </row>
    <row r="53" ht="23.25" customHeight="1">
      <c r="A53" s="437"/>
      <c r="B53" s="437"/>
      <c r="C53" s="437"/>
      <c r="D53" s="437"/>
      <c r="E53" s="437"/>
      <c r="F53" s="437"/>
      <c r="G53" s="437"/>
      <c r="H53" s="437"/>
      <c r="I53" s="437"/>
      <c r="J53" s="437"/>
      <c r="K53" s="437"/>
      <c r="L53" s="437"/>
      <c r="M53" s="437"/>
      <c r="N53" s="437"/>
      <c r="O53" s="437"/>
      <c r="P53" s="437"/>
      <c r="Q53" s="437"/>
      <c r="R53" s="437"/>
      <c r="S53" s="437"/>
      <c r="T53" s="437"/>
      <c r="U53" s="437"/>
      <c r="V53" s="437"/>
    </row>
    <row r="54" ht="23.25" customHeight="1">
      <c r="A54" s="437"/>
      <c r="B54" s="437"/>
      <c r="C54" s="437"/>
      <c r="D54" s="437"/>
      <c r="E54" s="437"/>
      <c r="F54" s="437"/>
      <c r="G54" s="437"/>
      <c r="H54" s="437"/>
      <c r="I54" s="437"/>
      <c r="J54" s="437"/>
      <c r="K54" s="437"/>
      <c r="L54" s="437"/>
      <c r="M54" s="437"/>
      <c r="N54" s="437"/>
      <c r="O54" s="437"/>
      <c r="P54" s="437"/>
      <c r="Q54" s="437"/>
      <c r="R54" s="437"/>
      <c r="S54" s="437"/>
      <c r="T54" s="437"/>
      <c r="U54" s="437"/>
      <c r="V54" s="437"/>
    </row>
    <row r="55" ht="23.25" customHeight="1">
      <c r="A55" s="437"/>
      <c r="B55" s="437"/>
      <c r="C55" s="437"/>
      <c r="D55" s="437"/>
      <c r="E55" s="437"/>
      <c r="F55" s="437"/>
      <c r="G55" s="437"/>
      <c r="H55" s="437"/>
      <c r="I55" s="437"/>
      <c r="J55" s="437"/>
      <c r="K55" s="437"/>
      <c r="L55" s="437"/>
      <c r="M55" s="437"/>
      <c r="N55" s="437"/>
      <c r="O55" s="437"/>
      <c r="P55" s="437"/>
      <c r="Q55" s="437"/>
      <c r="R55" s="437"/>
      <c r="S55" s="437"/>
      <c r="T55" s="437"/>
      <c r="U55" s="437"/>
      <c r="V55" s="437"/>
    </row>
    <row r="56" ht="23.25" customHeight="1">
      <c r="A56" s="437"/>
      <c r="B56" s="437"/>
      <c r="C56" s="437"/>
      <c r="D56" s="437"/>
      <c r="E56" s="437"/>
      <c r="F56" s="437"/>
      <c r="G56" s="437"/>
      <c r="H56" s="437"/>
      <c r="I56" s="437"/>
      <c r="J56" s="437"/>
      <c r="K56" s="437"/>
      <c r="L56" s="437"/>
      <c r="M56" s="437"/>
      <c r="N56" s="437"/>
      <c r="O56" s="437"/>
      <c r="P56" s="437"/>
      <c r="Q56" s="437"/>
      <c r="R56" s="437"/>
      <c r="S56" s="437"/>
      <c r="T56" s="437"/>
      <c r="U56" s="437"/>
      <c r="V56" s="437"/>
    </row>
    <row r="57" ht="23.25" customHeight="1">
      <c r="A57" s="437"/>
      <c r="B57" s="437"/>
      <c r="C57" s="437"/>
      <c r="D57" s="437"/>
      <c r="E57" s="437"/>
      <c r="F57" s="437"/>
      <c r="G57" s="437"/>
      <c r="H57" s="437"/>
      <c r="I57" s="437"/>
      <c r="J57" s="437"/>
      <c r="K57" s="437"/>
      <c r="L57" s="437"/>
      <c r="M57" s="437"/>
      <c r="N57" s="437"/>
      <c r="O57" s="437"/>
      <c r="P57" s="437"/>
      <c r="Q57" s="437"/>
      <c r="R57" s="437"/>
      <c r="S57" s="437"/>
      <c r="T57" s="437"/>
      <c r="U57" s="437"/>
      <c r="V57" s="437"/>
    </row>
    <row r="58" ht="23.25" customHeight="1">
      <c r="A58" s="437"/>
      <c r="B58" s="437"/>
      <c r="C58" s="437"/>
      <c r="D58" s="437"/>
      <c r="E58" s="437"/>
      <c r="F58" s="437"/>
      <c r="G58" s="437"/>
      <c r="H58" s="437"/>
      <c r="I58" s="437"/>
      <c r="J58" s="437"/>
      <c r="K58" s="437"/>
      <c r="L58" s="437"/>
      <c r="M58" s="437"/>
      <c r="N58" s="437"/>
      <c r="O58" s="437"/>
      <c r="P58" s="437"/>
      <c r="Q58" s="437"/>
      <c r="R58" s="437"/>
      <c r="S58" s="437"/>
      <c r="T58" s="437"/>
      <c r="U58" s="437"/>
      <c r="V58" s="437"/>
    </row>
    <row r="59" ht="23.25" customHeight="1">
      <c r="A59" s="437"/>
      <c r="B59" s="437"/>
      <c r="C59" s="437"/>
      <c r="D59" s="437"/>
      <c r="E59" s="437"/>
      <c r="F59" s="437"/>
      <c r="G59" s="437"/>
      <c r="H59" s="437"/>
      <c r="I59" s="437"/>
      <c r="J59" s="437"/>
      <c r="K59" s="437"/>
      <c r="L59" s="437"/>
      <c r="M59" s="437"/>
      <c r="N59" s="437"/>
      <c r="O59" s="437"/>
      <c r="P59" s="437"/>
      <c r="Q59" s="437"/>
      <c r="R59" s="437"/>
      <c r="S59" s="437"/>
      <c r="T59" s="437"/>
      <c r="U59" s="437"/>
      <c r="V59" s="437"/>
    </row>
    <row r="60" ht="23.25" customHeight="1">
      <c r="A60" s="437"/>
      <c r="B60" s="437"/>
      <c r="C60" s="437"/>
      <c r="D60" s="437"/>
      <c r="E60" s="437"/>
      <c r="F60" s="437"/>
      <c r="G60" s="437"/>
      <c r="H60" s="437"/>
      <c r="I60" s="437"/>
      <c r="J60" s="437"/>
      <c r="K60" s="437"/>
      <c r="L60" s="437"/>
      <c r="M60" s="437"/>
      <c r="N60" s="437"/>
      <c r="O60" s="437"/>
      <c r="P60" s="437"/>
      <c r="Q60" s="437"/>
      <c r="R60" s="437"/>
      <c r="S60" s="437"/>
      <c r="T60" s="437"/>
      <c r="U60" s="437"/>
      <c r="V60" s="437"/>
    </row>
    <row r="61" ht="23.25" customHeight="1">
      <c r="A61" s="437"/>
      <c r="B61" s="437"/>
      <c r="C61" s="437"/>
      <c r="D61" s="437"/>
      <c r="E61" s="437"/>
      <c r="F61" s="437"/>
      <c r="G61" s="437"/>
      <c r="H61" s="437"/>
      <c r="I61" s="437"/>
      <c r="J61" s="437"/>
      <c r="K61" s="437"/>
      <c r="L61" s="437"/>
      <c r="M61" s="437"/>
      <c r="N61" s="437"/>
      <c r="O61" s="437"/>
      <c r="P61" s="437"/>
      <c r="Q61" s="437"/>
      <c r="R61" s="437"/>
      <c r="S61" s="437"/>
      <c r="T61" s="437"/>
      <c r="U61" s="437"/>
      <c r="V61" s="437"/>
    </row>
    <row r="62" ht="23.25" customHeight="1">
      <c r="A62" s="437"/>
      <c r="B62" s="437"/>
      <c r="C62" s="437"/>
      <c r="D62" s="437"/>
      <c r="E62" s="437"/>
      <c r="F62" s="437"/>
      <c r="G62" s="437"/>
      <c r="H62" s="437"/>
      <c r="I62" s="437"/>
      <c r="J62" s="437"/>
      <c r="K62" s="437"/>
      <c r="L62" s="437"/>
      <c r="M62" s="437"/>
      <c r="N62" s="437"/>
      <c r="O62" s="437"/>
      <c r="P62" s="437"/>
      <c r="Q62" s="437"/>
      <c r="R62" s="437"/>
      <c r="S62" s="437"/>
      <c r="T62" s="437"/>
      <c r="U62" s="437"/>
      <c r="V62" s="437"/>
    </row>
    <row r="63" ht="23.25" customHeight="1">
      <c r="A63" s="437"/>
      <c r="B63" s="437"/>
      <c r="C63" s="437"/>
      <c r="D63" s="437"/>
      <c r="E63" s="437"/>
      <c r="F63" s="437"/>
      <c r="G63" s="437"/>
      <c r="H63" s="437"/>
      <c r="I63" s="437"/>
      <c r="J63" s="437"/>
      <c r="K63" s="437"/>
      <c r="L63" s="437"/>
      <c r="M63" s="437"/>
      <c r="N63" s="437"/>
      <c r="O63" s="437"/>
      <c r="P63" s="437"/>
      <c r="Q63" s="437"/>
      <c r="R63" s="437"/>
      <c r="S63" s="437"/>
      <c r="T63" s="437"/>
      <c r="U63" s="437"/>
      <c r="V63" s="437"/>
    </row>
    <row r="64" ht="23.25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437"/>
      <c r="T64" s="437"/>
      <c r="U64" s="437"/>
      <c r="V64" s="437"/>
    </row>
    <row r="65" ht="23.25" customHeight="1">
      <c r="A65" s="437"/>
      <c r="B65" s="437"/>
      <c r="C65" s="437"/>
      <c r="D65" s="437"/>
      <c r="E65" s="437"/>
      <c r="F65" s="437"/>
      <c r="G65" s="437"/>
      <c r="H65" s="437"/>
      <c r="I65" s="437"/>
      <c r="J65" s="437"/>
      <c r="K65" s="437"/>
      <c r="L65" s="437"/>
      <c r="M65" s="437"/>
      <c r="N65" s="437"/>
      <c r="O65" s="437"/>
      <c r="P65" s="437"/>
      <c r="Q65" s="437"/>
      <c r="R65" s="437"/>
      <c r="S65" s="437"/>
      <c r="T65" s="437"/>
      <c r="U65" s="437"/>
      <c r="V65" s="437"/>
    </row>
    <row r="66" ht="23.25" customHeight="1">
      <c r="A66" s="437"/>
      <c r="B66" s="437"/>
      <c r="C66" s="437"/>
      <c r="D66" s="437"/>
      <c r="E66" s="437"/>
      <c r="F66" s="437"/>
      <c r="G66" s="437"/>
      <c r="H66" s="437"/>
      <c r="I66" s="437"/>
      <c r="J66" s="437"/>
      <c r="K66" s="437"/>
      <c r="L66" s="437"/>
      <c r="M66" s="437"/>
      <c r="N66" s="437"/>
      <c r="O66" s="437"/>
      <c r="P66" s="437"/>
      <c r="Q66" s="437"/>
      <c r="R66" s="437"/>
      <c r="S66" s="437"/>
      <c r="T66" s="437"/>
      <c r="U66" s="437"/>
      <c r="V66" s="437"/>
    </row>
    <row r="67" ht="23.25" customHeight="1">
      <c r="A67" s="437"/>
      <c r="B67" s="437"/>
      <c r="C67" s="437"/>
      <c r="D67" s="437"/>
      <c r="E67" s="437"/>
      <c r="F67" s="437"/>
      <c r="G67" s="437"/>
      <c r="H67" s="437"/>
      <c r="I67" s="437"/>
      <c r="J67" s="437"/>
      <c r="K67" s="437"/>
      <c r="L67" s="437"/>
      <c r="M67" s="437"/>
      <c r="N67" s="437"/>
      <c r="O67" s="437"/>
      <c r="P67" s="437"/>
      <c r="Q67" s="437"/>
      <c r="R67" s="437"/>
      <c r="S67" s="437"/>
      <c r="T67" s="437"/>
      <c r="U67" s="437"/>
      <c r="V67" s="437"/>
    </row>
    <row r="68" ht="23.25" customHeight="1">
      <c r="A68" s="437"/>
      <c r="B68" s="437"/>
      <c r="C68" s="437"/>
      <c r="D68" s="437"/>
      <c r="E68" s="437"/>
      <c r="F68" s="437"/>
      <c r="G68" s="437"/>
      <c r="H68" s="437"/>
      <c r="I68" s="437"/>
      <c r="J68" s="437"/>
      <c r="K68" s="437"/>
      <c r="L68" s="437"/>
      <c r="M68" s="437"/>
      <c r="N68" s="437"/>
      <c r="O68" s="437"/>
      <c r="P68" s="437"/>
      <c r="Q68" s="437"/>
      <c r="R68" s="437"/>
      <c r="S68" s="437"/>
      <c r="T68" s="437"/>
      <c r="U68" s="437"/>
      <c r="V68" s="437"/>
    </row>
    <row r="69" ht="23.25" customHeight="1">
      <c r="A69" s="437"/>
      <c r="B69" s="437"/>
      <c r="C69" s="437"/>
      <c r="D69" s="437"/>
      <c r="E69" s="437"/>
      <c r="F69" s="437"/>
      <c r="G69" s="437"/>
      <c r="H69" s="437"/>
      <c r="I69" s="437"/>
      <c r="J69" s="437"/>
      <c r="K69" s="437"/>
      <c r="L69" s="437"/>
      <c r="M69" s="437"/>
      <c r="N69" s="437"/>
      <c r="O69" s="437"/>
      <c r="P69" s="437"/>
      <c r="Q69" s="437"/>
      <c r="R69" s="437"/>
      <c r="S69" s="437"/>
      <c r="T69" s="437"/>
      <c r="U69" s="437"/>
      <c r="V69" s="437"/>
    </row>
    <row r="70" ht="23.25" customHeight="1">
      <c r="A70" s="437"/>
      <c r="B70" s="437"/>
      <c r="C70" s="437"/>
      <c r="D70" s="437"/>
      <c r="E70" s="437"/>
      <c r="F70" s="437"/>
      <c r="G70" s="437"/>
      <c r="H70" s="437"/>
      <c r="I70" s="437"/>
      <c r="J70" s="437"/>
      <c r="K70" s="437"/>
      <c r="L70" s="437"/>
      <c r="M70" s="437"/>
      <c r="N70" s="437"/>
      <c r="O70" s="437"/>
      <c r="P70" s="437"/>
      <c r="Q70" s="437"/>
      <c r="R70" s="437"/>
      <c r="S70" s="437"/>
      <c r="T70" s="437"/>
      <c r="U70" s="437"/>
      <c r="V70" s="437"/>
    </row>
    <row r="71" ht="23.25" customHeight="1">
      <c r="A71" s="437"/>
      <c r="B71" s="437"/>
      <c r="C71" s="437"/>
      <c r="D71" s="437"/>
      <c r="E71" s="437"/>
      <c r="F71" s="437"/>
      <c r="G71" s="437"/>
      <c r="H71" s="437"/>
      <c r="I71" s="437"/>
      <c r="J71" s="437"/>
      <c r="K71" s="437"/>
      <c r="L71" s="437"/>
      <c r="M71" s="437"/>
      <c r="N71" s="437"/>
      <c r="O71" s="437"/>
      <c r="P71" s="437"/>
      <c r="Q71" s="437"/>
      <c r="R71" s="437"/>
      <c r="S71" s="437"/>
      <c r="T71" s="437"/>
      <c r="U71" s="437"/>
      <c r="V71" s="437"/>
    </row>
    <row r="72" ht="23.25" customHeight="1">
      <c r="A72" s="437"/>
      <c r="B72" s="437"/>
      <c r="C72" s="437"/>
      <c r="D72" s="437"/>
      <c r="E72" s="437"/>
      <c r="F72" s="437"/>
      <c r="G72" s="437"/>
      <c r="H72" s="437"/>
      <c r="I72" s="437"/>
      <c r="J72" s="437"/>
      <c r="K72" s="437"/>
      <c r="L72" s="437"/>
      <c r="M72" s="437"/>
      <c r="N72" s="437"/>
      <c r="O72" s="437"/>
      <c r="P72" s="437"/>
      <c r="Q72" s="437"/>
      <c r="R72" s="437"/>
      <c r="S72" s="437"/>
      <c r="T72" s="437"/>
      <c r="U72" s="437"/>
      <c r="V72" s="437"/>
    </row>
    <row r="73" ht="23.25" customHeight="1">
      <c r="A73" s="437"/>
      <c r="B73" s="437"/>
      <c r="C73" s="437"/>
      <c r="D73" s="437"/>
      <c r="E73" s="437"/>
      <c r="F73" s="437"/>
      <c r="G73" s="437"/>
      <c r="H73" s="437"/>
      <c r="I73" s="437"/>
      <c r="J73" s="437"/>
      <c r="K73" s="437"/>
      <c r="L73" s="437"/>
      <c r="M73" s="437"/>
      <c r="N73" s="437"/>
      <c r="O73" s="437"/>
      <c r="P73" s="437"/>
      <c r="Q73" s="437"/>
      <c r="R73" s="437"/>
      <c r="S73" s="437"/>
      <c r="T73" s="437"/>
      <c r="U73" s="437"/>
      <c r="V73" s="437"/>
    </row>
    <row r="74" ht="23.25" customHeight="1">
      <c r="A74" s="437"/>
      <c r="B74" s="437"/>
      <c r="C74" s="437"/>
      <c r="D74" s="437"/>
      <c r="E74" s="437"/>
      <c r="F74" s="437"/>
      <c r="G74" s="437"/>
      <c r="H74" s="437"/>
      <c r="I74" s="437"/>
      <c r="J74" s="437"/>
      <c r="K74" s="437"/>
      <c r="L74" s="437"/>
      <c r="M74" s="437"/>
      <c r="N74" s="437"/>
      <c r="O74" s="437"/>
      <c r="P74" s="437"/>
      <c r="Q74" s="437"/>
      <c r="R74" s="437"/>
      <c r="S74" s="437"/>
      <c r="T74" s="437"/>
      <c r="U74" s="437"/>
      <c r="V74" s="437"/>
    </row>
    <row r="75" ht="23.25" customHeight="1">
      <c r="A75" s="437"/>
      <c r="B75" s="437"/>
      <c r="C75" s="437"/>
      <c r="D75" s="437"/>
      <c r="E75" s="437"/>
      <c r="F75" s="437"/>
      <c r="G75" s="437"/>
      <c r="H75" s="437"/>
      <c r="I75" s="437"/>
      <c r="J75" s="437"/>
      <c r="K75" s="437"/>
      <c r="L75" s="437"/>
      <c r="M75" s="437"/>
      <c r="N75" s="437"/>
      <c r="O75" s="437"/>
      <c r="P75" s="437"/>
      <c r="Q75" s="437"/>
      <c r="R75" s="437"/>
      <c r="S75" s="437"/>
      <c r="T75" s="437"/>
      <c r="U75" s="437"/>
      <c r="V75" s="437"/>
    </row>
    <row r="76" ht="23.25" customHeight="1">
      <c r="A76" s="437"/>
      <c r="B76" s="437"/>
      <c r="C76" s="437"/>
      <c r="D76" s="437"/>
      <c r="E76" s="437"/>
      <c r="F76" s="437"/>
      <c r="G76" s="437"/>
      <c r="H76" s="437"/>
      <c r="I76" s="437"/>
      <c r="J76" s="437"/>
      <c r="K76" s="437"/>
      <c r="L76" s="437"/>
      <c r="M76" s="437"/>
      <c r="N76" s="437"/>
      <c r="O76" s="437"/>
      <c r="P76" s="437"/>
      <c r="Q76" s="437"/>
      <c r="R76" s="437"/>
      <c r="S76" s="437"/>
      <c r="T76" s="437"/>
      <c r="U76" s="437"/>
      <c r="V76" s="437"/>
    </row>
    <row r="77" ht="23.25" customHeight="1">
      <c r="A77" s="437"/>
      <c r="B77" s="437"/>
      <c r="C77" s="437"/>
      <c r="D77" s="437"/>
      <c r="E77" s="437"/>
      <c r="F77" s="437"/>
      <c r="G77" s="437"/>
      <c r="H77" s="437"/>
      <c r="I77" s="437"/>
      <c r="J77" s="437"/>
      <c r="K77" s="437"/>
      <c r="L77" s="437"/>
      <c r="M77" s="437"/>
      <c r="N77" s="437"/>
      <c r="O77" s="437"/>
      <c r="P77" s="437"/>
      <c r="Q77" s="437"/>
      <c r="R77" s="437"/>
      <c r="S77" s="437"/>
      <c r="T77" s="437"/>
      <c r="U77" s="437"/>
      <c r="V77" s="437"/>
    </row>
    <row r="78" ht="23.25" customHeight="1">
      <c r="A78" s="437"/>
      <c r="B78" s="437"/>
      <c r="C78" s="437"/>
      <c r="D78" s="437"/>
      <c r="E78" s="437"/>
      <c r="F78" s="437"/>
      <c r="G78" s="437"/>
      <c r="H78" s="437"/>
      <c r="I78" s="437"/>
      <c r="J78" s="437"/>
      <c r="K78" s="437"/>
      <c r="L78" s="437"/>
      <c r="M78" s="437"/>
      <c r="N78" s="437"/>
      <c r="O78" s="437"/>
      <c r="P78" s="437"/>
      <c r="Q78" s="437"/>
      <c r="R78" s="437"/>
      <c r="S78" s="437"/>
      <c r="T78" s="437"/>
      <c r="U78" s="437"/>
      <c r="V78" s="437"/>
    </row>
    <row r="79" ht="23.25" customHeight="1">
      <c r="A79" s="437"/>
      <c r="B79" s="437"/>
      <c r="C79" s="437"/>
      <c r="D79" s="437"/>
      <c r="E79" s="437"/>
      <c r="F79" s="437"/>
      <c r="G79" s="437"/>
      <c r="H79" s="437"/>
      <c r="I79" s="437"/>
      <c r="J79" s="437"/>
      <c r="K79" s="437"/>
      <c r="L79" s="437"/>
      <c r="M79" s="437"/>
      <c r="N79" s="437"/>
      <c r="O79" s="437"/>
      <c r="P79" s="437"/>
      <c r="Q79" s="437"/>
      <c r="R79" s="437"/>
      <c r="S79" s="437"/>
      <c r="T79" s="437"/>
      <c r="U79" s="437"/>
      <c r="V79" s="437"/>
    </row>
    <row r="80" ht="23.25" customHeight="1">
      <c r="A80" s="437"/>
      <c r="B80" s="437"/>
      <c r="C80" s="437"/>
      <c r="D80" s="437"/>
      <c r="E80" s="437"/>
      <c r="F80" s="437"/>
      <c r="G80" s="437"/>
      <c r="H80" s="437"/>
      <c r="I80" s="437"/>
      <c r="J80" s="437"/>
      <c r="K80" s="437"/>
      <c r="L80" s="437"/>
      <c r="M80" s="437"/>
      <c r="N80" s="437"/>
      <c r="O80" s="437"/>
      <c r="P80" s="437"/>
      <c r="Q80" s="437"/>
      <c r="R80" s="437"/>
      <c r="S80" s="437"/>
      <c r="T80" s="437"/>
      <c r="U80" s="437"/>
      <c r="V80" s="437"/>
    </row>
    <row r="81" ht="23.25" customHeight="1">
      <c r="A81" s="437"/>
      <c r="B81" s="437"/>
      <c r="C81" s="437"/>
      <c r="D81" s="437"/>
      <c r="E81" s="437"/>
      <c r="F81" s="437"/>
      <c r="G81" s="437"/>
      <c r="H81" s="437"/>
      <c r="I81" s="437"/>
      <c r="J81" s="437"/>
      <c r="K81" s="437"/>
      <c r="L81" s="437"/>
      <c r="M81" s="437"/>
      <c r="N81" s="437"/>
      <c r="O81" s="437"/>
      <c r="P81" s="437"/>
      <c r="Q81" s="437"/>
      <c r="R81" s="437"/>
      <c r="S81" s="437"/>
      <c r="T81" s="437"/>
      <c r="U81" s="437"/>
      <c r="V81" s="437"/>
    </row>
    <row r="82" ht="23.25" customHeight="1">
      <c r="A82" s="437"/>
      <c r="B82" s="437"/>
      <c r="C82" s="437"/>
      <c r="D82" s="437"/>
      <c r="E82" s="437"/>
      <c r="F82" s="437"/>
      <c r="G82" s="437"/>
      <c r="H82" s="437"/>
      <c r="I82" s="437"/>
      <c r="J82" s="437"/>
      <c r="K82" s="437"/>
      <c r="L82" s="437"/>
      <c r="M82" s="437"/>
      <c r="N82" s="437"/>
      <c r="O82" s="437"/>
      <c r="P82" s="437"/>
      <c r="Q82" s="437"/>
      <c r="R82" s="437"/>
      <c r="S82" s="437"/>
      <c r="T82" s="437"/>
      <c r="U82" s="437"/>
      <c r="V82" s="437"/>
    </row>
    <row r="83" ht="23.25" customHeight="1">
      <c r="A83" s="437"/>
      <c r="B83" s="437"/>
      <c r="C83" s="437"/>
      <c r="D83" s="437"/>
      <c r="E83" s="437"/>
      <c r="F83" s="437"/>
      <c r="G83" s="437"/>
      <c r="H83" s="437"/>
      <c r="I83" s="437"/>
      <c r="J83" s="437"/>
      <c r="K83" s="437"/>
      <c r="L83" s="437"/>
      <c r="M83" s="437"/>
      <c r="N83" s="437"/>
      <c r="O83" s="437"/>
      <c r="P83" s="437"/>
      <c r="Q83" s="437"/>
      <c r="R83" s="437"/>
      <c r="S83" s="437"/>
      <c r="T83" s="437"/>
      <c r="U83" s="437"/>
      <c r="V83" s="437"/>
    </row>
    <row r="84" ht="23.25" customHeight="1">
      <c r="A84" s="437"/>
      <c r="B84" s="437"/>
      <c r="C84" s="437"/>
      <c r="D84" s="437"/>
      <c r="E84" s="437"/>
      <c r="F84" s="437"/>
      <c r="G84" s="437"/>
      <c r="H84" s="437"/>
      <c r="I84" s="437"/>
      <c r="J84" s="437"/>
      <c r="K84" s="437"/>
      <c r="L84" s="437"/>
      <c r="M84" s="437"/>
      <c r="N84" s="437"/>
      <c r="O84" s="437"/>
      <c r="P84" s="437"/>
      <c r="Q84" s="437"/>
      <c r="R84" s="437"/>
      <c r="S84" s="437"/>
      <c r="T84" s="437"/>
      <c r="U84" s="437"/>
      <c r="V84" s="437"/>
    </row>
    <row r="85" ht="23.25" customHeight="1">
      <c r="A85" s="437"/>
      <c r="B85" s="437"/>
      <c r="C85" s="437"/>
      <c r="D85" s="437"/>
      <c r="E85" s="437"/>
      <c r="F85" s="437"/>
      <c r="G85" s="437"/>
      <c r="H85" s="437"/>
      <c r="I85" s="437"/>
      <c r="J85" s="437"/>
      <c r="K85" s="437"/>
      <c r="L85" s="437"/>
      <c r="M85" s="437"/>
      <c r="N85" s="437"/>
      <c r="O85" s="437"/>
      <c r="P85" s="437"/>
      <c r="Q85" s="437"/>
      <c r="R85" s="437"/>
      <c r="S85" s="437"/>
      <c r="T85" s="437"/>
      <c r="U85" s="437"/>
      <c r="V85" s="437"/>
    </row>
    <row r="86" ht="23.25" customHeight="1">
      <c r="A86" s="437"/>
      <c r="B86" s="437"/>
      <c r="C86" s="437"/>
      <c r="D86" s="437"/>
      <c r="E86" s="437"/>
      <c r="F86" s="437"/>
      <c r="G86" s="437"/>
      <c r="H86" s="437"/>
      <c r="I86" s="437"/>
      <c r="J86" s="437"/>
      <c r="K86" s="437"/>
      <c r="L86" s="437"/>
      <c r="M86" s="437"/>
      <c r="N86" s="437"/>
      <c r="O86" s="437"/>
      <c r="P86" s="437"/>
      <c r="Q86" s="437"/>
      <c r="R86" s="437"/>
      <c r="S86" s="437"/>
      <c r="T86" s="437"/>
      <c r="U86" s="437"/>
      <c r="V86" s="437"/>
    </row>
    <row r="87" ht="23.25" customHeight="1">
      <c r="A87" s="437"/>
      <c r="B87" s="437"/>
      <c r="C87" s="437"/>
      <c r="D87" s="437"/>
      <c r="E87" s="437"/>
      <c r="F87" s="437"/>
      <c r="G87" s="437"/>
      <c r="H87" s="437"/>
      <c r="I87" s="437"/>
      <c r="J87" s="437"/>
      <c r="K87" s="437"/>
      <c r="L87" s="437"/>
      <c r="M87" s="437"/>
      <c r="N87" s="437"/>
      <c r="O87" s="437"/>
      <c r="P87" s="437"/>
      <c r="Q87" s="437"/>
      <c r="R87" s="437"/>
      <c r="S87" s="437"/>
      <c r="T87" s="437"/>
      <c r="U87" s="437"/>
      <c r="V87" s="437"/>
    </row>
    <row r="88" ht="23.25" customHeight="1">
      <c r="A88" s="437"/>
      <c r="B88" s="437"/>
      <c r="C88" s="437"/>
      <c r="D88" s="437"/>
      <c r="E88" s="437"/>
      <c r="F88" s="437"/>
      <c r="G88" s="437"/>
      <c r="H88" s="437"/>
      <c r="I88" s="437"/>
      <c r="J88" s="437"/>
      <c r="K88" s="437"/>
      <c r="L88" s="437"/>
      <c r="M88" s="437"/>
      <c r="N88" s="437"/>
      <c r="O88" s="437"/>
      <c r="P88" s="437"/>
      <c r="Q88" s="437"/>
      <c r="R88" s="437"/>
      <c r="S88" s="437"/>
      <c r="T88" s="437"/>
      <c r="U88" s="437"/>
      <c r="V88" s="437"/>
    </row>
    <row r="89" ht="23.25" customHeight="1">
      <c r="A89" s="437"/>
      <c r="B89" s="437"/>
      <c r="C89" s="437"/>
      <c r="D89" s="437"/>
      <c r="E89" s="437"/>
      <c r="F89" s="437"/>
      <c r="G89" s="437"/>
      <c r="H89" s="437"/>
      <c r="I89" s="437"/>
      <c r="J89" s="437"/>
      <c r="K89" s="437"/>
      <c r="L89" s="437"/>
      <c r="M89" s="437"/>
      <c r="N89" s="437"/>
      <c r="O89" s="437"/>
      <c r="P89" s="437"/>
      <c r="Q89" s="437"/>
      <c r="R89" s="437"/>
      <c r="S89" s="437"/>
      <c r="T89" s="437"/>
      <c r="U89" s="437"/>
      <c r="V89" s="437"/>
    </row>
    <row r="90" ht="23.25" customHeight="1">
      <c r="A90" s="437"/>
      <c r="B90" s="437"/>
      <c r="C90" s="437"/>
      <c r="D90" s="437"/>
      <c r="E90" s="437"/>
      <c r="F90" s="437"/>
      <c r="G90" s="437"/>
      <c r="H90" s="437"/>
      <c r="I90" s="437"/>
      <c r="J90" s="437"/>
      <c r="K90" s="437"/>
      <c r="L90" s="437"/>
      <c r="M90" s="437"/>
      <c r="N90" s="437"/>
      <c r="O90" s="437"/>
      <c r="P90" s="437"/>
      <c r="Q90" s="437"/>
      <c r="R90" s="437"/>
      <c r="S90" s="437"/>
      <c r="T90" s="437"/>
      <c r="U90" s="437"/>
      <c r="V90" s="437"/>
    </row>
    <row r="91" ht="23.25" customHeight="1">
      <c r="A91" s="437"/>
      <c r="B91" s="437"/>
      <c r="C91" s="437"/>
      <c r="D91" s="437"/>
      <c r="E91" s="437"/>
      <c r="F91" s="437"/>
      <c r="G91" s="437"/>
      <c r="H91" s="437"/>
      <c r="I91" s="437"/>
      <c r="J91" s="437"/>
      <c r="K91" s="437"/>
      <c r="L91" s="437"/>
      <c r="M91" s="437"/>
      <c r="N91" s="437"/>
      <c r="O91" s="437"/>
      <c r="P91" s="437"/>
      <c r="Q91" s="437"/>
      <c r="R91" s="437"/>
      <c r="S91" s="437"/>
      <c r="T91" s="437"/>
      <c r="U91" s="437"/>
      <c r="V91" s="437"/>
    </row>
    <row r="92" ht="23.25" customHeight="1">
      <c r="A92" s="437"/>
      <c r="B92" s="437"/>
      <c r="C92" s="437"/>
      <c r="D92" s="437"/>
      <c r="E92" s="437"/>
      <c r="F92" s="437"/>
      <c r="G92" s="437"/>
      <c r="H92" s="437"/>
      <c r="I92" s="437"/>
      <c r="J92" s="437"/>
      <c r="K92" s="437"/>
      <c r="L92" s="437"/>
      <c r="M92" s="437"/>
      <c r="N92" s="437"/>
      <c r="O92" s="437"/>
      <c r="P92" s="437"/>
      <c r="Q92" s="437"/>
      <c r="R92" s="437"/>
      <c r="S92" s="437"/>
      <c r="T92" s="437"/>
      <c r="U92" s="437"/>
      <c r="V92" s="437"/>
    </row>
    <row r="93" ht="23.25" customHeight="1">
      <c r="A93" s="437"/>
      <c r="B93" s="437"/>
      <c r="C93" s="437"/>
      <c r="D93" s="437"/>
      <c r="E93" s="437"/>
      <c r="F93" s="437"/>
      <c r="G93" s="437"/>
      <c r="H93" s="437"/>
      <c r="I93" s="437"/>
      <c r="J93" s="437"/>
      <c r="K93" s="437"/>
      <c r="L93" s="437"/>
      <c r="M93" s="437"/>
      <c r="N93" s="437"/>
      <c r="O93" s="437"/>
      <c r="P93" s="437"/>
      <c r="Q93" s="437"/>
      <c r="R93" s="437"/>
      <c r="S93" s="437"/>
      <c r="T93" s="437"/>
      <c r="U93" s="437"/>
      <c r="V93" s="437"/>
    </row>
    <row r="94" ht="23.25" customHeight="1">
      <c r="A94" s="437"/>
      <c r="B94" s="437"/>
      <c r="C94" s="437"/>
      <c r="D94" s="437"/>
      <c r="E94" s="437"/>
      <c r="F94" s="437"/>
      <c r="G94" s="437"/>
      <c r="H94" s="437"/>
      <c r="I94" s="437"/>
      <c r="J94" s="437"/>
      <c r="K94" s="437"/>
      <c r="L94" s="437"/>
      <c r="M94" s="437"/>
      <c r="N94" s="437"/>
      <c r="O94" s="437"/>
      <c r="P94" s="437"/>
      <c r="Q94" s="437"/>
      <c r="R94" s="437"/>
      <c r="S94" s="437"/>
      <c r="T94" s="437"/>
      <c r="U94" s="437"/>
      <c r="V94" s="437"/>
    </row>
    <row r="95" ht="23.25" customHeight="1">
      <c r="A95" s="437"/>
      <c r="B95" s="437"/>
      <c r="C95" s="437"/>
      <c r="D95" s="437"/>
      <c r="E95" s="437"/>
      <c r="F95" s="437"/>
      <c r="G95" s="437"/>
      <c r="H95" s="437"/>
      <c r="I95" s="437"/>
      <c r="J95" s="437"/>
      <c r="K95" s="437"/>
      <c r="L95" s="437"/>
      <c r="M95" s="437"/>
      <c r="N95" s="437"/>
      <c r="O95" s="437"/>
      <c r="P95" s="437"/>
      <c r="Q95" s="437"/>
      <c r="R95" s="437"/>
      <c r="S95" s="437"/>
      <c r="T95" s="437"/>
      <c r="U95" s="437"/>
      <c r="V95" s="437"/>
    </row>
    <row r="96" ht="23.25" customHeight="1">
      <c r="A96" s="437"/>
      <c r="B96" s="437"/>
      <c r="C96" s="437"/>
      <c r="D96" s="437"/>
      <c r="E96" s="437"/>
      <c r="F96" s="437"/>
      <c r="G96" s="437"/>
      <c r="H96" s="437"/>
      <c r="I96" s="437"/>
      <c r="J96" s="437"/>
      <c r="K96" s="437"/>
      <c r="L96" s="437"/>
      <c r="M96" s="437"/>
      <c r="N96" s="437"/>
      <c r="O96" s="437"/>
      <c r="P96" s="437"/>
      <c r="Q96" s="437"/>
      <c r="R96" s="437"/>
      <c r="S96" s="437"/>
      <c r="T96" s="437"/>
      <c r="U96" s="437"/>
      <c r="V96" s="437"/>
    </row>
    <row r="97" ht="23.25" customHeight="1">
      <c r="A97" s="437"/>
      <c r="B97" s="437"/>
      <c r="C97" s="437"/>
      <c r="D97" s="437"/>
      <c r="E97" s="437"/>
      <c r="F97" s="437"/>
      <c r="G97" s="437"/>
      <c r="H97" s="437"/>
      <c r="I97" s="437"/>
      <c r="J97" s="437"/>
      <c r="K97" s="437"/>
      <c r="L97" s="437"/>
      <c r="M97" s="437"/>
      <c r="N97" s="437"/>
      <c r="O97" s="437"/>
      <c r="P97" s="437"/>
      <c r="Q97" s="437"/>
      <c r="R97" s="437"/>
      <c r="S97" s="437"/>
      <c r="T97" s="437"/>
      <c r="U97" s="437"/>
      <c r="V97" s="437"/>
    </row>
    <row r="98" ht="23.25" customHeight="1">
      <c r="A98" s="437"/>
      <c r="B98" s="437"/>
      <c r="C98" s="437"/>
      <c r="D98" s="437"/>
      <c r="E98" s="437"/>
      <c r="F98" s="437"/>
      <c r="G98" s="437"/>
      <c r="H98" s="437"/>
      <c r="I98" s="437"/>
      <c r="J98" s="437"/>
      <c r="K98" s="437"/>
      <c r="L98" s="437"/>
      <c r="M98" s="437"/>
      <c r="N98" s="437"/>
      <c r="O98" s="437"/>
      <c r="P98" s="437"/>
      <c r="Q98" s="437"/>
      <c r="R98" s="437"/>
      <c r="S98" s="437"/>
      <c r="T98" s="437"/>
      <c r="U98" s="437"/>
      <c r="V98" s="437"/>
    </row>
    <row r="99" ht="23.25" customHeight="1">
      <c r="A99" s="437"/>
      <c r="B99" s="437"/>
      <c r="C99" s="437"/>
      <c r="D99" s="437"/>
      <c r="E99" s="437"/>
      <c r="F99" s="437"/>
      <c r="G99" s="437"/>
      <c r="H99" s="437"/>
      <c r="I99" s="437"/>
      <c r="J99" s="437"/>
      <c r="K99" s="437"/>
      <c r="L99" s="437"/>
      <c r="M99" s="437"/>
      <c r="N99" s="437"/>
      <c r="O99" s="437"/>
      <c r="P99" s="437"/>
      <c r="Q99" s="437"/>
      <c r="R99" s="437"/>
      <c r="S99" s="437"/>
      <c r="T99" s="437"/>
      <c r="U99" s="437"/>
      <c r="V99" s="437"/>
    </row>
    <row r="100" ht="23.25" customHeight="1">
      <c r="A100" s="437"/>
      <c r="B100" s="437"/>
      <c r="C100" s="437"/>
      <c r="D100" s="437"/>
      <c r="E100" s="437"/>
      <c r="F100" s="437"/>
      <c r="G100" s="437"/>
      <c r="H100" s="437"/>
      <c r="I100" s="437"/>
      <c r="J100" s="437"/>
      <c r="K100" s="437"/>
      <c r="L100" s="437"/>
      <c r="M100" s="437"/>
      <c r="N100" s="437"/>
      <c r="O100" s="437"/>
      <c r="P100" s="437"/>
      <c r="Q100" s="437"/>
      <c r="R100" s="437"/>
      <c r="S100" s="437"/>
      <c r="T100" s="437"/>
      <c r="U100" s="437"/>
      <c r="V100" s="437"/>
    </row>
    <row r="101" ht="23.25" customHeight="1">
      <c r="A101" s="437"/>
      <c r="B101" s="437"/>
      <c r="C101" s="437"/>
      <c r="D101" s="437"/>
      <c r="E101" s="437"/>
      <c r="F101" s="437"/>
      <c r="G101" s="437"/>
      <c r="H101" s="437"/>
      <c r="I101" s="437"/>
      <c r="J101" s="437"/>
      <c r="K101" s="437"/>
      <c r="L101" s="437"/>
      <c r="M101" s="437"/>
      <c r="N101" s="437"/>
      <c r="O101" s="437"/>
      <c r="P101" s="437"/>
      <c r="Q101" s="437"/>
      <c r="R101" s="437"/>
      <c r="S101" s="437"/>
      <c r="T101" s="437"/>
      <c r="U101" s="437"/>
      <c r="V101" s="437"/>
    </row>
    <row r="102" ht="23.25" customHeight="1">
      <c r="A102" s="437"/>
      <c r="B102" s="437"/>
      <c r="C102" s="437"/>
      <c r="D102" s="437"/>
      <c r="E102" s="437"/>
      <c r="F102" s="437"/>
      <c r="G102" s="437"/>
      <c r="H102" s="437"/>
      <c r="I102" s="437"/>
      <c r="J102" s="437"/>
      <c r="K102" s="437"/>
      <c r="L102" s="437"/>
      <c r="M102" s="437"/>
      <c r="N102" s="437"/>
      <c r="O102" s="437"/>
      <c r="P102" s="437"/>
      <c r="Q102" s="437"/>
      <c r="R102" s="437"/>
      <c r="S102" s="437"/>
      <c r="T102" s="437"/>
      <c r="U102" s="437"/>
      <c r="V102" s="437"/>
    </row>
    <row r="103" ht="23.25" customHeight="1">
      <c r="A103" s="437"/>
      <c r="B103" s="437"/>
      <c r="C103" s="437"/>
      <c r="D103" s="437"/>
      <c r="E103" s="437"/>
      <c r="F103" s="437"/>
      <c r="G103" s="437"/>
      <c r="H103" s="437"/>
      <c r="I103" s="437"/>
      <c r="J103" s="437"/>
      <c r="K103" s="437"/>
      <c r="L103" s="437"/>
      <c r="M103" s="437"/>
      <c r="N103" s="437"/>
      <c r="O103" s="437"/>
      <c r="P103" s="437"/>
      <c r="Q103" s="437"/>
      <c r="R103" s="437"/>
      <c r="S103" s="437"/>
      <c r="T103" s="437"/>
      <c r="U103" s="437"/>
      <c r="V103" s="437"/>
    </row>
    <row r="104" ht="23.25" customHeight="1">
      <c r="A104" s="437"/>
      <c r="B104" s="437"/>
      <c r="C104" s="437"/>
      <c r="D104" s="437"/>
      <c r="E104" s="437"/>
      <c r="F104" s="437"/>
      <c r="G104" s="437"/>
      <c r="H104" s="437"/>
      <c r="I104" s="437"/>
      <c r="J104" s="437"/>
      <c r="K104" s="437"/>
      <c r="L104" s="437"/>
      <c r="M104" s="437"/>
      <c r="N104" s="437"/>
      <c r="O104" s="437"/>
      <c r="P104" s="437"/>
      <c r="Q104" s="437"/>
      <c r="R104" s="437"/>
      <c r="S104" s="437"/>
      <c r="T104" s="437"/>
      <c r="U104" s="437"/>
      <c r="V104" s="437"/>
    </row>
    <row r="105" ht="23.25" customHeight="1">
      <c r="A105" s="437"/>
      <c r="B105" s="437"/>
      <c r="C105" s="437"/>
      <c r="D105" s="437"/>
      <c r="E105" s="437"/>
      <c r="F105" s="437"/>
      <c r="G105" s="437"/>
      <c r="H105" s="437"/>
      <c r="I105" s="437"/>
      <c r="J105" s="437"/>
      <c r="K105" s="437"/>
      <c r="L105" s="437"/>
      <c r="M105" s="437"/>
      <c r="N105" s="437"/>
      <c r="O105" s="437"/>
      <c r="P105" s="437"/>
      <c r="Q105" s="437"/>
      <c r="R105" s="437"/>
      <c r="S105" s="437"/>
      <c r="T105" s="437"/>
      <c r="U105" s="437"/>
      <c r="V105" s="437"/>
    </row>
    <row r="106" ht="23.25" customHeight="1">
      <c r="A106" s="437"/>
      <c r="B106" s="437"/>
      <c r="C106" s="437"/>
      <c r="D106" s="437"/>
      <c r="E106" s="437"/>
      <c r="F106" s="437"/>
      <c r="G106" s="437"/>
      <c r="H106" s="437"/>
      <c r="I106" s="437"/>
      <c r="J106" s="437"/>
      <c r="K106" s="437"/>
      <c r="L106" s="437"/>
      <c r="M106" s="437"/>
      <c r="N106" s="437"/>
      <c r="O106" s="437"/>
      <c r="P106" s="437"/>
      <c r="Q106" s="437"/>
      <c r="R106" s="437"/>
      <c r="S106" s="437"/>
      <c r="T106" s="437"/>
      <c r="U106" s="437"/>
      <c r="V106" s="437"/>
    </row>
    <row r="107" ht="23.25" customHeight="1">
      <c r="A107" s="437"/>
      <c r="B107" s="437"/>
      <c r="C107" s="437"/>
      <c r="D107" s="437"/>
      <c r="E107" s="437"/>
      <c r="F107" s="437"/>
      <c r="G107" s="437"/>
      <c r="H107" s="437"/>
      <c r="I107" s="437"/>
      <c r="J107" s="437"/>
      <c r="K107" s="437"/>
      <c r="L107" s="437"/>
      <c r="M107" s="437"/>
      <c r="N107" s="437"/>
      <c r="O107" s="437"/>
      <c r="P107" s="437"/>
      <c r="Q107" s="437"/>
      <c r="R107" s="437"/>
      <c r="S107" s="437"/>
      <c r="T107" s="437"/>
      <c r="U107" s="437"/>
      <c r="V107" s="437"/>
    </row>
    <row r="108" ht="23.25" customHeight="1">
      <c r="A108" s="437"/>
      <c r="B108" s="437"/>
      <c r="C108" s="437"/>
      <c r="D108" s="437"/>
      <c r="E108" s="437"/>
      <c r="F108" s="437"/>
      <c r="G108" s="437"/>
      <c r="H108" s="437"/>
      <c r="I108" s="437"/>
      <c r="J108" s="437"/>
      <c r="K108" s="437"/>
      <c r="L108" s="437"/>
      <c r="M108" s="437"/>
      <c r="N108" s="437"/>
      <c r="O108" s="437"/>
      <c r="P108" s="437"/>
      <c r="Q108" s="437"/>
      <c r="R108" s="437"/>
      <c r="S108" s="437"/>
      <c r="T108" s="437"/>
      <c r="U108" s="437"/>
      <c r="V108" s="437"/>
    </row>
    <row r="109" ht="23.25" customHeight="1">
      <c r="A109" s="437"/>
      <c r="B109" s="437"/>
      <c r="C109" s="437"/>
      <c r="D109" s="437"/>
      <c r="E109" s="437"/>
      <c r="F109" s="437"/>
      <c r="G109" s="437"/>
      <c r="H109" s="437"/>
      <c r="I109" s="437"/>
      <c r="J109" s="437"/>
      <c r="K109" s="437"/>
      <c r="L109" s="437"/>
      <c r="M109" s="437"/>
      <c r="N109" s="437"/>
      <c r="O109" s="437"/>
      <c r="P109" s="437"/>
      <c r="Q109" s="437"/>
      <c r="R109" s="437"/>
      <c r="S109" s="437"/>
      <c r="T109" s="437"/>
      <c r="U109" s="437"/>
      <c r="V109" s="437"/>
    </row>
    <row r="110" ht="23.25" customHeight="1">
      <c r="A110" s="437"/>
      <c r="B110" s="437"/>
      <c r="C110" s="437"/>
      <c r="D110" s="437"/>
      <c r="E110" s="437"/>
      <c r="F110" s="437"/>
      <c r="G110" s="437"/>
      <c r="H110" s="437"/>
      <c r="I110" s="437"/>
      <c r="J110" s="437"/>
      <c r="K110" s="437"/>
      <c r="L110" s="437"/>
      <c r="M110" s="437"/>
      <c r="N110" s="437"/>
      <c r="O110" s="437"/>
      <c r="P110" s="437"/>
      <c r="Q110" s="437"/>
      <c r="R110" s="437"/>
      <c r="S110" s="437"/>
      <c r="T110" s="437"/>
      <c r="U110" s="437"/>
      <c r="V110" s="437"/>
    </row>
    <row r="111" ht="23.25" customHeight="1">
      <c r="A111" s="437"/>
      <c r="B111" s="437"/>
      <c r="C111" s="437"/>
      <c r="D111" s="437"/>
      <c r="E111" s="437"/>
      <c r="F111" s="437"/>
      <c r="G111" s="437"/>
      <c r="H111" s="437"/>
      <c r="I111" s="437"/>
      <c r="J111" s="437"/>
      <c r="K111" s="437"/>
      <c r="L111" s="437"/>
      <c r="M111" s="437"/>
      <c r="N111" s="437"/>
      <c r="O111" s="437"/>
      <c r="P111" s="437"/>
      <c r="Q111" s="437"/>
      <c r="R111" s="437"/>
      <c r="S111" s="437"/>
      <c r="T111" s="437"/>
      <c r="U111" s="437"/>
      <c r="V111" s="437"/>
    </row>
    <row r="112" ht="23.25" customHeight="1">
      <c r="A112" s="437"/>
      <c r="B112" s="437"/>
      <c r="C112" s="437"/>
      <c r="D112" s="437"/>
      <c r="E112" s="437"/>
      <c r="F112" s="437"/>
      <c r="G112" s="437"/>
      <c r="H112" s="437"/>
      <c r="I112" s="437"/>
      <c r="J112" s="437"/>
      <c r="K112" s="437"/>
      <c r="L112" s="437"/>
      <c r="M112" s="437"/>
      <c r="N112" s="437"/>
      <c r="O112" s="437"/>
      <c r="P112" s="437"/>
      <c r="Q112" s="437"/>
      <c r="R112" s="437"/>
      <c r="S112" s="437"/>
      <c r="T112" s="437"/>
      <c r="U112" s="437"/>
      <c r="V112" s="437"/>
    </row>
    <row r="113" ht="23.25" customHeight="1">
      <c r="A113" s="437"/>
      <c r="B113" s="437"/>
      <c r="C113" s="437"/>
      <c r="D113" s="437"/>
      <c r="E113" s="437"/>
      <c r="F113" s="437"/>
      <c r="G113" s="437"/>
      <c r="H113" s="437"/>
      <c r="I113" s="437"/>
      <c r="J113" s="437"/>
      <c r="K113" s="437"/>
      <c r="L113" s="437"/>
      <c r="M113" s="437"/>
      <c r="N113" s="437"/>
      <c r="O113" s="437"/>
      <c r="P113" s="437"/>
      <c r="Q113" s="437"/>
      <c r="R113" s="437"/>
      <c r="S113" s="437"/>
      <c r="T113" s="437"/>
      <c r="U113" s="437"/>
      <c r="V113" s="437"/>
    </row>
    <row r="114" ht="23.25" customHeight="1">
      <c r="A114" s="437"/>
      <c r="B114" s="437"/>
      <c r="C114" s="437"/>
      <c r="D114" s="437"/>
      <c r="E114" s="437"/>
      <c r="F114" s="437"/>
      <c r="G114" s="437"/>
      <c r="H114" s="437"/>
      <c r="I114" s="437"/>
      <c r="J114" s="437"/>
      <c r="K114" s="437"/>
      <c r="L114" s="437"/>
      <c r="M114" s="437"/>
      <c r="N114" s="437"/>
      <c r="O114" s="437"/>
      <c r="P114" s="437"/>
      <c r="Q114" s="437"/>
      <c r="R114" s="437"/>
      <c r="S114" s="437"/>
      <c r="T114" s="437"/>
      <c r="U114" s="437"/>
      <c r="V114" s="437"/>
    </row>
    <row r="115" ht="23.25" customHeight="1">
      <c r="A115" s="437"/>
      <c r="B115" s="437"/>
      <c r="C115" s="437"/>
      <c r="D115" s="437"/>
      <c r="E115" s="437"/>
      <c r="F115" s="437"/>
      <c r="G115" s="437"/>
      <c r="H115" s="437"/>
      <c r="I115" s="437"/>
      <c r="J115" s="437"/>
      <c r="K115" s="437"/>
      <c r="L115" s="437"/>
      <c r="M115" s="437"/>
      <c r="N115" s="437"/>
      <c r="O115" s="437"/>
      <c r="P115" s="437"/>
      <c r="Q115" s="437"/>
      <c r="R115" s="437"/>
      <c r="S115" s="437"/>
      <c r="T115" s="437"/>
      <c r="U115" s="437"/>
      <c r="V115" s="437"/>
    </row>
    <row r="116" ht="23.25" customHeight="1">
      <c r="A116" s="437"/>
      <c r="B116" s="437"/>
      <c r="C116" s="437"/>
      <c r="D116" s="437"/>
      <c r="E116" s="437"/>
      <c r="F116" s="437"/>
      <c r="G116" s="437"/>
      <c r="H116" s="437"/>
      <c r="I116" s="437"/>
      <c r="J116" s="437"/>
      <c r="K116" s="437"/>
      <c r="L116" s="437"/>
      <c r="M116" s="437"/>
      <c r="N116" s="437"/>
      <c r="O116" s="437"/>
      <c r="P116" s="437"/>
      <c r="Q116" s="437"/>
      <c r="R116" s="437"/>
      <c r="S116" s="437"/>
      <c r="T116" s="437"/>
      <c r="U116" s="437"/>
      <c r="V116" s="437"/>
    </row>
    <row r="117" ht="23.25" customHeight="1">
      <c r="A117" s="437"/>
      <c r="B117" s="437"/>
      <c r="C117" s="437"/>
      <c r="D117" s="437"/>
      <c r="E117" s="437"/>
      <c r="F117" s="437"/>
      <c r="G117" s="437"/>
      <c r="H117" s="437"/>
      <c r="I117" s="437"/>
      <c r="J117" s="437"/>
      <c r="K117" s="437"/>
      <c r="L117" s="437"/>
      <c r="M117" s="437"/>
      <c r="N117" s="437"/>
      <c r="O117" s="437"/>
      <c r="P117" s="437"/>
      <c r="Q117" s="437"/>
      <c r="R117" s="437"/>
      <c r="S117" s="437"/>
      <c r="T117" s="437"/>
      <c r="U117" s="437"/>
      <c r="V117" s="437"/>
    </row>
    <row r="118" ht="23.25" customHeight="1">
      <c r="A118" s="437"/>
      <c r="B118" s="437"/>
      <c r="C118" s="437"/>
      <c r="D118" s="437"/>
      <c r="E118" s="437"/>
      <c r="F118" s="437"/>
      <c r="G118" s="437"/>
      <c r="H118" s="437"/>
      <c r="I118" s="437"/>
      <c r="J118" s="437"/>
      <c r="K118" s="437"/>
      <c r="L118" s="437"/>
      <c r="M118" s="437"/>
      <c r="N118" s="437"/>
      <c r="O118" s="437"/>
      <c r="P118" s="437"/>
      <c r="Q118" s="437"/>
      <c r="R118" s="437"/>
      <c r="S118" s="437"/>
      <c r="T118" s="437"/>
      <c r="U118" s="437"/>
      <c r="V118" s="437"/>
    </row>
    <row r="119" ht="23.25" customHeight="1">
      <c r="A119" s="437"/>
      <c r="B119" s="437"/>
      <c r="C119" s="437"/>
      <c r="D119" s="437"/>
      <c r="E119" s="437"/>
      <c r="F119" s="437"/>
      <c r="G119" s="437"/>
      <c r="H119" s="437"/>
      <c r="I119" s="437"/>
      <c r="J119" s="437"/>
      <c r="K119" s="437"/>
      <c r="L119" s="437"/>
      <c r="M119" s="437"/>
      <c r="N119" s="437"/>
      <c r="O119" s="437"/>
      <c r="P119" s="437"/>
      <c r="Q119" s="437"/>
      <c r="R119" s="437"/>
      <c r="S119" s="437"/>
      <c r="T119" s="437"/>
      <c r="U119" s="437"/>
      <c r="V119" s="437"/>
    </row>
    <row r="120" ht="23.25" customHeight="1">
      <c r="A120" s="437"/>
      <c r="B120" s="437"/>
      <c r="C120" s="437"/>
      <c r="D120" s="437"/>
      <c r="E120" s="437"/>
      <c r="F120" s="437"/>
      <c r="G120" s="437"/>
      <c r="H120" s="437"/>
      <c r="I120" s="437"/>
      <c r="J120" s="437"/>
      <c r="K120" s="437"/>
      <c r="L120" s="437"/>
      <c r="M120" s="437"/>
      <c r="N120" s="437"/>
      <c r="O120" s="437"/>
      <c r="P120" s="437"/>
      <c r="Q120" s="437"/>
      <c r="R120" s="437"/>
      <c r="S120" s="437"/>
      <c r="T120" s="437"/>
      <c r="U120" s="437"/>
      <c r="V120" s="437"/>
    </row>
    <row r="121" ht="23.25" customHeight="1">
      <c r="A121" s="437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437"/>
      <c r="T121" s="437"/>
      <c r="U121" s="437"/>
      <c r="V121" s="437"/>
    </row>
    <row r="122" ht="23.25" customHeight="1">
      <c r="A122" s="437"/>
      <c r="B122" s="437"/>
      <c r="C122" s="437"/>
      <c r="D122" s="437"/>
      <c r="E122" s="437"/>
      <c r="F122" s="437"/>
      <c r="G122" s="437"/>
      <c r="H122" s="437"/>
      <c r="I122" s="437"/>
      <c r="J122" s="437"/>
      <c r="K122" s="437"/>
      <c r="L122" s="437"/>
      <c r="M122" s="437"/>
      <c r="N122" s="437"/>
      <c r="O122" s="437"/>
      <c r="P122" s="437"/>
      <c r="Q122" s="437"/>
      <c r="R122" s="437"/>
      <c r="S122" s="437"/>
      <c r="T122" s="437"/>
      <c r="U122" s="437"/>
      <c r="V122" s="437"/>
    </row>
    <row r="123" ht="23.25" customHeight="1">
      <c r="A123" s="437"/>
      <c r="B123" s="437"/>
      <c r="C123" s="437"/>
      <c r="D123" s="437"/>
      <c r="E123" s="437"/>
      <c r="F123" s="437"/>
      <c r="G123" s="437"/>
      <c r="H123" s="437"/>
      <c r="I123" s="437"/>
      <c r="J123" s="437"/>
      <c r="K123" s="437"/>
      <c r="L123" s="437"/>
      <c r="M123" s="437"/>
      <c r="N123" s="437"/>
      <c r="O123" s="437"/>
      <c r="P123" s="437"/>
      <c r="Q123" s="437"/>
      <c r="R123" s="437"/>
      <c r="S123" s="437"/>
      <c r="T123" s="437"/>
      <c r="U123" s="437"/>
      <c r="V123" s="437"/>
    </row>
    <row r="124" ht="23.25" customHeight="1">
      <c r="A124" s="437"/>
      <c r="B124" s="437"/>
      <c r="C124" s="437"/>
      <c r="D124" s="437"/>
      <c r="E124" s="437"/>
      <c r="F124" s="437"/>
      <c r="G124" s="437"/>
      <c r="H124" s="437"/>
      <c r="I124" s="437"/>
      <c r="J124" s="437"/>
      <c r="K124" s="437"/>
      <c r="L124" s="437"/>
      <c r="M124" s="437"/>
      <c r="N124" s="437"/>
      <c r="O124" s="437"/>
      <c r="P124" s="437"/>
      <c r="Q124" s="437"/>
      <c r="R124" s="437"/>
      <c r="S124" s="437"/>
      <c r="T124" s="437"/>
      <c r="U124" s="437"/>
      <c r="V124" s="437"/>
    </row>
    <row r="125" ht="23.25" customHeight="1">
      <c r="A125" s="437"/>
      <c r="B125" s="437"/>
      <c r="C125" s="437"/>
      <c r="D125" s="437"/>
      <c r="E125" s="437"/>
      <c r="F125" s="437"/>
      <c r="G125" s="437"/>
      <c r="H125" s="437"/>
      <c r="I125" s="437"/>
      <c r="J125" s="437"/>
      <c r="K125" s="437"/>
      <c r="L125" s="437"/>
      <c r="M125" s="437"/>
      <c r="N125" s="437"/>
      <c r="O125" s="437"/>
      <c r="P125" s="437"/>
      <c r="Q125" s="437"/>
      <c r="R125" s="437"/>
      <c r="S125" s="437"/>
      <c r="T125" s="437"/>
      <c r="U125" s="437"/>
      <c r="V125" s="437"/>
    </row>
    <row r="126" ht="23.25" customHeight="1">
      <c r="A126" s="437"/>
      <c r="B126" s="437"/>
      <c r="C126" s="437"/>
      <c r="D126" s="437"/>
      <c r="E126" s="437"/>
      <c r="F126" s="437"/>
      <c r="G126" s="437"/>
      <c r="H126" s="437"/>
      <c r="I126" s="437"/>
      <c r="J126" s="437"/>
      <c r="K126" s="437"/>
      <c r="L126" s="437"/>
      <c r="M126" s="437"/>
      <c r="N126" s="437"/>
      <c r="O126" s="437"/>
      <c r="P126" s="437"/>
      <c r="Q126" s="437"/>
      <c r="R126" s="437"/>
      <c r="S126" s="437"/>
      <c r="T126" s="437"/>
      <c r="U126" s="437"/>
      <c r="V126" s="437"/>
    </row>
    <row r="127" ht="23.25" customHeight="1">
      <c r="A127" s="437"/>
      <c r="B127" s="437"/>
      <c r="C127" s="437"/>
      <c r="D127" s="437"/>
      <c r="E127" s="437"/>
      <c r="F127" s="437"/>
      <c r="G127" s="437"/>
      <c r="H127" s="437"/>
      <c r="I127" s="437"/>
      <c r="J127" s="437"/>
      <c r="K127" s="437"/>
      <c r="L127" s="437"/>
      <c r="M127" s="437"/>
      <c r="N127" s="437"/>
      <c r="O127" s="437"/>
      <c r="P127" s="437"/>
      <c r="Q127" s="437"/>
      <c r="R127" s="437"/>
      <c r="S127" s="437"/>
      <c r="T127" s="437"/>
      <c r="U127" s="437"/>
      <c r="V127" s="437"/>
    </row>
    <row r="128" ht="23.25" customHeight="1">
      <c r="A128" s="437"/>
      <c r="B128" s="437"/>
      <c r="C128" s="437"/>
      <c r="D128" s="437"/>
      <c r="E128" s="437"/>
      <c r="F128" s="437"/>
      <c r="G128" s="437"/>
      <c r="H128" s="437"/>
      <c r="I128" s="437"/>
      <c r="J128" s="437"/>
      <c r="K128" s="437"/>
      <c r="L128" s="437"/>
      <c r="M128" s="437"/>
      <c r="N128" s="437"/>
      <c r="O128" s="437"/>
      <c r="P128" s="437"/>
      <c r="Q128" s="437"/>
      <c r="R128" s="437"/>
      <c r="S128" s="437"/>
      <c r="T128" s="437"/>
      <c r="U128" s="437"/>
      <c r="V128" s="437"/>
    </row>
    <row r="129" ht="23.25" customHeight="1">
      <c r="A129" s="437"/>
      <c r="B129" s="437"/>
      <c r="C129" s="437"/>
      <c r="D129" s="437"/>
      <c r="E129" s="437"/>
      <c r="F129" s="437"/>
      <c r="G129" s="437"/>
      <c r="H129" s="437"/>
      <c r="I129" s="437"/>
      <c r="J129" s="437"/>
      <c r="K129" s="437"/>
      <c r="L129" s="437"/>
      <c r="M129" s="437"/>
      <c r="N129" s="437"/>
      <c r="O129" s="437"/>
      <c r="P129" s="437"/>
      <c r="Q129" s="437"/>
      <c r="R129" s="437"/>
      <c r="S129" s="437"/>
      <c r="T129" s="437"/>
      <c r="U129" s="437"/>
      <c r="V129" s="437"/>
    </row>
    <row r="130" ht="23.25" customHeight="1">
      <c r="A130" s="437"/>
      <c r="B130" s="437"/>
      <c r="C130" s="437"/>
      <c r="D130" s="437"/>
      <c r="E130" s="437"/>
      <c r="F130" s="437"/>
      <c r="G130" s="437"/>
      <c r="H130" s="437"/>
      <c r="I130" s="437"/>
      <c r="J130" s="437"/>
      <c r="K130" s="437"/>
      <c r="L130" s="437"/>
      <c r="M130" s="437"/>
      <c r="N130" s="437"/>
      <c r="O130" s="437"/>
      <c r="P130" s="437"/>
      <c r="Q130" s="437"/>
      <c r="R130" s="437"/>
      <c r="S130" s="437"/>
      <c r="T130" s="437"/>
      <c r="U130" s="437"/>
      <c r="V130" s="437"/>
    </row>
    <row r="131" ht="23.25" customHeight="1">
      <c r="A131" s="437"/>
      <c r="B131" s="437"/>
      <c r="C131" s="437"/>
      <c r="D131" s="437"/>
      <c r="E131" s="437"/>
      <c r="F131" s="437"/>
      <c r="G131" s="437"/>
      <c r="H131" s="437"/>
      <c r="I131" s="437"/>
      <c r="J131" s="437"/>
      <c r="K131" s="437"/>
      <c r="L131" s="437"/>
      <c r="M131" s="437"/>
      <c r="N131" s="437"/>
      <c r="O131" s="437"/>
      <c r="P131" s="437"/>
      <c r="Q131" s="437"/>
      <c r="R131" s="437"/>
      <c r="S131" s="437"/>
      <c r="T131" s="437"/>
      <c r="U131" s="437"/>
      <c r="V131" s="437"/>
    </row>
    <row r="132" ht="23.25" customHeight="1">
      <c r="A132" s="437"/>
      <c r="B132" s="437"/>
      <c r="C132" s="437"/>
      <c r="D132" s="437"/>
      <c r="E132" s="437"/>
      <c r="F132" s="437"/>
      <c r="G132" s="437"/>
      <c r="H132" s="437"/>
      <c r="I132" s="437"/>
      <c r="J132" s="437"/>
      <c r="K132" s="437"/>
      <c r="L132" s="437"/>
      <c r="M132" s="437"/>
      <c r="N132" s="437"/>
      <c r="O132" s="437"/>
      <c r="P132" s="437"/>
      <c r="Q132" s="437"/>
      <c r="R132" s="437"/>
      <c r="S132" s="437"/>
      <c r="T132" s="437"/>
      <c r="U132" s="437"/>
      <c r="V132" s="437"/>
    </row>
    <row r="133" ht="23.25" customHeight="1">
      <c r="A133" s="437"/>
      <c r="B133" s="437"/>
      <c r="C133" s="437"/>
      <c r="D133" s="437"/>
      <c r="E133" s="437"/>
      <c r="F133" s="437"/>
      <c r="G133" s="437"/>
      <c r="H133" s="437"/>
      <c r="I133" s="437"/>
      <c r="J133" s="437"/>
      <c r="K133" s="437"/>
      <c r="L133" s="437"/>
      <c r="M133" s="437"/>
      <c r="N133" s="437"/>
      <c r="O133" s="437"/>
      <c r="P133" s="437"/>
      <c r="Q133" s="437"/>
      <c r="R133" s="437"/>
      <c r="S133" s="437"/>
      <c r="T133" s="437"/>
      <c r="U133" s="437"/>
      <c r="V133" s="437"/>
    </row>
    <row r="134" ht="23.25" customHeight="1">
      <c r="A134" s="437"/>
      <c r="B134" s="437"/>
      <c r="C134" s="437"/>
      <c r="D134" s="437"/>
      <c r="E134" s="437"/>
      <c r="F134" s="437"/>
      <c r="G134" s="437"/>
      <c r="H134" s="437"/>
      <c r="I134" s="437"/>
      <c r="J134" s="437"/>
      <c r="K134" s="437"/>
      <c r="L134" s="437"/>
      <c r="M134" s="437"/>
      <c r="N134" s="437"/>
      <c r="O134" s="437"/>
      <c r="P134" s="437"/>
      <c r="Q134" s="437"/>
      <c r="R134" s="437"/>
      <c r="S134" s="437"/>
      <c r="T134" s="437"/>
      <c r="U134" s="437"/>
      <c r="V134" s="437"/>
    </row>
    <row r="135" ht="23.25" customHeight="1">
      <c r="A135" s="437"/>
      <c r="B135" s="437"/>
      <c r="C135" s="437"/>
      <c r="D135" s="437"/>
      <c r="E135" s="437"/>
      <c r="F135" s="437"/>
      <c r="G135" s="437"/>
      <c r="H135" s="437"/>
      <c r="I135" s="437"/>
      <c r="J135" s="437"/>
      <c r="K135" s="437"/>
      <c r="L135" s="437"/>
      <c r="M135" s="437"/>
      <c r="N135" s="437"/>
      <c r="O135" s="437"/>
      <c r="P135" s="437"/>
      <c r="Q135" s="437"/>
      <c r="R135" s="437"/>
      <c r="S135" s="437"/>
      <c r="T135" s="437"/>
      <c r="U135" s="437"/>
      <c r="V135" s="437"/>
    </row>
    <row r="136" ht="23.25" customHeight="1">
      <c r="A136" s="437"/>
      <c r="B136" s="437"/>
      <c r="C136" s="437"/>
      <c r="D136" s="437"/>
      <c r="E136" s="437"/>
      <c r="F136" s="437"/>
      <c r="G136" s="437"/>
      <c r="H136" s="437"/>
      <c r="I136" s="437"/>
      <c r="J136" s="437"/>
      <c r="K136" s="437"/>
      <c r="L136" s="437"/>
      <c r="M136" s="437"/>
      <c r="N136" s="437"/>
      <c r="O136" s="437"/>
      <c r="P136" s="437"/>
      <c r="Q136" s="437"/>
      <c r="R136" s="437"/>
      <c r="S136" s="437"/>
      <c r="T136" s="437"/>
      <c r="U136" s="437"/>
      <c r="V136" s="437"/>
    </row>
    <row r="137" ht="23.25" customHeight="1">
      <c r="A137" s="437"/>
      <c r="B137" s="437"/>
      <c r="C137" s="437"/>
      <c r="D137" s="437"/>
      <c r="E137" s="437"/>
      <c r="F137" s="437"/>
      <c r="G137" s="437"/>
      <c r="H137" s="437"/>
      <c r="I137" s="437"/>
      <c r="J137" s="437"/>
      <c r="K137" s="437"/>
      <c r="L137" s="437"/>
      <c r="M137" s="437"/>
      <c r="N137" s="437"/>
      <c r="O137" s="437"/>
      <c r="P137" s="437"/>
      <c r="Q137" s="437"/>
      <c r="R137" s="437"/>
      <c r="S137" s="437"/>
      <c r="T137" s="437"/>
      <c r="U137" s="437"/>
      <c r="V137" s="437"/>
    </row>
    <row r="138" ht="23.25" customHeight="1">
      <c r="A138" s="437"/>
      <c r="B138" s="437"/>
      <c r="C138" s="437"/>
      <c r="D138" s="437"/>
      <c r="E138" s="437"/>
      <c r="F138" s="437"/>
      <c r="G138" s="437"/>
      <c r="H138" s="437"/>
      <c r="I138" s="437"/>
      <c r="J138" s="437"/>
      <c r="K138" s="437"/>
      <c r="L138" s="437"/>
      <c r="M138" s="437"/>
      <c r="N138" s="437"/>
      <c r="O138" s="437"/>
      <c r="P138" s="437"/>
      <c r="Q138" s="437"/>
      <c r="R138" s="437"/>
      <c r="S138" s="437"/>
      <c r="T138" s="437"/>
      <c r="U138" s="437"/>
      <c r="V138" s="437"/>
    </row>
    <row r="139" ht="23.25" customHeight="1">
      <c r="A139" s="437"/>
      <c r="B139" s="437"/>
      <c r="C139" s="437"/>
      <c r="D139" s="437"/>
      <c r="E139" s="437"/>
      <c r="F139" s="437"/>
      <c r="G139" s="437"/>
      <c r="H139" s="437"/>
      <c r="I139" s="437"/>
      <c r="J139" s="437"/>
      <c r="K139" s="437"/>
      <c r="L139" s="437"/>
      <c r="M139" s="437"/>
      <c r="N139" s="437"/>
      <c r="O139" s="437"/>
      <c r="P139" s="437"/>
      <c r="Q139" s="437"/>
      <c r="R139" s="437"/>
      <c r="S139" s="437"/>
      <c r="T139" s="437"/>
      <c r="U139" s="437"/>
      <c r="V139" s="437"/>
    </row>
    <row r="140" ht="23.25" customHeight="1">
      <c r="A140" s="437"/>
      <c r="B140" s="437"/>
      <c r="C140" s="437"/>
      <c r="D140" s="437"/>
      <c r="E140" s="437"/>
      <c r="F140" s="437"/>
      <c r="G140" s="437"/>
      <c r="H140" s="437"/>
      <c r="I140" s="437"/>
      <c r="J140" s="437"/>
      <c r="K140" s="437"/>
      <c r="L140" s="437"/>
      <c r="M140" s="437"/>
      <c r="N140" s="437"/>
      <c r="O140" s="437"/>
      <c r="P140" s="437"/>
      <c r="Q140" s="437"/>
      <c r="R140" s="437"/>
      <c r="S140" s="437"/>
      <c r="T140" s="437"/>
      <c r="U140" s="437"/>
      <c r="V140" s="437"/>
    </row>
    <row r="141" ht="23.25" customHeight="1">
      <c r="A141" s="437"/>
      <c r="B141" s="437"/>
      <c r="C141" s="437"/>
      <c r="D141" s="437"/>
      <c r="E141" s="437"/>
      <c r="F141" s="437"/>
      <c r="G141" s="437"/>
      <c r="H141" s="437"/>
      <c r="I141" s="437"/>
      <c r="J141" s="437"/>
      <c r="K141" s="437"/>
      <c r="L141" s="437"/>
      <c r="M141" s="437"/>
      <c r="N141" s="437"/>
      <c r="O141" s="437"/>
      <c r="P141" s="437"/>
      <c r="Q141" s="437"/>
      <c r="R141" s="437"/>
      <c r="S141" s="437"/>
      <c r="T141" s="437"/>
      <c r="U141" s="437"/>
      <c r="V141" s="437"/>
    </row>
    <row r="142" ht="23.25" customHeight="1">
      <c r="A142" s="437"/>
      <c r="B142" s="437"/>
      <c r="C142" s="437"/>
      <c r="D142" s="437"/>
      <c r="E142" s="437"/>
      <c r="F142" s="437"/>
      <c r="G142" s="437"/>
      <c r="H142" s="437"/>
      <c r="I142" s="437"/>
      <c r="J142" s="437"/>
      <c r="K142" s="437"/>
      <c r="L142" s="437"/>
      <c r="M142" s="437"/>
      <c r="N142" s="437"/>
      <c r="O142" s="437"/>
      <c r="P142" s="437"/>
      <c r="Q142" s="437"/>
      <c r="R142" s="437"/>
      <c r="S142" s="437"/>
      <c r="T142" s="437"/>
      <c r="U142" s="437"/>
      <c r="V142" s="437"/>
    </row>
    <row r="143" ht="23.25" customHeight="1">
      <c r="A143" s="437"/>
      <c r="B143" s="437"/>
      <c r="C143" s="437"/>
      <c r="D143" s="437"/>
      <c r="E143" s="437"/>
      <c r="F143" s="437"/>
      <c r="G143" s="437"/>
      <c r="H143" s="437"/>
      <c r="I143" s="437"/>
      <c r="J143" s="437"/>
      <c r="K143" s="437"/>
      <c r="L143" s="437"/>
      <c r="M143" s="437"/>
      <c r="N143" s="437"/>
      <c r="O143" s="437"/>
      <c r="P143" s="437"/>
      <c r="Q143" s="437"/>
      <c r="R143" s="437"/>
      <c r="S143" s="437"/>
      <c r="T143" s="437"/>
      <c r="U143" s="437"/>
      <c r="V143" s="437"/>
    </row>
    <row r="144" ht="23.25" customHeight="1">
      <c r="A144" s="437"/>
      <c r="B144" s="437"/>
      <c r="C144" s="437"/>
      <c r="D144" s="437"/>
      <c r="E144" s="437"/>
      <c r="F144" s="437"/>
      <c r="G144" s="437"/>
      <c r="H144" s="437"/>
      <c r="I144" s="437"/>
      <c r="J144" s="437"/>
      <c r="K144" s="437"/>
      <c r="L144" s="437"/>
      <c r="M144" s="437"/>
      <c r="N144" s="437"/>
      <c r="O144" s="437"/>
      <c r="P144" s="437"/>
      <c r="Q144" s="437"/>
      <c r="R144" s="437"/>
      <c r="S144" s="437"/>
      <c r="T144" s="437"/>
      <c r="U144" s="437"/>
      <c r="V144" s="437"/>
    </row>
    <row r="145" ht="23.25" customHeight="1">
      <c r="A145" s="437"/>
      <c r="B145" s="437"/>
      <c r="C145" s="437"/>
      <c r="D145" s="437"/>
      <c r="E145" s="437"/>
      <c r="F145" s="437"/>
      <c r="G145" s="437"/>
      <c r="H145" s="437"/>
      <c r="I145" s="437"/>
      <c r="J145" s="437"/>
      <c r="K145" s="437"/>
      <c r="L145" s="437"/>
      <c r="M145" s="437"/>
      <c r="N145" s="437"/>
      <c r="O145" s="437"/>
      <c r="P145" s="437"/>
      <c r="Q145" s="437"/>
      <c r="R145" s="437"/>
      <c r="S145" s="437"/>
      <c r="T145" s="437"/>
      <c r="U145" s="437"/>
      <c r="V145" s="437"/>
    </row>
    <row r="146" ht="23.25" customHeight="1">
      <c r="A146" s="437"/>
      <c r="B146" s="437"/>
      <c r="C146" s="437"/>
      <c r="D146" s="437"/>
      <c r="E146" s="437"/>
      <c r="F146" s="437"/>
      <c r="G146" s="437"/>
      <c r="H146" s="437"/>
      <c r="I146" s="437"/>
      <c r="J146" s="437"/>
      <c r="K146" s="437"/>
      <c r="L146" s="437"/>
      <c r="M146" s="437"/>
      <c r="N146" s="437"/>
      <c r="O146" s="437"/>
      <c r="P146" s="437"/>
      <c r="Q146" s="437"/>
      <c r="R146" s="437"/>
      <c r="S146" s="437"/>
      <c r="T146" s="437"/>
      <c r="U146" s="437"/>
      <c r="V146" s="437"/>
    </row>
    <row r="147" ht="23.25" customHeight="1">
      <c r="A147" s="437"/>
      <c r="B147" s="437"/>
      <c r="C147" s="437"/>
      <c r="D147" s="437"/>
      <c r="E147" s="437"/>
      <c r="F147" s="437"/>
      <c r="G147" s="437"/>
      <c r="H147" s="437"/>
      <c r="I147" s="437"/>
      <c r="J147" s="437"/>
      <c r="K147" s="437"/>
      <c r="L147" s="437"/>
      <c r="M147" s="437"/>
      <c r="N147" s="437"/>
      <c r="O147" s="437"/>
      <c r="P147" s="437"/>
      <c r="Q147" s="437"/>
      <c r="R147" s="437"/>
      <c r="S147" s="437"/>
      <c r="T147" s="437"/>
      <c r="U147" s="437"/>
      <c r="V147" s="437"/>
    </row>
    <row r="148" ht="23.25" customHeight="1">
      <c r="A148" s="437"/>
      <c r="B148" s="437"/>
      <c r="C148" s="437"/>
      <c r="D148" s="437"/>
      <c r="E148" s="437"/>
      <c r="F148" s="437"/>
      <c r="G148" s="437"/>
      <c r="H148" s="437"/>
      <c r="I148" s="437"/>
      <c r="J148" s="437"/>
      <c r="K148" s="437"/>
      <c r="L148" s="437"/>
      <c r="M148" s="437"/>
      <c r="N148" s="437"/>
      <c r="O148" s="437"/>
      <c r="P148" s="437"/>
      <c r="Q148" s="437"/>
      <c r="R148" s="437"/>
      <c r="S148" s="437"/>
      <c r="T148" s="437"/>
      <c r="U148" s="437"/>
      <c r="V148" s="437"/>
    </row>
    <row r="149" ht="23.25" customHeight="1">
      <c r="A149" s="437"/>
      <c r="B149" s="437"/>
      <c r="C149" s="437"/>
      <c r="D149" s="437"/>
      <c r="E149" s="437"/>
      <c r="F149" s="437"/>
      <c r="G149" s="437"/>
      <c r="H149" s="437"/>
      <c r="I149" s="437"/>
      <c r="J149" s="437"/>
      <c r="K149" s="437"/>
      <c r="L149" s="437"/>
      <c r="M149" s="437"/>
      <c r="N149" s="437"/>
      <c r="O149" s="437"/>
      <c r="P149" s="437"/>
      <c r="Q149" s="437"/>
      <c r="R149" s="437"/>
      <c r="S149" s="437"/>
      <c r="T149" s="437"/>
      <c r="U149" s="437"/>
      <c r="V149" s="437"/>
    </row>
    <row r="150" ht="23.25" customHeight="1">
      <c r="A150" s="437"/>
      <c r="B150" s="437"/>
      <c r="C150" s="437"/>
      <c r="D150" s="437"/>
      <c r="E150" s="437"/>
      <c r="F150" s="437"/>
      <c r="G150" s="437"/>
      <c r="H150" s="437"/>
      <c r="I150" s="437"/>
      <c r="J150" s="437"/>
      <c r="K150" s="437"/>
      <c r="L150" s="437"/>
      <c r="M150" s="437"/>
      <c r="N150" s="437"/>
      <c r="O150" s="437"/>
      <c r="P150" s="437"/>
      <c r="Q150" s="437"/>
      <c r="R150" s="437"/>
      <c r="S150" s="437"/>
      <c r="T150" s="437"/>
      <c r="U150" s="437"/>
      <c r="V150" s="437"/>
    </row>
    <row r="151" ht="23.25" customHeight="1">
      <c r="A151" s="437"/>
      <c r="B151" s="437"/>
      <c r="C151" s="437"/>
      <c r="D151" s="437"/>
      <c r="E151" s="437"/>
      <c r="F151" s="437"/>
      <c r="G151" s="437"/>
      <c r="H151" s="437"/>
      <c r="I151" s="437"/>
      <c r="J151" s="437"/>
      <c r="K151" s="437"/>
      <c r="L151" s="437"/>
      <c r="M151" s="437"/>
      <c r="N151" s="437"/>
      <c r="O151" s="437"/>
      <c r="P151" s="437"/>
      <c r="Q151" s="437"/>
      <c r="R151" s="437"/>
      <c r="S151" s="437"/>
      <c r="T151" s="437"/>
      <c r="U151" s="437"/>
      <c r="V151" s="437"/>
    </row>
    <row r="152" ht="23.25" customHeight="1">
      <c r="A152" s="437"/>
      <c r="B152" s="437"/>
      <c r="C152" s="437"/>
      <c r="D152" s="437"/>
      <c r="E152" s="437"/>
      <c r="F152" s="437"/>
      <c r="G152" s="437"/>
      <c r="H152" s="437"/>
      <c r="I152" s="437"/>
      <c r="J152" s="437"/>
      <c r="K152" s="437"/>
      <c r="L152" s="437"/>
      <c r="M152" s="437"/>
      <c r="N152" s="437"/>
      <c r="O152" s="437"/>
      <c r="P152" s="437"/>
      <c r="Q152" s="437"/>
      <c r="R152" s="437"/>
      <c r="S152" s="437"/>
      <c r="T152" s="437"/>
      <c r="U152" s="437"/>
      <c r="V152" s="437"/>
    </row>
    <row r="153" ht="23.25" customHeight="1">
      <c r="A153" s="437"/>
      <c r="B153" s="437"/>
      <c r="C153" s="437"/>
      <c r="D153" s="437"/>
      <c r="E153" s="437"/>
      <c r="F153" s="437"/>
      <c r="G153" s="437"/>
      <c r="H153" s="437"/>
      <c r="I153" s="437"/>
      <c r="J153" s="437"/>
      <c r="K153" s="437"/>
      <c r="L153" s="437"/>
      <c r="M153" s="437"/>
      <c r="N153" s="437"/>
      <c r="O153" s="437"/>
      <c r="P153" s="437"/>
      <c r="Q153" s="437"/>
      <c r="R153" s="437"/>
      <c r="S153" s="437"/>
      <c r="T153" s="437"/>
      <c r="U153" s="437"/>
      <c r="V153" s="437"/>
    </row>
    <row r="154" ht="23.25" customHeight="1">
      <c r="A154" s="437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437"/>
      <c r="T154" s="437"/>
      <c r="U154" s="437"/>
      <c r="V154" s="437"/>
    </row>
    <row r="155" ht="23.25" customHeight="1">
      <c r="A155" s="437"/>
      <c r="B155" s="437"/>
      <c r="C155" s="437"/>
      <c r="D155" s="437"/>
      <c r="E155" s="437"/>
      <c r="F155" s="437"/>
      <c r="G155" s="437"/>
      <c r="H155" s="437"/>
      <c r="I155" s="437"/>
      <c r="J155" s="437"/>
      <c r="K155" s="437"/>
      <c r="L155" s="437"/>
      <c r="M155" s="437"/>
      <c r="N155" s="437"/>
      <c r="O155" s="437"/>
      <c r="P155" s="437"/>
      <c r="Q155" s="437"/>
      <c r="R155" s="437"/>
      <c r="S155" s="437"/>
      <c r="T155" s="437"/>
      <c r="U155" s="437"/>
      <c r="V155" s="437"/>
    </row>
    <row r="156" ht="23.25" customHeight="1">
      <c r="A156" s="437"/>
      <c r="B156" s="437"/>
      <c r="C156" s="437"/>
      <c r="D156" s="437"/>
      <c r="E156" s="437"/>
      <c r="F156" s="437"/>
      <c r="G156" s="437"/>
      <c r="H156" s="437"/>
      <c r="I156" s="437"/>
      <c r="J156" s="437"/>
      <c r="K156" s="437"/>
      <c r="L156" s="437"/>
      <c r="M156" s="437"/>
      <c r="N156" s="437"/>
      <c r="O156" s="437"/>
      <c r="P156" s="437"/>
      <c r="Q156" s="437"/>
      <c r="R156" s="437"/>
      <c r="S156" s="437"/>
      <c r="T156" s="437"/>
      <c r="U156" s="437"/>
      <c r="V156" s="437"/>
    </row>
    <row r="157" ht="23.25" customHeight="1">
      <c r="A157" s="437"/>
      <c r="B157" s="437"/>
      <c r="C157" s="437"/>
      <c r="D157" s="437"/>
      <c r="E157" s="437"/>
      <c r="F157" s="437"/>
      <c r="G157" s="437"/>
      <c r="H157" s="437"/>
      <c r="I157" s="437"/>
      <c r="J157" s="437"/>
      <c r="K157" s="437"/>
      <c r="L157" s="437"/>
      <c r="M157" s="437"/>
      <c r="N157" s="437"/>
      <c r="O157" s="437"/>
      <c r="P157" s="437"/>
      <c r="Q157" s="437"/>
      <c r="R157" s="437"/>
      <c r="S157" s="437"/>
      <c r="T157" s="437"/>
      <c r="U157" s="437"/>
      <c r="V157" s="437"/>
    </row>
    <row r="158" ht="23.25" customHeight="1">
      <c r="A158" s="437"/>
      <c r="B158" s="437"/>
      <c r="C158" s="437"/>
      <c r="D158" s="437"/>
      <c r="E158" s="437"/>
      <c r="F158" s="437"/>
      <c r="G158" s="437"/>
      <c r="H158" s="437"/>
      <c r="I158" s="437"/>
      <c r="J158" s="437"/>
      <c r="K158" s="437"/>
      <c r="L158" s="437"/>
      <c r="M158" s="437"/>
      <c r="N158" s="437"/>
      <c r="O158" s="437"/>
      <c r="P158" s="437"/>
      <c r="Q158" s="437"/>
      <c r="R158" s="437"/>
      <c r="S158" s="437"/>
      <c r="T158" s="437"/>
      <c r="U158" s="437"/>
      <c r="V158" s="437"/>
    </row>
    <row r="159" ht="23.25" customHeight="1">
      <c r="A159" s="437"/>
      <c r="B159" s="437"/>
      <c r="C159" s="437"/>
      <c r="D159" s="437"/>
      <c r="E159" s="437"/>
      <c r="F159" s="437"/>
      <c r="G159" s="437"/>
      <c r="H159" s="437"/>
      <c r="I159" s="437"/>
      <c r="J159" s="437"/>
      <c r="K159" s="437"/>
      <c r="L159" s="437"/>
      <c r="M159" s="437"/>
      <c r="N159" s="437"/>
      <c r="O159" s="437"/>
      <c r="P159" s="437"/>
      <c r="Q159" s="437"/>
      <c r="R159" s="437"/>
      <c r="S159" s="437"/>
      <c r="T159" s="437"/>
      <c r="U159" s="437"/>
      <c r="V159" s="437"/>
    </row>
    <row r="160" ht="23.25" customHeight="1">
      <c r="A160" s="437"/>
      <c r="B160" s="437"/>
      <c r="C160" s="437"/>
      <c r="D160" s="437"/>
      <c r="E160" s="437"/>
      <c r="F160" s="437"/>
      <c r="G160" s="437"/>
      <c r="H160" s="437"/>
      <c r="I160" s="437"/>
      <c r="J160" s="437"/>
      <c r="K160" s="437"/>
      <c r="L160" s="437"/>
      <c r="M160" s="437"/>
      <c r="N160" s="437"/>
      <c r="O160" s="437"/>
      <c r="P160" s="437"/>
      <c r="Q160" s="437"/>
      <c r="R160" s="437"/>
      <c r="S160" s="437"/>
      <c r="T160" s="437"/>
      <c r="U160" s="437"/>
      <c r="V160" s="437"/>
    </row>
    <row r="161" ht="23.25" customHeight="1">
      <c r="A161" s="437"/>
      <c r="B161" s="437"/>
      <c r="C161" s="437"/>
      <c r="D161" s="437"/>
      <c r="E161" s="437"/>
      <c r="F161" s="437"/>
      <c r="G161" s="437"/>
      <c r="H161" s="437"/>
      <c r="I161" s="437"/>
      <c r="J161" s="437"/>
      <c r="K161" s="437"/>
      <c r="L161" s="437"/>
      <c r="M161" s="437"/>
      <c r="N161" s="437"/>
      <c r="O161" s="437"/>
      <c r="P161" s="437"/>
      <c r="Q161" s="437"/>
      <c r="R161" s="437"/>
      <c r="S161" s="437"/>
      <c r="T161" s="437"/>
      <c r="U161" s="437"/>
      <c r="V161" s="437"/>
    </row>
    <row r="162" ht="23.25" customHeight="1">
      <c r="A162" s="437"/>
      <c r="B162" s="437"/>
      <c r="C162" s="437"/>
      <c r="D162" s="437"/>
      <c r="E162" s="437"/>
      <c r="F162" s="437"/>
      <c r="G162" s="437"/>
      <c r="H162" s="437"/>
      <c r="I162" s="437"/>
      <c r="J162" s="437"/>
      <c r="K162" s="437"/>
      <c r="L162" s="437"/>
      <c r="M162" s="437"/>
      <c r="N162" s="437"/>
      <c r="O162" s="437"/>
      <c r="P162" s="437"/>
      <c r="Q162" s="437"/>
      <c r="R162" s="437"/>
      <c r="S162" s="437"/>
      <c r="T162" s="437"/>
      <c r="U162" s="437"/>
      <c r="V162" s="437"/>
    </row>
    <row r="163" ht="23.25" customHeight="1">
      <c r="A163" s="437"/>
      <c r="B163" s="437"/>
      <c r="C163" s="437"/>
      <c r="D163" s="437"/>
      <c r="E163" s="437"/>
      <c r="F163" s="437"/>
      <c r="G163" s="437"/>
      <c r="H163" s="437"/>
      <c r="I163" s="437"/>
      <c r="J163" s="437"/>
      <c r="K163" s="437"/>
      <c r="L163" s="437"/>
      <c r="M163" s="437"/>
      <c r="N163" s="437"/>
      <c r="O163" s="437"/>
      <c r="P163" s="437"/>
      <c r="Q163" s="437"/>
      <c r="R163" s="437"/>
      <c r="S163" s="437"/>
      <c r="T163" s="437"/>
      <c r="U163" s="437"/>
      <c r="V163" s="437"/>
    </row>
    <row r="164" ht="23.25" customHeight="1">
      <c r="A164" s="437"/>
      <c r="B164" s="437"/>
      <c r="C164" s="437"/>
      <c r="D164" s="437"/>
      <c r="E164" s="437"/>
      <c r="F164" s="437"/>
      <c r="G164" s="437"/>
      <c r="H164" s="437"/>
      <c r="I164" s="437"/>
      <c r="J164" s="437"/>
      <c r="K164" s="437"/>
      <c r="L164" s="437"/>
      <c r="M164" s="437"/>
      <c r="N164" s="437"/>
      <c r="O164" s="437"/>
      <c r="P164" s="437"/>
      <c r="Q164" s="437"/>
      <c r="R164" s="437"/>
      <c r="S164" s="437"/>
      <c r="T164" s="437"/>
      <c r="U164" s="437"/>
      <c r="V164" s="437"/>
    </row>
    <row r="165" ht="23.25" customHeight="1">
      <c r="A165" s="437"/>
      <c r="B165" s="437"/>
      <c r="C165" s="437"/>
      <c r="D165" s="437"/>
      <c r="E165" s="437"/>
      <c r="F165" s="437"/>
      <c r="G165" s="437"/>
      <c r="H165" s="437"/>
      <c r="I165" s="437"/>
      <c r="J165" s="437"/>
      <c r="K165" s="437"/>
      <c r="L165" s="437"/>
      <c r="M165" s="437"/>
      <c r="N165" s="437"/>
      <c r="O165" s="437"/>
      <c r="P165" s="437"/>
      <c r="Q165" s="437"/>
      <c r="R165" s="437"/>
      <c r="S165" s="437"/>
      <c r="T165" s="437"/>
      <c r="U165" s="437"/>
      <c r="V165" s="437"/>
    </row>
    <row r="166" ht="23.25" customHeight="1">
      <c r="A166" s="437"/>
      <c r="B166" s="437"/>
      <c r="C166" s="437"/>
      <c r="D166" s="437"/>
      <c r="E166" s="437"/>
      <c r="F166" s="437"/>
      <c r="G166" s="437"/>
      <c r="H166" s="437"/>
      <c r="I166" s="437"/>
      <c r="J166" s="437"/>
      <c r="K166" s="437"/>
      <c r="L166" s="437"/>
      <c r="M166" s="437"/>
      <c r="N166" s="437"/>
      <c r="O166" s="437"/>
      <c r="P166" s="437"/>
      <c r="Q166" s="437"/>
      <c r="R166" s="437"/>
      <c r="S166" s="437"/>
      <c r="T166" s="437"/>
      <c r="U166" s="437"/>
      <c r="V166" s="437"/>
    </row>
    <row r="167" ht="23.25" customHeight="1">
      <c r="A167" s="437"/>
      <c r="B167" s="437"/>
      <c r="C167" s="437"/>
      <c r="D167" s="437"/>
      <c r="E167" s="437"/>
      <c r="F167" s="437"/>
      <c r="G167" s="437"/>
      <c r="H167" s="437"/>
      <c r="I167" s="437"/>
      <c r="J167" s="437"/>
      <c r="K167" s="437"/>
      <c r="L167" s="437"/>
      <c r="M167" s="437"/>
      <c r="N167" s="437"/>
      <c r="O167" s="437"/>
      <c r="P167" s="437"/>
      <c r="Q167" s="437"/>
      <c r="R167" s="437"/>
      <c r="S167" s="437"/>
      <c r="T167" s="437"/>
      <c r="U167" s="437"/>
      <c r="V167" s="437"/>
    </row>
    <row r="168" ht="23.25" customHeight="1">
      <c r="A168" s="437"/>
      <c r="B168" s="437"/>
      <c r="C168" s="437"/>
      <c r="D168" s="437"/>
      <c r="E168" s="437"/>
      <c r="F168" s="437"/>
      <c r="G168" s="437"/>
      <c r="H168" s="437"/>
      <c r="I168" s="437"/>
      <c r="J168" s="437"/>
      <c r="K168" s="437"/>
      <c r="L168" s="437"/>
      <c r="M168" s="437"/>
      <c r="N168" s="437"/>
      <c r="O168" s="437"/>
      <c r="P168" s="437"/>
      <c r="Q168" s="437"/>
      <c r="R168" s="437"/>
      <c r="S168" s="437"/>
      <c r="T168" s="437"/>
      <c r="U168" s="437"/>
      <c r="V168" s="437"/>
    </row>
    <row r="169" ht="23.25" customHeight="1">
      <c r="A169" s="437"/>
      <c r="B169" s="437"/>
      <c r="C169" s="437"/>
      <c r="D169" s="437"/>
      <c r="E169" s="437"/>
      <c r="F169" s="437"/>
      <c r="G169" s="437"/>
      <c r="H169" s="437"/>
      <c r="I169" s="437"/>
      <c r="J169" s="437"/>
      <c r="K169" s="437"/>
      <c r="L169" s="437"/>
      <c r="M169" s="437"/>
      <c r="N169" s="437"/>
      <c r="O169" s="437"/>
      <c r="P169" s="437"/>
      <c r="Q169" s="437"/>
      <c r="R169" s="437"/>
      <c r="S169" s="437"/>
      <c r="T169" s="437"/>
      <c r="U169" s="437"/>
      <c r="V169" s="437"/>
    </row>
    <row r="170" ht="23.25" customHeight="1">
      <c r="A170" s="437"/>
      <c r="B170" s="437"/>
      <c r="C170" s="437"/>
      <c r="D170" s="437"/>
      <c r="E170" s="437"/>
      <c r="F170" s="437"/>
      <c r="G170" s="437"/>
      <c r="H170" s="437"/>
      <c r="I170" s="437"/>
      <c r="J170" s="437"/>
      <c r="K170" s="437"/>
      <c r="L170" s="437"/>
      <c r="M170" s="437"/>
      <c r="N170" s="437"/>
      <c r="O170" s="437"/>
      <c r="P170" s="437"/>
      <c r="Q170" s="437"/>
      <c r="R170" s="437"/>
      <c r="S170" s="437"/>
      <c r="T170" s="437"/>
      <c r="U170" s="437"/>
      <c r="V170" s="437"/>
    </row>
    <row r="171" ht="23.25" customHeight="1">
      <c r="A171" s="437"/>
      <c r="B171" s="437"/>
      <c r="C171" s="437"/>
      <c r="D171" s="437"/>
      <c r="E171" s="437"/>
      <c r="F171" s="437"/>
      <c r="G171" s="437"/>
      <c r="H171" s="437"/>
      <c r="I171" s="437"/>
      <c r="J171" s="437"/>
      <c r="K171" s="437"/>
      <c r="L171" s="437"/>
      <c r="M171" s="437"/>
      <c r="N171" s="437"/>
      <c r="O171" s="437"/>
      <c r="P171" s="437"/>
      <c r="Q171" s="437"/>
      <c r="R171" s="437"/>
      <c r="S171" s="437"/>
      <c r="T171" s="437"/>
      <c r="U171" s="437"/>
      <c r="V171" s="437"/>
    </row>
    <row r="172" ht="23.25" customHeight="1">
      <c r="A172" s="437"/>
      <c r="B172" s="437"/>
      <c r="C172" s="437"/>
      <c r="D172" s="437"/>
      <c r="E172" s="437"/>
      <c r="F172" s="437"/>
      <c r="G172" s="437"/>
      <c r="H172" s="437"/>
      <c r="I172" s="437"/>
      <c r="J172" s="437"/>
      <c r="K172" s="437"/>
      <c r="L172" s="437"/>
      <c r="M172" s="437"/>
      <c r="N172" s="437"/>
      <c r="O172" s="437"/>
      <c r="P172" s="437"/>
      <c r="Q172" s="437"/>
      <c r="R172" s="437"/>
      <c r="S172" s="437"/>
      <c r="T172" s="437"/>
      <c r="U172" s="437"/>
      <c r="V172" s="437"/>
    </row>
    <row r="173" ht="23.25" customHeight="1">
      <c r="A173" s="437"/>
      <c r="B173" s="437"/>
      <c r="C173" s="437"/>
      <c r="D173" s="437"/>
      <c r="E173" s="437"/>
      <c r="F173" s="437"/>
      <c r="G173" s="437"/>
      <c r="H173" s="437"/>
      <c r="I173" s="437"/>
      <c r="J173" s="437"/>
      <c r="K173" s="437"/>
      <c r="L173" s="437"/>
      <c r="M173" s="437"/>
      <c r="N173" s="437"/>
      <c r="O173" s="437"/>
      <c r="P173" s="437"/>
      <c r="Q173" s="437"/>
      <c r="R173" s="437"/>
      <c r="S173" s="437"/>
      <c r="T173" s="437"/>
      <c r="U173" s="437"/>
      <c r="V173" s="437"/>
    </row>
    <row r="174" ht="23.25" customHeight="1">
      <c r="A174" s="437"/>
      <c r="B174" s="437"/>
      <c r="C174" s="437"/>
      <c r="D174" s="437"/>
      <c r="E174" s="437"/>
      <c r="F174" s="437"/>
      <c r="G174" s="437"/>
      <c r="H174" s="437"/>
      <c r="I174" s="437"/>
      <c r="J174" s="437"/>
      <c r="K174" s="437"/>
      <c r="L174" s="437"/>
      <c r="M174" s="437"/>
      <c r="N174" s="437"/>
      <c r="O174" s="437"/>
      <c r="P174" s="437"/>
      <c r="Q174" s="437"/>
      <c r="R174" s="437"/>
      <c r="S174" s="437"/>
      <c r="T174" s="437"/>
      <c r="U174" s="437"/>
      <c r="V174" s="437"/>
    </row>
    <row r="175" ht="23.25" customHeight="1">
      <c r="A175" s="437"/>
      <c r="B175" s="437"/>
      <c r="C175" s="437"/>
      <c r="D175" s="437"/>
      <c r="E175" s="437"/>
      <c r="F175" s="437"/>
      <c r="G175" s="437"/>
      <c r="H175" s="437"/>
      <c r="I175" s="437"/>
      <c r="J175" s="437"/>
      <c r="K175" s="437"/>
      <c r="L175" s="437"/>
      <c r="M175" s="437"/>
      <c r="N175" s="437"/>
      <c r="O175" s="437"/>
      <c r="P175" s="437"/>
      <c r="Q175" s="437"/>
      <c r="R175" s="437"/>
      <c r="S175" s="437"/>
      <c r="T175" s="437"/>
      <c r="U175" s="437"/>
      <c r="V175" s="437"/>
    </row>
    <row r="176" ht="23.25" customHeight="1">
      <c r="A176" s="437"/>
      <c r="B176" s="437"/>
      <c r="C176" s="437"/>
      <c r="D176" s="437"/>
      <c r="E176" s="437"/>
      <c r="F176" s="437"/>
      <c r="G176" s="437"/>
      <c r="H176" s="437"/>
      <c r="I176" s="437"/>
      <c r="J176" s="437"/>
      <c r="K176" s="437"/>
      <c r="L176" s="437"/>
      <c r="M176" s="437"/>
      <c r="N176" s="437"/>
      <c r="O176" s="437"/>
      <c r="P176" s="437"/>
      <c r="Q176" s="437"/>
      <c r="R176" s="437"/>
      <c r="S176" s="437"/>
      <c r="T176" s="437"/>
      <c r="U176" s="437"/>
      <c r="V176" s="437"/>
    </row>
    <row r="177" ht="23.25" customHeight="1">
      <c r="A177" s="437"/>
      <c r="B177" s="437"/>
      <c r="C177" s="437"/>
      <c r="D177" s="437"/>
      <c r="E177" s="437"/>
      <c r="F177" s="437"/>
      <c r="G177" s="437"/>
      <c r="H177" s="437"/>
      <c r="I177" s="437"/>
      <c r="J177" s="437"/>
      <c r="K177" s="437"/>
      <c r="L177" s="437"/>
      <c r="M177" s="437"/>
      <c r="N177" s="437"/>
      <c r="O177" s="437"/>
      <c r="P177" s="437"/>
      <c r="Q177" s="437"/>
      <c r="R177" s="437"/>
      <c r="S177" s="437"/>
      <c r="T177" s="437"/>
      <c r="U177" s="437"/>
      <c r="V177" s="437"/>
    </row>
    <row r="178" ht="23.25" customHeight="1">
      <c r="A178" s="437"/>
      <c r="B178" s="437"/>
      <c r="C178" s="437"/>
      <c r="D178" s="437"/>
      <c r="E178" s="437"/>
      <c r="F178" s="437"/>
      <c r="G178" s="437"/>
      <c r="H178" s="437"/>
      <c r="I178" s="437"/>
      <c r="J178" s="437"/>
      <c r="K178" s="437"/>
      <c r="L178" s="437"/>
      <c r="M178" s="437"/>
      <c r="N178" s="437"/>
      <c r="O178" s="437"/>
      <c r="P178" s="437"/>
      <c r="Q178" s="437"/>
      <c r="R178" s="437"/>
      <c r="S178" s="437"/>
      <c r="T178" s="437"/>
      <c r="U178" s="437"/>
      <c r="V178" s="437"/>
    </row>
    <row r="179" ht="23.25" customHeight="1">
      <c r="A179" s="437"/>
      <c r="B179" s="437"/>
      <c r="C179" s="437"/>
      <c r="D179" s="437"/>
      <c r="E179" s="437"/>
      <c r="F179" s="437"/>
      <c r="G179" s="437"/>
      <c r="H179" s="437"/>
      <c r="I179" s="437"/>
      <c r="J179" s="437"/>
      <c r="K179" s="437"/>
      <c r="L179" s="437"/>
      <c r="M179" s="437"/>
      <c r="N179" s="437"/>
      <c r="O179" s="437"/>
      <c r="P179" s="437"/>
      <c r="Q179" s="437"/>
      <c r="R179" s="437"/>
      <c r="S179" s="437"/>
      <c r="T179" s="437"/>
      <c r="U179" s="437"/>
      <c r="V179" s="437"/>
    </row>
    <row r="180" ht="23.25" customHeight="1">
      <c r="A180" s="437"/>
      <c r="B180" s="437"/>
      <c r="C180" s="437"/>
      <c r="D180" s="437"/>
      <c r="E180" s="437"/>
      <c r="F180" s="437"/>
      <c r="G180" s="437"/>
      <c r="H180" s="437"/>
      <c r="I180" s="437"/>
      <c r="J180" s="437"/>
      <c r="K180" s="437"/>
      <c r="L180" s="437"/>
      <c r="M180" s="437"/>
      <c r="N180" s="437"/>
      <c r="O180" s="437"/>
      <c r="P180" s="437"/>
      <c r="Q180" s="437"/>
      <c r="R180" s="437"/>
      <c r="S180" s="437"/>
      <c r="T180" s="437"/>
      <c r="U180" s="437"/>
      <c r="V180" s="437"/>
    </row>
    <row r="181" ht="23.25" customHeight="1">
      <c r="A181" s="437"/>
      <c r="B181" s="437"/>
      <c r="C181" s="437"/>
      <c r="D181" s="437"/>
      <c r="E181" s="437"/>
      <c r="F181" s="437"/>
      <c r="G181" s="437"/>
      <c r="H181" s="437"/>
      <c r="I181" s="437"/>
      <c r="J181" s="437"/>
      <c r="K181" s="437"/>
      <c r="L181" s="437"/>
      <c r="M181" s="437"/>
      <c r="N181" s="437"/>
      <c r="O181" s="437"/>
      <c r="P181" s="437"/>
      <c r="Q181" s="437"/>
      <c r="R181" s="437"/>
      <c r="S181" s="437"/>
      <c r="T181" s="437"/>
      <c r="U181" s="437"/>
      <c r="V181" s="437"/>
    </row>
    <row r="182" ht="23.25" customHeight="1">
      <c r="A182" s="437"/>
      <c r="B182" s="437"/>
      <c r="C182" s="437"/>
      <c r="D182" s="437"/>
      <c r="E182" s="437"/>
      <c r="F182" s="437"/>
      <c r="G182" s="437"/>
      <c r="H182" s="437"/>
      <c r="I182" s="437"/>
      <c r="J182" s="437"/>
      <c r="K182" s="437"/>
      <c r="L182" s="437"/>
      <c r="M182" s="437"/>
      <c r="N182" s="437"/>
      <c r="O182" s="437"/>
      <c r="P182" s="437"/>
      <c r="Q182" s="437"/>
      <c r="R182" s="437"/>
      <c r="S182" s="437"/>
      <c r="T182" s="437"/>
      <c r="U182" s="437"/>
      <c r="V182" s="437"/>
    </row>
    <row r="183" ht="23.25" customHeight="1">
      <c r="A183" s="437"/>
      <c r="B183" s="437"/>
      <c r="C183" s="437"/>
      <c r="D183" s="437"/>
      <c r="E183" s="437"/>
      <c r="F183" s="437"/>
      <c r="G183" s="437"/>
      <c r="H183" s="437"/>
      <c r="I183" s="437"/>
      <c r="J183" s="437"/>
      <c r="K183" s="437"/>
      <c r="L183" s="437"/>
      <c r="M183" s="437"/>
      <c r="N183" s="437"/>
      <c r="O183" s="437"/>
      <c r="P183" s="437"/>
      <c r="Q183" s="437"/>
      <c r="R183" s="437"/>
      <c r="S183" s="437"/>
      <c r="T183" s="437"/>
      <c r="U183" s="437"/>
      <c r="V183" s="437"/>
    </row>
    <row r="184" ht="23.25" customHeight="1">
      <c r="A184" s="437"/>
      <c r="B184" s="437"/>
      <c r="C184" s="437"/>
      <c r="D184" s="437"/>
      <c r="E184" s="437"/>
      <c r="F184" s="437"/>
      <c r="G184" s="437"/>
      <c r="H184" s="437"/>
      <c r="I184" s="437"/>
      <c r="J184" s="437"/>
      <c r="K184" s="437"/>
      <c r="L184" s="437"/>
      <c r="M184" s="437"/>
      <c r="N184" s="437"/>
      <c r="O184" s="437"/>
      <c r="P184" s="437"/>
      <c r="Q184" s="437"/>
      <c r="R184" s="437"/>
      <c r="S184" s="437"/>
      <c r="T184" s="437"/>
      <c r="U184" s="437"/>
      <c r="V184" s="437"/>
    </row>
    <row r="185" ht="23.25" customHeight="1">
      <c r="A185" s="437"/>
      <c r="B185" s="437"/>
      <c r="C185" s="437"/>
      <c r="D185" s="437"/>
      <c r="E185" s="437"/>
      <c r="F185" s="437"/>
      <c r="G185" s="437"/>
      <c r="H185" s="437"/>
      <c r="I185" s="437"/>
      <c r="J185" s="437"/>
      <c r="K185" s="437"/>
      <c r="L185" s="437"/>
      <c r="M185" s="437"/>
      <c r="N185" s="437"/>
      <c r="O185" s="437"/>
      <c r="P185" s="437"/>
      <c r="Q185" s="437"/>
      <c r="R185" s="437"/>
      <c r="S185" s="437"/>
      <c r="T185" s="437"/>
      <c r="U185" s="437"/>
      <c r="V185" s="437"/>
    </row>
    <row r="186" ht="23.25" customHeight="1">
      <c r="A186" s="437"/>
      <c r="B186" s="437"/>
      <c r="C186" s="437"/>
      <c r="D186" s="437"/>
      <c r="E186" s="437"/>
      <c r="F186" s="437"/>
      <c r="G186" s="437"/>
      <c r="H186" s="437"/>
      <c r="I186" s="437"/>
      <c r="J186" s="437"/>
      <c r="K186" s="437"/>
      <c r="L186" s="437"/>
      <c r="M186" s="437"/>
      <c r="N186" s="437"/>
      <c r="O186" s="437"/>
      <c r="P186" s="437"/>
      <c r="Q186" s="437"/>
      <c r="R186" s="437"/>
      <c r="S186" s="437"/>
      <c r="T186" s="437"/>
      <c r="U186" s="437"/>
      <c r="V186" s="437"/>
    </row>
    <row r="187" ht="23.25" customHeight="1">
      <c r="A187" s="437"/>
      <c r="B187" s="437"/>
      <c r="C187" s="437"/>
      <c r="D187" s="437"/>
      <c r="E187" s="437"/>
      <c r="F187" s="437"/>
      <c r="G187" s="437"/>
      <c r="H187" s="437"/>
      <c r="I187" s="437"/>
      <c r="J187" s="437"/>
      <c r="K187" s="437"/>
      <c r="L187" s="437"/>
      <c r="M187" s="437"/>
      <c r="N187" s="437"/>
      <c r="O187" s="437"/>
      <c r="P187" s="437"/>
      <c r="Q187" s="437"/>
      <c r="R187" s="437"/>
      <c r="S187" s="437"/>
      <c r="T187" s="437"/>
      <c r="U187" s="437"/>
      <c r="V187" s="437"/>
    </row>
    <row r="188" ht="23.25" customHeight="1">
      <c r="A188" s="437"/>
      <c r="B188" s="437"/>
      <c r="C188" s="437"/>
      <c r="D188" s="437"/>
      <c r="E188" s="437"/>
      <c r="F188" s="437"/>
      <c r="G188" s="437"/>
      <c r="H188" s="437"/>
      <c r="I188" s="437"/>
      <c r="J188" s="437"/>
      <c r="K188" s="437"/>
      <c r="L188" s="437"/>
      <c r="M188" s="437"/>
      <c r="N188" s="437"/>
      <c r="O188" s="437"/>
      <c r="P188" s="437"/>
      <c r="Q188" s="437"/>
      <c r="R188" s="437"/>
      <c r="S188" s="437"/>
      <c r="T188" s="437"/>
      <c r="U188" s="437"/>
      <c r="V188" s="437"/>
    </row>
    <row r="189" ht="23.25" customHeight="1">
      <c r="A189" s="437"/>
      <c r="B189" s="437"/>
      <c r="C189" s="437"/>
      <c r="D189" s="437"/>
      <c r="E189" s="437"/>
      <c r="F189" s="437"/>
      <c r="G189" s="437"/>
      <c r="H189" s="437"/>
      <c r="I189" s="437"/>
      <c r="J189" s="437"/>
      <c r="K189" s="437"/>
      <c r="L189" s="437"/>
      <c r="M189" s="437"/>
      <c r="N189" s="437"/>
      <c r="O189" s="437"/>
      <c r="P189" s="437"/>
      <c r="Q189" s="437"/>
      <c r="R189" s="437"/>
      <c r="S189" s="437"/>
      <c r="T189" s="437"/>
      <c r="U189" s="437"/>
      <c r="V189" s="437"/>
    </row>
    <row r="190" ht="23.25" customHeight="1">
      <c r="A190" s="437"/>
      <c r="B190" s="437"/>
      <c r="C190" s="437"/>
      <c r="D190" s="437"/>
      <c r="E190" s="437"/>
      <c r="F190" s="437"/>
      <c r="G190" s="437"/>
      <c r="H190" s="437"/>
      <c r="I190" s="437"/>
      <c r="J190" s="437"/>
      <c r="K190" s="437"/>
      <c r="L190" s="437"/>
      <c r="M190" s="437"/>
      <c r="N190" s="437"/>
      <c r="O190" s="437"/>
      <c r="P190" s="437"/>
      <c r="Q190" s="437"/>
      <c r="R190" s="437"/>
      <c r="S190" s="437"/>
      <c r="T190" s="437"/>
      <c r="U190" s="437"/>
      <c r="V190" s="437"/>
    </row>
    <row r="191" ht="23.25" customHeight="1">
      <c r="A191" s="437"/>
      <c r="B191" s="437"/>
      <c r="C191" s="437"/>
      <c r="D191" s="437"/>
      <c r="E191" s="437"/>
      <c r="F191" s="437"/>
      <c r="G191" s="437"/>
      <c r="H191" s="437"/>
      <c r="I191" s="437"/>
      <c r="J191" s="437"/>
      <c r="K191" s="437"/>
      <c r="L191" s="437"/>
      <c r="M191" s="437"/>
      <c r="N191" s="437"/>
      <c r="O191" s="437"/>
      <c r="P191" s="437"/>
      <c r="Q191" s="437"/>
      <c r="R191" s="437"/>
      <c r="S191" s="437"/>
      <c r="T191" s="437"/>
      <c r="U191" s="437"/>
      <c r="V191" s="437"/>
    </row>
    <row r="192" ht="23.25" customHeight="1">
      <c r="A192" s="437"/>
      <c r="B192" s="437"/>
      <c r="C192" s="437"/>
      <c r="D192" s="437"/>
      <c r="E192" s="437"/>
      <c r="F192" s="437"/>
      <c r="G192" s="437"/>
      <c r="H192" s="437"/>
      <c r="I192" s="437"/>
      <c r="J192" s="437"/>
      <c r="K192" s="437"/>
      <c r="L192" s="437"/>
      <c r="M192" s="437"/>
      <c r="N192" s="437"/>
      <c r="O192" s="437"/>
      <c r="P192" s="437"/>
      <c r="Q192" s="437"/>
      <c r="R192" s="437"/>
      <c r="S192" s="437"/>
      <c r="T192" s="437"/>
      <c r="U192" s="437"/>
      <c r="V192" s="437"/>
    </row>
    <row r="193" ht="23.25" customHeight="1">
      <c r="A193" s="437"/>
      <c r="B193" s="437"/>
      <c r="C193" s="437"/>
      <c r="D193" s="437"/>
      <c r="E193" s="437"/>
      <c r="F193" s="437"/>
      <c r="G193" s="437"/>
      <c r="H193" s="437"/>
      <c r="I193" s="437"/>
      <c r="J193" s="437"/>
      <c r="K193" s="437"/>
      <c r="L193" s="437"/>
      <c r="M193" s="437"/>
      <c r="N193" s="437"/>
      <c r="O193" s="437"/>
      <c r="P193" s="437"/>
      <c r="Q193" s="437"/>
      <c r="R193" s="437"/>
      <c r="S193" s="437"/>
      <c r="T193" s="437"/>
      <c r="U193" s="437"/>
      <c r="V193" s="437"/>
    </row>
    <row r="194" ht="23.25" customHeight="1">
      <c r="A194" s="437"/>
      <c r="B194" s="437"/>
      <c r="C194" s="437"/>
      <c r="D194" s="437"/>
      <c r="E194" s="437"/>
      <c r="F194" s="437"/>
      <c r="G194" s="437"/>
      <c r="H194" s="437"/>
      <c r="I194" s="437"/>
      <c r="J194" s="437"/>
      <c r="K194" s="437"/>
      <c r="L194" s="437"/>
      <c r="M194" s="437"/>
      <c r="N194" s="437"/>
      <c r="O194" s="437"/>
      <c r="P194" s="437"/>
      <c r="Q194" s="437"/>
      <c r="R194" s="437"/>
      <c r="S194" s="437"/>
      <c r="T194" s="437"/>
      <c r="U194" s="437"/>
      <c r="V194" s="437"/>
    </row>
    <row r="195" ht="23.25" customHeight="1">
      <c r="A195" s="437"/>
      <c r="B195" s="437"/>
      <c r="C195" s="437"/>
      <c r="D195" s="437"/>
      <c r="E195" s="437"/>
      <c r="F195" s="437"/>
      <c r="G195" s="437"/>
      <c r="H195" s="437"/>
      <c r="I195" s="437"/>
      <c r="J195" s="437"/>
      <c r="K195" s="437"/>
      <c r="L195" s="437"/>
      <c r="M195" s="437"/>
      <c r="N195" s="437"/>
      <c r="O195" s="437"/>
      <c r="P195" s="437"/>
      <c r="Q195" s="437"/>
      <c r="R195" s="437"/>
      <c r="S195" s="437"/>
      <c r="T195" s="437"/>
      <c r="U195" s="437"/>
      <c r="V195" s="437"/>
    </row>
    <row r="196" ht="23.25" customHeight="1">
      <c r="A196" s="437"/>
      <c r="B196" s="437"/>
      <c r="C196" s="437"/>
      <c r="D196" s="437"/>
      <c r="E196" s="437"/>
      <c r="F196" s="437"/>
      <c r="G196" s="437"/>
      <c r="H196" s="437"/>
      <c r="I196" s="437"/>
      <c r="J196" s="437"/>
      <c r="K196" s="437"/>
      <c r="L196" s="437"/>
      <c r="M196" s="437"/>
      <c r="N196" s="437"/>
      <c r="O196" s="437"/>
      <c r="P196" s="437"/>
      <c r="Q196" s="437"/>
      <c r="R196" s="437"/>
      <c r="S196" s="437"/>
      <c r="T196" s="437"/>
      <c r="U196" s="437"/>
      <c r="V196" s="437"/>
    </row>
    <row r="197" ht="23.25" customHeight="1">
      <c r="A197" s="437"/>
      <c r="B197" s="437"/>
      <c r="C197" s="437"/>
      <c r="D197" s="437"/>
      <c r="E197" s="437"/>
      <c r="F197" s="437"/>
      <c r="G197" s="437"/>
      <c r="H197" s="437"/>
      <c r="I197" s="437"/>
      <c r="J197" s="437"/>
      <c r="K197" s="437"/>
      <c r="L197" s="437"/>
      <c r="M197" s="437"/>
      <c r="N197" s="437"/>
      <c r="O197" s="437"/>
      <c r="P197" s="437"/>
      <c r="Q197" s="437"/>
      <c r="R197" s="437"/>
      <c r="S197" s="437"/>
      <c r="T197" s="437"/>
      <c r="U197" s="437"/>
      <c r="V197" s="437"/>
    </row>
    <row r="198" ht="23.25" customHeight="1">
      <c r="A198" s="437"/>
      <c r="B198" s="437"/>
      <c r="C198" s="437"/>
      <c r="D198" s="437"/>
      <c r="E198" s="437"/>
      <c r="F198" s="437"/>
      <c r="G198" s="437"/>
      <c r="H198" s="437"/>
      <c r="I198" s="437"/>
      <c r="J198" s="437"/>
      <c r="K198" s="437"/>
      <c r="L198" s="437"/>
      <c r="M198" s="437"/>
      <c r="N198" s="437"/>
      <c r="O198" s="437"/>
      <c r="P198" s="437"/>
      <c r="Q198" s="437"/>
      <c r="R198" s="437"/>
      <c r="S198" s="437"/>
      <c r="T198" s="437"/>
      <c r="U198" s="437"/>
      <c r="V198" s="437"/>
    </row>
    <row r="199" ht="23.25" customHeight="1">
      <c r="A199" s="437"/>
      <c r="B199" s="437"/>
      <c r="C199" s="437"/>
      <c r="D199" s="437"/>
      <c r="E199" s="437"/>
      <c r="F199" s="437"/>
      <c r="G199" s="437"/>
      <c r="H199" s="437"/>
      <c r="I199" s="437"/>
      <c r="J199" s="437"/>
      <c r="K199" s="437"/>
      <c r="L199" s="437"/>
      <c r="M199" s="437"/>
      <c r="N199" s="437"/>
      <c r="O199" s="437"/>
      <c r="P199" s="437"/>
      <c r="Q199" s="437"/>
      <c r="R199" s="437"/>
      <c r="S199" s="437"/>
      <c r="T199" s="437"/>
      <c r="U199" s="437"/>
      <c r="V199" s="437"/>
    </row>
    <row r="200" ht="23.25" customHeight="1">
      <c r="A200" s="437"/>
      <c r="B200" s="437"/>
      <c r="C200" s="437"/>
      <c r="D200" s="437"/>
      <c r="E200" s="437"/>
      <c r="F200" s="437"/>
      <c r="G200" s="437"/>
      <c r="H200" s="437"/>
      <c r="I200" s="437"/>
      <c r="J200" s="437"/>
      <c r="K200" s="437"/>
      <c r="L200" s="437"/>
      <c r="M200" s="437"/>
      <c r="N200" s="437"/>
      <c r="O200" s="437"/>
      <c r="P200" s="437"/>
      <c r="Q200" s="437"/>
      <c r="R200" s="437"/>
      <c r="S200" s="437"/>
      <c r="T200" s="437"/>
      <c r="U200" s="437"/>
      <c r="V200" s="437"/>
    </row>
    <row r="201" ht="23.25" customHeight="1">
      <c r="A201" s="437"/>
      <c r="B201" s="437"/>
      <c r="C201" s="437"/>
      <c r="D201" s="437"/>
      <c r="E201" s="437"/>
      <c r="F201" s="437"/>
      <c r="G201" s="437"/>
      <c r="H201" s="437"/>
      <c r="I201" s="437"/>
      <c r="J201" s="437"/>
      <c r="K201" s="437"/>
      <c r="L201" s="437"/>
      <c r="M201" s="437"/>
      <c r="N201" s="437"/>
      <c r="O201" s="437"/>
      <c r="P201" s="437"/>
      <c r="Q201" s="437"/>
      <c r="R201" s="437"/>
      <c r="S201" s="437"/>
      <c r="T201" s="437"/>
      <c r="U201" s="437"/>
      <c r="V201" s="437"/>
    </row>
    <row r="202" ht="23.25" customHeight="1">
      <c r="A202" s="437"/>
      <c r="B202" s="437"/>
      <c r="C202" s="437"/>
      <c r="D202" s="437"/>
      <c r="E202" s="437"/>
      <c r="F202" s="437"/>
      <c r="G202" s="437"/>
      <c r="H202" s="437"/>
      <c r="I202" s="437"/>
      <c r="J202" s="437"/>
      <c r="K202" s="437"/>
      <c r="L202" s="437"/>
      <c r="M202" s="437"/>
      <c r="N202" s="437"/>
      <c r="O202" s="437"/>
      <c r="P202" s="437"/>
      <c r="Q202" s="437"/>
      <c r="R202" s="437"/>
      <c r="S202" s="437"/>
      <c r="T202" s="437"/>
      <c r="U202" s="437"/>
      <c r="V202" s="437"/>
    </row>
    <row r="203" ht="23.25" customHeight="1">
      <c r="A203" s="437"/>
      <c r="B203" s="437"/>
      <c r="C203" s="437"/>
      <c r="D203" s="437"/>
      <c r="E203" s="437"/>
      <c r="F203" s="437"/>
      <c r="G203" s="437"/>
      <c r="H203" s="437"/>
      <c r="I203" s="437"/>
      <c r="J203" s="437"/>
      <c r="K203" s="437"/>
      <c r="L203" s="437"/>
      <c r="M203" s="437"/>
      <c r="N203" s="437"/>
      <c r="O203" s="437"/>
      <c r="P203" s="437"/>
      <c r="Q203" s="437"/>
      <c r="R203" s="437"/>
      <c r="S203" s="437"/>
      <c r="T203" s="437"/>
      <c r="U203" s="437"/>
      <c r="V203" s="437"/>
    </row>
    <row r="204" ht="23.25" customHeight="1">
      <c r="A204" s="437"/>
      <c r="B204" s="437"/>
      <c r="C204" s="437"/>
      <c r="D204" s="437"/>
      <c r="E204" s="437"/>
      <c r="F204" s="437"/>
      <c r="G204" s="437"/>
      <c r="H204" s="437"/>
      <c r="I204" s="437"/>
      <c r="J204" s="437"/>
      <c r="K204" s="437"/>
      <c r="L204" s="437"/>
      <c r="M204" s="437"/>
      <c r="N204" s="437"/>
      <c r="O204" s="437"/>
      <c r="P204" s="437"/>
      <c r="Q204" s="437"/>
      <c r="R204" s="437"/>
      <c r="S204" s="437"/>
      <c r="T204" s="437"/>
      <c r="U204" s="437"/>
      <c r="V204" s="437"/>
    </row>
    <row r="205" ht="23.25" customHeight="1">
      <c r="A205" s="437"/>
      <c r="B205" s="437"/>
      <c r="C205" s="437"/>
      <c r="D205" s="437"/>
      <c r="E205" s="437"/>
      <c r="F205" s="437"/>
      <c r="G205" s="437"/>
      <c r="H205" s="437"/>
      <c r="I205" s="437"/>
      <c r="J205" s="437"/>
      <c r="K205" s="437"/>
      <c r="L205" s="437"/>
      <c r="M205" s="437"/>
      <c r="N205" s="437"/>
      <c r="O205" s="437"/>
      <c r="P205" s="437"/>
      <c r="Q205" s="437"/>
      <c r="R205" s="437"/>
      <c r="S205" s="437"/>
      <c r="T205" s="437"/>
      <c r="U205" s="437"/>
      <c r="V205" s="437"/>
    </row>
    <row r="206" ht="23.25" customHeight="1">
      <c r="A206" s="437"/>
      <c r="B206" s="437"/>
      <c r="C206" s="437"/>
      <c r="D206" s="437"/>
      <c r="E206" s="437"/>
      <c r="F206" s="437"/>
      <c r="G206" s="437"/>
      <c r="H206" s="437"/>
      <c r="I206" s="437"/>
      <c r="J206" s="437"/>
      <c r="K206" s="437"/>
      <c r="L206" s="437"/>
      <c r="M206" s="437"/>
      <c r="N206" s="437"/>
      <c r="O206" s="437"/>
      <c r="P206" s="437"/>
      <c r="Q206" s="437"/>
      <c r="R206" s="437"/>
      <c r="S206" s="437"/>
      <c r="T206" s="437"/>
      <c r="U206" s="437"/>
      <c r="V206" s="437"/>
    </row>
    <row r="207" ht="23.25" customHeight="1">
      <c r="A207" s="437"/>
      <c r="B207" s="437"/>
      <c r="C207" s="437"/>
      <c r="D207" s="437"/>
      <c r="E207" s="437"/>
      <c r="F207" s="437"/>
      <c r="G207" s="437"/>
      <c r="H207" s="437"/>
      <c r="I207" s="437"/>
      <c r="J207" s="437"/>
      <c r="K207" s="437"/>
      <c r="L207" s="437"/>
      <c r="M207" s="437"/>
      <c r="N207" s="437"/>
      <c r="O207" s="437"/>
      <c r="P207" s="437"/>
      <c r="Q207" s="437"/>
      <c r="R207" s="437"/>
      <c r="S207" s="437"/>
      <c r="T207" s="437"/>
      <c r="U207" s="437"/>
      <c r="V207" s="437"/>
    </row>
    <row r="208" ht="23.25" customHeight="1">
      <c r="A208" s="437"/>
      <c r="B208" s="437"/>
      <c r="C208" s="437"/>
      <c r="D208" s="437"/>
      <c r="E208" s="437"/>
      <c r="F208" s="437"/>
      <c r="G208" s="437"/>
      <c r="H208" s="437"/>
      <c r="I208" s="437"/>
      <c r="J208" s="437"/>
      <c r="K208" s="437"/>
      <c r="L208" s="437"/>
      <c r="M208" s="437"/>
      <c r="N208" s="437"/>
      <c r="O208" s="437"/>
      <c r="P208" s="437"/>
      <c r="Q208" s="437"/>
      <c r="R208" s="437"/>
      <c r="S208" s="437"/>
      <c r="T208" s="437"/>
      <c r="U208" s="437"/>
      <c r="V208" s="437"/>
    </row>
    <row r="209" ht="23.25" customHeight="1">
      <c r="A209" s="437"/>
      <c r="B209" s="437"/>
      <c r="C209" s="437"/>
      <c r="D209" s="437"/>
      <c r="E209" s="437"/>
      <c r="F209" s="437"/>
      <c r="G209" s="437"/>
      <c r="H209" s="437"/>
      <c r="I209" s="437"/>
      <c r="J209" s="437"/>
      <c r="K209" s="437"/>
      <c r="L209" s="437"/>
      <c r="M209" s="437"/>
      <c r="N209" s="437"/>
      <c r="O209" s="437"/>
      <c r="P209" s="437"/>
      <c r="Q209" s="437"/>
      <c r="R209" s="437"/>
      <c r="S209" s="437"/>
      <c r="T209" s="437"/>
      <c r="U209" s="437"/>
      <c r="V209" s="437"/>
    </row>
    <row r="210" ht="23.25" customHeight="1">
      <c r="A210" s="437"/>
      <c r="B210" s="437"/>
      <c r="C210" s="437"/>
      <c r="D210" s="437"/>
      <c r="E210" s="437"/>
      <c r="F210" s="437"/>
      <c r="G210" s="437"/>
      <c r="H210" s="437"/>
      <c r="I210" s="437"/>
      <c r="J210" s="437"/>
      <c r="K210" s="437"/>
      <c r="L210" s="437"/>
      <c r="M210" s="437"/>
      <c r="N210" s="437"/>
      <c r="O210" s="437"/>
      <c r="P210" s="437"/>
      <c r="Q210" s="437"/>
      <c r="R210" s="437"/>
      <c r="S210" s="437"/>
      <c r="T210" s="437"/>
      <c r="U210" s="437"/>
      <c r="V210" s="437"/>
    </row>
    <row r="211" ht="23.25" customHeight="1">
      <c r="A211" s="437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437"/>
      <c r="T211" s="437"/>
      <c r="U211" s="437"/>
      <c r="V211" s="437"/>
    </row>
    <row r="212" ht="23.25" customHeight="1">
      <c r="A212" s="437"/>
      <c r="B212" s="437"/>
      <c r="C212" s="437"/>
      <c r="D212" s="437"/>
      <c r="E212" s="437"/>
      <c r="F212" s="437"/>
      <c r="G212" s="437"/>
      <c r="H212" s="437"/>
      <c r="I212" s="437"/>
      <c r="J212" s="437"/>
      <c r="K212" s="437"/>
      <c r="L212" s="437"/>
      <c r="M212" s="437"/>
      <c r="N212" s="437"/>
      <c r="O212" s="437"/>
      <c r="P212" s="437"/>
      <c r="Q212" s="437"/>
      <c r="R212" s="437"/>
      <c r="S212" s="437"/>
      <c r="T212" s="437"/>
      <c r="U212" s="437"/>
      <c r="V212" s="437"/>
    </row>
    <row r="213" ht="23.25" customHeight="1">
      <c r="A213" s="437"/>
      <c r="B213" s="437"/>
      <c r="C213" s="437"/>
      <c r="D213" s="437"/>
      <c r="E213" s="437"/>
      <c r="F213" s="437"/>
      <c r="G213" s="437"/>
      <c r="H213" s="437"/>
      <c r="I213" s="437"/>
      <c r="J213" s="437"/>
      <c r="K213" s="437"/>
      <c r="L213" s="437"/>
      <c r="M213" s="437"/>
      <c r="N213" s="437"/>
      <c r="O213" s="437"/>
      <c r="P213" s="437"/>
      <c r="Q213" s="437"/>
      <c r="R213" s="437"/>
      <c r="S213" s="437"/>
      <c r="T213" s="437"/>
      <c r="U213" s="437"/>
      <c r="V213" s="437"/>
    </row>
    <row r="214" ht="23.25" customHeight="1">
      <c r="A214" s="437"/>
      <c r="B214" s="437"/>
      <c r="C214" s="437"/>
      <c r="D214" s="437"/>
      <c r="E214" s="437"/>
      <c r="F214" s="437"/>
      <c r="G214" s="437"/>
      <c r="H214" s="437"/>
      <c r="I214" s="437"/>
      <c r="J214" s="437"/>
      <c r="K214" s="437"/>
      <c r="L214" s="437"/>
      <c r="M214" s="437"/>
      <c r="N214" s="437"/>
      <c r="O214" s="437"/>
      <c r="P214" s="437"/>
      <c r="Q214" s="437"/>
      <c r="R214" s="437"/>
      <c r="S214" s="437"/>
      <c r="T214" s="437"/>
      <c r="U214" s="437"/>
      <c r="V214" s="437"/>
    </row>
    <row r="215" ht="23.25" customHeight="1">
      <c r="A215" s="437"/>
      <c r="B215" s="437"/>
      <c r="C215" s="437"/>
      <c r="D215" s="437"/>
      <c r="E215" s="437"/>
      <c r="F215" s="437"/>
      <c r="G215" s="437"/>
      <c r="H215" s="437"/>
      <c r="I215" s="437"/>
      <c r="J215" s="437"/>
      <c r="K215" s="437"/>
      <c r="L215" s="437"/>
      <c r="M215" s="437"/>
      <c r="N215" s="437"/>
      <c r="O215" s="437"/>
      <c r="P215" s="437"/>
      <c r="Q215" s="437"/>
      <c r="R215" s="437"/>
      <c r="S215" s="437"/>
      <c r="T215" s="437"/>
      <c r="U215" s="437"/>
      <c r="V215" s="437"/>
    </row>
    <row r="216" ht="23.25" customHeight="1">
      <c r="A216" s="437"/>
      <c r="B216" s="437"/>
      <c r="C216" s="437"/>
      <c r="D216" s="437"/>
      <c r="E216" s="437"/>
      <c r="F216" s="437"/>
      <c r="G216" s="437"/>
      <c r="H216" s="437"/>
      <c r="I216" s="437"/>
      <c r="J216" s="437"/>
      <c r="K216" s="437"/>
      <c r="L216" s="437"/>
      <c r="M216" s="437"/>
      <c r="N216" s="437"/>
      <c r="O216" s="437"/>
      <c r="P216" s="437"/>
      <c r="Q216" s="437"/>
      <c r="R216" s="437"/>
      <c r="S216" s="437"/>
      <c r="T216" s="437"/>
      <c r="U216" s="437"/>
      <c r="V216" s="437"/>
    </row>
    <row r="217" ht="23.25" customHeight="1">
      <c r="A217" s="437"/>
      <c r="B217" s="437"/>
      <c r="C217" s="437"/>
      <c r="D217" s="437"/>
      <c r="E217" s="437"/>
      <c r="F217" s="437"/>
      <c r="G217" s="437"/>
      <c r="H217" s="437"/>
      <c r="I217" s="437"/>
      <c r="J217" s="437"/>
      <c r="K217" s="437"/>
      <c r="L217" s="437"/>
      <c r="M217" s="437"/>
      <c r="N217" s="437"/>
      <c r="O217" s="437"/>
      <c r="P217" s="437"/>
      <c r="Q217" s="437"/>
      <c r="R217" s="437"/>
      <c r="S217" s="437"/>
      <c r="T217" s="437"/>
      <c r="U217" s="437"/>
      <c r="V217" s="437"/>
    </row>
    <row r="218" ht="23.25" customHeight="1">
      <c r="A218" s="437"/>
      <c r="B218" s="437"/>
      <c r="C218" s="437"/>
      <c r="D218" s="437"/>
      <c r="E218" s="437"/>
      <c r="F218" s="437"/>
      <c r="G218" s="437"/>
      <c r="H218" s="437"/>
      <c r="I218" s="437"/>
      <c r="J218" s="437"/>
      <c r="K218" s="437"/>
      <c r="L218" s="437"/>
      <c r="M218" s="437"/>
      <c r="N218" s="437"/>
      <c r="O218" s="437"/>
      <c r="P218" s="437"/>
      <c r="Q218" s="437"/>
      <c r="R218" s="437"/>
      <c r="S218" s="437"/>
      <c r="T218" s="437"/>
      <c r="U218" s="437"/>
      <c r="V218" s="437"/>
    </row>
    <row r="219" ht="23.25" customHeight="1">
      <c r="A219" s="437"/>
      <c r="B219" s="437"/>
      <c r="C219" s="437"/>
      <c r="D219" s="437"/>
      <c r="E219" s="437"/>
      <c r="F219" s="437"/>
      <c r="G219" s="437"/>
      <c r="H219" s="437"/>
      <c r="I219" s="437"/>
      <c r="J219" s="437"/>
      <c r="K219" s="437"/>
      <c r="L219" s="437"/>
      <c r="M219" s="437"/>
      <c r="N219" s="437"/>
      <c r="O219" s="437"/>
      <c r="P219" s="437"/>
      <c r="Q219" s="437"/>
      <c r="R219" s="437"/>
      <c r="S219" s="437"/>
      <c r="T219" s="437"/>
      <c r="U219" s="437"/>
      <c r="V219" s="437"/>
    </row>
    <row r="220" ht="23.25" customHeight="1">
      <c r="A220" s="437"/>
      <c r="B220" s="437"/>
      <c r="C220" s="437"/>
      <c r="D220" s="437"/>
      <c r="E220" s="437"/>
      <c r="F220" s="437"/>
      <c r="G220" s="437"/>
      <c r="H220" s="437"/>
      <c r="I220" s="437"/>
      <c r="J220" s="437"/>
      <c r="K220" s="437"/>
      <c r="L220" s="437"/>
      <c r="M220" s="437"/>
      <c r="N220" s="437"/>
      <c r="O220" s="437"/>
      <c r="P220" s="437"/>
      <c r="Q220" s="437"/>
      <c r="R220" s="437"/>
      <c r="S220" s="437"/>
      <c r="T220" s="437"/>
      <c r="U220" s="437"/>
      <c r="V220" s="437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21.0"/>
    <col customWidth="1" min="3" max="3" width="18.57"/>
    <col customWidth="1" min="4" max="4" width="19.57"/>
    <col customWidth="1" min="5" max="5" width="20.14"/>
    <col customWidth="1" min="6" max="6" width="20.43"/>
    <col customWidth="1" min="7" max="7" width="17.71"/>
    <col customWidth="1" min="8" max="8" width="16.14"/>
    <col customWidth="1" min="9" max="10" width="18.29"/>
    <col customWidth="1" min="11" max="11" width="16.43"/>
    <col customWidth="1" min="12" max="13" width="14.86"/>
    <col customWidth="1" min="14" max="14" width="13.57"/>
    <col customWidth="1" min="15" max="15" width="18.0"/>
    <col customWidth="1" min="16" max="17" width="15.86"/>
    <col customWidth="1" min="18" max="18" width="14.0"/>
    <col customWidth="1" min="19" max="20" width="11.71"/>
    <col customWidth="1" min="21" max="21" width="14.0"/>
    <col customWidth="1" min="22" max="22" width="15.0"/>
    <col customWidth="1" min="23" max="23" width="15.57"/>
    <col customWidth="1" min="24" max="25" width="18.71"/>
    <col customWidth="1" min="26" max="26" width="14.0"/>
  </cols>
  <sheetData>
    <row r="1" ht="21.75" customHeight="1">
      <c r="A1" s="443"/>
      <c r="B1" s="444"/>
      <c r="C1" s="445"/>
      <c r="D1" s="446"/>
      <c r="E1" s="446"/>
      <c r="F1" s="446"/>
      <c r="G1" s="446"/>
      <c r="H1" s="446"/>
      <c r="I1" s="446"/>
      <c r="J1" s="446"/>
      <c r="K1" s="446"/>
      <c r="L1" s="447"/>
      <c r="M1" s="447"/>
      <c r="N1" s="448"/>
      <c r="O1" s="447"/>
      <c r="P1" s="448"/>
      <c r="Q1" s="448"/>
      <c r="R1" s="446"/>
      <c r="S1" s="446"/>
      <c r="T1" s="446"/>
      <c r="U1" s="446"/>
      <c r="V1" s="449"/>
      <c r="W1" s="446"/>
      <c r="X1" s="443"/>
      <c r="Y1" s="446"/>
      <c r="Z1" s="446"/>
    </row>
    <row r="2" ht="21.75" customHeight="1">
      <c r="A2" s="443"/>
      <c r="B2" s="450"/>
      <c r="C2" s="446"/>
      <c r="D2" s="446"/>
      <c r="E2" s="446"/>
      <c r="F2" s="446"/>
      <c r="G2" s="446"/>
      <c r="H2" s="446"/>
      <c r="I2" s="446"/>
      <c r="J2" s="446"/>
      <c r="K2" s="446"/>
      <c r="L2" s="447"/>
      <c r="M2" s="447"/>
      <c r="N2" s="448"/>
      <c r="O2" s="451"/>
      <c r="P2" s="443"/>
      <c r="Q2" s="443"/>
      <c r="R2" s="446"/>
      <c r="S2" s="446"/>
      <c r="T2" s="446"/>
      <c r="U2" s="446"/>
      <c r="V2" s="449"/>
      <c r="W2" s="446"/>
      <c r="X2" s="443"/>
      <c r="Y2" s="446"/>
      <c r="Z2" s="446"/>
    </row>
    <row r="3" ht="21.75" customHeight="1">
      <c r="A3" s="443"/>
      <c r="B3" s="450"/>
      <c r="C3" s="446"/>
      <c r="D3" s="446"/>
      <c r="E3" s="446"/>
      <c r="F3" s="446"/>
      <c r="G3" s="446"/>
      <c r="H3" s="446"/>
      <c r="I3" s="446"/>
      <c r="J3" s="446"/>
      <c r="K3" s="446"/>
      <c r="L3" s="452"/>
      <c r="M3" s="452"/>
      <c r="N3" s="446"/>
      <c r="O3" s="443"/>
      <c r="P3" s="443"/>
      <c r="Q3" s="443"/>
      <c r="R3" s="446"/>
      <c r="S3" s="446"/>
      <c r="T3" s="446"/>
      <c r="U3" s="446"/>
      <c r="V3" s="449"/>
      <c r="W3" s="446"/>
      <c r="X3" s="443"/>
      <c r="Y3" s="446"/>
      <c r="Z3" s="446"/>
    </row>
    <row r="4" ht="21.75" customHeight="1">
      <c r="A4" s="443"/>
      <c r="B4" s="450"/>
      <c r="C4" s="446"/>
      <c r="D4" s="446"/>
      <c r="E4" s="446"/>
      <c r="F4" s="446"/>
      <c r="G4" s="446"/>
      <c r="H4" s="446"/>
      <c r="I4" s="446"/>
      <c r="J4" s="446"/>
      <c r="K4" s="446"/>
      <c r="L4" s="448"/>
      <c r="M4" s="448"/>
      <c r="N4" s="446"/>
      <c r="O4" s="443"/>
      <c r="P4" s="443"/>
      <c r="Q4" s="443"/>
      <c r="R4" s="446"/>
      <c r="S4" s="446"/>
      <c r="T4" s="446"/>
      <c r="U4" s="446"/>
      <c r="V4" s="449"/>
      <c r="W4" s="446"/>
      <c r="X4" s="443"/>
      <c r="Y4" s="443"/>
      <c r="Z4" s="446"/>
    </row>
    <row r="5" ht="26.25" customHeight="1">
      <c r="A5" s="443"/>
      <c r="B5" s="450"/>
      <c r="C5" s="453"/>
      <c r="D5" s="446"/>
      <c r="E5" s="454"/>
      <c r="F5" s="446"/>
      <c r="G5" s="446"/>
      <c r="H5" s="446"/>
      <c r="I5" s="446"/>
      <c r="J5" s="446"/>
      <c r="K5" s="446"/>
      <c r="L5" s="455"/>
      <c r="M5" s="455"/>
      <c r="N5" s="446"/>
      <c r="O5" s="443"/>
      <c r="P5" s="443"/>
      <c r="Q5" s="443"/>
      <c r="R5" s="446"/>
      <c r="S5" s="446"/>
      <c r="T5" s="446"/>
      <c r="U5" s="446"/>
      <c r="V5" s="449"/>
      <c r="W5" s="446"/>
      <c r="X5" s="443"/>
      <c r="Y5" s="443"/>
      <c r="Z5" s="446"/>
    </row>
    <row r="6" ht="26.25" customHeight="1">
      <c r="A6" s="443"/>
      <c r="B6" s="450"/>
      <c r="C6" s="446"/>
      <c r="D6" s="446"/>
      <c r="E6" s="446"/>
      <c r="F6" s="446"/>
      <c r="G6" s="446"/>
      <c r="H6" s="446"/>
      <c r="I6" s="446"/>
      <c r="J6" s="446"/>
      <c r="K6" s="456"/>
      <c r="L6" s="446"/>
      <c r="M6" s="446"/>
      <c r="N6" s="446"/>
      <c r="O6" s="443"/>
      <c r="P6" s="443"/>
      <c r="Q6" s="443"/>
      <c r="R6" s="446"/>
      <c r="S6" s="446"/>
      <c r="T6" s="446"/>
      <c r="U6" s="446"/>
      <c r="V6" s="449"/>
      <c r="W6" s="446"/>
      <c r="X6" s="443"/>
      <c r="Y6" s="443"/>
      <c r="Z6" s="446"/>
    </row>
    <row r="7" ht="26.25" customHeight="1">
      <c r="A7" s="443"/>
      <c r="B7" s="450"/>
      <c r="C7" s="446"/>
      <c r="D7" s="446"/>
      <c r="E7" s="446"/>
      <c r="F7" s="446"/>
      <c r="G7" s="446"/>
      <c r="H7" s="446"/>
      <c r="I7" s="446"/>
      <c r="J7" s="446"/>
      <c r="K7" s="456"/>
      <c r="L7" s="446"/>
      <c r="M7" s="446"/>
      <c r="N7" s="446"/>
      <c r="O7" s="443"/>
      <c r="P7" s="443"/>
      <c r="Q7" s="443"/>
      <c r="R7" s="446"/>
      <c r="S7" s="446"/>
      <c r="T7" s="446"/>
      <c r="U7" s="446"/>
      <c r="V7" s="449"/>
      <c r="W7" s="446"/>
      <c r="X7" s="443"/>
      <c r="Y7" s="443"/>
      <c r="Z7" s="446"/>
    </row>
    <row r="8" ht="26.25" customHeight="1">
      <c r="A8" s="443"/>
      <c r="B8" s="444"/>
      <c r="C8" s="446"/>
      <c r="D8" s="446"/>
      <c r="E8" s="446"/>
      <c r="F8" s="446"/>
      <c r="G8" s="446"/>
      <c r="H8" s="446"/>
      <c r="I8" s="446"/>
      <c r="J8" s="446"/>
      <c r="K8" s="456"/>
      <c r="L8" s="446"/>
      <c r="M8" s="446"/>
      <c r="N8" s="446"/>
      <c r="O8" s="443"/>
      <c r="P8" s="443"/>
      <c r="Q8" s="443"/>
      <c r="R8" s="446"/>
      <c r="S8" s="446"/>
      <c r="T8" s="446"/>
      <c r="U8" s="446"/>
      <c r="V8" s="449"/>
      <c r="W8" s="446"/>
      <c r="X8" s="443"/>
      <c r="Y8" s="443"/>
      <c r="Z8" s="443"/>
    </row>
    <row r="9" ht="26.25" customHeight="1">
      <c r="A9" s="443"/>
      <c r="B9" s="444" t="s">
        <v>150</v>
      </c>
      <c r="C9" s="446" t="s">
        <v>151</v>
      </c>
      <c r="D9" s="446" t="s">
        <v>152</v>
      </c>
      <c r="E9" s="446"/>
      <c r="F9" s="446"/>
      <c r="G9" s="446"/>
      <c r="H9" s="215"/>
      <c r="I9" s="446"/>
      <c r="J9" s="457"/>
      <c r="K9" s="458"/>
      <c r="L9" s="446"/>
      <c r="M9" s="446"/>
      <c r="N9" s="446"/>
      <c r="O9" s="443"/>
      <c r="P9" s="443"/>
      <c r="Q9" s="443"/>
      <c r="R9" s="446"/>
      <c r="S9" s="446"/>
      <c r="T9" s="446"/>
      <c r="U9" s="446"/>
      <c r="V9" s="444"/>
      <c r="W9" s="446"/>
      <c r="X9" s="446"/>
      <c r="Y9" s="446"/>
      <c r="Z9" s="443"/>
    </row>
    <row r="10" ht="26.25" customHeight="1">
      <c r="A10" s="443"/>
      <c r="B10" s="444">
        <v>1.0</v>
      </c>
      <c r="C10" s="459"/>
      <c r="D10" s="460"/>
      <c r="E10" s="446"/>
      <c r="F10" s="446"/>
      <c r="G10" s="446"/>
      <c r="H10" s="215"/>
      <c r="I10" s="446"/>
      <c r="J10" s="461"/>
      <c r="K10" s="456"/>
      <c r="L10" s="446"/>
      <c r="M10" s="446"/>
      <c r="N10" s="446"/>
      <c r="O10" s="443"/>
      <c r="P10" s="443"/>
      <c r="Q10" s="443"/>
      <c r="R10" s="446"/>
      <c r="S10" s="446"/>
      <c r="T10" s="446"/>
      <c r="U10" s="446"/>
      <c r="V10" s="444"/>
      <c r="W10" s="444"/>
      <c r="X10" s="451"/>
      <c r="Y10" s="451"/>
      <c r="Z10" s="443"/>
    </row>
    <row r="11" ht="26.25" customHeight="1">
      <c r="A11" s="443"/>
      <c r="B11" s="444">
        <v>2.0</v>
      </c>
      <c r="C11" s="444"/>
      <c r="D11" s="460"/>
      <c r="E11" s="444"/>
      <c r="F11" s="462"/>
      <c r="G11" s="462"/>
      <c r="H11" s="444"/>
      <c r="I11" s="457"/>
      <c r="J11" s="457"/>
      <c r="K11" s="446"/>
      <c r="L11" s="446"/>
      <c r="M11" s="446"/>
      <c r="N11" s="446"/>
      <c r="O11" s="443"/>
      <c r="P11" s="443"/>
      <c r="Q11" s="443"/>
      <c r="R11" s="446"/>
      <c r="S11" s="446"/>
      <c r="T11" s="446"/>
      <c r="U11" s="446"/>
      <c r="V11" s="444"/>
      <c r="W11" s="463"/>
      <c r="X11" s="464"/>
      <c r="Y11" s="464"/>
      <c r="Z11" s="443"/>
    </row>
    <row r="12" ht="26.25" customHeight="1">
      <c r="A12" s="443"/>
      <c r="B12" s="444">
        <v>3.0</v>
      </c>
      <c r="C12" s="465"/>
      <c r="D12" s="460"/>
      <c r="E12" s="444"/>
      <c r="F12" s="462"/>
      <c r="G12" s="462"/>
      <c r="H12" s="444"/>
      <c r="I12" s="457"/>
      <c r="J12" s="457"/>
      <c r="K12" s="446"/>
      <c r="L12" s="446"/>
      <c r="M12" s="446"/>
      <c r="N12" s="446"/>
      <c r="O12" s="443"/>
      <c r="P12" s="443"/>
      <c r="Q12" s="443"/>
      <c r="R12" s="446"/>
      <c r="S12" s="446"/>
      <c r="T12" s="446"/>
      <c r="U12" s="446"/>
      <c r="V12" s="444"/>
      <c r="W12" s="463"/>
      <c r="X12" s="464"/>
      <c r="Y12" s="464"/>
      <c r="Z12" s="443"/>
    </row>
    <row r="13" ht="26.25" customHeight="1">
      <c r="A13" s="443"/>
      <c r="B13" s="444">
        <v>4.0</v>
      </c>
      <c r="C13" s="451"/>
      <c r="D13" s="460"/>
      <c r="E13" s="444"/>
      <c r="F13" s="451"/>
      <c r="G13" s="451"/>
      <c r="H13" s="444"/>
      <c r="I13" s="457"/>
      <c r="J13" s="457"/>
      <c r="K13" s="446"/>
      <c r="L13" s="446"/>
      <c r="M13" s="446"/>
      <c r="N13" s="446"/>
      <c r="O13" s="443"/>
      <c r="P13" s="443"/>
      <c r="Q13" s="443"/>
      <c r="R13" s="446"/>
      <c r="S13" s="446"/>
      <c r="T13" s="446"/>
      <c r="U13" s="446"/>
      <c r="V13" s="444"/>
      <c r="W13" s="463"/>
      <c r="X13" s="445"/>
      <c r="Y13" s="445"/>
      <c r="Z13" s="443"/>
    </row>
    <row r="14" ht="26.25" customHeight="1">
      <c r="A14" s="443"/>
      <c r="B14" s="444">
        <v>5.0</v>
      </c>
      <c r="C14" s="466"/>
      <c r="D14" s="460"/>
      <c r="E14" s="444"/>
      <c r="F14" s="451"/>
      <c r="G14" s="451"/>
      <c r="H14" s="444"/>
      <c r="I14" s="457"/>
      <c r="J14" s="457"/>
      <c r="K14" s="446"/>
      <c r="L14" s="446"/>
      <c r="M14" s="446"/>
      <c r="N14" s="446"/>
      <c r="O14" s="443"/>
      <c r="P14" s="443"/>
      <c r="Q14" s="443"/>
      <c r="R14" s="446"/>
      <c r="S14" s="446"/>
      <c r="T14" s="446"/>
      <c r="U14" s="446"/>
      <c r="V14" s="444"/>
      <c r="W14" s="463"/>
      <c r="X14" s="464"/>
      <c r="Y14" s="464"/>
      <c r="Z14" s="443"/>
    </row>
    <row r="15" ht="26.25" customHeight="1">
      <c r="A15" s="443"/>
      <c r="B15" s="444">
        <v>6.0</v>
      </c>
      <c r="C15" s="451"/>
      <c r="D15" s="460"/>
      <c r="E15" s="444"/>
      <c r="F15" s="451"/>
      <c r="G15" s="451"/>
      <c r="H15" s="444"/>
      <c r="I15" s="457"/>
      <c r="J15" s="457"/>
      <c r="K15" s="446"/>
      <c r="L15" s="446"/>
      <c r="M15" s="446"/>
      <c r="N15" s="446"/>
      <c r="O15" s="443"/>
      <c r="P15" s="443"/>
      <c r="Q15" s="443"/>
      <c r="R15" s="446"/>
      <c r="S15" s="446"/>
      <c r="T15" s="446"/>
      <c r="U15" s="446"/>
      <c r="V15" s="444"/>
      <c r="W15" s="463"/>
      <c r="X15" s="464"/>
      <c r="Y15" s="464"/>
      <c r="Z15" s="443"/>
    </row>
    <row r="16" ht="26.25" customHeight="1">
      <c r="A16" s="443"/>
      <c r="B16" s="444">
        <v>7.0</v>
      </c>
      <c r="C16" s="467"/>
      <c r="D16" s="460"/>
      <c r="E16" s="444"/>
      <c r="F16" s="451"/>
      <c r="G16" s="451"/>
      <c r="H16" s="444"/>
      <c r="I16" s="457"/>
      <c r="J16" s="457"/>
      <c r="K16" s="446"/>
      <c r="L16" s="446"/>
      <c r="M16" s="446"/>
      <c r="N16" s="446"/>
      <c r="O16" s="443"/>
      <c r="P16" s="443"/>
      <c r="Q16" s="443"/>
      <c r="R16" s="446"/>
      <c r="S16" s="446"/>
      <c r="T16" s="446"/>
      <c r="U16" s="446"/>
      <c r="V16" s="444"/>
      <c r="W16" s="444"/>
      <c r="X16" s="451"/>
      <c r="Y16" s="451"/>
      <c r="Z16" s="443"/>
    </row>
    <row r="17" ht="26.25" customHeight="1">
      <c r="A17" s="443"/>
      <c r="B17" s="444">
        <v>8.0</v>
      </c>
      <c r="C17" s="468"/>
      <c r="D17" s="460"/>
      <c r="E17" s="444"/>
      <c r="F17" s="451"/>
      <c r="G17" s="451"/>
      <c r="H17" s="444"/>
      <c r="I17" s="457"/>
      <c r="J17" s="457"/>
      <c r="K17" s="446"/>
      <c r="L17" s="446"/>
      <c r="M17" s="446"/>
      <c r="N17" s="446"/>
      <c r="O17" s="443"/>
      <c r="P17" s="443"/>
      <c r="Q17" s="443"/>
      <c r="R17" s="446"/>
      <c r="S17" s="446"/>
      <c r="T17" s="446"/>
      <c r="U17" s="446"/>
      <c r="V17" s="444"/>
      <c r="W17" s="444"/>
      <c r="X17" s="451"/>
      <c r="Y17" s="451"/>
      <c r="Z17" s="443"/>
    </row>
    <row r="18" ht="26.25" customHeight="1">
      <c r="A18" s="443"/>
      <c r="B18" s="444">
        <v>9.0</v>
      </c>
      <c r="C18" s="465"/>
      <c r="D18" s="469"/>
      <c r="E18" s="444"/>
      <c r="F18" s="451"/>
      <c r="G18" s="451"/>
      <c r="H18" s="444"/>
      <c r="I18" s="457"/>
      <c r="J18" s="457"/>
      <c r="K18" s="446"/>
      <c r="L18" s="446"/>
      <c r="M18" s="446"/>
      <c r="N18" s="446"/>
      <c r="O18" s="443"/>
      <c r="P18" s="443"/>
      <c r="Q18" s="443"/>
      <c r="R18" s="446"/>
      <c r="S18" s="446"/>
      <c r="T18" s="446"/>
      <c r="U18" s="446"/>
      <c r="V18" s="444"/>
      <c r="W18" s="444"/>
      <c r="X18" s="451"/>
      <c r="Y18" s="451"/>
      <c r="Z18" s="443"/>
    </row>
    <row r="19" ht="26.25" customHeight="1">
      <c r="A19" s="443"/>
      <c r="B19" s="444">
        <v>10.0</v>
      </c>
      <c r="C19" s="444"/>
      <c r="D19" s="460"/>
      <c r="E19" s="444"/>
      <c r="F19" s="451"/>
      <c r="G19" s="451"/>
      <c r="H19" s="444"/>
      <c r="I19" s="457"/>
      <c r="J19" s="457"/>
      <c r="K19" s="446"/>
      <c r="L19" s="446"/>
      <c r="M19" s="446"/>
      <c r="N19" s="446"/>
      <c r="O19" s="443"/>
      <c r="P19" s="443"/>
      <c r="Q19" s="443"/>
      <c r="R19" s="446"/>
      <c r="S19" s="446"/>
      <c r="T19" s="446"/>
      <c r="U19" s="446"/>
      <c r="V19" s="444"/>
      <c r="W19" s="444"/>
      <c r="X19" s="451"/>
      <c r="Y19" s="451"/>
      <c r="Z19" s="443"/>
    </row>
    <row r="20" ht="26.25" customHeight="1">
      <c r="A20" s="443"/>
      <c r="B20" s="444">
        <v>11.0</v>
      </c>
      <c r="C20" s="470"/>
      <c r="D20" s="460"/>
      <c r="E20" s="444"/>
      <c r="F20" s="451"/>
      <c r="G20" s="451"/>
      <c r="H20" s="444"/>
      <c r="I20" s="457"/>
      <c r="J20" s="457"/>
      <c r="K20" s="446"/>
      <c r="L20" s="446"/>
      <c r="M20" s="446"/>
      <c r="N20" s="446"/>
      <c r="O20" s="443"/>
      <c r="P20" s="443"/>
      <c r="Q20" s="443"/>
      <c r="R20" s="446"/>
      <c r="S20" s="446"/>
      <c r="T20" s="446"/>
      <c r="U20" s="446"/>
      <c r="V20" s="444"/>
      <c r="W20" s="444"/>
      <c r="X20" s="451"/>
      <c r="Y20" s="451"/>
      <c r="Z20" s="443"/>
    </row>
    <row r="21" ht="26.25" customHeight="1">
      <c r="A21" s="443"/>
      <c r="B21" s="444">
        <v>12.0</v>
      </c>
      <c r="C21" s="465"/>
      <c r="D21" s="460"/>
      <c r="E21" s="444"/>
      <c r="F21" s="451"/>
      <c r="G21" s="451"/>
      <c r="H21" s="444"/>
      <c r="I21" s="457"/>
      <c r="J21" s="457"/>
      <c r="K21" s="446"/>
      <c r="L21" s="446"/>
      <c r="M21" s="446"/>
      <c r="N21" s="446"/>
      <c r="O21" s="443"/>
      <c r="P21" s="443"/>
      <c r="Q21" s="443"/>
      <c r="R21" s="446"/>
      <c r="S21" s="446"/>
      <c r="T21" s="446"/>
      <c r="U21" s="446"/>
      <c r="V21" s="444"/>
      <c r="W21" s="444"/>
      <c r="X21" s="451"/>
      <c r="Y21" s="451"/>
      <c r="Z21" s="443"/>
    </row>
    <row r="22" ht="26.25" customHeight="1">
      <c r="A22" s="443"/>
      <c r="B22" s="444">
        <v>13.0</v>
      </c>
      <c r="C22" s="444"/>
      <c r="D22" s="460"/>
      <c r="E22" s="444"/>
      <c r="F22" s="451"/>
      <c r="G22" s="451"/>
      <c r="H22" s="444"/>
      <c r="I22" s="457"/>
      <c r="J22" s="457"/>
      <c r="K22" s="446"/>
      <c r="L22" s="446"/>
      <c r="M22" s="446"/>
      <c r="N22" s="446"/>
      <c r="O22" s="443"/>
      <c r="P22" s="443"/>
      <c r="Q22" s="443"/>
      <c r="R22" s="446"/>
      <c r="S22" s="446"/>
      <c r="T22" s="446"/>
      <c r="U22" s="446"/>
      <c r="V22" s="444"/>
      <c r="W22" s="471"/>
      <c r="X22" s="451"/>
      <c r="Y22" s="451"/>
      <c r="Z22" s="443"/>
    </row>
    <row r="23" ht="26.25" customHeight="1">
      <c r="A23" s="443"/>
      <c r="B23" s="444">
        <v>14.0</v>
      </c>
      <c r="C23" s="466"/>
      <c r="D23" s="460"/>
      <c r="E23" s="444"/>
      <c r="F23" s="451"/>
      <c r="G23" s="451"/>
      <c r="H23" s="444"/>
      <c r="I23" s="457"/>
      <c r="J23" s="457"/>
      <c r="K23" s="446"/>
      <c r="L23" s="446"/>
      <c r="M23" s="446"/>
      <c r="N23" s="446"/>
      <c r="O23" s="443"/>
      <c r="P23" s="443"/>
      <c r="Q23" s="443"/>
      <c r="R23" s="446"/>
      <c r="S23" s="446"/>
      <c r="T23" s="446"/>
      <c r="U23" s="446"/>
      <c r="V23" s="444"/>
      <c r="W23" s="471"/>
      <c r="X23" s="451"/>
      <c r="Y23" s="451"/>
      <c r="Z23" s="443"/>
    </row>
    <row r="24" ht="26.25" customHeight="1">
      <c r="A24" s="443"/>
      <c r="B24" s="444">
        <v>15.0</v>
      </c>
      <c r="C24" s="451"/>
      <c r="D24" s="460"/>
      <c r="E24" s="444"/>
      <c r="F24" s="451"/>
      <c r="G24" s="451"/>
      <c r="H24" s="444"/>
      <c r="I24" s="457"/>
      <c r="J24" s="457"/>
      <c r="K24" s="446"/>
      <c r="L24" s="446"/>
      <c r="M24" s="446"/>
      <c r="N24" s="446"/>
      <c r="O24" s="443"/>
      <c r="P24" s="443"/>
      <c r="Q24" s="443"/>
      <c r="R24" s="446"/>
      <c r="S24" s="446"/>
      <c r="T24" s="446"/>
      <c r="U24" s="446"/>
      <c r="V24" s="444"/>
      <c r="W24" s="471"/>
      <c r="X24" s="451"/>
      <c r="Y24" s="451"/>
      <c r="Z24" s="443"/>
    </row>
    <row r="25" ht="26.25" customHeight="1">
      <c r="A25" s="443"/>
      <c r="B25" s="444">
        <v>16.0</v>
      </c>
      <c r="C25" s="472"/>
      <c r="D25" s="460"/>
      <c r="E25" s="444"/>
      <c r="F25" s="451"/>
      <c r="G25" s="451"/>
      <c r="H25" s="444"/>
      <c r="I25" s="457"/>
      <c r="J25" s="457"/>
      <c r="K25" s="446"/>
      <c r="L25" s="446"/>
      <c r="M25" s="446"/>
      <c r="N25" s="446"/>
      <c r="O25" s="443"/>
      <c r="P25" s="443"/>
      <c r="Q25" s="443"/>
      <c r="R25" s="446"/>
      <c r="S25" s="446"/>
      <c r="T25" s="446"/>
      <c r="U25" s="446"/>
      <c r="V25" s="444"/>
      <c r="W25" s="444"/>
      <c r="X25" s="451"/>
      <c r="Y25" s="451"/>
      <c r="Z25" s="443"/>
    </row>
    <row r="26" ht="26.25" customHeight="1">
      <c r="A26" s="443"/>
      <c r="B26" s="444">
        <v>17.0</v>
      </c>
      <c r="C26" s="466"/>
      <c r="D26" s="460"/>
      <c r="E26" s="444"/>
      <c r="F26" s="451"/>
      <c r="G26" s="451"/>
      <c r="H26" s="444"/>
      <c r="I26" s="457"/>
      <c r="J26" s="457"/>
      <c r="K26" s="446"/>
      <c r="L26" s="446"/>
      <c r="M26" s="446"/>
      <c r="N26" s="446"/>
      <c r="O26" s="443"/>
      <c r="P26" s="443"/>
      <c r="Q26" s="443"/>
      <c r="R26" s="446"/>
      <c r="S26" s="446"/>
      <c r="T26" s="446"/>
      <c r="U26" s="446"/>
      <c r="V26" s="444"/>
      <c r="W26" s="444"/>
      <c r="X26" s="451"/>
      <c r="Y26" s="451"/>
      <c r="Z26" s="443"/>
    </row>
    <row r="27" ht="26.25" customHeight="1">
      <c r="A27" s="443"/>
      <c r="B27" s="444">
        <v>18.0</v>
      </c>
      <c r="C27" s="466"/>
      <c r="D27" s="460"/>
      <c r="E27" s="444"/>
      <c r="F27" s="451"/>
      <c r="G27" s="451"/>
      <c r="H27" s="444"/>
      <c r="I27" s="457"/>
      <c r="J27" s="457"/>
      <c r="K27" s="446"/>
      <c r="L27" s="446"/>
      <c r="M27" s="446"/>
      <c r="N27" s="446"/>
      <c r="O27" s="443"/>
      <c r="P27" s="443"/>
      <c r="Q27" s="443"/>
      <c r="R27" s="446"/>
      <c r="S27" s="446"/>
      <c r="T27" s="446"/>
      <c r="U27" s="446"/>
      <c r="V27" s="444"/>
      <c r="W27" s="444"/>
      <c r="X27" s="451"/>
      <c r="Y27" s="451"/>
      <c r="Z27" s="443"/>
    </row>
    <row r="28" ht="26.25" customHeight="1">
      <c r="A28" s="443"/>
      <c r="B28" s="444">
        <v>19.0</v>
      </c>
      <c r="C28" s="466"/>
      <c r="D28" s="460"/>
      <c r="E28" s="444"/>
      <c r="F28" s="451"/>
      <c r="G28" s="451"/>
      <c r="H28" s="444"/>
      <c r="I28" s="457"/>
      <c r="J28" s="457"/>
      <c r="K28" s="446"/>
      <c r="L28" s="446"/>
      <c r="M28" s="446"/>
      <c r="N28" s="446"/>
      <c r="O28" s="443"/>
      <c r="P28" s="443"/>
      <c r="Q28" s="443"/>
      <c r="R28" s="446"/>
      <c r="S28" s="446"/>
      <c r="T28" s="446"/>
      <c r="U28" s="446"/>
      <c r="V28" s="444"/>
      <c r="W28" s="444"/>
      <c r="X28" s="451"/>
      <c r="Y28" s="451"/>
      <c r="Z28" s="443"/>
    </row>
    <row r="29" ht="26.25" customHeight="1">
      <c r="A29" s="443"/>
      <c r="B29" s="444">
        <v>20.0</v>
      </c>
      <c r="C29" s="459"/>
      <c r="D29" s="460"/>
      <c r="E29" s="444"/>
      <c r="F29" s="451"/>
      <c r="G29" s="451"/>
      <c r="H29" s="444"/>
      <c r="I29" s="457"/>
      <c r="J29" s="457"/>
      <c r="K29" s="446"/>
      <c r="L29" s="446"/>
      <c r="M29" s="446"/>
      <c r="N29" s="446"/>
      <c r="O29" s="443"/>
      <c r="P29" s="443"/>
      <c r="Q29" s="443"/>
      <c r="R29" s="446"/>
      <c r="S29" s="446"/>
      <c r="T29" s="446"/>
      <c r="U29" s="446"/>
      <c r="V29" s="444"/>
      <c r="W29" s="444"/>
      <c r="X29" s="451"/>
      <c r="Y29" s="451"/>
      <c r="Z29" s="443"/>
    </row>
    <row r="30" ht="26.25" customHeight="1">
      <c r="A30" s="443"/>
      <c r="B30" s="444">
        <v>21.0</v>
      </c>
      <c r="C30" s="467"/>
      <c r="D30" s="460"/>
      <c r="E30" s="444"/>
      <c r="F30" s="451"/>
      <c r="G30" s="451"/>
      <c r="H30" s="444"/>
      <c r="I30" s="457"/>
      <c r="J30" s="457"/>
      <c r="K30" s="446"/>
      <c r="L30" s="446"/>
      <c r="M30" s="446"/>
      <c r="N30" s="446"/>
      <c r="O30" s="443"/>
      <c r="P30" s="443"/>
      <c r="Q30" s="443"/>
      <c r="R30" s="446"/>
      <c r="S30" s="446"/>
      <c r="T30" s="446"/>
      <c r="U30" s="446"/>
      <c r="V30" s="444"/>
      <c r="W30" s="444"/>
      <c r="X30" s="451"/>
      <c r="Y30" s="451"/>
      <c r="Z30" s="443"/>
    </row>
    <row r="31" ht="26.25" customHeight="1">
      <c r="A31" s="443"/>
      <c r="B31" s="444">
        <v>22.0</v>
      </c>
      <c r="C31" s="470"/>
      <c r="D31" s="460"/>
      <c r="E31" s="444"/>
      <c r="F31" s="451"/>
      <c r="G31" s="451"/>
      <c r="H31" s="444"/>
      <c r="I31" s="457"/>
      <c r="J31" s="457"/>
      <c r="K31" s="446"/>
      <c r="L31" s="446"/>
      <c r="M31" s="446"/>
      <c r="N31" s="446"/>
      <c r="O31" s="443"/>
      <c r="P31" s="443"/>
      <c r="Q31" s="443"/>
      <c r="R31" s="446"/>
      <c r="S31" s="446"/>
      <c r="T31" s="446"/>
      <c r="U31" s="446"/>
      <c r="V31" s="444"/>
      <c r="W31" s="444"/>
      <c r="X31" s="451"/>
      <c r="Y31" s="451"/>
      <c r="Z31" s="443"/>
    </row>
    <row r="32" ht="26.25" customHeight="1">
      <c r="A32" s="443"/>
      <c r="B32" s="444">
        <v>23.0</v>
      </c>
      <c r="C32" s="465"/>
      <c r="D32" s="460"/>
      <c r="E32" s="444"/>
      <c r="F32" s="451"/>
      <c r="G32" s="451"/>
      <c r="H32" s="444"/>
      <c r="I32" s="457"/>
      <c r="J32" s="457"/>
      <c r="K32" s="446"/>
      <c r="L32" s="446"/>
      <c r="M32" s="446"/>
      <c r="N32" s="446"/>
      <c r="O32" s="443"/>
      <c r="P32" s="443"/>
      <c r="Q32" s="443"/>
      <c r="R32" s="446"/>
      <c r="S32" s="446"/>
      <c r="T32" s="446"/>
      <c r="U32" s="446"/>
      <c r="V32" s="444"/>
      <c r="W32" s="444"/>
      <c r="X32" s="451"/>
      <c r="Y32" s="451"/>
      <c r="Z32" s="443"/>
    </row>
    <row r="33" ht="26.25" customHeight="1">
      <c r="A33" s="443"/>
      <c r="B33" s="444"/>
      <c r="C33" s="444" t="s">
        <v>134</v>
      </c>
      <c r="D33" s="473">
        <f>SUM(D10:D32)</f>
        <v>0</v>
      </c>
      <c r="E33" s="444"/>
      <c r="F33" s="451"/>
      <c r="G33" s="451"/>
      <c r="H33" s="444"/>
      <c r="I33" s="457"/>
      <c r="J33" s="457"/>
      <c r="K33" s="446"/>
      <c r="L33" s="446"/>
      <c r="M33" s="446"/>
      <c r="N33" s="446"/>
      <c r="O33" s="443"/>
      <c r="P33" s="443"/>
      <c r="Q33" s="443"/>
      <c r="R33" s="446"/>
      <c r="S33" s="446"/>
      <c r="T33" s="446"/>
      <c r="U33" s="446"/>
      <c r="V33" s="449"/>
      <c r="W33" s="446"/>
      <c r="X33" s="443"/>
      <c r="Y33" s="443"/>
      <c r="Z33" s="443"/>
    </row>
    <row r="34" ht="26.25" customHeight="1">
      <c r="A34" s="443"/>
      <c r="B34" s="470" t="s">
        <v>153</v>
      </c>
      <c r="C34" s="470">
        <v>30.0</v>
      </c>
      <c r="D34" s="465">
        <v>50.0</v>
      </c>
      <c r="E34" s="460">
        <v>70.0</v>
      </c>
      <c r="F34" s="451"/>
      <c r="G34" s="451"/>
      <c r="H34" s="444"/>
      <c r="I34" s="457"/>
      <c r="J34" s="457"/>
      <c r="K34" s="446"/>
      <c r="L34" s="446"/>
      <c r="M34" s="446"/>
      <c r="N34" s="446"/>
      <c r="O34" s="443"/>
      <c r="P34" s="443"/>
      <c r="Q34" s="443"/>
      <c r="R34" s="446"/>
      <c r="S34" s="446"/>
      <c r="T34" s="446"/>
      <c r="U34" s="446"/>
      <c r="V34" s="449"/>
      <c r="W34" s="446"/>
      <c r="X34" s="443"/>
      <c r="Y34" s="443"/>
      <c r="Z34" s="443"/>
    </row>
    <row r="35" ht="26.25" customHeight="1">
      <c r="A35" s="443"/>
      <c r="B35" s="444" t="s">
        <v>48</v>
      </c>
      <c r="C35" s="451">
        <f>+D10+D16+D20+D25+D29+D30+D31</f>
        <v>0</v>
      </c>
      <c r="D35" s="451">
        <f>+D12+D14+D17+D18+D21+D23+D26+D27+D28+D32</f>
        <v>0</v>
      </c>
      <c r="E35" s="451">
        <f>+D11+D13+D15+D19+D22+D24</f>
        <v>0</v>
      </c>
      <c r="F35" s="473">
        <f>SUM(C35:E35)</f>
        <v>0</v>
      </c>
      <c r="G35" s="451"/>
      <c r="H35" s="444"/>
      <c r="I35" s="457"/>
      <c r="J35" s="457"/>
      <c r="K35" s="446"/>
      <c r="L35" s="446"/>
      <c r="M35" s="446"/>
      <c r="N35" s="446"/>
      <c r="O35" s="443"/>
      <c r="P35" s="443"/>
      <c r="Q35" s="443"/>
      <c r="R35" s="446"/>
      <c r="S35" s="446"/>
      <c r="T35" s="446"/>
      <c r="U35" s="446"/>
      <c r="V35" s="449"/>
      <c r="W35" s="446"/>
      <c r="X35" s="443"/>
      <c r="Y35" s="443"/>
      <c r="Z35" s="443"/>
    </row>
    <row r="36" ht="26.25" customHeight="1">
      <c r="A36" s="443"/>
      <c r="B36" s="444"/>
      <c r="C36" s="444"/>
      <c r="D36" s="444"/>
      <c r="E36" s="444"/>
      <c r="F36" s="451"/>
      <c r="G36" s="451"/>
      <c r="H36" s="444"/>
      <c r="I36" s="457"/>
      <c r="J36" s="457"/>
      <c r="K36" s="446"/>
      <c r="L36" s="446"/>
      <c r="M36" s="446"/>
      <c r="N36" s="446"/>
      <c r="O36" s="443"/>
      <c r="P36" s="443"/>
      <c r="Q36" s="443"/>
      <c r="R36" s="446"/>
      <c r="S36" s="446"/>
      <c r="T36" s="446"/>
      <c r="U36" s="446"/>
      <c r="V36" s="449"/>
      <c r="W36" s="446"/>
      <c r="X36" s="443"/>
      <c r="Y36" s="443"/>
      <c r="Z36" s="443"/>
    </row>
    <row r="37" ht="26.25" customHeight="1">
      <c r="A37" s="443"/>
      <c r="B37" s="444"/>
      <c r="C37" s="444"/>
      <c r="D37" s="444"/>
      <c r="E37" s="444"/>
      <c r="F37" s="451"/>
      <c r="G37" s="451"/>
      <c r="H37" s="444"/>
      <c r="I37" s="457"/>
      <c r="J37" s="457"/>
      <c r="K37" s="446"/>
      <c r="L37" s="446"/>
      <c r="M37" s="446"/>
      <c r="N37" s="446"/>
      <c r="O37" s="443"/>
      <c r="P37" s="443"/>
      <c r="Q37" s="443"/>
      <c r="R37" s="446"/>
      <c r="S37" s="446"/>
      <c r="T37" s="446"/>
      <c r="U37" s="446"/>
      <c r="V37" s="449"/>
      <c r="W37" s="446"/>
      <c r="X37" s="443"/>
      <c r="Y37" s="443"/>
      <c r="Z37" s="443"/>
    </row>
    <row r="38" ht="26.25" customHeight="1">
      <c r="A38" s="443"/>
      <c r="B38" s="444"/>
      <c r="C38" s="451"/>
      <c r="D38" s="444"/>
      <c r="E38" s="444"/>
      <c r="F38" s="451"/>
      <c r="G38" s="451"/>
      <c r="H38" s="444"/>
      <c r="I38" s="457"/>
      <c r="J38" s="457"/>
      <c r="K38" s="446"/>
      <c r="L38" s="446"/>
      <c r="M38" s="446"/>
      <c r="N38" s="446"/>
      <c r="O38" s="443"/>
      <c r="P38" s="443"/>
      <c r="Q38" s="443"/>
      <c r="R38" s="446"/>
      <c r="S38" s="446"/>
      <c r="T38" s="446"/>
      <c r="U38" s="446"/>
      <c r="V38" s="449"/>
      <c r="W38" s="446"/>
      <c r="X38" s="443"/>
      <c r="Y38" s="443"/>
      <c r="Z38" s="443"/>
    </row>
    <row r="39" ht="26.25" customHeight="1">
      <c r="A39" s="443"/>
      <c r="B39" s="444"/>
      <c r="C39" s="444"/>
      <c r="D39" s="444"/>
      <c r="E39" s="444"/>
      <c r="F39" s="451"/>
      <c r="G39" s="451"/>
      <c r="H39" s="444"/>
      <c r="I39" s="457"/>
      <c r="J39" s="457"/>
      <c r="K39" s="446"/>
      <c r="L39" s="446"/>
      <c r="M39" s="446"/>
      <c r="N39" s="446"/>
      <c r="O39" s="443"/>
      <c r="P39" s="443"/>
      <c r="Q39" s="443"/>
      <c r="R39" s="446"/>
      <c r="S39" s="446"/>
      <c r="T39" s="446"/>
      <c r="U39" s="446"/>
      <c r="V39" s="449"/>
      <c r="W39" s="446"/>
      <c r="X39" s="443"/>
      <c r="Y39" s="443"/>
      <c r="Z39" s="443"/>
    </row>
    <row r="40" ht="26.25" customHeight="1">
      <c r="A40" s="443"/>
      <c r="B40" s="444"/>
      <c r="C40" s="444"/>
      <c r="D40" s="444"/>
      <c r="E40" s="444"/>
      <c r="F40" s="451"/>
      <c r="G40" s="451"/>
      <c r="H40" s="444"/>
      <c r="I40" s="457"/>
      <c r="J40" s="457"/>
      <c r="K40" s="446"/>
      <c r="L40" s="446"/>
      <c r="M40" s="446"/>
      <c r="N40" s="446"/>
      <c r="O40" s="443"/>
      <c r="P40" s="443"/>
      <c r="Q40" s="443"/>
      <c r="R40" s="446"/>
      <c r="S40" s="446"/>
      <c r="T40" s="446"/>
      <c r="U40" s="446"/>
      <c r="V40" s="449"/>
      <c r="W40" s="446"/>
      <c r="X40" s="443"/>
      <c r="Y40" s="443"/>
      <c r="Z40" s="443"/>
    </row>
    <row r="41" ht="26.25" customHeight="1">
      <c r="A41" s="443"/>
      <c r="B41" s="444"/>
      <c r="C41" s="444"/>
      <c r="D41" s="444"/>
      <c r="E41" s="444"/>
      <c r="F41" s="451"/>
      <c r="G41" s="451"/>
      <c r="H41" s="444"/>
      <c r="I41" s="457"/>
      <c r="J41" s="457"/>
      <c r="K41" s="446"/>
      <c r="L41" s="446"/>
      <c r="M41" s="446"/>
      <c r="N41" s="446"/>
      <c r="O41" s="443"/>
      <c r="P41" s="443"/>
      <c r="Q41" s="443"/>
      <c r="R41" s="446"/>
      <c r="S41" s="446"/>
      <c r="T41" s="446"/>
      <c r="U41" s="446"/>
      <c r="V41" s="449"/>
      <c r="W41" s="446"/>
      <c r="X41" s="443"/>
      <c r="Y41" s="443"/>
      <c r="Z41" s="443"/>
    </row>
    <row r="42" ht="26.25" customHeight="1">
      <c r="A42" s="443"/>
      <c r="B42" s="444"/>
      <c r="C42" s="444"/>
      <c r="D42" s="444"/>
      <c r="E42" s="444"/>
      <c r="F42" s="451"/>
      <c r="G42" s="451"/>
      <c r="H42" s="444"/>
      <c r="I42" s="457"/>
      <c r="J42" s="457"/>
      <c r="K42" s="446"/>
      <c r="L42" s="446"/>
      <c r="M42" s="446"/>
      <c r="N42" s="446"/>
      <c r="O42" s="443"/>
      <c r="P42" s="443"/>
      <c r="Q42" s="443"/>
      <c r="R42" s="446"/>
      <c r="S42" s="446"/>
      <c r="T42" s="446"/>
      <c r="U42" s="446"/>
      <c r="V42" s="449"/>
      <c r="W42" s="446"/>
      <c r="X42" s="443"/>
      <c r="Y42" s="443"/>
      <c r="Z42" s="443"/>
    </row>
    <row r="43" ht="26.25" customHeight="1">
      <c r="A43" s="443"/>
      <c r="B43" s="444"/>
      <c r="C43" s="444"/>
      <c r="D43" s="444"/>
      <c r="E43" s="444"/>
      <c r="F43" s="451"/>
      <c r="G43" s="451"/>
      <c r="H43" s="444"/>
      <c r="I43" s="457"/>
      <c r="J43" s="457"/>
      <c r="K43" s="446"/>
      <c r="L43" s="446"/>
      <c r="M43" s="446"/>
      <c r="N43" s="446"/>
      <c r="O43" s="443"/>
      <c r="P43" s="443"/>
      <c r="Q43" s="443"/>
      <c r="R43" s="446"/>
      <c r="S43" s="446"/>
      <c r="T43" s="446"/>
      <c r="U43" s="446"/>
      <c r="V43" s="449"/>
      <c r="W43" s="446"/>
      <c r="X43" s="443"/>
      <c r="Y43" s="443"/>
      <c r="Z43" s="443"/>
    </row>
    <row r="44" ht="26.25" customHeight="1">
      <c r="A44" s="443"/>
      <c r="B44" s="444"/>
      <c r="C44" s="444"/>
      <c r="D44" s="444"/>
      <c r="E44" s="444"/>
      <c r="F44" s="451"/>
      <c r="G44" s="451"/>
      <c r="H44" s="444"/>
      <c r="I44" s="457"/>
      <c r="J44" s="457"/>
      <c r="K44" s="446"/>
      <c r="L44" s="446"/>
      <c r="M44" s="446"/>
      <c r="N44" s="446"/>
      <c r="O44" s="443"/>
      <c r="P44" s="443"/>
      <c r="Q44" s="443"/>
      <c r="R44" s="446"/>
      <c r="S44" s="446"/>
      <c r="T44" s="446"/>
      <c r="U44" s="446"/>
      <c r="V44" s="449"/>
      <c r="W44" s="446"/>
      <c r="X44" s="443"/>
      <c r="Y44" s="443"/>
      <c r="Z44" s="443"/>
    </row>
    <row r="45" ht="26.25" customHeight="1">
      <c r="A45" s="443"/>
      <c r="B45" s="444"/>
      <c r="C45" s="444"/>
      <c r="D45" s="444"/>
      <c r="E45" s="444"/>
      <c r="F45" s="451"/>
      <c r="G45" s="451"/>
      <c r="H45" s="444"/>
      <c r="I45" s="457"/>
      <c r="J45" s="457"/>
      <c r="K45" s="446"/>
      <c r="L45" s="446"/>
      <c r="M45" s="446"/>
      <c r="N45" s="446"/>
      <c r="O45" s="443"/>
      <c r="P45" s="443"/>
      <c r="Q45" s="443"/>
      <c r="R45" s="446"/>
      <c r="S45" s="446"/>
      <c r="T45" s="446"/>
      <c r="U45" s="446"/>
      <c r="V45" s="449"/>
      <c r="W45" s="446"/>
      <c r="X45" s="443"/>
      <c r="Y45" s="443"/>
      <c r="Z45" s="443"/>
    </row>
    <row r="46" ht="26.25" customHeight="1">
      <c r="A46" s="443"/>
      <c r="B46" s="444"/>
      <c r="C46" s="444"/>
      <c r="D46" s="444"/>
      <c r="E46" s="444"/>
      <c r="F46" s="451"/>
      <c r="G46" s="451"/>
      <c r="H46" s="444"/>
      <c r="I46" s="457"/>
      <c r="J46" s="457"/>
      <c r="K46" s="446"/>
      <c r="L46" s="446"/>
      <c r="M46" s="446"/>
      <c r="N46" s="446"/>
      <c r="O46" s="443"/>
      <c r="P46" s="443"/>
      <c r="Q46" s="443"/>
      <c r="R46" s="446"/>
      <c r="S46" s="446"/>
      <c r="T46" s="446"/>
      <c r="U46" s="446"/>
      <c r="V46" s="449"/>
      <c r="W46" s="446"/>
      <c r="X46" s="443"/>
      <c r="Y46" s="443"/>
      <c r="Z46" s="443"/>
    </row>
    <row r="47" ht="26.25" customHeight="1">
      <c r="A47" s="443"/>
      <c r="B47" s="444"/>
      <c r="C47" s="444"/>
      <c r="D47" s="444"/>
      <c r="E47" s="444"/>
      <c r="F47" s="451"/>
      <c r="G47" s="451"/>
      <c r="H47" s="444"/>
      <c r="I47" s="457"/>
      <c r="J47" s="457"/>
      <c r="K47" s="446"/>
      <c r="L47" s="446"/>
      <c r="M47" s="446"/>
      <c r="N47" s="446"/>
      <c r="O47" s="443"/>
      <c r="P47" s="443"/>
      <c r="Q47" s="443"/>
      <c r="R47" s="446"/>
      <c r="S47" s="446"/>
      <c r="T47" s="446"/>
      <c r="U47" s="446"/>
      <c r="V47" s="449"/>
      <c r="W47" s="446"/>
      <c r="X47" s="443"/>
      <c r="Y47" s="443"/>
      <c r="Z47" s="443"/>
    </row>
    <row r="48" ht="26.25" customHeight="1">
      <c r="A48" s="443"/>
      <c r="B48" s="444"/>
      <c r="C48" s="444"/>
      <c r="D48" s="444"/>
      <c r="E48" s="444"/>
      <c r="F48" s="451"/>
      <c r="G48" s="451"/>
      <c r="H48" s="444"/>
      <c r="I48" s="457"/>
      <c r="J48" s="457"/>
      <c r="K48" s="446"/>
      <c r="L48" s="446"/>
      <c r="M48" s="446"/>
      <c r="N48" s="446"/>
      <c r="O48" s="443"/>
      <c r="P48" s="443"/>
      <c r="Q48" s="443"/>
      <c r="R48" s="446"/>
      <c r="S48" s="446"/>
      <c r="T48" s="446"/>
      <c r="U48" s="446"/>
      <c r="V48" s="449"/>
      <c r="W48" s="446"/>
      <c r="X48" s="443"/>
      <c r="Y48" s="443"/>
      <c r="Z48" s="443"/>
    </row>
    <row r="49" ht="26.25" customHeight="1">
      <c r="A49" s="443"/>
      <c r="B49" s="444"/>
      <c r="C49" s="444"/>
      <c r="D49" s="444"/>
      <c r="E49" s="444"/>
      <c r="F49" s="451"/>
      <c r="G49" s="451"/>
      <c r="H49" s="444"/>
      <c r="I49" s="457"/>
      <c r="J49" s="457"/>
      <c r="K49" s="446"/>
      <c r="L49" s="446"/>
      <c r="M49" s="446"/>
      <c r="N49" s="446"/>
      <c r="O49" s="443"/>
      <c r="P49" s="443"/>
      <c r="Q49" s="443"/>
      <c r="R49" s="446"/>
      <c r="S49" s="446"/>
      <c r="T49" s="446"/>
      <c r="U49" s="446"/>
      <c r="V49" s="449"/>
      <c r="W49" s="446"/>
      <c r="X49" s="443"/>
      <c r="Y49" s="443"/>
      <c r="Z49" s="443"/>
    </row>
    <row r="50" ht="26.25" customHeight="1">
      <c r="A50" s="443"/>
      <c r="B50" s="444"/>
      <c r="C50" s="444"/>
      <c r="D50" s="444"/>
      <c r="E50" s="444"/>
      <c r="F50" s="451"/>
      <c r="G50" s="451"/>
      <c r="H50" s="444"/>
      <c r="I50" s="457"/>
      <c r="J50" s="457"/>
      <c r="K50" s="446"/>
      <c r="L50" s="446"/>
      <c r="M50" s="446"/>
      <c r="N50" s="446"/>
      <c r="O50" s="443"/>
      <c r="P50" s="443"/>
      <c r="Q50" s="443"/>
      <c r="R50" s="446"/>
      <c r="S50" s="446"/>
      <c r="T50" s="446"/>
      <c r="U50" s="446"/>
      <c r="V50" s="449"/>
      <c r="W50" s="446"/>
      <c r="X50" s="443"/>
      <c r="Y50" s="443"/>
      <c r="Z50" s="443"/>
    </row>
    <row r="51" ht="26.25" customHeight="1">
      <c r="A51" s="443"/>
      <c r="B51" s="444"/>
      <c r="C51" s="444"/>
      <c r="D51" s="444"/>
      <c r="E51" s="444"/>
      <c r="F51" s="451"/>
      <c r="G51" s="451"/>
      <c r="H51" s="444"/>
      <c r="I51" s="457"/>
      <c r="J51" s="457"/>
      <c r="K51" s="446"/>
      <c r="L51" s="446"/>
      <c r="M51" s="446"/>
      <c r="N51" s="446"/>
      <c r="O51" s="443"/>
      <c r="P51" s="443"/>
      <c r="Q51" s="443"/>
      <c r="R51" s="446"/>
      <c r="S51" s="446"/>
      <c r="T51" s="446"/>
      <c r="U51" s="446"/>
      <c r="V51" s="449"/>
      <c r="W51" s="446"/>
      <c r="X51" s="443"/>
      <c r="Y51" s="443"/>
      <c r="Z51" s="443"/>
    </row>
    <row r="52" ht="26.25" customHeight="1">
      <c r="A52" s="443"/>
      <c r="B52" s="444"/>
      <c r="C52" s="444"/>
      <c r="D52" s="444"/>
      <c r="E52" s="444"/>
      <c r="F52" s="451"/>
      <c r="G52" s="451"/>
      <c r="H52" s="444"/>
      <c r="I52" s="457"/>
      <c r="J52" s="457"/>
      <c r="K52" s="446"/>
      <c r="L52" s="446"/>
      <c r="M52" s="446"/>
      <c r="N52" s="446"/>
      <c r="O52" s="443"/>
      <c r="P52" s="443"/>
      <c r="Q52" s="443"/>
      <c r="R52" s="446"/>
      <c r="S52" s="446"/>
      <c r="T52" s="446"/>
      <c r="U52" s="446"/>
      <c r="V52" s="449"/>
      <c r="W52" s="446"/>
      <c r="X52" s="443"/>
      <c r="Y52" s="443"/>
      <c r="Z52" s="443"/>
    </row>
    <row r="53" ht="26.25" customHeight="1">
      <c r="A53" s="443"/>
      <c r="B53" s="444"/>
      <c r="C53" s="444"/>
      <c r="D53" s="444"/>
      <c r="E53" s="444"/>
      <c r="F53" s="451"/>
      <c r="G53" s="451"/>
      <c r="H53" s="444"/>
      <c r="I53" s="457"/>
      <c r="J53" s="457"/>
      <c r="K53" s="446"/>
      <c r="L53" s="446"/>
      <c r="M53" s="446"/>
      <c r="N53" s="446"/>
      <c r="O53" s="443"/>
      <c r="P53" s="443"/>
      <c r="Q53" s="443"/>
      <c r="R53" s="446"/>
      <c r="S53" s="446"/>
      <c r="T53" s="446"/>
      <c r="U53" s="446"/>
      <c r="V53" s="449"/>
      <c r="W53" s="446"/>
      <c r="X53" s="443"/>
      <c r="Y53" s="443"/>
      <c r="Z53" s="443"/>
    </row>
    <row r="54" ht="26.25" customHeight="1">
      <c r="A54" s="443"/>
      <c r="B54" s="444"/>
      <c r="C54" s="444"/>
      <c r="D54" s="444"/>
      <c r="E54" s="444"/>
      <c r="F54" s="451"/>
      <c r="G54" s="451"/>
      <c r="H54" s="444"/>
      <c r="I54" s="457"/>
      <c r="J54" s="457"/>
      <c r="K54" s="446"/>
      <c r="L54" s="446"/>
      <c r="M54" s="446"/>
      <c r="N54" s="446"/>
      <c r="O54" s="443"/>
      <c r="P54" s="443"/>
      <c r="Q54" s="443"/>
      <c r="R54" s="446"/>
      <c r="S54" s="446"/>
      <c r="T54" s="446"/>
      <c r="U54" s="446"/>
      <c r="V54" s="449"/>
      <c r="W54" s="446"/>
      <c r="X54" s="443"/>
      <c r="Y54" s="443"/>
      <c r="Z54" s="443"/>
    </row>
    <row r="55" ht="26.25" customHeight="1">
      <c r="A55" s="443"/>
      <c r="B55" s="444"/>
      <c r="C55" s="444"/>
      <c r="D55" s="444"/>
      <c r="E55" s="444"/>
      <c r="F55" s="451"/>
      <c r="G55" s="451"/>
      <c r="H55" s="444"/>
      <c r="I55" s="457"/>
      <c r="J55" s="457"/>
      <c r="K55" s="446"/>
      <c r="L55" s="446"/>
      <c r="M55" s="446"/>
      <c r="N55" s="446"/>
      <c r="O55" s="443"/>
      <c r="P55" s="443"/>
      <c r="Q55" s="443"/>
      <c r="R55" s="446"/>
      <c r="S55" s="446"/>
      <c r="T55" s="446"/>
      <c r="U55" s="446"/>
      <c r="V55" s="449"/>
      <c r="W55" s="446"/>
      <c r="X55" s="443"/>
      <c r="Y55" s="443"/>
      <c r="Z55" s="443"/>
    </row>
    <row r="56" ht="26.25" customHeight="1">
      <c r="A56" s="443"/>
      <c r="B56" s="444"/>
      <c r="C56" s="444"/>
      <c r="D56" s="444"/>
      <c r="E56" s="444"/>
      <c r="F56" s="451"/>
      <c r="G56" s="451"/>
      <c r="H56" s="444"/>
      <c r="I56" s="457"/>
      <c r="J56" s="457"/>
      <c r="K56" s="446"/>
      <c r="L56" s="446"/>
      <c r="M56" s="446"/>
      <c r="N56" s="446"/>
      <c r="O56" s="443"/>
      <c r="P56" s="443"/>
      <c r="Q56" s="443"/>
      <c r="R56" s="446"/>
      <c r="S56" s="446"/>
      <c r="T56" s="446"/>
      <c r="U56" s="446"/>
      <c r="V56" s="449"/>
      <c r="W56" s="446"/>
      <c r="X56" s="443"/>
      <c r="Y56" s="443"/>
      <c r="Z56" s="443"/>
    </row>
    <row r="57" ht="26.25" customHeight="1">
      <c r="A57" s="443"/>
      <c r="B57" s="444"/>
      <c r="C57" s="444"/>
      <c r="D57" s="444"/>
      <c r="E57" s="444"/>
      <c r="F57" s="451"/>
      <c r="G57" s="451"/>
      <c r="H57" s="444"/>
      <c r="I57" s="457"/>
      <c r="J57" s="457"/>
      <c r="K57" s="446"/>
      <c r="L57" s="446"/>
      <c r="M57" s="446"/>
      <c r="N57" s="446"/>
      <c r="O57" s="443"/>
      <c r="P57" s="443"/>
      <c r="Q57" s="443"/>
      <c r="R57" s="446"/>
      <c r="S57" s="446"/>
      <c r="T57" s="446"/>
      <c r="U57" s="446"/>
      <c r="V57" s="449"/>
      <c r="W57" s="446"/>
      <c r="X57" s="443"/>
      <c r="Y57" s="443"/>
      <c r="Z57" s="443"/>
    </row>
    <row r="58" ht="26.25" customHeight="1">
      <c r="A58" s="443"/>
      <c r="B58" s="444"/>
      <c r="C58" s="444"/>
      <c r="D58" s="444" t="s">
        <v>134</v>
      </c>
      <c r="E58" s="474">
        <f>SUM(E37:E57)</f>
        <v>0</v>
      </c>
      <c r="F58" s="451"/>
      <c r="G58" s="451"/>
      <c r="H58" s="444"/>
      <c r="I58" s="457"/>
      <c r="J58" s="457"/>
      <c r="K58" s="446"/>
      <c r="L58" s="446"/>
      <c r="M58" s="446"/>
      <c r="N58" s="446"/>
      <c r="O58" s="443"/>
      <c r="P58" s="443"/>
      <c r="Q58" s="443"/>
      <c r="R58" s="446"/>
      <c r="S58" s="446"/>
      <c r="T58" s="446"/>
      <c r="U58" s="446"/>
      <c r="V58" s="449"/>
      <c r="W58" s="446"/>
      <c r="X58" s="443"/>
      <c r="Y58" s="443"/>
      <c r="Z58" s="443"/>
    </row>
    <row r="59" ht="26.25" customHeight="1">
      <c r="A59" s="443"/>
      <c r="B59" s="444"/>
      <c r="C59" s="444"/>
      <c r="D59" s="444"/>
      <c r="E59" s="444"/>
      <c r="F59" s="451"/>
      <c r="G59" s="451"/>
      <c r="H59" s="444"/>
      <c r="I59" s="457"/>
      <c r="J59" s="457"/>
      <c r="K59" s="446"/>
      <c r="L59" s="446"/>
      <c r="M59" s="446"/>
      <c r="N59" s="446"/>
      <c r="O59" s="443"/>
      <c r="P59" s="443"/>
      <c r="Q59" s="443"/>
      <c r="R59" s="446"/>
      <c r="S59" s="446"/>
      <c r="T59" s="446"/>
      <c r="U59" s="446"/>
      <c r="V59" s="449"/>
      <c r="W59" s="446"/>
      <c r="X59" s="443"/>
      <c r="Y59" s="443"/>
      <c r="Z59" s="443"/>
    </row>
    <row r="60" ht="26.25" customHeight="1">
      <c r="A60" s="443"/>
      <c r="B60" s="444"/>
      <c r="C60" s="444"/>
      <c r="D60" s="444"/>
      <c r="E60" s="444"/>
      <c r="F60" s="451"/>
      <c r="G60" s="451"/>
      <c r="H60" s="444"/>
      <c r="I60" s="457"/>
      <c r="J60" s="457"/>
      <c r="K60" s="446"/>
      <c r="L60" s="446"/>
      <c r="M60" s="446"/>
      <c r="N60" s="446"/>
      <c r="O60" s="443"/>
      <c r="P60" s="443"/>
      <c r="Q60" s="443"/>
      <c r="R60" s="446"/>
      <c r="S60" s="446"/>
      <c r="T60" s="446"/>
      <c r="U60" s="446"/>
      <c r="V60" s="449"/>
      <c r="W60" s="446"/>
      <c r="X60" s="443"/>
      <c r="Y60" s="443"/>
      <c r="Z60" s="443"/>
    </row>
    <row r="61" ht="26.25" customHeight="1">
      <c r="A61" s="443"/>
      <c r="B61" s="444"/>
      <c r="C61" s="444"/>
      <c r="D61" s="444"/>
      <c r="E61" s="444"/>
      <c r="F61" s="451"/>
      <c r="G61" s="451"/>
      <c r="H61" s="444"/>
      <c r="I61" s="457"/>
      <c r="J61" s="457"/>
      <c r="K61" s="446"/>
      <c r="L61" s="446"/>
      <c r="M61" s="446"/>
      <c r="N61" s="446"/>
      <c r="O61" s="443"/>
      <c r="P61" s="443"/>
      <c r="Q61" s="443"/>
      <c r="R61" s="446"/>
      <c r="S61" s="446"/>
      <c r="T61" s="446"/>
      <c r="U61" s="446"/>
      <c r="V61" s="449"/>
      <c r="W61" s="446"/>
      <c r="X61" s="443"/>
      <c r="Y61" s="443"/>
      <c r="Z61" s="443"/>
    </row>
    <row r="62" ht="26.25" customHeight="1">
      <c r="A62" s="443"/>
      <c r="B62" s="444"/>
      <c r="C62" s="444"/>
      <c r="D62" s="444"/>
      <c r="E62" s="444"/>
      <c r="F62" s="451"/>
      <c r="G62" s="451"/>
      <c r="H62" s="444"/>
      <c r="I62" s="457"/>
      <c r="J62" s="457"/>
      <c r="K62" s="446"/>
      <c r="L62" s="446"/>
      <c r="M62" s="446"/>
      <c r="N62" s="446"/>
      <c r="O62" s="443"/>
      <c r="P62" s="443"/>
      <c r="Q62" s="443"/>
      <c r="R62" s="446"/>
      <c r="S62" s="446"/>
      <c r="T62" s="446"/>
      <c r="U62" s="446"/>
      <c r="V62" s="449"/>
      <c r="W62" s="446"/>
      <c r="X62" s="443"/>
      <c r="Y62" s="443"/>
      <c r="Z62" s="443"/>
    </row>
    <row r="63" ht="26.25" customHeight="1">
      <c r="A63" s="443"/>
      <c r="B63" s="444"/>
      <c r="C63" s="444"/>
      <c r="D63" s="444"/>
      <c r="E63" s="444"/>
      <c r="F63" s="451"/>
      <c r="G63" s="451"/>
      <c r="H63" s="444"/>
      <c r="I63" s="457"/>
      <c r="J63" s="457"/>
      <c r="K63" s="446"/>
      <c r="L63" s="446"/>
      <c r="M63" s="446"/>
      <c r="N63" s="446"/>
      <c r="O63" s="443"/>
      <c r="P63" s="443"/>
      <c r="Q63" s="443"/>
      <c r="R63" s="446"/>
      <c r="S63" s="446"/>
      <c r="T63" s="446"/>
      <c r="U63" s="446"/>
      <c r="V63" s="449"/>
      <c r="W63" s="446"/>
      <c r="X63" s="443"/>
      <c r="Y63" s="443"/>
      <c r="Z63" s="443"/>
    </row>
    <row r="64" ht="26.25" customHeight="1">
      <c r="A64" s="443"/>
      <c r="B64" s="444"/>
      <c r="C64" s="444"/>
      <c r="D64" s="444"/>
      <c r="E64" s="444"/>
      <c r="F64" s="451"/>
      <c r="G64" s="451"/>
      <c r="H64" s="444"/>
      <c r="I64" s="457"/>
      <c r="J64" s="457"/>
      <c r="K64" s="446"/>
      <c r="L64" s="446"/>
      <c r="M64" s="446"/>
      <c r="N64" s="446"/>
      <c r="O64" s="443"/>
      <c r="P64" s="443"/>
      <c r="Q64" s="443"/>
      <c r="R64" s="446"/>
      <c r="S64" s="446"/>
      <c r="T64" s="446"/>
      <c r="U64" s="446"/>
      <c r="V64" s="449"/>
      <c r="W64" s="446"/>
      <c r="X64" s="443"/>
      <c r="Y64" s="443"/>
      <c r="Z64" s="443"/>
    </row>
    <row r="65" ht="26.25" customHeight="1">
      <c r="A65" s="443"/>
      <c r="B65" s="444"/>
      <c r="C65" s="444"/>
      <c r="D65" s="444"/>
      <c r="E65" s="444"/>
      <c r="F65" s="451"/>
      <c r="G65" s="451"/>
      <c r="H65" s="444"/>
      <c r="I65" s="457"/>
      <c r="J65" s="457"/>
      <c r="K65" s="446"/>
      <c r="L65" s="446"/>
      <c r="M65" s="446"/>
      <c r="N65" s="446"/>
      <c r="O65" s="443"/>
      <c r="P65" s="443"/>
      <c r="Q65" s="443"/>
      <c r="R65" s="446"/>
      <c r="S65" s="446"/>
      <c r="T65" s="446"/>
      <c r="U65" s="446"/>
      <c r="V65" s="449"/>
      <c r="W65" s="446"/>
      <c r="X65" s="443"/>
      <c r="Y65" s="443"/>
      <c r="Z65" s="443"/>
    </row>
    <row r="66" ht="26.25" customHeight="1">
      <c r="A66" s="443"/>
      <c r="B66" s="444"/>
      <c r="C66" s="444"/>
      <c r="D66" s="444"/>
      <c r="E66" s="444"/>
      <c r="F66" s="451"/>
      <c r="G66" s="451"/>
      <c r="H66" s="444"/>
      <c r="I66" s="457"/>
      <c r="J66" s="457"/>
      <c r="K66" s="446"/>
      <c r="L66" s="446"/>
      <c r="M66" s="446"/>
      <c r="N66" s="446"/>
      <c r="O66" s="443"/>
      <c r="P66" s="443"/>
      <c r="Q66" s="443"/>
      <c r="R66" s="446"/>
      <c r="S66" s="446"/>
      <c r="T66" s="446"/>
      <c r="U66" s="446"/>
      <c r="V66" s="449"/>
      <c r="W66" s="446"/>
      <c r="X66" s="443"/>
      <c r="Y66" s="443"/>
      <c r="Z66" s="443"/>
    </row>
    <row r="67" ht="26.25" customHeight="1">
      <c r="A67" s="443"/>
      <c r="B67" s="444"/>
      <c r="C67" s="444"/>
      <c r="D67" s="444"/>
      <c r="E67" s="444"/>
      <c r="F67" s="451"/>
      <c r="G67" s="451"/>
      <c r="H67" s="444"/>
      <c r="I67" s="457"/>
      <c r="J67" s="457"/>
      <c r="K67" s="446"/>
      <c r="L67" s="446"/>
      <c r="M67" s="446"/>
      <c r="N67" s="446"/>
      <c r="O67" s="443"/>
      <c r="P67" s="443"/>
      <c r="Q67" s="443"/>
      <c r="R67" s="446"/>
      <c r="S67" s="446"/>
      <c r="T67" s="446"/>
      <c r="U67" s="446"/>
      <c r="V67" s="449"/>
      <c r="W67" s="446"/>
      <c r="X67" s="443"/>
      <c r="Y67" s="443"/>
      <c r="Z67" s="443"/>
    </row>
    <row r="68" ht="26.25" customHeight="1">
      <c r="A68" s="443"/>
      <c r="B68" s="444"/>
      <c r="C68" s="444"/>
      <c r="D68" s="444"/>
      <c r="E68" s="444"/>
      <c r="F68" s="451"/>
      <c r="G68" s="451"/>
      <c r="H68" s="444"/>
      <c r="I68" s="457"/>
      <c r="J68" s="457"/>
      <c r="K68" s="446"/>
      <c r="L68" s="446"/>
      <c r="M68" s="446"/>
      <c r="N68" s="446"/>
      <c r="O68" s="443"/>
      <c r="P68" s="443"/>
      <c r="Q68" s="443"/>
      <c r="R68" s="446"/>
      <c r="S68" s="446"/>
      <c r="T68" s="446"/>
      <c r="U68" s="446"/>
      <c r="V68" s="449"/>
      <c r="W68" s="446"/>
      <c r="X68" s="443"/>
      <c r="Y68" s="443"/>
      <c r="Z68" s="443"/>
    </row>
    <row r="69" ht="26.25" customHeight="1">
      <c r="A69" s="443"/>
      <c r="B69" s="444"/>
      <c r="C69" s="444"/>
      <c r="D69" s="444"/>
      <c r="E69" s="444"/>
      <c r="F69" s="451"/>
      <c r="G69" s="451"/>
      <c r="H69" s="444"/>
      <c r="I69" s="457"/>
      <c r="J69" s="457"/>
      <c r="K69" s="446"/>
      <c r="L69" s="446"/>
      <c r="M69" s="446"/>
      <c r="N69" s="446"/>
      <c r="O69" s="443"/>
      <c r="P69" s="443"/>
      <c r="Q69" s="443"/>
      <c r="R69" s="446"/>
      <c r="S69" s="446"/>
      <c r="T69" s="446"/>
      <c r="U69" s="446"/>
      <c r="V69" s="449"/>
      <c r="W69" s="446"/>
      <c r="X69" s="443"/>
      <c r="Y69" s="443"/>
      <c r="Z69" s="443"/>
    </row>
    <row r="70" ht="26.25" customHeight="1">
      <c r="A70" s="443"/>
      <c r="B70" s="444"/>
      <c r="C70" s="444"/>
      <c r="D70" s="444"/>
      <c r="E70" s="444"/>
      <c r="F70" s="451"/>
      <c r="G70" s="451"/>
      <c r="H70" s="444"/>
      <c r="I70" s="457"/>
      <c r="J70" s="457"/>
      <c r="K70" s="446"/>
      <c r="L70" s="446"/>
      <c r="M70" s="446"/>
      <c r="N70" s="446"/>
      <c r="O70" s="443"/>
      <c r="P70" s="443"/>
      <c r="Q70" s="443"/>
      <c r="R70" s="446"/>
      <c r="S70" s="446"/>
      <c r="T70" s="446"/>
      <c r="U70" s="446"/>
      <c r="V70" s="449"/>
      <c r="W70" s="446"/>
      <c r="X70" s="443"/>
      <c r="Y70" s="443"/>
      <c r="Z70" s="443"/>
    </row>
    <row r="71" ht="26.25" customHeight="1">
      <c r="A71" s="443"/>
      <c r="B71" s="444"/>
      <c r="C71" s="444"/>
      <c r="D71" s="444"/>
      <c r="E71" s="444"/>
      <c r="F71" s="451"/>
      <c r="G71" s="451"/>
      <c r="H71" s="444"/>
      <c r="I71" s="457"/>
      <c r="J71" s="457"/>
      <c r="K71" s="446"/>
      <c r="L71" s="446"/>
      <c r="M71" s="446"/>
      <c r="N71" s="446"/>
      <c r="O71" s="443"/>
      <c r="P71" s="443"/>
      <c r="Q71" s="443"/>
      <c r="R71" s="446"/>
      <c r="S71" s="446"/>
      <c r="T71" s="446"/>
      <c r="U71" s="446"/>
      <c r="V71" s="449"/>
      <c r="W71" s="446"/>
      <c r="X71" s="443"/>
      <c r="Y71" s="443"/>
      <c r="Z71" s="443"/>
    </row>
    <row r="72" ht="26.25" customHeight="1">
      <c r="A72" s="443"/>
      <c r="B72" s="444"/>
      <c r="C72" s="444"/>
      <c r="D72" s="444"/>
      <c r="E72" s="444"/>
      <c r="F72" s="451"/>
      <c r="G72" s="451"/>
      <c r="H72" s="444"/>
      <c r="I72" s="457"/>
      <c r="J72" s="457"/>
      <c r="K72" s="446"/>
      <c r="L72" s="446"/>
      <c r="M72" s="446"/>
      <c r="N72" s="446"/>
      <c r="O72" s="443"/>
      <c r="P72" s="443"/>
      <c r="Q72" s="443"/>
      <c r="R72" s="446"/>
      <c r="S72" s="446"/>
      <c r="T72" s="446"/>
      <c r="U72" s="446"/>
      <c r="V72" s="449"/>
      <c r="W72" s="446"/>
      <c r="X72" s="443"/>
      <c r="Y72" s="443"/>
      <c r="Z72" s="443"/>
    </row>
    <row r="73" ht="26.25" customHeight="1">
      <c r="A73" s="443"/>
      <c r="B73" s="444"/>
      <c r="C73" s="444"/>
      <c r="D73" s="444"/>
      <c r="E73" s="444"/>
      <c r="F73" s="451"/>
      <c r="G73" s="451"/>
      <c r="H73" s="444"/>
      <c r="I73" s="457"/>
      <c r="J73" s="457"/>
      <c r="K73" s="446"/>
      <c r="L73" s="446"/>
      <c r="M73" s="446"/>
      <c r="N73" s="446"/>
      <c r="O73" s="443"/>
      <c r="P73" s="443"/>
      <c r="Q73" s="443"/>
      <c r="R73" s="446"/>
      <c r="S73" s="446"/>
      <c r="T73" s="446"/>
      <c r="U73" s="446"/>
      <c r="V73" s="449"/>
      <c r="W73" s="446"/>
      <c r="X73" s="443"/>
      <c r="Y73" s="443"/>
      <c r="Z73" s="443"/>
    </row>
    <row r="74" ht="26.25" customHeight="1">
      <c r="A74" s="443"/>
      <c r="B74" s="444"/>
      <c r="C74" s="444"/>
      <c r="D74" s="444"/>
      <c r="E74" s="444"/>
      <c r="F74" s="451"/>
      <c r="G74" s="451"/>
      <c r="H74" s="444"/>
      <c r="I74" s="457"/>
      <c r="J74" s="457"/>
      <c r="K74" s="446"/>
      <c r="L74" s="446"/>
      <c r="M74" s="446"/>
      <c r="N74" s="446"/>
      <c r="O74" s="443"/>
      <c r="P74" s="443"/>
      <c r="Q74" s="443"/>
      <c r="R74" s="446"/>
      <c r="S74" s="446"/>
      <c r="T74" s="446"/>
      <c r="U74" s="446"/>
      <c r="V74" s="449"/>
      <c r="W74" s="446"/>
      <c r="X74" s="443"/>
      <c r="Y74" s="443"/>
      <c r="Z74" s="443"/>
    </row>
    <row r="75" ht="26.25" customHeight="1">
      <c r="A75" s="443"/>
      <c r="B75" s="444"/>
      <c r="C75" s="444"/>
      <c r="D75" s="444"/>
      <c r="E75" s="444"/>
      <c r="F75" s="451"/>
      <c r="G75" s="451"/>
      <c r="H75" s="444"/>
      <c r="I75" s="457"/>
      <c r="J75" s="457"/>
      <c r="K75" s="446"/>
      <c r="L75" s="446"/>
      <c r="M75" s="446"/>
      <c r="N75" s="446"/>
      <c r="O75" s="443"/>
      <c r="P75" s="443"/>
      <c r="Q75" s="443"/>
      <c r="R75" s="446"/>
      <c r="S75" s="446"/>
      <c r="T75" s="446"/>
      <c r="U75" s="446"/>
      <c r="V75" s="449"/>
      <c r="W75" s="446"/>
      <c r="X75" s="443"/>
      <c r="Y75" s="443"/>
      <c r="Z75" s="443"/>
    </row>
    <row r="76" ht="26.25" customHeight="1">
      <c r="A76" s="443"/>
      <c r="B76" s="444"/>
      <c r="C76" s="444"/>
      <c r="D76" s="444"/>
      <c r="E76" s="444"/>
      <c r="F76" s="451"/>
      <c r="G76" s="451"/>
      <c r="H76" s="444"/>
      <c r="I76" s="457"/>
      <c r="J76" s="457"/>
      <c r="K76" s="446"/>
      <c r="L76" s="446"/>
      <c r="M76" s="446"/>
      <c r="N76" s="446"/>
      <c r="O76" s="443"/>
      <c r="P76" s="443"/>
      <c r="Q76" s="443"/>
      <c r="R76" s="446"/>
      <c r="S76" s="446"/>
      <c r="T76" s="446"/>
      <c r="U76" s="446"/>
      <c r="V76" s="449"/>
      <c r="W76" s="446"/>
      <c r="X76" s="443"/>
      <c r="Y76" s="443"/>
      <c r="Z76" s="443"/>
    </row>
    <row r="77" ht="26.25" customHeight="1">
      <c r="A77" s="443"/>
      <c r="B77" s="444"/>
      <c r="C77" s="444"/>
      <c r="D77" s="444"/>
      <c r="E77" s="444"/>
      <c r="F77" s="451"/>
      <c r="G77" s="451"/>
      <c r="H77" s="444"/>
      <c r="I77" s="457"/>
      <c r="J77" s="457"/>
      <c r="K77" s="446"/>
      <c r="L77" s="446"/>
      <c r="M77" s="446"/>
      <c r="N77" s="446"/>
      <c r="O77" s="443"/>
      <c r="P77" s="443"/>
      <c r="Q77" s="443"/>
      <c r="R77" s="446"/>
      <c r="S77" s="446"/>
      <c r="T77" s="446"/>
      <c r="U77" s="446"/>
      <c r="V77" s="449"/>
      <c r="W77" s="446"/>
      <c r="X77" s="443"/>
      <c r="Y77" s="443"/>
      <c r="Z77" s="443"/>
    </row>
    <row r="78" ht="26.25" customHeight="1">
      <c r="A78" s="443"/>
      <c r="B78" s="444"/>
      <c r="C78" s="444"/>
      <c r="D78" s="444"/>
      <c r="E78" s="444"/>
      <c r="F78" s="451"/>
      <c r="G78" s="451"/>
      <c r="H78" s="444"/>
      <c r="I78" s="457"/>
      <c r="J78" s="457"/>
      <c r="K78" s="446"/>
      <c r="L78" s="446"/>
      <c r="M78" s="446"/>
      <c r="N78" s="446"/>
      <c r="O78" s="443"/>
      <c r="P78" s="443"/>
      <c r="Q78" s="443"/>
      <c r="R78" s="446"/>
      <c r="S78" s="446"/>
      <c r="T78" s="446"/>
      <c r="U78" s="446"/>
      <c r="V78" s="449"/>
      <c r="W78" s="446"/>
      <c r="X78" s="443"/>
      <c r="Y78" s="443"/>
      <c r="Z78" s="443"/>
    </row>
    <row r="79" ht="26.25" customHeight="1">
      <c r="A79" s="443"/>
      <c r="B79" s="444"/>
      <c r="C79" s="444"/>
      <c r="D79" s="444"/>
      <c r="E79" s="444"/>
      <c r="F79" s="451"/>
      <c r="G79" s="451"/>
      <c r="H79" s="444"/>
      <c r="I79" s="457"/>
      <c r="J79" s="457"/>
      <c r="K79" s="446"/>
      <c r="L79" s="446"/>
      <c r="M79" s="446"/>
      <c r="N79" s="446"/>
      <c r="O79" s="443"/>
      <c r="P79" s="443"/>
      <c r="Q79" s="443"/>
      <c r="R79" s="446"/>
      <c r="S79" s="446"/>
      <c r="T79" s="446"/>
      <c r="U79" s="446"/>
      <c r="V79" s="449"/>
      <c r="W79" s="446"/>
      <c r="X79" s="443"/>
      <c r="Y79" s="443"/>
      <c r="Z79" s="443"/>
    </row>
    <row r="80" ht="26.25" customHeight="1">
      <c r="A80" s="443"/>
      <c r="B80" s="444"/>
      <c r="C80" s="444"/>
      <c r="D80" s="444"/>
      <c r="E80" s="444"/>
      <c r="F80" s="451"/>
      <c r="G80" s="451"/>
      <c r="H80" s="444"/>
      <c r="I80" s="457"/>
      <c r="J80" s="457"/>
      <c r="K80" s="446"/>
      <c r="L80" s="446"/>
      <c r="M80" s="446"/>
      <c r="N80" s="446"/>
      <c r="O80" s="443"/>
      <c r="P80" s="443"/>
      <c r="Q80" s="443"/>
      <c r="R80" s="446"/>
      <c r="S80" s="446"/>
      <c r="T80" s="446"/>
      <c r="U80" s="446"/>
      <c r="V80" s="449"/>
      <c r="W80" s="446"/>
      <c r="X80" s="443"/>
      <c r="Y80" s="443"/>
      <c r="Z80" s="443"/>
    </row>
    <row r="81" ht="26.25" customHeight="1">
      <c r="A81" s="443"/>
      <c r="B81" s="444"/>
      <c r="C81" s="444"/>
      <c r="D81" s="444"/>
      <c r="E81" s="444"/>
      <c r="F81" s="451"/>
      <c r="G81" s="451"/>
      <c r="H81" s="444"/>
      <c r="I81" s="475"/>
      <c r="J81" s="457"/>
      <c r="K81" s="446"/>
      <c r="L81" s="446"/>
      <c r="M81" s="446"/>
      <c r="N81" s="446"/>
      <c r="O81" s="443"/>
      <c r="P81" s="443"/>
      <c r="Q81" s="443"/>
      <c r="R81" s="446"/>
      <c r="S81" s="446"/>
      <c r="T81" s="446"/>
      <c r="U81" s="446"/>
      <c r="V81" s="449"/>
      <c r="W81" s="446"/>
      <c r="X81" s="443"/>
      <c r="Y81" s="443"/>
      <c r="Z81" s="443"/>
    </row>
    <row r="82" ht="26.25" customHeight="1">
      <c r="A82" s="443"/>
      <c r="B82" s="444"/>
      <c r="C82" s="444"/>
      <c r="D82" s="444"/>
      <c r="E82" s="444"/>
      <c r="F82" s="451"/>
      <c r="G82" s="451"/>
      <c r="H82" s="444"/>
      <c r="I82" s="457"/>
      <c r="J82" s="457"/>
      <c r="K82" s="446"/>
      <c r="L82" s="446"/>
      <c r="M82" s="446"/>
      <c r="N82" s="446"/>
      <c r="O82" s="443"/>
      <c r="P82" s="443"/>
      <c r="Q82" s="443"/>
      <c r="R82" s="446"/>
      <c r="S82" s="446"/>
      <c r="T82" s="446"/>
      <c r="U82" s="446"/>
      <c r="V82" s="449"/>
      <c r="W82" s="446"/>
      <c r="X82" s="443"/>
      <c r="Y82" s="443"/>
      <c r="Z82" s="443"/>
    </row>
    <row r="83" ht="26.25" customHeight="1">
      <c r="A83" s="443"/>
      <c r="B83" s="444"/>
      <c r="C83" s="444"/>
      <c r="D83" s="444"/>
      <c r="E83" s="444"/>
      <c r="F83" s="451"/>
      <c r="G83" s="451"/>
      <c r="H83" s="444"/>
      <c r="I83" s="457"/>
      <c r="J83" s="457"/>
      <c r="K83" s="446"/>
      <c r="L83" s="446"/>
      <c r="M83" s="446"/>
      <c r="N83" s="446"/>
      <c r="O83" s="443"/>
      <c r="P83" s="443"/>
      <c r="Q83" s="443"/>
      <c r="R83" s="446"/>
      <c r="S83" s="446"/>
      <c r="T83" s="446"/>
      <c r="U83" s="446"/>
      <c r="V83" s="449"/>
      <c r="W83" s="446"/>
      <c r="X83" s="443"/>
      <c r="Y83" s="443"/>
      <c r="Z83" s="443"/>
    </row>
    <row r="84" ht="26.25" customHeight="1">
      <c r="A84" s="443"/>
      <c r="B84" s="444"/>
      <c r="C84" s="444"/>
      <c r="D84" s="444"/>
      <c r="E84" s="444"/>
      <c r="F84" s="451"/>
      <c r="G84" s="451"/>
      <c r="H84" s="444"/>
      <c r="I84" s="457"/>
      <c r="J84" s="457"/>
      <c r="K84" s="446"/>
      <c r="L84" s="446"/>
      <c r="M84" s="446"/>
      <c r="N84" s="446"/>
      <c r="O84" s="443"/>
      <c r="P84" s="443"/>
      <c r="Q84" s="443"/>
      <c r="R84" s="446"/>
      <c r="S84" s="446"/>
      <c r="T84" s="446"/>
      <c r="U84" s="446"/>
      <c r="V84" s="449"/>
      <c r="W84" s="446"/>
      <c r="X84" s="443"/>
      <c r="Y84" s="443"/>
      <c r="Z84" s="443"/>
    </row>
    <row r="85" ht="26.25" customHeight="1">
      <c r="A85" s="443"/>
      <c r="B85" s="444"/>
      <c r="C85" s="444"/>
      <c r="D85" s="444"/>
      <c r="E85" s="444"/>
      <c r="F85" s="451"/>
      <c r="G85" s="451"/>
      <c r="H85" s="444"/>
      <c r="I85" s="457"/>
      <c r="J85" s="457"/>
      <c r="K85" s="446"/>
      <c r="L85" s="446"/>
      <c r="M85" s="446"/>
      <c r="N85" s="446"/>
      <c r="O85" s="443"/>
      <c r="P85" s="443"/>
      <c r="Q85" s="443"/>
      <c r="R85" s="446"/>
      <c r="S85" s="446"/>
      <c r="T85" s="446"/>
      <c r="U85" s="446"/>
      <c r="V85" s="449"/>
      <c r="W85" s="446"/>
      <c r="X85" s="443"/>
      <c r="Y85" s="443"/>
      <c r="Z85" s="443"/>
    </row>
    <row r="86" ht="26.25" customHeight="1">
      <c r="A86" s="443"/>
      <c r="B86" s="444"/>
      <c r="C86" s="444"/>
      <c r="D86" s="444"/>
      <c r="E86" s="444"/>
      <c r="F86" s="451"/>
      <c r="G86" s="451"/>
      <c r="H86" s="444"/>
      <c r="I86" s="457"/>
      <c r="J86" s="457"/>
      <c r="K86" s="446"/>
      <c r="L86" s="446"/>
      <c r="M86" s="446"/>
      <c r="N86" s="446"/>
      <c r="O86" s="443"/>
      <c r="P86" s="443"/>
      <c r="Q86" s="443"/>
      <c r="R86" s="446"/>
      <c r="S86" s="446"/>
      <c r="T86" s="446"/>
      <c r="U86" s="446"/>
      <c r="V86" s="449"/>
      <c r="W86" s="446"/>
      <c r="X86" s="443"/>
      <c r="Y86" s="443"/>
      <c r="Z86" s="443"/>
    </row>
    <row r="87" ht="26.25" customHeight="1">
      <c r="A87" s="443"/>
      <c r="B87" s="444"/>
      <c r="C87" s="444"/>
      <c r="D87" s="444"/>
      <c r="E87" s="444"/>
      <c r="F87" s="451"/>
      <c r="G87" s="451"/>
      <c r="H87" s="444"/>
      <c r="I87" s="457"/>
      <c r="J87" s="457"/>
      <c r="K87" s="446"/>
      <c r="L87" s="446"/>
      <c r="M87" s="446"/>
      <c r="N87" s="446"/>
      <c r="O87" s="443"/>
      <c r="P87" s="443"/>
      <c r="Q87" s="443"/>
      <c r="R87" s="446"/>
      <c r="S87" s="446"/>
      <c r="T87" s="446"/>
      <c r="U87" s="446"/>
      <c r="V87" s="449"/>
      <c r="W87" s="446"/>
      <c r="X87" s="443"/>
      <c r="Y87" s="443"/>
      <c r="Z87" s="443"/>
    </row>
    <row r="88" ht="26.25" customHeight="1">
      <c r="A88" s="443"/>
      <c r="B88" s="444"/>
      <c r="C88" s="444"/>
      <c r="D88" s="444"/>
      <c r="E88" s="444"/>
      <c r="F88" s="451"/>
      <c r="G88" s="451"/>
      <c r="H88" s="444"/>
      <c r="I88" s="457"/>
      <c r="J88" s="457"/>
      <c r="K88" s="446"/>
      <c r="L88" s="446"/>
      <c r="M88" s="446"/>
      <c r="N88" s="446"/>
      <c r="O88" s="443"/>
      <c r="P88" s="443"/>
      <c r="Q88" s="443"/>
      <c r="R88" s="446"/>
      <c r="S88" s="446"/>
      <c r="T88" s="446"/>
      <c r="U88" s="446"/>
      <c r="V88" s="449"/>
      <c r="W88" s="446"/>
      <c r="X88" s="443"/>
      <c r="Y88" s="443"/>
      <c r="Z88" s="443"/>
    </row>
    <row r="89" ht="26.25" customHeight="1">
      <c r="A89" s="443"/>
      <c r="B89" s="444"/>
      <c r="C89" s="444"/>
      <c r="D89" s="444"/>
      <c r="E89" s="444"/>
      <c r="F89" s="451"/>
      <c r="G89" s="451"/>
      <c r="H89" s="444"/>
      <c r="I89" s="457"/>
      <c r="J89" s="457"/>
      <c r="K89" s="446"/>
      <c r="L89" s="446"/>
      <c r="M89" s="446"/>
      <c r="N89" s="446"/>
      <c r="O89" s="443"/>
      <c r="P89" s="443"/>
      <c r="Q89" s="443"/>
      <c r="R89" s="446"/>
      <c r="S89" s="446"/>
      <c r="T89" s="446"/>
      <c r="U89" s="446"/>
      <c r="V89" s="449"/>
      <c r="W89" s="446"/>
      <c r="X89" s="443"/>
      <c r="Y89" s="443"/>
      <c r="Z89" s="443"/>
    </row>
    <row r="90" ht="26.25" customHeight="1">
      <c r="A90" s="443"/>
      <c r="B90" s="444"/>
      <c r="C90" s="444"/>
      <c r="D90" s="444"/>
      <c r="E90" s="444"/>
      <c r="F90" s="451"/>
      <c r="G90" s="451"/>
      <c r="H90" s="444"/>
      <c r="I90" s="457"/>
      <c r="J90" s="457"/>
      <c r="K90" s="446"/>
      <c r="L90" s="446"/>
      <c r="M90" s="446"/>
      <c r="N90" s="446"/>
      <c r="O90" s="443"/>
      <c r="P90" s="443"/>
      <c r="Q90" s="443"/>
      <c r="R90" s="446"/>
      <c r="S90" s="446"/>
      <c r="T90" s="446"/>
      <c r="U90" s="446"/>
      <c r="V90" s="449"/>
      <c r="W90" s="446"/>
      <c r="X90" s="443"/>
      <c r="Y90" s="443"/>
      <c r="Z90" s="443"/>
    </row>
    <row r="91" ht="26.25" customHeight="1">
      <c r="A91" s="443"/>
      <c r="B91" s="444"/>
      <c r="C91" s="444"/>
      <c r="D91" s="444"/>
      <c r="E91" s="444"/>
      <c r="F91" s="451"/>
      <c r="G91" s="451"/>
      <c r="H91" s="444"/>
      <c r="I91" s="457"/>
      <c r="J91" s="457"/>
      <c r="K91" s="446"/>
      <c r="L91" s="446"/>
      <c r="M91" s="446"/>
      <c r="N91" s="446"/>
      <c r="O91" s="443"/>
      <c r="P91" s="443"/>
      <c r="Q91" s="443"/>
      <c r="R91" s="446"/>
      <c r="S91" s="446"/>
      <c r="T91" s="446"/>
      <c r="U91" s="446"/>
      <c r="V91" s="449"/>
      <c r="W91" s="446"/>
      <c r="X91" s="443"/>
      <c r="Y91" s="443"/>
      <c r="Z91" s="443"/>
    </row>
    <row r="92" ht="26.25" customHeight="1">
      <c r="A92" s="443"/>
      <c r="B92" s="444"/>
      <c r="C92" s="444"/>
      <c r="D92" s="444"/>
      <c r="E92" s="444"/>
      <c r="F92" s="451"/>
      <c r="G92" s="451"/>
      <c r="H92" s="444"/>
      <c r="I92" s="457"/>
      <c r="J92" s="457"/>
      <c r="K92" s="446"/>
      <c r="L92" s="446"/>
      <c r="M92" s="446"/>
      <c r="N92" s="446"/>
      <c r="O92" s="443"/>
      <c r="P92" s="443"/>
      <c r="Q92" s="443"/>
      <c r="R92" s="446"/>
      <c r="S92" s="446"/>
      <c r="T92" s="446"/>
      <c r="U92" s="446"/>
      <c r="V92" s="449"/>
      <c r="W92" s="446"/>
      <c r="X92" s="443"/>
      <c r="Y92" s="443"/>
      <c r="Z92" s="443"/>
    </row>
    <row r="93" ht="26.25" customHeight="1">
      <c r="A93" s="443"/>
      <c r="B93" s="444"/>
      <c r="C93" s="444"/>
      <c r="D93" s="444"/>
      <c r="E93" s="444"/>
      <c r="F93" s="451"/>
      <c r="G93" s="451"/>
      <c r="H93" s="444"/>
      <c r="I93" s="457"/>
      <c r="J93" s="457"/>
      <c r="K93" s="446"/>
      <c r="L93" s="446"/>
      <c r="M93" s="446"/>
      <c r="N93" s="446"/>
      <c r="O93" s="443"/>
      <c r="P93" s="443"/>
      <c r="Q93" s="443"/>
      <c r="R93" s="446"/>
      <c r="S93" s="446"/>
      <c r="T93" s="446"/>
      <c r="U93" s="446"/>
      <c r="V93" s="449"/>
      <c r="W93" s="446"/>
      <c r="X93" s="443"/>
      <c r="Y93" s="443"/>
      <c r="Z93" s="443"/>
    </row>
    <row r="94" ht="26.25" customHeight="1">
      <c r="A94" s="443"/>
      <c r="B94" s="444"/>
      <c r="C94" s="444"/>
      <c r="D94" s="444"/>
      <c r="E94" s="444"/>
      <c r="F94" s="451"/>
      <c r="G94" s="451"/>
      <c r="H94" s="444"/>
      <c r="I94" s="457"/>
      <c r="J94" s="457"/>
      <c r="K94" s="446"/>
      <c r="L94" s="446"/>
      <c r="M94" s="446"/>
      <c r="N94" s="446"/>
      <c r="O94" s="443"/>
      <c r="P94" s="443"/>
      <c r="Q94" s="443"/>
      <c r="R94" s="446"/>
      <c r="S94" s="446"/>
      <c r="T94" s="446"/>
      <c r="U94" s="446"/>
      <c r="V94" s="449"/>
      <c r="W94" s="446"/>
      <c r="X94" s="443"/>
      <c r="Y94" s="443"/>
      <c r="Z94" s="443"/>
    </row>
    <row r="95" ht="26.25" customHeight="1">
      <c r="A95" s="443"/>
      <c r="B95" s="444"/>
      <c r="C95" s="444"/>
      <c r="D95" s="444"/>
      <c r="E95" s="444"/>
      <c r="F95" s="451"/>
      <c r="G95" s="451"/>
      <c r="H95" s="444"/>
      <c r="I95" s="457"/>
      <c r="J95" s="457"/>
      <c r="K95" s="446"/>
      <c r="L95" s="446"/>
      <c r="M95" s="446"/>
      <c r="N95" s="446"/>
      <c r="O95" s="443"/>
      <c r="P95" s="443"/>
      <c r="Q95" s="443"/>
      <c r="R95" s="446"/>
      <c r="S95" s="446"/>
      <c r="T95" s="446"/>
      <c r="U95" s="446"/>
      <c r="V95" s="449"/>
      <c r="W95" s="446"/>
      <c r="X95" s="443"/>
      <c r="Y95" s="443"/>
      <c r="Z95" s="443"/>
    </row>
    <row r="96" ht="26.25" customHeight="1">
      <c r="A96" s="443"/>
      <c r="B96" s="444"/>
      <c r="C96" s="444"/>
      <c r="D96" s="444"/>
      <c r="E96" s="444"/>
      <c r="F96" s="451"/>
      <c r="G96" s="451"/>
      <c r="H96" s="444"/>
      <c r="I96" s="457"/>
      <c r="J96" s="457"/>
      <c r="K96" s="446"/>
      <c r="L96" s="446"/>
      <c r="M96" s="446"/>
      <c r="N96" s="446"/>
      <c r="O96" s="443"/>
      <c r="P96" s="443"/>
      <c r="Q96" s="443"/>
      <c r="R96" s="446"/>
      <c r="S96" s="446"/>
      <c r="T96" s="446"/>
      <c r="U96" s="446"/>
      <c r="V96" s="449"/>
      <c r="W96" s="446"/>
      <c r="X96" s="443"/>
      <c r="Y96" s="443"/>
      <c r="Z96" s="443"/>
    </row>
    <row r="97" ht="26.25" customHeight="1">
      <c r="A97" s="443"/>
      <c r="B97" s="444"/>
      <c r="C97" s="444"/>
      <c r="D97" s="444"/>
      <c r="E97" s="444"/>
      <c r="F97" s="451"/>
      <c r="G97" s="451"/>
      <c r="H97" s="444"/>
      <c r="I97" s="457"/>
      <c r="J97" s="457"/>
      <c r="K97" s="446"/>
      <c r="L97" s="446"/>
      <c r="M97" s="446"/>
      <c r="N97" s="446"/>
      <c r="O97" s="443"/>
      <c r="P97" s="443"/>
      <c r="Q97" s="443"/>
      <c r="R97" s="446"/>
      <c r="S97" s="446"/>
      <c r="T97" s="446"/>
      <c r="U97" s="446"/>
      <c r="V97" s="449"/>
      <c r="W97" s="446"/>
      <c r="X97" s="443"/>
      <c r="Y97" s="443"/>
      <c r="Z97" s="443"/>
    </row>
    <row r="98" ht="26.25" customHeight="1">
      <c r="A98" s="443"/>
      <c r="B98" s="444"/>
      <c r="C98" s="444"/>
      <c r="D98" s="444"/>
      <c r="E98" s="444"/>
      <c r="F98" s="451"/>
      <c r="G98" s="451"/>
      <c r="H98" s="444"/>
      <c r="I98" s="457"/>
      <c r="J98" s="457"/>
      <c r="K98" s="446"/>
      <c r="L98" s="446"/>
      <c r="M98" s="446"/>
      <c r="N98" s="446"/>
      <c r="O98" s="443"/>
      <c r="P98" s="443"/>
      <c r="Q98" s="443"/>
      <c r="R98" s="446"/>
      <c r="S98" s="446"/>
      <c r="T98" s="446"/>
      <c r="U98" s="446"/>
      <c r="V98" s="449"/>
      <c r="W98" s="446"/>
      <c r="X98" s="443"/>
      <c r="Y98" s="443"/>
      <c r="Z98" s="443"/>
    </row>
    <row r="99" ht="26.25" customHeight="1">
      <c r="A99" s="443"/>
      <c r="B99" s="444"/>
      <c r="C99" s="444"/>
      <c r="D99" s="444"/>
      <c r="E99" s="444"/>
      <c r="F99" s="451"/>
      <c r="G99" s="451"/>
      <c r="H99" s="444"/>
      <c r="I99" s="457"/>
      <c r="J99" s="457"/>
      <c r="K99" s="446"/>
      <c r="L99" s="446"/>
      <c r="M99" s="446"/>
      <c r="N99" s="446"/>
      <c r="O99" s="443"/>
      <c r="P99" s="443"/>
      <c r="Q99" s="443"/>
      <c r="R99" s="446"/>
      <c r="S99" s="446"/>
      <c r="T99" s="446"/>
      <c r="U99" s="446"/>
      <c r="V99" s="449"/>
      <c r="W99" s="446"/>
      <c r="X99" s="443"/>
      <c r="Y99" s="443"/>
      <c r="Z99" s="443"/>
    </row>
    <row r="100" ht="26.25" customHeight="1">
      <c r="A100" s="443"/>
      <c r="B100" s="444"/>
      <c r="C100" s="444"/>
      <c r="D100" s="444"/>
      <c r="E100" s="444"/>
      <c r="F100" s="451"/>
      <c r="G100" s="451"/>
      <c r="H100" s="444"/>
      <c r="I100" s="457"/>
      <c r="J100" s="457"/>
      <c r="K100" s="446"/>
      <c r="L100" s="446"/>
      <c r="M100" s="446"/>
      <c r="N100" s="446"/>
      <c r="O100" s="443"/>
      <c r="P100" s="443"/>
      <c r="Q100" s="443"/>
      <c r="R100" s="446"/>
      <c r="S100" s="446"/>
      <c r="T100" s="446"/>
      <c r="U100" s="446"/>
      <c r="V100" s="449"/>
      <c r="W100" s="446"/>
      <c r="X100" s="443"/>
      <c r="Y100" s="443"/>
      <c r="Z100" s="443"/>
    </row>
    <row r="101" ht="26.25" customHeight="1">
      <c r="A101" s="443"/>
      <c r="B101" s="444"/>
      <c r="C101" s="444"/>
      <c r="D101" s="444"/>
      <c r="E101" s="444"/>
      <c r="F101" s="451"/>
      <c r="G101" s="451"/>
      <c r="H101" s="444"/>
      <c r="I101" s="457"/>
      <c r="J101" s="457"/>
      <c r="K101" s="446"/>
      <c r="L101" s="446"/>
      <c r="M101" s="446"/>
      <c r="N101" s="446"/>
      <c r="O101" s="443"/>
      <c r="P101" s="443"/>
      <c r="Q101" s="443"/>
      <c r="R101" s="446"/>
      <c r="S101" s="446"/>
      <c r="T101" s="446"/>
      <c r="U101" s="446"/>
      <c r="V101" s="449"/>
      <c r="W101" s="446"/>
      <c r="X101" s="443"/>
      <c r="Y101" s="443"/>
      <c r="Z101" s="443"/>
    </row>
    <row r="102" ht="26.25" customHeight="1">
      <c r="A102" s="443"/>
      <c r="B102" s="444"/>
      <c r="C102" s="444"/>
      <c r="D102" s="444"/>
      <c r="E102" s="444"/>
      <c r="F102" s="451"/>
      <c r="G102" s="451"/>
      <c r="H102" s="444"/>
      <c r="I102" s="457"/>
      <c r="J102" s="457"/>
      <c r="K102" s="446"/>
      <c r="L102" s="446"/>
      <c r="M102" s="446"/>
      <c r="N102" s="446"/>
      <c r="O102" s="443"/>
      <c r="P102" s="443"/>
      <c r="Q102" s="443"/>
      <c r="R102" s="446"/>
      <c r="S102" s="446"/>
      <c r="T102" s="446"/>
      <c r="U102" s="446"/>
      <c r="V102" s="449"/>
      <c r="W102" s="446"/>
      <c r="X102" s="443"/>
      <c r="Y102" s="443"/>
      <c r="Z102" s="443"/>
    </row>
    <row r="103" ht="26.25" customHeight="1">
      <c r="A103" s="443"/>
      <c r="B103" s="444"/>
      <c r="C103" s="444"/>
      <c r="D103" s="444"/>
      <c r="E103" s="444"/>
      <c r="F103" s="451"/>
      <c r="G103" s="451"/>
      <c r="H103" s="444"/>
      <c r="I103" s="457"/>
      <c r="J103" s="457"/>
      <c r="K103" s="446"/>
      <c r="L103" s="446"/>
      <c r="M103" s="446"/>
      <c r="N103" s="446"/>
      <c r="O103" s="443"/>
      <c r="P103" s="443"/>
      <c r="Q103" s="443"/>
      <c r="R103" s="446"/>
      <c r="S103" s="446"/>
      <c r="T103" s="446"/>
      <c r="U103" s="446"/>
      <c r="V103" s="449"/>
      <c r="W103" s="446"/>
      <c r="X103" s="443"/>
      <c r="Y103" s="443"/>
      <c r="Z103" s="443"/>
    </row>
    <row r="104" ht="26.25" customHeight="1">
      <c r="A104" s="443"/>
      <c r="B104" s="444"/>
      <c r="C104" s="444"/>
      <c r="D104" s="444"/>
      <c r="E104" s="444"/>
      <c r="F104" s="451"/>
      <c r="G104" s="451"/>
      <c r="H104" s="444"/>
      <c r="I104" s="457"/>
      <c r="J104" s="457"/>
      <c r="K104" s="446"/>
      <c r="L104" s="446"/>
      <c r="M104" s="446"/>
      <c r="N104" s="446"/>
      <c r="O104" s="443"/>
      <c r="P104" s="443"/>
      <c r="Q104" s="443"/>
      <c r="R104" s="446"/>
      <c r="S104" s="446"/>
      <c r="T104" s="446"/>
      <c r="U104" s="446"/>
      <c r="V104" s="449"/>
      <c r="W104" s="446"/>
      <c r="X104" s="443"/>
      <c r="Y104" s="443"/>
      <c r="Z104" s="443"/>
    </row>
    <row r="105" ht="26.25" customHeight="1">
      <c r="A105" s="443"/>
      <c r="B105" s="444"/>
      <c r="C105" s="444"/>
      <c r="D105" s="444"/>
      <c r="E105" s="444"/>
      <c r="F105" s="451"/>
      <c r="G105" s="451"/>
      <c r="H105" s="444"/>
      <c r="I105" s="457"/>
      <c r="J105" s="457"/>
      <c r="K105" s="446"/>
      <c r="L105" s="446"/>
      <c r="M105" s="446"/>
      <c r="N105" s="446"/>
      <c r="O105" s="443"/>
      <c r="P105" s="443"/>
      <c r="Q105" s="443"/>
      <c r="R105" s="446"/>
      <c r="S105" s="446"/>
      <c r="T105" s="446"/>
      <c r="U105" s="446"/>
      <c r="V105" s="449"/>
      <c r="W105" s="446"/>
      <c r="X105" s="443"/>
      <c r="Y105" s="443"/>
      <c r="Z105" s="443"/>
    </row>
    <row r="106" ht="26.25" customHeight="1">
      <c r="A106" s="443"/>
      <c r="B106" s="444"/>
      <c r="C106" s="444"/>
      <c r="D106" s="444"/>
      <c r="E106" s="444"/>
      <c r="F106" s="451"/>
      <c r="G106" s="451"/>
      <c r="H106" s="444"/>
      <c r="I106" s="457"/>
      <c r="J106" s="457"/>
      <c r="K106" s="446"/>
      <c r="L106" s="446"/>
      <c r="M106" s="446"/>
      <c r="N106" s="446"/>
      <c r="O106" s="443"/>
      <c r="P106" s="443"/>
      <c r="Q106" s="443"/>
      <c r="R106" s="446"/>
      <c r="S106" s="446"/>
      <c r="T106" s="446"/>
      <c r="U106" s="446"/>
      <c r="V106" s="449"/>
      <c r="W106" s="446"/>
      <c r="X106" s="443"/>
      <c r="Y106" s="443"/>
      <c r="Z106" s="443"/>
    </row>
    <row r="107" ht="26.25" customHeight="1">
      <c r="A107" s="443"/>
      <c r="B107" s="444"/>
      <c r="C107" s="444"/>
      <c r="D107" s="444"/>
      <c r="E107" s="444"/>
      <c r="F107" s="451"/>
      <c r="G107" s="451"/>
      <c r="H107" s="444"/>
      <c r="I107" s="457"/>
      <c r="J107" s="457"/>
      <c r="K107" s="446"/>
      <c r="L107" s="446"/>
      <c r="M107" s="446"/>
      <c r="N107" s="446"/>
      <c r="O107" s="443"/>
      <c r="P107" s="443"/>
      <c r="Q107" s="443"/>
      <c r="R107" s="446"/>
      <c r="S107" s="446"/>
      <c r="T107" s="446"/>
      <c r="U107" s="446"/>
      <c r="V107" s="449"/>
      <c r="W107" s="446"/>
      <c r="X107" s="443"/>
      <c r="Y107" s="443"/>
      <c r="Z107" s="443"/>
    </row>
    <row r="108" ht="26.25" customHeight="1">
      <c r="A108" s="443"/>
      <c r="B108" s="444"/>
      <c r="C108" s="444"/>
      <c r="D108" s="444"/>
      <c r="E108" s="444"/>
      <c r="F108" s="451"/>
      <c r="G108" s="451"/>
      <c r="H108" s="444"/>
      <c r="I108" s="457"/>
      <c r="J108" s="457"/>
      <c r="K108" s="446"/>
      <c r="L108" s="446"/>
      <c r="M108" s="446"/>
      <c r="N108" s="446"/>
      <c r="O108" s="443"/>
      <c r="P108" s="443"/>
      <c r="Q108" s="443"/>
      <c r="R108" s="446"/>
      <c r="S108" s="446"/>
      <c r="T108" s="446"/>
      <c r="U108" s="446"/>
      <c r="V108" s="449"/>
      <c r="W108" s="446"/>
      <c r="X108" s="443"/>
      <c r="Y108" s="443"/>
      <c r="Z108" s="443"/>
    </row>
    <row r="109" ht="26.25" customHeight="1">
      <c r="A109" s="443"/>
      <c r="B109" s="444"/>
      <c r="C109" s="444"/>
      <c r="D109" s="444"/>
      <c r="E109" s="444"/>
      <c r="F109" s="451"/>
      <c r="G109" s="451"/>
      <c r="H109" s="444"/>
      <c r="I109" s="457"/>
      <c r="J109" s="457"/>
      <c r="K109" s="446"/>
      <c r="L109" s="446"/>
      <c r="M109" s="446"/>
      <c r="N109" s="446"/>
      <c r="O109" s="443"/>
      <c r="P109" s="443"/>
      <c r="Q109" s="443"/>
      <c r="R109" s="446"/>
      <c r="S109" s="446"/>
      <c r="T109" s="446"/>
      <c r="U109" s="446"/>
      <c r="V109" s="449"/>
      <c r="W109" s="446"/>
      <c r="X109" s="443"/>
      <c r="Y109" s="443"/>
      <c r="Z109" s="443"/>
    </row>
    <row r="110" ht="26.25" customHeight="1">
      <c r="A110" s="443"/>
      <c r="B110" s="444"/>
      <c r="C110" s="444"/>
      <c r="D110" s="444"/>
      <c r="E110" s="444"/>
      <c r="F110" s="451"/>
      <c r="G110" s="451"/>
      <c r="H110" s="444"/>
      <c r="I110" s="457"/>
      <c r="J110" s="457"/>
      <c r="K110" s="446"/>
      <c r="L110" s="446"/>
      <c r="M110" s="446"/>
      <c r="N110" s="446"/>
      <c r="O110" s="443"/>
      <c r="P110" s="443"/>
      <c r="Q110" s="443"/>
      <c r="R110" s="446"/>
      <c r="S110" s="446"/>
      <c r="T110" s="446"/>
      <c r="U110" s="446"/>
      <c r="V110" s="449"/>
      <c r="W110" s="446"/>
      <c r="X110" s="443"/>
      <c r="Y110" s="443"/>
      <c r="Z110" s="443"/>
    </row>
    <row r="111" ht="26.25" customHeight="1">
      <c r="A111" s="443"/>
      <c r="B111" s="444"/>
      <c r="C111" s="444"/>
      <c r="D111" s="444"/>
      <c r="E111" s="444"/>
      <c r="F111" s="451"/>
      <c r="G111" s="451"/>
      <c r="H111" s="444"/>
      <c r="I111" s="457"/>
      <c r="J111" s="457"/>
      <c r="K111" s="446"/>
      <c r="L111" s="446"/>
      <c r="M111" s="446"/>
      <c r="N111" s="446"/>
      <c r="O111" s="443"/>
      <c r="P111" s="443"/>
      <c r="Q111" s="443"/>
      <c r="R111" s="446"/>
      <c r="S111" s="446"/>
      <c r="T111" s="446"/>
      <c r="U111" s="446"/>
      <c r="V111" s="449"/>
      <c r="W111" s="446"/>
      <c r="X111" s="443"/>
      <c r="Y111" s="443"/>
      <c r="Z111" s="443"/>
    </row>
    <row r="112" ht="26.25" customHeight="1">
      <c r="A112" s="443"/>
      <c r="B112" s="444"/>
      <c r="C112" s="444"/>
      <c r="D112" s="444"/>
      <c r="E112" s="444"/>
      <c r="F112" s="451"/>
      <c r="G112" s="451"/>
      <c r="H112" s="444"/>
      <c r="I112" s="457"/>
      <c r="J112" s="457"/>
      <c r="K112" s="446"/>
      <c r="L112" s="446"/>
      <c r="M112" s="446"/>
      <c r="N112" s="446"/>
      <c r="O112" s="443"/>
      <c r="P112" s="443"/>
      <c r="Q112" s="443"/>
      <c r="R112" s="446"/>
      <c r="S112" s="446"/>
      <c r="T112" s="446"/>
      <c r="U112" s="446"/>
      <c r="V112" s="449"/>
      <c r="W112" s="446"/>
      <c r="X112" s="443"/>
      <c r="Y112" s="443"/>
      <c r="Z112" s="443"/>
    </row>
    <row r="113" ht="26.25" customHeight="1">
      <c r="A113" s="443"/>
      <c r="B113" s="444"/>
      <c r="C113" s="444"/>
      <c r="D113" s="444"/>
      <c r="E113" s="444"/>
      <c r="F113" s="451"/>
      <c r="G113" s="451"/>
      <c r="H113" s="444"/>
      <c r="I113" s="457"/>
      <c r="J113" s="457"/>
      <c r="K113" s="446"/>
      <c r="L113" s="446"/>
      <c r="M113" s="446"/>
      <c r="N113" s="446"/>
      <c r="O113" s="443"/>
      <c r="P113" s="443"/>
      <c r="Q113" s="443"/>
      <c r="R113" s="446"/>
      <c r="S113" s="446"/>
      <c r="T113" s="446"/>
      <c r="U113" s="446"/>
      <c r="V113" s="449"/>
      <c r="W113" s="446"/>
      <c r="X113" s="443"/>
      <c r="Y113" s="443"/>
      <c r="Z113" s="443"/>
    </row>
    <row r="114" ht="26.25" customHeight="1">
      <c r="A114" s="443"/>
      <c r="B114" s="444"/>
      <c r="C114" s="444"/>
      <c r="D114" s="444"/>
      <c r="E114" s="444"/>
      <c r="F114" s="451"/>
      <c r="G114" s="451"/>
      <c r="H114" s="444"/>
      <c r="I114" s="457"/>
      <c r="J114" s="457"/>
      <c r="K114" s="446"/>
      <c r="L114" s="446"/>
      <c r="M114" s="446"/>
      <c r="N114" s="446"/>
      <c r="O114" s="443"/>
      <c r="P114" s="443"/>
      <c r="Q114" s="443"/>
      <c r="R114" s="446"/>
      <c r="S114" s="446"/>
      <c r="T114" s="446"/>
      <c r="U114" s="446"/>
      <c r="V114" s="449"/>
      <c r="W114" s="446"/>
      <c r="X114" s="443"/>
      <c r="Y114" s="443"/>
      <c r="Z114" s="443"/>
    </row>
    <row r="115" ht="26.25" customHeight="1">
      <c r="A115" s="443"/>
      <c r="B115" s="444"/>
      <c r="C115" s="444"/>
      <c r="D115" s="444"/>
      <c r="E115" s="444"/>
      <c r="F115" s="451"/>
      <c r="G115" s="451"/>
      <c r="H115" s="444"/>
      <c r="I115" s="457"/>
      <c r="J115" s="457"/>
      <c r="K115" s="446"/>
      <c r="L115" s="446"/>
      <c r="M115" s="446"/>
      <c r="N115" s="446"/>
      <c r="O115" s="443"/>
      <c r="P115" s="443"/>
      <c r="Q115" s="443"/>
      <c r="R115" s="446"/>
      <c r="S115" s="446"/>
      <c r="T115" s="446"/>
      <c r="U115" s="446"/>
      <c r="V115" s="449"/>
      <c r="W115" s="446"/>
      <c r="X115" s="443"/>
      <c r="Y115" s="443"/>
      <c r="Z115" s="443"/>
    </row>
    <row r="116" ht="26.25" customHeight="1">
      <c r="A116" s="443"/>
      <c r="B116" s="444"/>
      <c r="C116" s="444"/>
      <c r="D116" s="444"/>
      <c r="E116" s="444"/>
      <c r="F116" s="451"/>
      <c r="G116" s="451"/>
      <c r="H116" s="444"/>
      <c r="I116" s="457"/>
      <c r="J116" s="457"/>
      <c r="K116" s="446"/>
      <c r="L116" s="446"/>
      <c r="M116" s="446"/>
      <c r="N116" s="446"/>
      <c r="O116" s="443"/>
      <c r="P116" s="443"/>
      <c r="Q116" s="443"/>
      <c r="R116" s="446"/>
      <c r="S116" s="446"/>
      <c r="T116" s="446"/>
      <c r="U116" s="446"/>
      <c r="V116" s="449"/>
      <c r="W116" s="446"/>
      <c r="X116" s="443"/>
      <c r="Y116" s="443"/>
      <c r="Z116" s="443"/>
    </row>
    <row r="117" ht="26.25" customHeight="1">
      <c r="A117" s="443"/>
      <c r="B117" s="444"/>
      <c r="C117" s="444"/>
      <c r="D117" s="444"/>
      <c r="E117" s="444"/>
      <c r="F117" s="451"/>
      <c r="G117" s="451"/>
      <c r="H117" s="444"/>
      <c r="I117" s="457"/>
      <c r="J117" s="457"/>
      <c r="K117" s="446"/>
      <c r="L117" s="446"/>
      <c r="M117" s="446"/>
      <c r="N117" s="446"/>
      <c r="O117" s="443"/>
      <c r="P117" s="443"/>
      <c r="Q117" s="443"/>
      <c r="R117" s="446"/>
      <c r="S117" s="446"/>
      <c r="T117" s="446"/>
      <c r="U117" s="446"/>
      <c r="V117" s="449"/>
      <c r="W117" s="446"/>
      <c r="X117" s="443"/>
      <c r="Y117" s="443"/>
      <c r="Z117" s="443"/>
    </row>
    <row r="118" ht="26.25" customHeight="1">
      <c r="A118" s="443"/>
      <c r="B118" s="444"/>
      <c r="C118" s="444"/>
      <c r="D118" s="444"/>
      <c r="E118" s="444"/>
      <c r="F118" s="451"/>
      <c r="G118" s="451"/>
      <c r="H118" s="444"/>
      <c r="I118" s="457"/>
      <c r="J118" s="457"/>
      <c r="K118" s="446"/>
      <c r="L118" s="446"/>
      <c r="M118" s="446"/>
      <c r="N118" s="446"/>
      <c r="O118" s="443"/>
      <c r="P118" s="443"/>
      <c r="Q118" s="443"/>
      <c r="R118" s="446"/>
      <c r="S118" s="446"/>
      <c r="T118" s="446"/>
      <c r="U118" s="446"/>
      <c r="V118" s="449"/>
      <c r="W118" s="446"/>
      <c r="X118" s="443"/>
      <c r="Y118" s="443"/>
      <c r="Z118" s="443"/>
    </row>
    <row r="119" ht="26.25" customHeight="1">
      <c r="A119" s="443"/>
      <c r="B119" s="444"/>
      <c r="C119" s="444"/>
      <c r="D119" s="444"/>
      <c r="E119" s="444"/>
      <c r="F119" s="451"/>
      <c r="G119" s="451"/>
      <c r="H119" s="444"/>
      <c r="I119" s="457"/>
      <c r="J119" s="457"/>
      <c r="K119" s="446"/>
      <c r="L119" s="446"/>
      <c r="M119" s="446"/>
      <c r="N119" s="446"/>
      <c r="O119" s="443"/>
      <c r="P119" s="443"/>
      <c r="Q119" s="443"/>
      <c r="R119" s="446"/>
      <c r="S119" s="446"/>
      <c r="T119" s="446"/>
      <c r="U119" s="446"/>
      <c r="V119" s="449"/>
      <c r="W119" s="446"/>
      <c r="X119" s="443"/>
      <c r="Y119" s="443"/>
      <c r="Z119" s="443"/>
    </row>
    <row r="120" ht="26.25" customHeight="1">
      <c r="A120" s="443"/>
      <c r="B120" s="444"/>
      <c r="C120" s="444"/>
      <c r="D120" s="444"/>
      <c r="E120" s="444"/>
      <c r="F120" s="451"/>
      <c r="G120" s="451"/>
      <c r="H120" s="444"/>
      <c r="I120" s="457"/>
      <c r="J120" s="457"/>
      <c r="K120" s="446"/>
      <c r="L120" s="446"/>
      <c r="M120" s="446"/>
      <c r="N120" s="446"/>
      <c r="O120" s="443"/>
      <c r="P120" s="443"/>
      <c r="Q120" s="443"/>
      <c r="R120" s="446"/>
      <c r="S120" s="446"/>
      <c r="T120" s="446"/>
      <c r="U120" s="446"/>
      <c r="V120" s="449"/>
      <c r="W120" s="446"/>
      <c r="X120" s="443"/>
      <c r="Y120" s="443"/>
      <c r="Z120" s="443"/>
    </row>
    <row r="121" ht="26.25" customHeight="1">
      <c r="A121" s="443"/>
      <c r="B121" s="444"/>
      <c r="C121" s="444"/>
      <c r="D121" s="444"/>
      <c r="E121" s="444"/>
      <c r="F121" s="451"/>
      <c r="G121" s="451"/>
      <c r="H121" s="444"/>
      <c r="I121" s="457"/>
      <c r="J121" s="457"/>
      <c r="K121" s="446"/>
      <c r="L121" s="446"/>
      <c r="M121" s="446"/>
      <c r="N121" s="446"/>
      <c r="O121" s="443"/>
      <c r="P121" s="443"/>
      <c r="Q121" s="443"/>
      <c r="R121" s="446"/>
      <c r="S121" s="446"/>
      <c r="T121" s="446"/>
      <c r="U121" s="446"/>
      <c r="V121" s="449"/>
      <c r="W121" s="446"/>
      <c r="X121" s="443"/>
      <c r="Y121" s="443"/>
      <c r="Z121" s="443"/>
    </row>
    <row r="122" ht="26.25" customHeight="1">
      <c r="A122" s="443"/>
      <c r="B122" s="444"/>
      <c r="C122" s="444"/>
      <c r="D122" s="444"/>
      <c r="E122" s="444"/>
      <c r="F122" s="451"/>
      <c r="G122" s="451"/>
      <c r="H122" s="444"/>
      <c r="I122" s="457"/>
      <c r="J122" s="457"/>
      <c r="K122" s="446"/>
      <c r="L122" s="446"/>
      <c r="M122" s="446"/>
      <c r="N122" s="446"/>
      <c r="O122" s="443"/>
      <c r="P122" s="443"/>
      <c r="Q122" s="443"/>
      <c r="R122" s="446"/>
      <c r="S122" s="446"/>
      <c r="T122" s="446"/>
      <c r="U122" s="446"/>
      <c r="V122" s="449"/>
      <c r="W122" s="446"/>
      <c r="X122" s="443"/>
      <c r="Y122" s="443"/>
      <c r="Z122" s="443"/>
    </row>
    <row r="123" ht="26.25" customHeight="1">
      <c r="A123" s="443"/>
      <c r="B123" s="444"/>
      <c r="C123" s="444"/>
      <c r="D123" s="444"/>
      <c r="E123" s="444"/>
      <c r="F123" s="451"/>
      <c r="G123" s="451"/>
      <c r="H123" s="444"/>
      <c r="I123" s="457"/>
      <c r="J123" s="457"/>
      <c r="K123" s="446"/>
      <c r="L123" s="446"/>
      <c r="M123" s="446"/>
      <c r="N123" s="446"/>
      <c r="O123" s="443"/>
      <c r="P123" s="443"/>
      <c r="Q123" s="443"/>
      <c r="R123" s="446"/>
      <c r="S123" s="446"/>
      <c r="T123" s="446"/>
      <c r="U123" s="446"/>
      <c r="V123" s="449"/>
      <c r="W123" s="446"/>
      <c r="X123" s="443"/>
      <c r="Y123" s="443"/>
      <c r="Z123" s="443"/>
    </row>
    <row r="124" ht="26.25" customHeight="1">
      <c r="A124" s="443"/>
      <c r="B124" s="444"/>
      <c r="C124" s="444"/>
      <c r="D124" s="444"/>
      <c r="E124" s="444"/>
      <c r="F124" s="451"/>
      <c r="G124" s="451"/>
      <c r="H124" s="444"/>
      <c r="I124" s="457"/>
      <c r="J124" s="457"/>
      <c r="K124" s="446"/>
      <c r="L124" s="446"/>
      <c r="M124" s="446"/>
      <c r="N124" s="446"/>
      <c r="O124" s="443"/>
      <c r="P124" s="443"/>
      <c r="Q124" s="443"/>
      <c r="R124" s="446"/>
      <c r="S124" s="446"/>
      <c r="T124" s="446"/>
      <c r="U124" s="446"/>
      <c r="V124" s="449"/>
      <c r="W124" s="446"/>
      <c r="X124" s="443"/>
      <c r="Y124" s="443"/>
      <c r="Z124" s="443"/>
    </row>
    <row r="125" ht="26.25" customHeight="1">
      <c r="A125" s="443"/>
      <c r="B125" s="444"/>
      <c r="C125" s="444"/>
      <c r="D125" s="444"/>
      <c r="E125" s="444"/>
      <c r="F125" s="451"/>
      <c r="G125" s="451"/>
      <c r="H125" s="444"/>
      <c r="I125" s="457"/>
      <c r="J125" s="457"/>
      <c r="K125" s="446"/>
      <c r="L125" s="446"/>
      <c r="M125" s="446"/>
      <c r="N125" s="446"/>
      <c r="O125" s="443"/>
      <c r="P125" s="443"/>
      <c r="Q125" s="443"/>
      <c r="R125" s="446"/>
      <c r="S125" s="446"/>
      <c r="T125" s="446"/>
      <c r="U125" s="446"/>
      <c r="V125" s="449"/>
      <c r="W125" s="446"/>
      <c r="X125" s="443"/>
      <c r="Y125" s="443"/>
      <c r="Z125" s="443"/>
    </row>
    <row r="126" ht="26.25" customHeight="1">
      <c r="A126" s="443"/>
      <c r="B126" s="444"/>
      <c r="C126" s="444"/>
      <c r="D126" s="444"/>
      <c r="E126" s="444"/>
      <c r="F126" s="451"/>
      <c r="G126" s="451"/>
      <c r="H126" s="444"/>
      <c r="I126" s="457"/>
      <c r="J126" s="457"/>
      <c r="K126" s="446"/>
      <c r="L126" s="446"/>
      <c r="M126" s="446"/>
      <c r="N126" s="446"/>
      <c r="O126" s="443"/>
      <c r="P126" s="443"/>
      <c r="Q126" s="443"/>
      <c r="R126" s="446"/>
      <c r="S126" s="446"/>
      <c r="T126" s="446"/>
      <c r="U126" s="446"/>
      <c r="V126" s="449"/>
      <c r="W126" s="446"/>
      <c r="X126" s="443"/>
      <c r="Y126" s="443"/>
      <c r="Z126" s="443"/>
    </row>
    <row r="127" ht="26.25" customHeight="1">
      <c r="A127" s="443"/>
      <c r="B127" s="444"/>
      <c r="C127" s="444"/>
      <c r="D127" s="444"/>
      <c r="E127" s="444"/>
      <c r="F127" s="451"/>
      <c r="G127" s="451"/>
      <c r="H127" s="444"/>
      <c r="I127" s="457"/>
      <c r="J127" s="457"/>
      <c r="K127" s="446"/>
      <c r="L127" s="446"/>
      <c r="M127" s="446"/>
      <c r="N127" s="446"/>
      <c r="O127" s="443"/>
      <c r="P127" s="443"/>
      <c r="Q127" s="443"/>
      <c r="R127" s="446"/>
      <c r="S127" s="446"/>
      <c r="T127" s="446"/>
      <c r="U127" s="446"/>
      <c r="V127" s="449"/>
      <c r="W127" s="446"/>
      <c r="X127" s="443"/>
      <c r="Y127" s="443"/>
      <c r="Z127" s="443"/>
    </row>
    <row r="128" ht="26.25" customHeight="1">
      <c r="A128" s="443"/>
      <c r="B128" s="444"/>
      <c r="C128" s="444"/>
      <c r="D128" s="444"/>
      <c r="E128" s="444"/>
      <c r="F128" s="451"/>
      <c r="G128" s="451"/>
      <c r="H128" s="444"/>
      <c r="I128" s="457"/>
      <c r="J128" s="457"/>
      <c r="K128" s="446"/>
      <c r="L128" s="446"/>
      <c r="M128" s="446"/>
      <c r="N128" s="446"/>
      <c r="O128" s="443"/>
      <c r="P128" s="443"/>
      <c r="Q128" s="443"/>
      <c r="R128" s="446"/>
      <c r="S128" s="446"/>
      <c r="T128" s="446"/>
      <c r="U128" s="446"/>
      <c r="V128" s="449"/>
      <c r="W128" s="446"/>
      <c r="X128" s="443"/>
      <c r="Y128" s="443"/>
      <c r="Z128" s="443"/>
    </row>
    <row r="129" ht="26.25" customHeight="1">
      <c r="A129" s="443"/>
      <c r="B129" s="444"/>
      <c r="C129" s="444"/>
      <c r="D129" s="444"/>
      <c r="E129" s="444"/>
      <c r="F129" s="451"/>
      <c r="G129" s="451"/>
      <c r="H129" s="444"/>
      <c r="I129" s="457"/>
      <c r="J129" s="457"/>
      <c r="K129" s="446"/>
      <c r="L129" s="446"/>
      <c r="M129" s="446"/>
      <c r="N129" s="446"/>
      <c r="O129" s="443"/>
      <c r="P129" s="443"/>
      <c r="Q129" s="443"/>
      <c r="R129" s="446"/>
      <c r="S129" s="446"/>
      <c r="T129" s="446"/>
      <c r="U129" s="446"/>
      <c r="V129" s="449"/>
      <c r="W129" s="446"/>
      <c r="X129" s="443"/>
      <c r="Y129" s="443"/>
      <c r="Z129" s="443"/>
    </row>
    <row r="130" ht="26.25" customHeight="1">
      <c r="A130" s="443"/>
      <c r="B130" s="444"/>
      <c r="C130" s="444"/>
      <c r="D130" s="444"/>
      <c r="E130" s="444"/>
      <c r="F130" s="451"/>
      <c r="G130" s="451"/>
      <c r="H130" s="444"/>
      <c r="I130" s="457"/>
      <c r="J130" s="457"/>
      <c r="K130" s="446"/>
      <c r="L130" s="446"/>
      <c r="M130" s="446"/>
      <c r="N130" s="446"/>
      <c r="O130" s="443"/>
      <c r="P130" s="443"/>
      <c r="Q130" s="443"/>
      <c r="R130" s="446"/>
      <c r="S130" s="446"/>
      <c r="T130" s="446"/>
      <c r="U130" s="446"/>
      <c r="V130" s="449"/>
      <c r="W130" s="446"/>
      <c r="X130" s="443"/>
      <c r="Y130" s="443"/>
      <c r="Z130" s="443"/>
    </row>
    <row r="131" ht="26.25" customHeight="1">
      <c r="A131" s="443"/>
      <c r="B131" s="444"/>
      <c r="C131" s="444"/>
      <c r="D131" s="444"/>
      <c r="E131" s="444"/>
      <c r="F131" s="451"/>
      <c r="G131" s="451"/>
      <c r="H131" s="444"/>
      <c r="I131" s="457"/>
      <c r="J131" s="457"/>
      <c r="K131" s="446"/>
      <c r="L131" s="446"/>
      <c r="M131" s="446"/>
      <c r="N131" s="446"/>
      <c r="O131" s="443"/>
      <c r="P131" s="443"/>
      <c r="Q131" s="443"/>
      <c r="R131" s="446"/>
      <c r="S131" s="446"/>
      <c r="T131" s="446"/>
      <c r="U131" s="446"/>
      <c r="V131" s="449"/>
      <c r="W131" s="446"/>
      <c r="X131" s="443"/>
      <c r="Y131" s="443"/>
      <c r="Z131" s="443"/>
    </row>
    <row r="132" ht="26.25" customHeight="1">
      <c r="A132" s="443"/>
      <c r="B132" s="444"/>
      <c r="C132" s="444"/>
      <c r="D132" s="444"/>
      <c r="E132" s="444"/>
      <c r="F132" s="451"/>
      <c r="G132" s="451"/>
      <c r="H132" s="444"/>
      <c r="I132" s="457"/>
      <c r="J132" s="457"/>
      <c r="K132" s="446"/>
      <c r="L132" s="446"/>
      <c r="M132" s="446"/>
      <c r="N132" s="446"/>
      <c r="O132" s="443"/>
      <c r="P132" s="443"/>
      <c r="Q132" s="443"/>
      <c r="R132" s="446"/>
      <c r="S132" s="446"/>
      <c r="T132" s="446"/>
      <c r="U132" s="446"/>
      <c r="V132" s="449"/>
      <c r="W132" s="446"/>
      <c r="X132" s="443"/>
      <c r="Y132" s="443"/>
      <c r="Z132" s="443"/>
    </row>
    <row r="133" ht="26.25" customHeight="1">
      <c r="A133" s="443"/>
      <c r="B133" s="444"/>
      <c r="C133" s="444"/>
      <c r="D133" s="444"/>
      <c r="E133" s="444"/>
      <c r="F133" s="451"/>
      <c r="G133" s="451"/>
      <c r="H133" s="444"/>
      <c r="I133" s="457"/>
      <c r="J133" s="457"/>
      <c r="K133" s="446"/>
      <c r="L133" s="446"/>
      <c r="M133" s="446"/>
      <c r="N133" s="446"/>
      <c r="O133" s="443"/>
      <c r="P133" s="443"/>
      <c r="Q133" s="443"/>
      <c r="R133" s="446"/>
      <c r="S133" s="446"/>
      <c r="T133" s="446"/>
      <c r="U133" s="446"/>
      <c r="V133" s="449"/>
      <c r="W133" s="446"/>
      <c r="X133" s="443"/>
      <c r="Y133" s="443"/>
      <c r="Z133" s="443"/>
    </row>
    <row r="134" ht="26.25" customHeight="1">
      <c r="A134" s="443"/>
      <c r="B134" s="444"/>
      <c r="C134" s="444"/>
      <c r="D134" s="444"/>
      <c r="E134" s="444"/>
      <c r="F134" s="451"/>
      <c r="G134" s="451"/>
      <c r="H134" s="444"/>
      <c r="I134" s="457"/>
      <c r="J134" s="457"/>
      <c r="K134" s="446"/>
      <c r="L134" s="446"/>
      <c r="M134" s="446"/>
      <c r="N134" s="446"/>
      <c r="O134" s="443"/>
      <c r="P134" s="443"/>
      <c r="Q134" s="443"/>
      <c r="R134" s="446"/>
      <c r="S134" s="446"/>
      <c r="T134" s="446"/>
      <c r="U134" s="446"/>
      <c r="V134" s="449"/>
      <c r="W134" s="446"/>
      <c r="X134" s="443"/>
      <c r="Y134" s="443"/>
      <c r="Z134" s="443"/>
    </row>
    <row r="135" ht="26.25" customHeight="1">
      <c r="A135" s="443"/>
      <c r="B135" s="444"/>
      <c r="C135" s="444"/>
      <c r="D135" s="444"/>
      <c r="E135" s="444"/>
      <c r="F135" s="451"/>
      <c r="G135" s="451"/>
      <c r="H135" s="444"/>
      <c r="I135" s="457"/>
      <c r="J135" s="457"/>
      <c r="K135" s="446"/>
      <c r="L135" s="446"/>
      <c r="M135" s="446"/>
      <c r="N135" s="446"/>
      <c r="O135" s="443"/>
      <c r="P135" s="443"/>
      <c r="Q135" s="443"/>
      <c r="R135" s="446"/>
      <c r="S135" s="446"/>
      <c r="T135" s="446"/>
      <c r="U135" s="446"/>
      <c r="V135" s="449"/>
      <c r="W135" s="446"/>
      <c r="X135" s="443"/>
      <c r="Y135" s="443"/>
      <c r="Z135" s="443"/>
    </row>
    <row r="136" ht="26.25" customHeight="1">
      <c r="A136" s="443"/>
      <c r="B136" s="444"/>
      <c r="C136" s="444"/>
      <c r="D136" s="444"/>
      <c r="E136" s="444"/>
      <c r="F136" s="451"/>
      <c r="G136" s="451"/>
      <c r="H136" s="444"/>
      <c r="I136" s="457"/>
      <c r="J136" s="457"/>
      <c r="K136" s="446"/>
      <c r="L136" s="446"/>
      <c r="M136" s="446"/>
      <c r="N136" s="446"/>
      <c r="O136" s="443"/>
      <c r="P136" s="443"/>
      <c r="Q136" s="443"/>
      <c r="R136" s="446"/>
      <c r="S136" s="446"/>
      <c r="T136" s="446"/>
      <c r="U136" s="446"/>
      <c r="V136" s="449"/>
      <c r="W136" s="446"/>
      <c r="X136" s="443"/>
      <c r="Y136" s="443"/>
      <c r="Z136" s="443"/>
    </row>
    <row r="137" ht="26.25" customHeight="1">
      <c r="A137" s="443"/>
      <c r="B137" s="444"/>
      <c r="C137" s="444"/>
      <c r="D137" s="444"/>
      <c r="E137" s="444"/>
      <c r="F137" s="451"/>
      <c r="G137" s="451"/>
      <c r="H137" s="444"/>
      <c r="I137" s="457"/>
      <c r="J137" s="457"/>
      <c r="K137" s="446"/>
      <c r="L137" s="446"/>
      <c r="M137" s="446"/>
      <c r="N137" s="446"/>
      <c r="O137" s="443"/>
      <c r="P137" s="443"/>
      <c r="Q137" s="443"/>
      <c r="R137" s="446"/>
      <c r="S137" s="446"/>
      <c r="T137" s="446"/>
      <c r="U137" s="446"/>
      <c r="V137" s="449"/>
      <c r="W137" s="446"/>
      <c r="X137" s="443"/>
      <c r="Y137" s="443"/>
      <c r="Z137" s="443"/>
    </row>
    <row r="138" ht="26.25" customHeight="1">
      <c r="A138" s="443"/>
      <c r="B138" s="444"/>
      <c r="C138" s="444"/>
      <c r="D138" s="444"/>
      <c r="E138" s="444"/>
      <c r="F138" s="451"/>
      <c r="G138" s="451"/>
      <c r="H138" s="444"/>
      <c r="I138" s="457"/>
      <c r="J138" s="457"/>
      <c r="K138" s="446"/>
      <c r="L138" s="446"/>
      <c r="M138" s="446"/>
      <c r="N138" s="446"/>
      <c r="O138" s="443"/>
      <c r="P138" s="443"/>
      <c r="Q138" s="443"/>
      <c r="R138" s="446"/>
      <c r="S138" s="446"/>
      <c r="T138" s="446"/>
      <c r="U138" s="446"/>
      <c r="V138" s="449"/>
      <c r="W138" s="446"/>
      <c r="X138" s="443"/>
      <c r="Y138" s="443"/>
      <c r="Z138" s="443"/>
    </row>
    <row r="139" ht="26.25" customHeight="1">
      <c r="A139" s="443"/>
      <c r="B139" s="444"/>
      <c r="C139" s="444"/>
      <c r="D139" s="444"/>
      <c r="E139" s="444"/>
      <c r="F139" s="451"/>
      <c r="G139" s="451"/>
      <c r="H139" s="444"/>
      <c r="I139" s="457"/>
      <c r="J139" s="457"/>
      <c r="K139" s="446"/>
      <c r="L139" s="446"/>
      <c r="M139" s="446"/>
      <c r="N139" s="446"/>
      <c r="O139" s="443"/>
      <c r="P139" s="443"/>
      <c r="Q139" s="443"/>
      <c r="R139" s="446"/>
      <c r="S139" s="446"/>
      <c r="T139" s="446"/>
      <c r="U139" s="446"/>
      <c r="V139" s="449"/>
      <c r="W139" s="446"/>
      <c r="X139" s="443"/>
      <c r="Y139" s="443"/>
      <c r="Z139" s="443"/>
    </row>
    <row r="140" ht="26.25" customHeight="1">
      <c r="A140" s="443"/>
      <c r="B140" s="444"/>
      <c r="C140" s="444"/>
      <c r="D140" s="444"/>
      <c r="E140" s="444"/>
      <c r="F140" s="451"/>
      <c r="G140" s="451"/>
      <c r="H140" s="444"/>
      <c r="I140" s="457"/>
      <c r="J140" s="457"/>
      <c r="K140" s="446"/>
      <c r="L140" s="446"/>
      <c r="M140" s="446"/>
      <c r="N140" s="446"/>
      <c r="O140" s="443"/>
      <c r="P140" s="443"/>
      <c r="Q140" s="443"/>
      <c r="R140" s="446"/>
      <c r="S140" s="446"/>
      <c r="T140" s="446"/>
      <c r="U140" s="446"/>
      <c r="V140" s="449"/>
      <c r="W140" s="446"/>
      <c r="X140" s="443"/>
      <c r="Y140" s="443"/>
      <c r="Z140" s="443"/>
    </row>
    <row r="141" ht="26.25" customHeight="1">
      <c r="A141" s="443"/>
      <c r="B141" s="444"/>
      <c r="C141" s="444"/>
      <c r="D141" s="444"/>
      <c r="E141" s="444"/>
      <c r="F141" s="451"/>
      <c r="G141" s="451"/>
      <c r="H141" s="444"/>
      <c r="I141" s="457"/>
      <c r="J141" s="457"/>
      <c r="K141" s="446"/>
      <c r="L141" s="446"/>
      <c r="M141" s="446"/>
      <c r="N141" s="446"/>
      <c r="O141" s="443"/>
      <c r="P141" s="443"/>
      <c r="Q141" s="443"/>
      <c r="R141" s="446"/>
      <c r="S141" s="446"/>
      <c r="T141" s="446"/>
      <c r="U141" s="446"/>
      <c r="V141" s="449"/>
      <c r="W141" s="446"/>
      <c r="X141" s="443"/>
      <c r="Y141" s="443"/>
      <c r="Z141" s="443"/>
    </row>
    <row r="142" ht="26.25" customHeight="1">
      <c r="A142" s="443"/>
      <c r="B142" s="444"/>
      <c r="C142" s="444"/>
      <c r="D142" s="444"/>
      <c r="E142" s="444"/>
      <c r="F142" s="451"/>
      <c r="G142" s="451"/>
      <c r="H142" s="444"/>
      <c r="I142" s="457"/>
      <c r="J142" s="457"/>
      <c r="K142" s="446"/>
      <c r="L142" s="446"/>
      <c r="M142" s="446"/>
      <c r="N142" s="446"/>
      <c r="O142" s="443"/>
      <c r="P142" s="443"/>
      <c r="Q142" s="443"/>
      <c r="R142" s="446"/>
      <c r="S142" s="446"/>
      <c r="T142" s="446"/>
      <c r="U142" s="446"/>
      <c r="V142" s="449"/>
      <c r="W142" s="446"/>
      <c r="X142" s="443"/>
      <c r="Y142" s="443"/>
      <c r="Z142" s="443"/>
    </row>
    <row r="143" ht="26.25" customHeight="1">
      <c r="A143" s="443"/>
      <c r="B143" s="444"/>
      <c r="C143" s="444"/>
      <c r="D143" s="444"/>
      <c r="E143" s="444"/>
      <c r="F143" s="451"/>
      <c r="G143" s="451"/>
      <c r="H143" s="444"/>
      <c r="I143" s="457"/>
      <c r="J143" s="457"/>
      <c r="K143" s="446"/>
      <c r="L143" s="446"/>
      <c r="M143" s="446"/>
      <c r="N143" s="446"/>
      <c r="O143" s="443"/>
      <c r="P143" s="443"/>
      <c r="Q143" s="443"/>
      <c r="R143" s="446"/>
      <c r="S143" s="446"/>
      <c r="T143" s="446"/>
      <c r="U143" s="446"/>
      <c r="V143" s="449"/>
      <c r="W143" s="446"/>
      <c r="X143" s="443"/>
      <c r="Y143" s="443"/>
      <c r="Z143" s="443"/>
    </row>
    <row r="144" ht="26.25" customHeight="1">
      <c r="A144" s="443"/>
      <c r="B144" s="444"/>
      <c r="C144" s="444"/>
      <c r="D144" s="444"/>
      <c r="E144" s="444"/>
      <c r="F144" s="451"/>
      <c r="G144" s="451"/>
      <c r="H144" s="444"/>
      <c r="I144" s="457"/>
      <c r="J144" s="457"/>
      <c r="K144" s="446"/>
      <c r="L144" s="446"/>
      <c r="M144" s="446"/>
      <c r="N144" s="446"/>
      <c r="O144" s="443"/>
      <c r="P144" s="443"/>
      <c r="Q144" s="443"/>
      <c r="R144" s="446"/>
      <c r="S144" s="446"/>
      <c r="T144" s="446"/>
      <c r="U144" s="446"/>
      <c r="V144" s="449"/>
      <c r="W144" s="446"/>
      <c r="X144" s="443"/>
      <c r="Y144" s="443"/>
      <c r="Z144" s="443"/>
    </row>
    <row r="145" ht="26.25" customHeight="1">
      <c r="A145" s="443"/>
      <c r="B145" s="444"/>
      <c r="C145" s="444"/>
      <c r="D145" s="444"/>
      <c r="E145" s="444"/>
      <c r="F145" s="451"/>
      <c r="G145" s="451"/>
      <c r="H145" s="444"/>
      <c r="I145" s="457"/>
      <c r="J145" s="457"/>
      <c r="K145" s="446"/>
      <c r="L145" s="446"/>
      <c r="M145" s="446"/>
      <c r="N145" s="446"/>
      <c r="O145" s="443"/>
      <c r="P145" s="443"/>
      <c r="Q145" s="443"/>
      <c r="R145" s="446"/>
      <c r="S145" s="446"/>
      <c r="T145" s="446"/>
      <c r="U145" s="446"/>
      <c r="V145" s="449"/>
      <c r="W145" s="446"/>
      <c r="X145" s="443"/>
      <c r="Y145" s="443"/>
      <c r="Z145" s="443"/>
    </row>
    <row r="146" ht="26.25" customHeight="1">
      <c r="A146" s="443"/>
      <c r="B146" s="444"/>
      <c r="C146" s="444"/>
      <c r="D146" s="444"/>
      <c r="E146" s="444"/>
      <c r="F146" s="451"/>
      <c r="G146" s="451"/>
      <c r="H146" s="444"/>
      <c r="I146" s="457"/>
      <c r="J146" s="457"/>
      <c r="K146" s="446"/>
      <c r="L146" s="446"/>
      <c r="M146" s="446"/>
      <c r="N146" s="446"/>
      <c r="O146" s="443"/>
      <c r="P146" s="443"/>
      <c r="Q146" s="443"/>
      <c r="R146" s="446"/>
      <c r="S146" s="446"/>
      <c r="T146" s="446"/>
      <c r="U146" s="446"/>
      <c r="V146" s="449"/>
      <c r="W146" s="446"/>
      <c r="X146" s="443"/>
      <c r="Y146" s="443"/>
      <c r="Z146" s="443"/>
    </row>
    <row r="147" ht="26.25" customHeight="1">
      <c r="A147" s="443"/>
      <c r="B147" s="444"/>
      <c r="C147" s="444"/>
      <c r="D147" s="444"/>
      <c r="E147" s="444"/>
      <c r="F147" s="451"/>
      <c r="G147" s="451"/>
      <c r="H147" s="444"/>
      <c r="I147" s="457"/>
      <c r="J147" s="457"/>
      <c r="K147" s="446"/>
      <c r="L147" s="446"/>
      <c r="M147" s="446"/>
      <c r="N147" s="446"/>
      <c r="O147" s="443"/>
      <c r="P147" s="443"/>
      <c r="Q147" s="443"/>
      <c r="R147" s="446"/>
      <c r="S147" s="446"/>
      <c r="T147" s="446"/>
      <c r="U147" s="446"/>
      <c r="V147" s="449"/>
      <c r="W147" s="446"/>
      <c r="X147" s="443"/>
      <c r="Y147" s="443"/>
      <c r="Z147" s="443"/>
    </row>
    <row r="148" ht="26.25" customHeight="1">
      <c r="A148" s="443"/>
      <c r="B148" s="444"/>
      <c r="C148" s="444"/>
      <c r="D148" s="444"/>
      <c r="E148" s="444"/>
      <c r="F148" s="451"/>
      <c r="G148" s="451"/>
      <c r="H148" s="444"/>
      <c r="I148" s="457"/>
      <c r="J148" s="457"/>
      <c r="K148" s="446"/>
      <c r="L148" s="446"/>
      <c r="M148" s="446"/>
      <c r="N148" s="446"/>
      <c r="O148" s="443"/>
      <c r="P148" s="443"/>
      <c r="Q148" s="443"/>
      <c r="R148" s="446"/>
      <c r="S148" s="446"/>
      <c r="T148" s="446"/>
      <c r="U148" s="446"/>
      <c r="V148" s="449"/>
      <c r="W148" s="446"/>
      <c r="X148" s="443"/>
      <c r="Y148" s="443"/>
      <c r="Z148" s="443"/>
    </row>
    <row r="149" ht="26.25" customHeight="1">
      <c r="A149" s="443"/>
      <c r="B149" s="444"/>
      <c r="C149" s="444"/>
      <c r="D149" s="444"/>
      <c r="E149" s="444"/>
      <c r="F149" s="451"/>
      <c r="G149" s="451"/>
      <c r="H149" s="444"/>
      <c r="I149" s="457"/>
      <c r="J149" s="457"/>
      <c r="K149" s="446"/>
      <c r="L149" s="446"/>
      <c r="M149" s="446"/>
      <c r="N149" s="446"/>
      <c r="O149" s="443"/>
      <c r="P149" s="443"/>
      <c r="Q149" s="443"/>
      <c r="R149" s="446"/>
      <c r="S149" s="446"/>
      <c r="T149" s="446"/>
      <c r="U149" s="446"/>
      <c r="V149" s="449"/>
      <c r="W149" s="446"/>
      <c r="X149" s="443"/>
      <c r="Y149" s="443"/>
      <c r="Z149" s="443"/>
    </row>
    <row r="150" ht="26.25" customHeight="1">
      <c r="A150" s="443"/>
      <c r="B150" s="444"/>
      <c r="C150" s="444"/>
      <c r="D150" s="444"/>
      <c r="E150" s="444"/>
      <c r="F150" s="451"/>
      <c r="G150" s="451"/>
      <c r="H150" s="444"/>
      <c r="I150" s="457"/>
      <c r="J150" s="457"/>
      <c r="K150" s="446"/>
      <c r="L150" s="446"/>
      <c r="M150" s="446"/>
      <c r="N150" s="446"/>
      <c r="O150" s="443"/>
      <c r="P150" s="443"/>
      <c r="Q150" s="443"/>
      <c r="R150" s="446"/>
      <c r="S150" s="446"/>
      <c r="T150" s="446"/>
      <c r="U150" s="446"/>
      <c r="V150" s="449"/>
      <c r="W150" s="446"/>
      <c r="X150" s="443"/>
      <c r="Y150" s="443"/>
      <c r="Z150" s="443"/>
    </row>
    <row r="151" ht="26.25" customHeight="1">
      <c r="A151" s="443"/>
      <c r="B151" s="444"/>
      <c r="C151" s="444"/>
      <c r="D151" s="444"/>
      <c r="E151" s="444"/>
      <c r="F151" s="451"/>
      <c r="G151" s="451"/>
      <c r="H151" s="444"/>
      <c r="I151" s="457"/>
      <c r="J151" s="457"/>
      <c r="K151" s="446"/>
      <c r="L151" s="446"/>
      <c r="M151" s="446"/>
      <c r="N151" s="446"/>
      <c r="O151" s="443"/>
      <c r="P151" s="443"/>
      <c r="Q151" s="443"/>
      <c r="R151" s="446"/>
      <c r="S151" s="446"/>
      <c r="T151" s="446"/>
      <c r="U151" s="446"/>
      <c r="V151" s="449"/>
      <c r="W151" s="446"/>
      <c r="X151" s="443"/>
      <c r="Y151" s="443"/>
      <c r="Z151" s="443"/>
    </row>
    <row r="152" ht="26.25" customHeight="1">
      <c r="A152" s="443"/>
      <c r="B152" s="444"/>
      <c r="C152" s="444"/>
      <c r="D152" s="444"/>
      <c r="E152" s="444"/>
      <c r="F152" s="451"/>
      <c r="G152" s="451"/>
      <c r="H152" s="444"/>
      <c r="I152" s="457"/>
      <c r="J152" s="457"/>
      <c r="K152" s="446"/>
      <c r="L152" s="446"/>
      <c r="M152" s="446"/>
      <c r="N152" s="446"/>
      <c r="O152" s="443"/>
      <c r="P152" s="443"/>
      <c r="Q152" s="443"/>
      <c r="R152" s="446"/>
      <c r="S152" s="446"/>
      <c r="T152" s="446"/>
      <c r="U152" s="446"/>
      <c r="V152" s="449"/>
      <c r="W152" s="446"/>
      <c r="X152" s="443"/>
      <c r="Y152" s="443"/>
      <c r="Z152" s="443"/>
    </row>
    <row r="153" ht="26.25" customHeight="1">
      <c r="A153" s="443"/>
      <c r="B153" s="444"/>
      <c r="C153" s="444"/>
      <c r="D153" s="444"/>
      <c r="E153" s="444"/>
      <c r="F153" s="451"/>
      <c r="G153" s="451"/>
      <c r="H153" s="444"/>
      <c r="I153" s="457"/>
      <c r="J153" s="457"/>
      <c r="K153" s="446"/>
      <c r="L153" s="446"/>
      <c r="M153" s="446"/>
      <c r="N153" s="446"/>
      <c r="O153" s="443"/>
      <c r="P153" s="443"/>
      <c r="Q153" s="443"/>
      <c r="R153" s="446"/>
      <c r="S153" s="446"/>
      <c r="T153" s="446"/>
      <c r="U153" s="446"/>
      <c r="V153" s="449"/>
      <c r="W153" s="446"/>
      <c r="X153" s="443"/>
      <c r="Y153" s="443"/>
      <c r="Z153" s="443"/>
    </row>
    <row r="154" ht="26.25" customHeight="1">
      <c r="A154" s="443"/>
      <c r="B154" s="444"/>
      <c r="C154" s="444"/>
      <c r="D154" s="444"/>
      <c r="E154" s="444"/>
      <c r="F154" s="451"/>
      <c r="G154" s="451"/>
      <c r="H154" s="444"/>
      <c r="I154" s="457"/>
      <c r="J154" s="457"/>
      <c r="K154" s="446"/>
      <c r="L154" s="446"/>
      <c r="M154" s="446"/>
      <c r="N154" s="446"/>
      <c r="O154" s="443"/>
      <c r="P154" s="443"/>
      <c r="Q154" s="443"/>
      <c r="R154" s="446"/>
      <c r="S154" s="446"/>
      <c r="T154" s="446"/>
      <c r="U154" s="446"/>
      <c r="V154" s="449"/>
      <c r="W154" s="446"/>
      <c r="X154" s="443"/>
      <c r="Y154" s="443"/>
      <c r="Z154" s="443"/>
    </row>
    <row r="155" ht="26.25" customHeight="1">
      <c r="A155" s="443"/>
      <c r="B155" s="444"/>
      <c r="C155" s="444"/>
      <c r="D155" s="444"/>
      <c r="E155" s="444"/>
      <c r="F155" s="451"/>
      <c r="G155" s="451"/>
      <c r="H155" s="444"/>
      <c r="I155" s="457"/>
      <c r="J155" s="457"/>
      <c r="K155" s="446"/>
      <c r="L155" s="446"/>
      <c r="M155" s="446"/>
      <c r="N155" s="446"/>
      <c r="O155" s="443"/>
      <c r="P155" s="443"/>
      <c r="Q155" s="443"/>
      <c r="R155" s="446"/>
      <c r="S155" s="446"/>
      <c r="T155" s="446"/>
      <c r="U155" s="446"/>
      <c r="V155" s="449"/>
      <c r="W155" s="446"/>
      <c r="X155" s="443"/>
      <c r="Y155" s="443"/>
      <c r="Z155" s="443"/>
    </row>
    <row r="156" ht="26.25" customHeight="1">
      <c r="A156" s="443"/>
      <c r="B156" s="444"/>
      <c r="C156" s="444"/>
      <c r="D156" s="444"/>
      <c r="E156" s="444"/>
      <c r="F156" s="451"/>
      <c r="G156" s="451"/>
      <c r="H156" s="444"/>
      <c r="I156" s="457"/>
      <c r="J156" s="457"/>
      <c r="K156" s="446"/>
      <c r="L156" s="446"/>
      <c r="M156" s="446"/>
      <c r="N156" s="446"/>
      <c r="O156" s="443"/>
      <c r="P156" s="443"/>
      <c r="Q156" s="443"/>
      <c r="R156" s="446"/>
      <c r="S156" s="446"/>
      <c r="T156" s="446"/>
      <c r="U156" s="446"/>
      <c r="V156" s="449"/>
      <c r="W156" s="446"/>
      <c r="X156" s="443"/>
      <c r="Y156" s="443"/>
      <c r="Z156" s="443"/>
    </row>
    <row r="157" ht="26.25" customHeight="1">
      <c r="A157" s="443"/>
      <c r="B157" s="444"/>
      <c r="C157" s="444"/>
      <c r="D157" s="444"/>
      <c r="E157" s="444"/>
      <c r="F157" s="451"/>
      <c r="G157" s="451"/>
      <c r="H157" s="444"/>
      <c r="I157" s="457"/>
      <c r="J157" s="457"/>
      <c r="K157" s="446"/>
      <c r="L157" s="446"/>
      <c r="M157" s="446"/>
      <c r="N157" s="446"/>
      <c r="O157" s="443"/>
      <c r="P157" s="443"/>
      <c r="Q157" s="443"/>
      <c r="R157" s="446"/>
      <c r="S157" s="446"/>
      <c r="T157" s="446"/>
      <c r="U157" s="446"/>
      <c r="V157" s="449"/>
      <c r="W157" s="446"/>
      <c r="X157" s="443"/>
      <c r="Y157" s="443"/>
      <c r="Z157" s="443"/>
    </row>
    <row r="158" ht="26.25" customHeight="1">
      <c r="A158" s="443"/>
      <c r="B158" s="444"/>
      <c r="C158" s="444"/>
      <c r="D158" s="444"/>
      <c r="E158" s="444"/>
      <c r="F158" s="451"/>
      <c r="G158" s="451"/>
      <c r="H158" s="444"/>
      <c r="I158" s="457"/>
      <c r="J158" s="457"/>
      <c r="K158" s="446"/>
      <c r="L158" s="446"/>
      <c r="M158" s="446"/>
      <c r="N158" s="446"/>
      <c r="O158" s="443"/>
      <c r="P158" s="443"/>
      <c r="Q158" s="443"/>
      <c r="R158" s="446"/>
      <c r="S158" s="446"/>
      <c r="T158" s="446"/>
      <c r="U158" s="446"/>
      <c r="V158" s="449"/>
      <c r="W158" s="446"/>
      <c r="X158" s="443"/>
      <c r="Y158" s="443"/>
      <c r="Z158" s="443"/>
    </row>
    <row r="159" ht="26.25" customHeight="1">
      <c r="A159" s="443"/>
      <c r="B159" s="444"/>
      <c r="C159" s="444"/>
      <c r="D159" s="444"/>
      <c r="E159" s="444"/>
      <c r="F159" s="451"/>
      <c r="G159" s="451"/>
      <c r="H159" s="444"/>
      <c r="I159" s="457"/>
      <c r="J159" s="457"/>
      <c r="K159" s="446"/>
      <c r="L159" s="446"/>
      <c r="M159" s="446"/>
      <c r="N159" s="446"/>
      <c r="O159" s="443"/>
      <c r="P159" s="443"/>
      <c r="Q159" s="443"/>
      <c r="R159" s="446"/>
      <c r="S159" s="446"/>
      <c r="T159" s="446"/>
      <c r="U159" s="446"/>
      <c r="V159" s="449"/>
      <c r="W159" s="446"/>
      <c r="X159" s="443"/>
      <c r="Y159" s="443"/>
      <c r="Z159" s="443"/>
    </row>
    <row r="160" ht="26.25" customHeight="1">
      <c r="A160" s="443"/>
      <c r="B160" s="444"/>
      <c r="C160" s="444"/>
      <c r="D160" s="444"/>
      <c r="E160" s="444"/>
      <c r="F160" s="451"/>
      <c r="G160" s="451"/>
      <c r="H160" s="444"/>
      <c r="I160" s="457"/>
      <c r="J160" s="457"/>
      <c r="K160" s="446"/>
      <c r="L160" s="446"/>
      <c r="M160" s="446"/>
      <c r="N160" s="446"/>
      <c r="O160" s="443"/>
      <c r="P160" s="443"/>
      <c r="Q160" s="443"/>
      <c r="R160" s="446"/>
      <c r="S160" s="446"/>
      <c r="T160" s="446"/>
      <c r="U160" s="446"/>
      <c r="V160" s="449"/>
      <c r="W160" s="446"/>
      <c r="X160" s="443"/>
      <c r="Y160" s="443"/>
      <c r="Z160" s="443"/>
    </row>
    <row r="161" ht="26.25" customHeight="1">
      <c r="A161" s="443"/>
      <c r="B161" s="444"/>
      <c r="C161" s="444"/>
      <c r="D161" s="444"/>
      <c r="E161" s="444"/>
      <c r="F161" s="451"/>
      <c r="G161" s="451"/>
      <c r="H161" s="444"/>
      <c r="I161" s="457"/>
      <c r="J161" s="457"/>
      <c r="K161" s="446"/>
      <c r="L161" s="446"/>
      <c r="M161" s="446"/>
      <c r="N161" s="446"/>
      <c r="O161" s="443"/>
      <c r="P161" s="443"/>
      <c r="Q161" s="443"/>
      <c r="R161" s="446"/>
      <c r="S161" s="446"/>
      <c r="T161" s="446"/>
      <c r="U161" s="446"/>
      <c r="V161" s="449"/>
      <c r="W161" s="446"/>
      <c r="X161" s="443"/>
      <c r="Y161" s="443"/>
      <c r="Z161" s="443"/>
    </row>
    <row r="162" ht="26.25" customHeight="1">
      <c r="A162" s="443"/>
      <c r="B162" s="444"/>
      <c r="C162" s="444"/>
      <c r="D162" s="444"/>
      <c r="E162" s="444"/>
      <c r="F162" s="451"/>
      <c r="G162" s="451"/>
      <c r="H162" s="444"/>
      <c r="I162" s="457"/>
      <c r="J162" s="457"/>
      <c r="K162" s="446"/>
      <c r="L162" s="446"/>
      <c r="M162" s="446"/>
      <c r="N162" s="446"/>
      <c r="O162" s="443"/>
      <c r="P162" s="443"/>
      <c r="Q162" s="443"/>
      <c r="R162" s="446"/>
      <c r="S162" s="446"/>
      <c r="T162" s="446"/>
      <c r="U162" s="446"/>
      <c r="V162" s="449"/>
      <c r="W162" s="446"/>
      <c r="X162" s="443"/>
      <c r="Y162" s="443"/>
      <c r="Z162" s="443"/>
    </row>
    <row r="163" ht="26.25" customHeight="1">
      <c r="A163" s="443"/>
      <c r="B163" s="444"/>
      <c r="C163" s="444"/>
      <c r="D163" s="444"/>
      <c r="E163" s="444"/>
      <c r="F163" s="451"/>
      <c r="G163" s="451"/>
      <c r="H163" s="444"/>
      <c r="I163" s="457"/>
      <c r="J163" s="457"/>
      <c r="K163" s="446"/>
      <c r="L163" s="446"/>
      <c r="M163" s="446"/>
      <c r="N163" s="446"/>
      <c r="O163" s="443"/>
      <c r="P163" s="443"/>
      <c r="Q163" s="443"/>
      <c r="R163" s="446"/>
      <c r="S163" s="446"/>
      <c r="T163" s="446"/>
      <c r="U163" s="446"/>
      <c r="V163" s="449"/>
      <c r="W163" s="446"/>
      <c r="X163" s="443"/>
      <c r="Y163" s="443"/>
      <c r="Z163" s="443"/>
    </row>
    <row r="164" ht="26.25" customHeight="1">
      <c r="A164" s="443"/>
      <c r="B164" s="444"/>
      <c r="C164" s="444"/>
      <c r="D164" s="444"/>
      <c r="E164" s="444"/>
      <c r="F164" s="451"/>
      <c r="G164" s="451"/>
      <c r="H164" s="444"/>
      <c r="I164" s="457"/>
      <c r="J164" s="457"/>
      <c r="K164" s="446"/>
      <c r="L164" s="446"/>
      <c r="M164" s="446"/>
      <c r="N164" s="446"/>
      <c r="O164" s="443"/>
      <c r="P164" s="443"/>
      <c r="Q164" s="443"/>
      <c r="R164" s="446"/>
      <c r="S164" s="446"/>
      <c r="T164" s="446"/>
      <c r="U164" s="446"/>
      <c r="V164" s="449"/>
      <c r="W164" s="446"/>
      <c r="X164" s="443"/>
      <c r="Y164" s="443"/>
      <c r="Z164" s="443"/>
    </row>
    <row r="165" ht="26.25" customHeight="1">
      <c r="A165" s="443"/>
      <c r="B165" s="444"/>
      <c r="C165" s="444"/>
      <c r="D165" s="444"/>
      <c r="E165" s="444"/>
      <c r="F165" s="451"/>
      <c r="G165" s="451"/>
      <c r="H165" s="444"/>
      <c r="I165" s="457"/>
      <c r="J165" s="457"/>
      <c r="K165" s="446"/>
      <c r="L165" s="446"/>
      <c r="M165" s="446"/>
      <c r="N165" s="446"/>
      <c r="O165" s="443"/>
      <c r="P165" s="443"/>
      <c r="Q165" s="443"/>
      <c r="R165" s="446"/>
      <c r="S165" s="446"/>
      <c r="T165" s="446"/>
      <c r="U165" s="446"/>
      <c r="V165" s="449"/>
      <c r="W165" s="446"/>
      <c r="X165" s="443"/>
      <c r="Y165" s="443"/>
      <c r="Z165" s="443"/>
    </row>
    <row r="166" ht="26.25" customHeight="1">
      <c r="A166" s="443"/>
      <c r="B166" s="444"/>
      <c r="C166" s="444"/>
      <c r="D166" s="444"/>
      <c r="E166" s="444"/>
      <c r="F166" s="451"/>
      <c r="G166" s="451"/>
      <c r="H166" s="444"/>
      <c r="I166" s="457"/>
      <c r="J166" s="457"/>
      <c r="K166" s="446"/>
      <c r="L166" s="446"/>
      <c r="M166" s="446"/>
      <c r="N166" s="446"/>
      <c r="O166" s="443"/>
      <c r="P166" s="443"/>
      <c r="Q166" s="443"/>
      <c r="R166" s="446"/>
      <c r="S166" s="446"/>
      <c r="T166" s="446"/>
      <c r="U166" s="446"/>
      <c r="V166" s="449"/>
      <c r="W166" s="446"/>
      <c r="X166" s="443"/>
      <c r="Y166" s="443"/>
      <c r="Z166" s="443"/>
    </row>
    <row r="167" ht="26.25" customHeight="1">
      <c r="A167" s="443"/>
      <c r="B167" s="444"/>
      <c r="C167" s="444"/>
      <c r="D167" s="444"/>
      <c r="E167" s="444"/>
      <c r="F167" s="451"/>
      <c r="G167" s="451"/>
      <c r="H167" s="444"/>
      <c r="I167" s="457"/>
      <c r="J167" s="457"/>
      <c r="K167" s="446"/>
      <c r="L167" s="446"/>
      <c r="M167" s="446"/>
      <c r="N167" s="446"/>
      <c r="O167" s="443"/>
      <c r="P167" s="443"/>
      <c r="Q167" s="443"/>
      <c r="R167" s="446"/>
      <c r="S167" s="446"/>
      <c r="T167" s="446"/>
      <c r="U167" s="446"/>
      <c r="V167" s="449"/>
      <c r="W167" s="446"/>
      <c r="X167" s="443"/>
      <c r="Y167" s="443"/>
      <c r="Z167" s="443"/>
    </row>
    <row r="168" ht="26.25" customHeight="1">
      <c r="A168" s="443"/>
      <c r="B168" s="444"/>
      <c r="C168" s="444"/>
      <c r="D168" s="444"/>
      <c r="E168" s="444"/>
      <c r="F168" s="451"/>
      <c r="G168" s="451"/>
      <c r="H168" s="444"/>
      <c r="I168" s="457"/>
      <c r="J168" s="457"/>
      <c r="K168" s="446"/>
      <c r="L168" s="446"/>
      <c r="M168" s="446"/>
      <c r="N168" s="446"/>
      <c r="O168" s="443"/>
      <c r="P168" s="443"/>
      <c r="Q168" s="443"/>
      <c r="R168" s="446"/>
      <c r="S168" s="446"/>
      <c r="T168" s="446"/>
      <c r="U168" s="446"/>
      <c r="V168" s="449"/>
      <c r="W168" s="446"/>
      <c r="X168" s="443"/>
      <c r="Y168" s="443"/>
      <c r="Z168" s="443"/>
    </row>
    <row r="169" ht="26.25" customHeight="1">
      <c r="A169" s="443"/>
      <c r="B169" s="444"/>
      <c r="C169" s="444"/>
      <c r="D169" s="444"/>
      <c r="E169" s="444"/>
      <c r="F169" s="451"/>
      <c r="G169" s="451"/>
      <c r="H169" s="444"/>
      <c r="I169" s="457"/>
      <c r="J169" s="457"/>
      <c r="K169" s="446"/>
      <c r="L169" s="446"/>
      <c r="M169" s="446"/>
      <c r="N169" s="446"/>
      <c r="O169" s="443"/>
      <c r="P169" s="443"/>
      <c r="Q169" s="443"/>
      <c r="R169" s="446"/>
      <c r="S169" s="446"/>
      <c r="T169" s="446"/>
      <c r="U169" s="446"/>
      <c r="V169" s="449"/>
      <c r="W169" s="446"/>
      <c r="X169" s="443"/>
      <c r="Y169" s="443"/>
      <c r="Z169" s="443"/>
    </row>
    <row r="170" ht="26.25" customHeight="1">
      <c r="A170" s="443"/>
      <c r="B170" s="444"/>
      <c r="C170" s="444"/>
      <c r="D170" s="444"/>
      <c r="E170" s="444"/>
      <c r="F170" s="451"/>
      <c r="G170" s="451"/>
      <c r="H170" s="444"/>
      <c r="I170" s="457"/>
      <c r="J170" s="457"/>
      <c r="K170" s="446"/>
      <c r="L170" s="446"/>
      <c r="M170" s="446"/>
      <c r="N170" s="446"/>
      <c r="O170" s="443"/>
      <c r="P170" s="443"/>
      <c r="Q170" s="443"/>
      <c r="R170" s="446"/>
      <c r="S170" s="446"/>
      <c r="T170" s="446"/>
      <c r="U170" s="446"/>
      <c r="V170" s="449"/>
      <c r="W170" s="446"/>
      <c r="X170" s="443"/>
      <c r="Y170" s="443"/>
      <c r="Z170" s="443"/>
    </row>
    <row r="171" ht="26.25" customHeight="1">
      <c r="A171" s="443"/>
      <c r="B171" s="444"/>
      <c r="C171" s="476"/>
      <c r="D171" s="444"/>
      <c r="E171" s="476"/>
      <c r="F171" s="477"/>
      <c r="G171" s="477"/>
      <c r="H171" s="476"/>
      <c r="I171" s="457"/>
      <c r="J171" s="457"/>
      <c r="K171" s="446"/>
      <c r="L171" s="446"/>
      <c r="M171" s="446"/>
      <c r="N171" s="446"/>
      <c r="O171" s="443"/>
      <c r="P171" s="443"/>
      <c r="Q171" s="443"/>
      <c r="R171" s="446"/>
      <c r="S171" s="446"/>
      <c r="T171" s="446"/>
      <c r="U171" s="446"/>
      <c r="V171" s="449"/>
      <c r="W171" s="446"/>
      <c r="X171" s="443"/>
      <c r="Y171" s="443"/>
      <c r="Z171" s="443"/>
    </row>
    <row r="172" ht="26.25" customHeight="1">
      <c r="A172" s="443"/>
      <c r="B172" s="476"/>
      <c r="C172" s="476"/>
      <c r="D172" s="476"/>
      <c r="E172" s="476"/>
      <c r="F172" s="477"/>
      <c r="G172" s="477"/>
      <c r="H172" s="476"/>
      <c r="I172" s="457"/>
      <c r="J172" s="457"/>
      <c r="K172" s="446"/>
      <c r="L172" s="446"/>
      <c r="M172" s="446"/>
      <c r="N172" s="446"/>
      <c r="O172" s="443"/>
      <c r="P172" s="443"/>
      <c r="Q172" s="443"/>
      <c r="R172" s="446"/>
      <c r="S172" s="446"/>
      <c r="T172" s="446"/>
      <c r="U172" s="446"/>
      <c r="V172" s="449"/>
      <c r="W172" s="446"/>
      <c r="X172" s="443"/>
      <c r="Y172" s="443"/>
      <c r="Z172" s="443"/>
    </row>
    <row r="173" ht="26.25" customHeight="1">
      <c r="A173" s="443"/>
      <c r="B173" s="476"/>
      <c r="C173" s="476"/>
      <c r="D173" s="476"/>
      <c r="E173" s="476"/>
      <c r="F173" s="477"/>
      <c r="G173" s="477"/>
      <c r="H173" s="476"/>
      <c r="I173" s="457"/>
      <c r="J173" s="457"/>
      <c r="K173" s="446"/>
      <c r="L173" s="446"/>
      <c r="M173" s="446"/>
      <c r="N173" s="446"/>
      <c r="O173" s="443"/>
      <c r="P173" s="443"/>
      <c r="Q173" s="443"/>
      <c r="R173" s="446"/>
      <c r="S173" s="446"/>
      <c r="T173" s="446"/>
      <c r="U173" s="446"/>
      <c r="V173" s="449"/>
      <c r="W173" s="446"/>
      <c r="X173" s="443"/>
      <c r="Y173" s="443"/>
      <c r="Z173" s="443"/>
    </row>
    <row r="174" ht="26.25" customHeight="1">
      <c r="A174" s="443"/>
      <c r="B174" s="476"/>
      <c r="C174" s="476"/>
      <c r="D174" s="476"/>
      <c r="E174" s="476"/>
      <c r="F174" s="477"/>
      <c r="G174" s="477"/>
      <c r="H174" s="476"/>
      <c r="I174" s="457"/>
      <c r="J174" s="457"/>
      <c r="K174" s="446"/>
      <c r="L174" s="446"/>
      <c r="M174" s="446"/>
      <c r="N174" s="446"/>
      <c r="O174" s="443"/>
      <c r="P174" s="443"/>
      <c r="Q174" s="443"/>
      <c r="R174" s="446"/>
      <c r="S174" s="446"/>
      <c r="T174" s="446"/>
      <c r="U174" s="446"/>
      <c r="V174" s="449"/>
      <c r="W174" s="446"/>
      <c r="X174" s="443"/>
      <c r="Y174" s="443"/>
      <c r="Z174" s="443"/>
    </row>
    <row r="175" ht="26.25" customHeight="1">
      <c r="A175" s="443"/>
      <c r="B175" s="476"/>
      <c r="C175" s="476"/>
      <c r="D175" s="476"/>
      <c r="E175" s="476"/>
      <c r="F175" s="477"/>
      <c r="G175" s="477"/>
      <c r="H175" s="476"/>
      <c r="I175" s="457"/>
      <c r="J175" s="457"/>
      <c r="K175" s="446"/>
      <c r="L175" s="446"/>
      <c r="M175" s="446"/>
      <c r="N175" s="446"/>
      <c r="O175" s="443"/>
      <c r="P175" s="443"/>
      <c r="Q175" s="443"/>
      <c r="R175" s="446"/>
      <c r="S175" s="446"/>
      <c r="T175" s="446"/>
      <c r="U175" s="446"/>
      <c r="V175" s="449"/>
      <c r="W175" s="446"/>
      <c r="X175" s="443"/>
      <c r="Y175" s="443"/>
      <c r="Z175" s="443"/>
    </row>
    <row r="176" ht="26.25" customHeight="1">
      <c r="A176" s="443"/>
      <c r="B176" s="476"/>
      <c r="C176" s="476"/>
      <c r="D176" s="476"/>
      <c r="E176" s="476"/>
      <c r="F176" s="477"/>
      <c r="G176" s="477"/>
      <c r="H176" s="476"/>
      <c r="I176" s="457"/>
      <c r="J176" s="457"/>
      <c r="K176" s="446"/>
      <c r="L176" s="446"/>
      <c r="M176" s="446"/>
      <c r="N176" s="446"/>
      <c r="O176" s="443"/>
      <c r="P176" s="443"/>
      <c r="Q176" s="443"/>
      <c r="R176" s="446"/>
      <c r="S176" s="446"/>
      <c r="T176" s="446"/>
      <c r="U176" s="446"/>
      <c r="V176" s="449"/>
      <c r="W176" s="446"/>
      <c r="X176" s="443"/>
      <c r="Y176" s="443"/>
      <c r="Z176" s="443"/>
    </row>
    <row r="177" ht="26.25" customHeight="1">
      <c r="A177" s="443"/>
      <c r="B177" s="476"/>
      <c r="C177" s="476"/>
      <c r="D177" s="476"/>
      <c r="E177" s="476"/>
      <c r="F177" s="477"/>
      <c r="G177" s="477"/>
      <c r="H177" s="476"/>
      <c r="I177" s="457"/>
      <c r="J177" s="457"/>
      <c r="K177" s="446"/>
      <c r="L177" s="446"/>
      <c r="M177" s="446"/>
      <c r="N177" s="446"/>
      <c r="O177" s="443"/>
      <c r="P177" s="443"/>
      <c r="Q177" s="443"/>
      <c r="R177" s="446"/>
      <c r="S177" s="446"/>
      <c r="T177" s="446"/>
      <c r="U177" s="446"/>
      <c r="V177" s="449"/>
      <c r="W177" s="446"/>
      <c r="X177" s="443"/>
      <c r="Y177" s="443"/>
      <c r="Z177" s="443"/>
    </row>
    <row r="178" ht="26.25" customHeight="1">
      <c r="A178" s="443"/>
      <c r="B178" s="476"/>
      <c r="C178" s="476"/>
      <c r="D178" s="476"/>
      <c r="E178" s="476"/>
      <c r="F178" s="477"/>
      <c r="G178" s="477"/>
      <c r="H178" s="476"/>
      <c r="I178" s="457"/>
      <c r="J178" s="457"/>
      <c r="K178" s="446"/>
      <c r="L178" s="446"/>
      <c r="M178" s="446"/>
      <c r="N178" s="446"/>
      <c r="O178" s="443"/>
      <c r="P178" s="443"/>
      <c r="Q178" s="443"/>
      <c r="R178" s="446"/>
      <c r="S178" s="446"/>
      <c r="T178" s="446"/>
      <c r="U178" s="446"/>
      <c r="V178" s="449"/>
      <c r="W178" s="446"/>
      <c r="X178" s="443"/>
      <c r="Y178" s="443"/>
      <c r="Z178" s="443"/>
    </row>
    <row r="179" ht="26.25" customHeight="1">
      <c r="A179" s="443"/>
      <c r="B179" s="476"/>
      <c r="C179" s="476"/>
      <c r="D179" s="476"/>
      <c r="E179" s="476"/>
      <c r="F179" s="477"/>
      <c r="G179" s="477"/>
      <c r="H179" s="476"/>
      <c r="I179" s="457"/>
      <c r="J179" s="457"/>
      <c r="K179" s="446"/>
      <c r="L179" s="446"/>
      <c r="M179" s="446"/>
      <c r="N179" s="446"/>
      <c r="O179" s="443"/>
      <c r="P179" s="443"/>
      <c r="Q179" s="443"/>
      <c r="R179" s="446"/>
      <c r="S179" s="446"/>
      <c r="T179" s="446"/>
      <c r="U179" s="446"/>
      <c r="V179" s="449"/>
      <c r="W179" s="446"/>
      <c r="X179" s="443"/>
      <c r="Y179" s="443"/>
      <c r="Z179" s="443"/>
    </row>
    <row r="180" ht="26.25" customHeight="1">
      <c r="A180" s="443"/>
      <c r="B180" s="476"/>
      <c r="C180" s="476"/>
      <c r="D180" s="476"/>
      <c r="E180" s="476"/>
      <c r="F180" s="477"/>
      <c r="G180" s="477"/>
      <c r="H180" s="476"/>
      <c r="I180" s="457"/>
      <c r="J180" s="457"/>
      <c r="K180" s="446"/>
      <c r="L180" s="446"/>
      <c r="M180" s="446"/>
      <c r="N180" s="446"/>
      <c r="O180" s="443"/>
      <c r="P180" s="443"/>
      <c r="Q180" s="443"/>
      <c r="R180" s="446"/>
      <c r="S180" s="446"/>
      <c r="T180" s="446"/>
      <c r="U180" s="446"/>
      <c r="V180" s="449"/>
      <c r="W180" s="446"/>
      <c r="X180" s="443"/>
      <c r="Y180" s="443"/>
      <c r="Z180" s="443"/>
    </row>
    <row r="181" ht="26.25" customHeight="1">
      <c r="A181" s="443"/>
      <c r="B181" s="476"/>
      <c r="C181" s="476"/>
      <c r="D181" s="476"/>
      <c r="E181" s="476"/>
      <c r="F181" s="477"/>
      <c r="G181" s="477"/>
      <c r="H181" s="476"/>
      <c r="I181" s="457"/>
      <c r="J181" s="457"/>
      <c r="K181" s="446"/>
      <c r="L181" s="446"/>
      <c r="M181" s="446"/>
      <c r="N181" s="446"/>
      <c r="O181" s="443"/>
      <c r="P181" s="443"/>
      <c r="Q181" s="443"/>
      <c r="R181" s="446"/>
      <c r="S181" s="446"/>
      <c r="T181" s="446"/>
      <c r="U181" s="446"/>
      <c r="V181" s="449"/>
      <c r="W181" s="446"/>
      <c r="X181" s="443"/>
      <c r="Y181" s="443"/>
      <c r="Z181" s="443"/>
    </row>
    <row r="182" ht="26.25" customHeight="1">
      <c r="A182" s="443"/>
      <c r="B182" s="476"/>
      <c r="C182" s="476"/>
      <c r="D182" s="476"/>
      <c r="E182" s="476"/>
      <c r="F182" s="477"/>
      <c r="G182" s="477"/>
      <c r="H182" s="476"/>
      <c r="I182" s="457"/>
      <c r="J182" s="457"/>
      <c r="K182" s="446"/>
      <c r="L182" s="446"/>
      <c r="M182" s="446"/>
      <c r="N182" s="446"/>
      <c r="O182" s="443"/>
      <c r="P182" s="443"/>
      <c r="Q182" s="443"/>
      <c r="R182" s="446"/>
      <c r="S182" s="446"/>
      <c r="T182" s="446"/>
      <c r="U182" s="446"/>
      <c r="V182" s="449"/>
      <c r="W182" s="446"/>
      <c r="X182" s="443"/>
      <c r="Y182" s="443"/>
      <c r="Z182" s="443"/>
    </row>
    <row r="183" ht="26.25" customHeight="1">
      <c r="A183" s="443"/>
      <c r="B183" s="476"/>
      <c r="C183" s="476"/>
      <c r="D183" s="476"/>
      <c r="E183" s="476"/>
      <c r="F183" s="477"/>
      <c r="G183" s="477"/>
      <c r="H183" s="476"/>
      <c r="I183" s="457"/>
      <c r="J183" s="457"/>
      <c r="K183" s="446"/>
      <c r="L183" s="446"/>
      <c r="M183" s="446"/>
      <c r="N183" s="446"/>
      <c r="O183" s="443"/>
      <c r="P183" s="443"/>
      <c r="Q183" s="443"/>
      <c r="R183" s="446"/>
      <c r="S183" s="446"/>
      <c r="T183" s="446"/>
      <c r="U183" s="446"/>
      <c r="V183" s="449"/>
      <c r="W183" s="446"/>
      <c r="X183" s="443"/>
      <c r="Y183" s="443"/>
      <c r="Z183" s="443"/>
    </row>
    <row r="184" ht="26.25" customHeight="1">
      <c r="A184" s="443"/>
      <c r="B184" s="476"/>
      <c r="C184" s="476"/>
      <c r="D184" s="476"/>
      <c r="E184" s="476"/>
      <c r="F184" s="477"/>
      <c r="G184" s="477"/>
      <c r="H184" s="476"/>
      <c r="I184" s="457"/>
      <c r="J184" s="457"/>
      <c r="K184" s="446"/>
      <c r="L184" s="446"/>
      <c r="M184" s="446"/>
      <c r="N184" s="446"/>
      <c r="O184" s="443"/>
      <c r="P184" s="443"/>
      <c r="Q184" s="443"/>
      <c r="R184" s="446"/>
      <c r="S184" s="446"/>
      <c r="T184" s="446"/>
      <c r="U184" s="446"/>
      <c r="V184" s="449"/>
      <c r="W184" s="446"/>
      <c r="X184" s="443"/>
      <c r="Y184" s="443"/>
      <c r="Z184" s="443"/>
    </row>
    <row r="185" ht="26.25" customHeight="1">
      <c r="A185" s="443"/>
      <c r="B185" s="476"/>
      <c r="C185" s="476"/>
      <c r="D185" s="476"/>
      <c r="E185" s="476"/>
      <c r="F185" s="477"/>
      <c r="G185" s="477"/>
      <c r="H185" s="476"/>
      <c r="I185" s="457"/>
      <c r="J185" s="457"/>
      <c r="K185" s="446"/>
      <c r="L185" s="446"/>
      <c r="M185" s="446"/>
      <c r="N185" s="446"/>
      <c r="O185" s="443"/>
      <c r="P185" s="443"/>
      <c r="Q185" s="443"/>
      <c r="R185" s="446"/>
      <c r="S185" s="446"/>
      <c r="T185" s="446"/>
      <c r="U185" s="446"/>
      <c r="V185" s="449"/>
      <c r="W185" s="446"/>
      <c r="X185" s="443"/>
      <c r="Y185" s="443"/>
      <c r="Z185" s="443"/>
    </row>
    <row r="186" ht="26.25" customHeight="1">
      <c r="A186" s="443"/>
      <c r="B186" s="476"/>
      <c r="C186" s="476"/>
      <c r="D186" s="476"/>
      <c r="E186" s="476"/>
      <c r="F186" s="477"/>
      <c r="G186" s="477"/>
      <c r="H186" s="476"/>
      <c r="I186" s="457"/>
      <c r="J186" s="457"/>
      <c r="K186" s="446"/>
      <c r="L186" s="446"/>
      <c r="M186" s="446"/>
      <c r="N186" s="446"/>
      <c r="O186" s="443"/>
      <c r="P186" s="443"/>
      <c r="Q186" s="443"/>
      <c r="R186" s="446"/>
      <c r="S186" s="446"/>
      <c r="T186" s="446"/>
      <c r="U186" s="446"/>
      <c r="V186" s="449"/>
      <c r="W186" s="446"/>
      <c r="X186" s="443"/>
      <c r="Y186" s="443"/>
      <c r="Z186" s="443"/>
    </row>
    <row r="187" ht="26.25" customHeight="1">
      <c r="A187" s="443"/>
      <c r="B187" s="476"/>
      <c r="C187" s="476"/>
      <c r="D187" s="476"/>
      <c r="E187" s="476"/>
      <c r="F187" s="477"/>
      <c r="G187" s="477"/>
      <c r="H187" s="476"/>
      <c r="I187" s="457"/>
      <c r="J187" s="457"/>
      <c r="K187" s="446"/>
      <c r="L187" s="446"/>
      <c r="M187" s="446"/>
      <c r="N187" s="446"/>
      <c r="O187" s="443"/>
      <c r="P187" s="443"/>
      <c r="Q187" s="443"/>
      <c r="R187" s="446"/>
      <c r="S187" s="446"/>
      <c r="T187" s="446"/>
      <c r="U187" s="446"/>
      <c r="V187" s="449"/>
      <c r="W187" s="446"/>
      <c r="X187" s="443"/>
      <c r="Y187" s="443"/>
      <c r="Z187" s="443"/>
    </row>
    <row r="188" ht="26.25" customHeight="1">
      <c r="A188" s="443"/>
      <c r="B188" s="476"/>
      <c r="C188" s="476"/>
      <c r="D188" s="476"/>
      <c r="E188" s="476"/>
      <c r="F188" s="477"/>
      <c r="G188" s="477"/>
      <c r="H188" s="476"/>
      <c r="I188" s="457"/>
      <c r="J188" s="457"/>
      <c r="K188" s="446"/>
      <c r="L188" s="446"/>
      <c r="M188" s="446"/>
      <c r="N188" s="446"/>
      <c r="O188" s="443"/>
      <c r="P188" s="443"/>
      <c r="Q188" s="443"/>
      <c r="R188" s="446"/>
      <c r="S188" s="446"/>
      <c r="T188" s="446"/>
      <c r="U188" s="446"/>
      <c r="V188" s="449"/>
      <c r="W188" s="446"/>
      <c r="X188" s="443"/>
      <c r="Y188" s="443"/>
      <c r="Z188" s="443"/>
    </row>
    <row r="189" ht="26.25" customHeight="1">
      <c r="A189" s="443"/>
      <c r="B189" s="476"/>
      <c r="C189" s="476"/>
      <c r="D189" s="476"/>
      <c r="E189" s="476"/>
      <c r="F189" s="477"/>
      <c r="G189" s="477"/>
      <c r="H189" s="476"/>
      <c r="I189" s="457"/>
      <c r="J189" s="457"/>
      <c r="K189" s="446"/>
      <c r="L189" s="446"/>
      <c r="M189" s="446"/>
      <c r="N189" s="446"/>
      <c r="O189" s="443"/>
      <c r="P189" s="443"/>
      <c r="Q189" s="443"/>
      <c r="R189" s="446"/>
      <c r="S189" s="446"/>
      <c r="T189" s="446"/>
      <c r="U189" s="446"/>
      <c r="V189" s="449"/>
      <c r="W189" s="446"/>
      <c r="X189" s="443"/>
      <c r="Y189" s="443"/>
      <c r="Z189" s="443"/>
    </row>
    <row r="190" ht="26.25" customHeight="1">
      <c r="A190" s="443"/>
      <c r="B190" s="478"/>
      <c r="C190" s="478"/>
      <c r="D190" s="478"/>
      <c r="E190" s="478"/>
      <c r="F190" s="479"/>
      <c r="G190" s="479"/>
      <c r="H190" s="478"/>
      <c r="I190" s="480"/>
      <c r="J190" s="480"/>
      <c r="K190" s="446"/>
      <c r="L190" s="446"/>
      <c r="M190" s="446"/>
      <c r="N190" s="446"/>
      <c r="O190" s="443"/>
      <c r="P190" s="443"/>
      <c r="Q190" s="443"/>
      <c r="R190" s="446"/>
      <c r="S190" s="446"/>
      <c r="T190" s="446"/>
      <c r="U190" s="446"/>
      <c r="V190" s="449"/>
      <c r="W190" s="446"/>
      <c r="X190" s="443"/>
      <c r="Y190" s="443"/>
      <c r="Z190" s="443"/>
    </row>
    <row r="191" ht="26.25" customHeight="1">
      <c r="A191" s="443"/>
      <c r="B191" s="478"/>
      <c r="C191" s="478"/>
      <c r="D191" s="478"/>
      <c r="E191" s="478"/>
      <c r="F191" s="479"/>
      <c r="G191" s="479"/>
      <c r="H191" s="478"/>
      <c r="I191" s="480"/>
      <c r="J191" s="480"/>
      <c r="K191" s="446"/>
      <c r="L191" s="446"/>
      <c r="M191" s="446"/>
      <c r="N191" s="446"/>
      <c r="O191" s="443"/>
      <c r="P191" s="443"/>
      <c r="Q191" s="443"/>
      <c r="R191" s="446"/>
      <c r="S191" s="446"/>
      <c r="T191" s="446"/>
      <c r="U191" s="446"/>
      <c r="V191" s="446"/>
      <c r="W191" s="446"/>
      <c r="X191" s="443"/>
      <c r="Y191" s="443"/>
      <c r="Z191" s="443"/>
    </row>
    <row r="192" ht="26.25" customHeight="1">
      <c r="A192" s="443"/>
      <c r="B192" s="478"/>
      <c r="C192" s="478"/>
      <c r="D192" s="478"/>
      <c r="E192" s="478"/>
      <c r="F192" s="479"/>
      <c r="G192" s="479"/>
      <c r="H192" s="478"/>
      <c r="I192" s="480"/>
      <c r="J192" s="480"/>
      <c r="K192" s="446"/>
      <c r="L192" s="446"/>
      <c r="M192" s="446"/>
      <c r="N192" s="446"/>
      <c r="O192" s="443"/>
      <c r="P192" s="443"/>
      <c r="Q192" s="443"/>
      <c r="R192" s="446"/>
      <c r="S192" s="446"/>
      <c r="T192" s="446"/>
      <c r="U192" s="446"/>
      <c r="V192" s="446"/>
      <c r="W192" s="446"/>
      <c r="X192" s="443"/>
      <c r="Y192" s="443"/>
      <c r="Z192" s="443"/>
    </row>
    <row r="193" ht="26.25" customHeight="1">
      <c r="A193" s="443"/>
      <c r="B193" s="478"/>
      <c r="C193" s="478"/>
      <c r="D193" s="478"/>
      <c r="E193" s="478"/>
      <c r="F193" s="479"/>
      <c r="G193" s="479"/>
      <c r="H193" s="478"/>
      <c r="I193" s="480"/>
      <c r="J193" s="480"/>
      <c r="K193" s="446"/>
      <c r="L193" s="446"/>
      <c r="M193" s="446"/>
      <c r="N193" s="446"/>
      <c r="O193" s="443"/>
      <c r="P193" s="443"/>
      <c r="Q193" s="443"/>
      <c r="R193" s="446"/>
      <c r="S193" s="446"/>
      <c r="T193" s="446"/>
      <c r="U193" s="446"/>
      <c r="V193" s="446"/>
      <c r="W193" s="446"/>
      <c r="X193" s="443"/>
      <c r="Y193" s="443"/>
      <c r="Z193" s="443"/>
    </row>
    <row r="194" ht="26.25" customHeight="1">
      <c r="A194" s="443"/>
      <c r="B194" s="478"/>
      <c r="C194" s="478"/>
      <c r="D194" s="478"/>
      <c r="E194" s="478"/>
      <c r="F194" s="479"/>
      <c r="G194" s="479"/>
      <c r="H194" s="478"/>
      <c r="I194" s="480"/>
      <c r="J194" s="480"/>
      <c r="K194" s="446"/>
      <c r="L194" s="446"/>
      <c r="M194" s="446"/>
      <c r="N194" s="446"/>
      <c r="O194" s="443"/>
      <c r="P194" s="443"/>
      <c r="Q194" s="443"/>
      <c r="R194" s="446"/>
      <c r="S194" s="446"/>
      <c r="T194" s="446"/>
      <c r="U194" s="446"/>
      <c r="V194" s="446"/>
      <c r="W194" s="446"/>
      <c r="X194" s="443"/>
      <c r="Y194" s="443"/>
      <c r="Z194" s="443"/>
    </row>
    <row r="195" ht="26.25" customHeight="1">
      <c r="A195" s="443"/>
      <c r="B195" s="481"/>
      <c r="C195" s="481"/>
      <c r="D195" s="481"/>
      <c r="E195" s="481"/>
      <c r="F195" s="482"/>
      <c r="G195" s="482"/>
      <c r="H195" s="481"/>
      <c r="I195" s="483"/>
      <c r="J195" s="483"/>
      <c r="K195" s="446"/>
      <c r="L195" s="446"/>
      <c r="M195" s="446"/>
      <c r="N195" s="446"/>
      <c r="O195" s="443"/>
      <c r="P195" s="443"/>
      <c r="Q195" s="443"/>
      <c r="R195" s="446"/>
      <c r="S195" s="446"/>
      <c r="T195" s="446"/>
      <c r="U195" s="446"/>
      <c r="V195" s="446"/>
      <c r="W195" s="446"/>
      <c r="X195" s="443"/>
      <c r="Y195" s="443"/>
      <c r="Z195" s="443"/>
    </row>
    <row r="196" ht="26.25" customHeight="1">
      <c r="A196" s="443"/>
      <c r="B196" s="481"/>
      <c r="C196" s="481"/>
      <c r="D196" s="481"/>
      <c r="E196" s="481"/>
      <c r="F196" s="482"/>
      <c r="G196" s="482"/>
      <c r="H196" s="481"/>
      <c r="I196" s="483"/>
      <c r="J196" s="483"/>
      <c r="K196" s="446"/>
      <c r="L196" s="446"/>
      <c r="M196" s="446"/>
      <c r="N196" s="446"/>
      <c r="O196" s="443"/>
      <c r="P196" s="443"/>
      <c r="Q196" s="443"/>
      <c r="R196" s="446"/>
      <c r="S196" s="446"/>
      <c r="T196" s="446"/>
      <c r="U196" s="446"/>
      <c r="V196" s="446"/>
      <c r="W196" s="446"/>
      <c r="X196" s="443"/>
      <c r="Y196" s="443"/>
      <c r="Z196" s="443"/>
    </row>
    <row r="197" ht="26.25" customHeight="1">
      <c r="A197" s="443"/>
      <c r="B197" s="481"/>
      <c r="C197" s="481"/>
      <c r="D197" s="481"/>
      <c r="E197" s="481"/>
      <c r="F197" s="482"/>
      <c r="G197" s="482"/>
      <c r="H197" s="481"/>
      <c r="I197" s="483"/>
      <c r="J197" s="483"/>
      <c r="K197" s="446"/>
      <c r="L197" s="446"/>
      <c r="M197" s="446"/>
      <c r="N197" s="446"/>
      <c r="O197" s="443"/>
      <c r="P197" s="443"/>
      <c r="Q197" s="443"/>
      <c r="R197" s="446"/>
      <c r="S197" s="446"/>
      <c r="T197" s="446"/>
      <c r="U197" s="446"/>
      <c r="V197" s="446"/>
      <c r="W197" s="446"/>
      <c r="X197" s="443"/>
      <c r="Y197" s="443"/>
      <c r="Z197" s="443"/>
    </row>
    <row r="198" ht="26.25" customHeight="1">
      <c r="A198" s="443"/>
      <c r="B198" s="481"/>
      <c r="C198" s="481"/>
      <c r="D198" s="481"/>
      <c r="E198" s="481"/>
      <c r="F198" s="482"/>
      <c r="G198" s="482"/>
      <c r="H198" s="481"/>
      <c r="I198" s="483"/>
      <c r="J198" s="483"/>
      <c r="K198" s="446"/>
      <c r="L198" s="446"/>
      <c r="M198" s="446"/>
      <c r="N198" s="446"/>
      <c r="O198" s="443"/>
      <c r="P198" s="443"/>
      <c r="Q198" s="443"/>
      <c r="R198" s="446"/>
      <c r="S198" s="446"/>
      <c r="T198" s="446"/>
      <c r="U198" s="446"/>
      <c r="V198" s="446"/>
      <c r="W198" s="446"/>
      <c r="X198" s="443"/>
      <c r="Y198" s="443"/>
      <c r="Z198" s="443"/>
    </row>
    <row r="199" ht="26.25" customHeight="1">
      <c r="A199" s="443"/>
      <c r="B199" s="481"/>
      <c r="C199" s="481"/>
      <c r="D199" s="481"/>
      <c r="E199" s="481"/>
      <c r="F199" s="482"/>
      <c r="G199" s="482"/>
      <c r="H199" s="481"/>
      <c r="I199" s="483"/>
      <c r="J199" s="483"/>
      <c r="K199" s="446"/>
      <c r="L199" s="446"/>
      <c r="M199" s="446"/>
      <c r="N199" s="446"/>
      <c r="O199" s="443"/>
      <c r="P199" s="443"/>
      <c r="Q199" s="443"/>
      <c r="R199" s="446"/>
      <c r="S199" s="446"/>
      <c r="T199" s="446"/>
      <c r="U199" s="446"/>
      <c r="V199" s="446"/>
      <c r="W199" s="446"/>
      <c r="X199" s="443"/>
      <c r="Y199" s="443"/>
      <c r="Z199" s="443"/>
    </row>
    <row r="200" ht="26.25" customHeight="1">
      <c r="A200" s="443"/>
      <c r="B200" s="481"/>
      <c r="C200" s="481"/>
      <c r="D200" s="481"/>
      <c r="E200" s="481"/>
      <c r="F200" s="482"/>
      <c r="G200" s="482"/>
      <c r="H200" s="481"/>
      <c r="I200" s="483"/>
      <c r="J200" s="483"/>
      <c r="K200" s="446"/>
      <c r="L200" s="446"/>
      <c r="M200" s="446"/>
      <c r="N200" s="446"/>
      <c r="O200" s="443"/>
      <c r="P200" s="443"/>
      <c r="Q200" s="443"/>
      <c r="R200" s="446"/>
      <c r="S200" s="446"/>
      <c r="T200" s="446"/>
      <c r="U200" s="446"/>
      <c r="V200" s="446"/>
      <c r="W200" s="446"/>
      <c r="X200" s="443"/>
      <c r="Y200" s="443"/>
      <c r="Z200" s="443"/>
    </row>
    <row r="201" ht="26.25" customHeight="1">
      <c r="A201" s="443"/>
      <c r="B201" s="481"/>
      <c r="C201" s="481"/>
      <c r="D201" s="481"/>
      <c r="E201" s="481"/>
      <c r="F201" s="482"/>
      <c r="G201" s="482"/>
      <c r="H201" s="481"/>
      <c r="I201" s="483"/>
      <c r="J201" s="483"/>
      <c r="K201" s="446"/>
      <c r="L201" s="446"/>
      <c r="M201" s="446"/>
      <c r="N201" s="446"/>
      <c r="O201" s="443"/>
      <c r="P201" s="443"/>
      <c r="Q201" s="443"/>
      <c r="R201" s="446"/>
      <c r="S201" s="446"/>
      <c r="T201" s="446"/>
      <c r="U201" s="446"/>
      <c r="V201" s="446"/>
      <c r="W201" s="446"/>
      <c r="X201" s="443"/>
      <c r="Y201" s="443"/>
      <c r="Z201" s="443"/>
    </row>
    <row r="202" ht="26.25" customHeight="1">
      <c r="A202" s="443"/>
      <c r="B202" s="481"/>
      <c r="C202" s="481"/>
      <c r="D202" s="481"/>
      <c r="E202" s="481"/>
      <c r="F202" s="482"/>
      <c r="G202" s="482"/>
      <c r="H202" s="481"/>
      <c r="I202" s="483"/>
      <c r="J202" s="483"/>
      <c r="K202" s="446"/>
      <c r="L202" s="446"/>
      <c r="M202" s="446"/>
      <c r="N202" s="446"/>
      <c r="O202" s="443"/>
      <c r="P202" s="443"/>
      <c r="Q202" s="443"/>
      <c r="R202" s="446"/>
      <c r="S202" s="446"/>
      <c r="T202" s="446"/>
      <c r="U202" s="446"/>
      <c r="V202" s="446"/>
      <c r="W202" s="446"/>
      <c r="X202" s="443"/>
      <c r="Y202" s="443"/>
      <c r="Z202" s="443"/>
    </row>
    <row r="203" ht="26.25" customHeight="1">
      <c r="A203" s="443"/>
      <c r="B203" s="481"/>
      <c r="C203" s="481"/>
      <c r="D203" s="481"/>
      <c r="E203" s="481"/>
      <c r="F203" s="482"/>
      <c r="G203" s="482"/>
      <c r="H203" s="481"/>
      <c r="I203" s="483"/>
      <c r="J203" s="483"/>
      <c r="K203" s="446"/>
      <c r="L203" s="446"/>
      <c r="M203" s="446"/>
      <c r="N203" s="446"/>
      <c r="O203" s="443"/>
      <c r="P203" s="443"/>
      <c r="Q203" s="443"/>
      <c r="R203" s="446"/>
      <c r="S203" s="446"/>
      <c r="T203" s="446"/>
      <c r="U203" s="446"/>
      <c r="V203" s="446"/>
      <c r="W203" s="446"/>
      <c r="X203" s="443"/>
      <c r="Y203" s="443"/>
      <c r="Z203" s="443"/>
    </row>
    <row r="204" ht="26.25" customHeight="1">
      <c r="A204" s="443"/>
      <c r="B204" s="481"/>
      <c r="C204" s="481"/>
      <c r="D204" s="481"/>
      <c r="E204" s="481"/>
      <c r="F204" s="482"/>
      <c r="G204" s="482"/>
      <c r="H204" s="481"/>
      <c r="I204" s="483"/>
      <c r="J204" s="483"/>
      <c r="K204" s="446"/>
      <c r="L204" s="446"/>
      <c r="M204" s="446"/>
      <c r="N204" s="446"/>
      <c r="O204" s="443"/>
      <c r="P204" s="443"/>
      <c r="Q204" s="443"/>
      <c r="R204" s="446"/>
      <c r="S204" s="446"/>
      <c r="T204" s="446"/>
      <c r="U204" s="446"/>
      <c r="V204" s="446"/>
      <c r="W204" s="446"/>
      <c r="X204" s="443"/>
      <c r="Y204" s="443"/>
      <c r="Z204" s="443"/>
    </row>
    <row r="205" ht="26.25" customHeight="1">
      <c r="A205" s="443"/>
      <c r="B205" s="481"/>
      <c r="C205" s="481"/>
      <c r="D205" s="481"/>
      <c r="E205" s="481"/>
      <c r="F205" s="482"/>
      <c r="G205" s="482"/>
      <c r="H205" s="481"/>
      <c r="I205" s="483"/>
      <c r="J205" s="483"/>
      <c r="K205" s="446"/>
      <c r="L205" s="446"/>
      <c r="M205" s="446"/>
      <c r="N205" s="446"/>
      <c r="O205" s="443"/>
      <c r="P205" s="443"/>
      <c r="Q205" s="443"/>
      <c r="R205" s="446"/>
      <c r="S205" s="446"/>
      <c r="T205" s="446"/>
      <c r="U205" s="446"/>
      <c r="V205" s="446"/>
      <c r="W205" s="446"/>
      <c r="X205" s="443"/>
      <c r="Y205" s="443"/>
      <c r="Z205" s="443"/>
    </row>
    <row r="206" ht="26.25" customHeight="1">
      <c r="A206" s="443"/>
      <c r="B206" s="481"/>
      <c r="C206" s="481"/>
      <c r="D206" s="481"/>
      <c r="E206" s="481"/>
      <c r="F206" s="482"/>
      <c r="G206" s="482"/>
      <c r="H206" s="481"/>
      <c r="I206" s="483"/>
      <c r="J206" s="483"/>
      <c r="K206" s="446"/>
      <c r="L206" s="446"/>
      <c r="M206" s="446"/>
      <c r="N206" s="446"/>
      <c r="O206" s="443"/>
      <c r="P206" s="443"/>
      <c r="Q206" s="443"/>
      <c r="R206" s="446"/>
      <c r="S206" s="446"/>
      <c r="T206" s="446"/>
      <c r="U206" s="446"/>
      <c r="V206" s="446"/>
      <c r="W206" s="446"/>
      <c r="X206" s="443"/>
      <c r="Y206" s="443"/>
      <c r="Z206" s="443"/>
    </row>
    <row r="207" ht="26.25" customHeight="1">
      <c r="A207" s="443"/>
      <c r="B207" s="481"/>
      <c r="C207" s="481"/>
      <c r="D207" s="481"/>
      <c r="E207" s="481"/>
      <c r="F207" s="482"/>
      <c r="G207" s="482"/>
      <c r="H207" s="481"/>
      <c r="I207" s="483"/>
      <c r="J207" s="483"/>
      <c r="K207" s="446"/>
      <c r="L207" s="446"/>
      <c r="M207" s="446"/>
      <c r="N207" s="446"/>
      <c r="O207" s="443"/>
      <c r="P207" s="443"/>
      <c r="Q207" s="443"/>
      <c r="R207" s="446"/>
      <c r="S207" s="446"/>
      <c r="T207" s="446"/>
      <c r="U207" s="446"/>
      <c r="V207" s="446"/>
      <c r="W207" s="446"/>
      <c r="X207" s="443"/>
      <c r="Y207" s="443"/>
      <c r="Z207" s="443"/>
    </row>
    <row r="208" ht="26.25" customHeight="1">
      <c r="A208" s="443"/>
      <c r="B208" s="481"/>
      <c r="C208" s="481"/>
      <c r="D208" s="481"/>
      <c r="E208" s="481"/>
      <c r="F208" s="482"/>
      <c r="G208" s="482"/>
      <c r="H208" s="481"/>
      <c r="I208" s="483"/>
      <c r="J208" s="483"/>
      <c r="K208" s="446"/>
      <c r="L208" s="446"/>
      <c r="M208" s="446"/>
      <c r="N208" s="446"/>
      <c r="O208" s="443"/>
      <c r="P208" s="443"/>
      <c r="Q208" s="443"/>
      <c r="R208" s="446"/>
      <c r="S208" s="446"/>
      <c r="T208" s="446"/>
      <c r="U208" s="446"/>
      <c r="V208" s="446"/>
      <c r="W208" s="446"/>
      <c r="X208" s="443"/>
      <c r="Y208" s="443"/>
      <c r="Z208" s="443"/>
    </row>
    <row r="209" ht="26.25" customHeight="1">
      <c r="A209" s="443"/>
      <c r="B209" s="481"/>
      <c r="C209" s="481"/>
      <c r="D209" s="481"/>
      <c r="E209" s="481"/>
      <c r="F209" s="482"/>
      <c r="G209" s="482"/>
      <c r="H209" s="481"/>
      <c r="I209" s="483"/>
      <c r="J209" s="483"/>
      <c r="K209" s="446"/>
      <c r="L209" s="446"/>
      <c r="M209" s="446"/>
      <c r="N209" s="446"/>
      <c r="O209" s="443"/>
      <c r="P209" s="443"/>
      <c r="Q209" s="443"/>
      <c r="R209" s="446"/>
      <c r="S209" s="446"/>
      <c r="T209" s="446"/>
      <c r="U209" s="446"/>
      <c r="V209" s="446"/>
      <c r="W209" s="446"/>
      <c r="X209" s="443"/>
      <c r="Y209" s="443"/>
      <c r="Z209" s="443"/>
    </row>
    <row r="210" ht="26.25" customHeight="1">
      <c r="A210" s="443"/>
      <c r="B210" s="481"/>
      <c r="C210" s="481"/>
      <c r="D210" s="481"/>
      <c r="E210" s="481"/>
      <c r="F210" s="482"/>
      <c r="G210" s="482"/>
      <c r="H210" s="481"/>
      <c r="I210" s="483"/>
      <c r="J210" s="483"/>
      <c r="K210" s="446"/>
      <c r="L210" s="446"/>
      <c r="M210" s="446"/>
      <c r="N210" s="446"/>
      <c r="O210" s="443"/>
      <c r="P210" s="443"/>
      <c r="Q210" s="443"/>
      <c r="R210" s="446"/>
      <c r="S210" s="446"/>
      <c r="T210" s="446"/>
      <c r="U210" s="446"/>
      <c r="V210" s="446"/>
      <c r="W210" s="446"/>
      <c r="X210" s="443"/>
      <c r="Y210" s="443"/>
      <c r="Z210" s="443"/>
    </row>
    <row r="211" ht="26.25" customHeight="1">
      <c r="A211" s="443"/>
      <c r="B211" s="481"/>
      <c r="C211" s="481"/>
      <c r="D211" s="481"/>
      <c r="E211" s="481"/>
      <c r="F211" s="482"/>
      <c r="G211" s="482"/>
      <c r="H211" s="481"/>
      <c r="I211" s="483"/>
      <c r="J211" s="483"/>
      <c r="K211" s="446"/>
      <c r="L211" s="446"/>
      <c r="M211" s="446"/>
      <c r="N211" s="446"/>
      <c r="O211" s="443"/>
      <c r="P211" s="443"/>
      <c r="Q211" s="443"/>
      <c r="R211" s="446"/>
      <c r="S211" s="446"/>
      <c r="T211" s="446"/>
      <c r="U211" s="446"/>
      <c r="V211" s="446"/>
      <c r="W211" s="446"/>
      <c r="X211" s="443"/>
      <c r="Y211" s="443"/>
      <c r="Z211" s="443"/>
    </row>
    <row r="212" ht="26.25" customHeight="1">
      <c r="A212" s="443"/>
      <c r="B212" s="481"/>
      <c r="C212" s="481"/>
      <c r="D212" s="481"/>
      <c r="E212" s="481"/>
      <c r="F212" s="482"/>
      <c r="G212" s="482"/>
      <c r="H212" s="481"/>
      <c r="I212" s="483"/>
      <c r="J212" s="483"/>
      <c r="K212" s="446"/>
      <c r="L212" s="446"/>
      <c r="M212" s="446"/>
      <c r="N212" s="446"/>
      <c r="O212" s="443"/>
      <c r="P212" s="443"/>
      <c r="Q212" s="443"/>
      <c r="R212" s="446"/>
      <c r="S212" s="446"/>
      <c r="T212" s="446"/>
      <c r="U212" s="446"/>
      <c r="V212" s="446"/>
      <c r="W212" s="446"/>
      <c r="X212" s="443"/>
      <c r="Y212" s="443"/>
      <c r="Z212" s="443"/>
    </row>
    <row r="213" ht="26.25" customHeight="1">
      <c r="A213" s="443"/>
      <c r="B213" s="481"/>
      <c r="C213" s="481"/>
      <c r="D213" s="481"/>
      <c r="E213" s="481"/>
      <c r="F213" s="482"/>
      <c r="G213" s="482"/>
      <c r="H213" s="481"/>
      <c r="I213" s="483"/>
      <c r="J213" s="483"/>
      <c r="K213" s="446"/>
      <c r="L213" s="446"/>
      <c r="M213" s="446"/>
      <c r="N213" s="446"/>
      <c r="O213" s="443"/>
      <c r="P213" s="443"/>
      <c r="Q213" s="443"/>
      <c r="R213" s="446"/>
      <c r="S213" s="446"/>
      <c r="T213" s="446"/>
      <c r="U213" s="446"/>
      <c r="V213" s="446"/>
      <c r="W213" s="446"/>
      <c r="X213" s="443"/>
      <c r="Y213" s="443"/>
      <c r="Z213" s="443"/>
    </row>
    <row r="214" ht="26.25" customHeight="1">
      <c r="A214" s="443"/>
      <c r="B214" s="481"/>
      <c r="C214" s="481"/>
      <c r="D214" s="481"/>
      <c r="E214" s="481"/>
      <c r="F214" s="482"/>
      <c r="G214" s="482"/>
      <c r="H214" s="481"/>
      <c r="I214" s="483"/>
      <c r="J214" s="483"/>
      <c r="K214" s="446"/>
      <c r="L214" s="446"/>
      <c r="M214" s="446"/>
      <c r="N214" s="446"/>
      <c r="O214" s="443"/>
      <c r="P214" s="443"/>
      <c r="Q214" s="443"/>
      <c r="R214" s="446"/>
      <c r="S214" s="446"/>
      <c r="T214" s="446"/>
      <c r="U214" s="446"/>
      <c r="V214" s="446"/>
      <c r="W214" s="446"/>
      <c r="X214" s="443"/>
      <c r="Y214" s="443"/>
      <c r="Z214" s="443"/>
    </row>
    <row r="215" ht="26.25" customHeight="1">
      <c r="A215" s="443"/>
      <c r="B215" s="481"/>
      <c r="C215" s="481"/>
      <c r="D215" s="481"/>
      <c r="E215" s="481"/>
      <c r="F215" s="482"/>
      <c r="G215" s="482"/>
      <c r="H215" s="481"/>
      <c r="I215" s="483"/>
      <c r="J215" s="483"/>
      <c r="K215" s="446"/>
      <c r="L215" s="446"/>
      <c r="M215" s="446"/>
      <c r="N215" s="446"/>
      <c r="O215" s="443"/>
      <c r="P215" s="443"/>
      <c r="Q215" s="443"/>
      <c r="R215" s="446"/>
      <c r="S215" s="446"/>
      <c r="T215" s="446"/>
      <c r="U215" s="446"/>
      <c r="V215" s="446"/>
      <c r="W215" s="446"/>
      <c r="X215" s="443"/>
      <c r="Y215" s="443"/>
      <c r="Z215" s="443"/>
    </row>
    <row r="216" ht="26.25" customHeight="1">
      <c r="A216" s="443"/>
      <c r="B216" s="481"/>
      <c r="C216" s="481"/>
      <c r="D216" s="481"/>
      <c r="E216" s="481"/>
      <c r="F216" s="482"/>
      <c r="G216" s="482"/>
      <c r="H216" s="481"/>
      <c r="I216" s="483"/>
      <c r="J216" s="483"/>
      <c r="K216" s="446"/>
      <c r="L216" s="446"/>
      <c r="M216" s="446"/>
      <c r="N216" s="446"/>
      <c r="O216" s="443"/>
      <c r="P216" s="443"/>
      <c r="Q216" s="443"/>
      <c r="R216" s="446"/>
      <c r="S216" s="446"/>
      <c r="T216" s="446"/>
      <c r="U216" s="446"/>
      <c r="V216" s="446"/>
      <c r="W216" s="446"/>
      <c r="X216" s="443"/>
      <c r="Y216" s="443"/>
      <c r="Z216" s="443"/>
    </row>
    <row r="217" ht="26.25" customHeight="1">
      <c r="A217" s="443"/>
      <c r="B217" s="481"/>
      <c r="C217" s="481"/>
      <c r="D217" s="481"/>
      <c r="E217" s="481"/>
      <c r="F217" s="482"/>
      <c r="G217" s="482"/>
      <c r="H217" s="481"/>
      <c r="I217" s="483"/>
      <c r="J217" s="483"/>
      <c r="K217" s="446"/>
      <c r="L217" s="446"/>
      <c r="M217" s="446"/>
      <c r="N217" s="446"/>
      <c r="O217" s="443"/>
      <c r="P217" s="443"/>
      <c r="Q217" s="443"/>
      <c r="R217" s="446"/>
      <c r="S217" s="446"/>
      <c r="T217" s="446"/>
      <c r="U217" s="446"/>
      <c r="V217" s="446"/>
      <c r="W217" s="446"/>
      <c r="X217" s="443"/>
      <c r="Y217" s="443"/>
      <c r="Z217" s="443"/>
    </row>
    <row r="218" ht="26.25" customHeight="1">
      <c r="A218" s="443"/>
      <c r="B218" s="481"/>
      <c r="C218" s="481"/>
      <c r="D218" s="481"/>
      <c r="E218" s="481"/>
      <c r="F218" s="482"/>
      <c r="G218" s="482"/>
      <c r="H218" s="481"/>
      <c r="I218" s="483"/>
      <c r="J218" s="483"/>
      <c r="K218" s="446"/>
      <c r="L218" s="446"/>
      <c r="M218" s="446"/>
      <c r="N218" s="446"/>
      <c r="O218" s="443"/>
      <c r="P218" s="443"/>
      <c r="Q218" s="443"/>
      <c r="R218" s="446"/>
      <c r="S218" s="446"/>
      <c r="T218" s="446"/>
      <c r="U218" s="446"/>
      <c r="V218" s="446"/>
      <c r="W218" s="446"/>
      <c r="X218" s="443"/>
      <c r="Y218" s="443"/>
      <c r="Z218" s="443"/>
    </row>
    <row r="219" ht="26.25" customHeight="1">
      <c r="A219" s="443"/>
      <c r="B219" s="481"/>
      <c r="C219" s="481"/>
      <c r="D219" s="481"/>
      <c r="E219" s="481"/>
      <c r="F219" s="482"/>
      <c r="G219" s="482"/>
      <c r="H219" s="481"/>
      <c r="I219" s="483"/>
      <c r="J219" s="483"/>
      <c r="K219" s="446"/>
      <c r="L219" s="446"/>
      <c r="M219" s="446"/>
      <c r="N219" s="446"/>
      <c r="O219" s="443"/>
      <c r="P219" s="443"/>
      <c r="Q219" s="443"/>
      <c r="R219" s="446"/>
      <c r="S219" s="446"/>
      <c r="T219" s="446"/>
      <c r="U219" s="446"/>
      <c r="V219" s="446"/>
      <c r="W219" s="446"/>
      <c r="X219" s="443"/>
      <c r="Y219" s="443"/>
      <c r="Z219" s="443"/>
    </row>
    <row r="220" ht="26.25" customHeight="1">
      <c r="A220" s="443"/>
      <c r="B220" s="481"/>
      <c r="C220" s="481"/>
      <c r="D220" s="481"/>
      <c r="E220" s="481"/>
      <c r="F220" s="482"/>
      <c r="G220" s="482"/>
      <c r="H220" s="481"/>
      <c r="I220" s="483"/>
      <c r="J220" s="483"/>
      <c r="K220" s="446"/>
      <c r="L220" s="446"/>
      <c r="M220" s="446"/>
      <c r="N220" s="446"/>
      <c r="O220" s="443"/>
      <c r="P220" s="443"/>
      <c r="Q220" s="443"/>
      <c r="R220" s="446"/>
      <c r="S220" s="446"/>
      <c r="T220" s="446"/>
      <c r="U220" s="446"/>
      <c r="V220" s="446"/>
      <c r="W220" s="446"/>
      <c r="X220" s="443"/>
      <c r="Y220" s="443"/>
      <c r="Z220" s="443"/>
    </row>
    <row r="221" ht="26.25" customHeight="1">
      <c r="A221" s="443"/>
      <c r="B221" s="481"/>
      <c r="C221" s="481"/>
      <c r="D221" s="481"/>
      <c r="E221" s="481"/>
      <c r="F221" s="482"/>
      <c r="G221" s="482"/>
      <c r="H221" s="481"/>
      <c r="I221" s="483"/>
      <c r="J221" s="483"/>
      <c r="K221" s="446"/>
      <c r="L221" s="446"/>
      <c r="M221" s="446"/>
      <c r="N221" s="446"/>
      <c r="O221" s="443"/>
      <c r="P221" s="443"/>
      <c r="Q221" s="443"/>
      <c r="R221" s="446"/>
      <c r="S221" s="446"/>
      <c r="T221" s="446"/>
      <c r="U221" s="446"/>
      <c r="V221" s="446"/>
      <c r="W221" s="446"/>
      <c r="X221" s="443"/>
      <c r="Y221" s="443"/>
      <c r="Z221" s="443"/>
    </row>
    <row r="222" ht="26.25" customHeight="1">
      <c r="A222" s="443"/>
      <c r="B222" s="481"/>
      <c r="C222" s="481"/>
      <c r="D222" s="481"/>
      <c r="E222" s="481"/>
      <c r="F222" s="482"/>
      <c r="G222" s="482"/>
      <c r="H222" s="481"/>
      <c r="I222" s="483"/>
      <c r="J222" s="483"/>
      <c r="K222" s="446"/>
      <c r="L222" s="446"/>
      <c r="M222" s="446"/>
      <c r="N222" s="446"/>
      <c r="O222" s="443"/>
      <c r="P222" s="443"/>
      <c r="Q222" s="443"/>
      <c r="R222" s="446"/>
      <c r="S222" s="446"/>
      <c r="T222" s="446"/>
      <c r="U222" s="446"/>
      <c r="V222" s="446"/>
      <c r="W222" s="446"/>
      <c r="X222" s="443"/>
      <c r="Y222" s="443"/>
      <c r="Z222" s="443"/>
    </row>
    <row r="223" ht="26.25" customHeight="1">
      <c r="A223" s="443"/>
      <c r="B223" s="481"/>
      <c r="C223" s="481"/>
      <c r="D223" s="481"/>
      <c r="E223" s="481"/>
      <c r="F223" s="482"/>
      <c r="G223" s="482"/>
      <c r="H223" s="481"/>
      <c r="I223" s="483"/>
      <c r="J223" s="483"/>
      <c r="K223" s="446"/>
      <c r="L223" s="446"/>
      <c r="M223" s="446"/>
      <c r="N223" s="446"/>
      <c r="O223" s="443"/>
      <c r="P223" s="443"/>
      <c r="Q223" s="443"/>
      <c r="R223" s="446"/>
      <c r="S223" s="446"/>
      <c r="T223" s="446"/>
      <c r="U223" s="446"/>
      <c r="V223" s="446"/>
      <c r="W223" s="446"/>
      <c r="X223" s="443"/>
      <c r="Y223" s="443"/>
      <c r="Z223" s="443"/>
    </row>
    <row r="224" ht="26.25" customHeight="1">
      <c r="A224" s="443"/>
      <c r="B224" s="481"/>
      <c r="C224" s="481"/>
      <c r="D224" s="481"/>
      <c r="E224" s="481"/>
      <c r="F224" s="482"/>
      <c r="G224" s="482"/>
      <c r="H224" s="481"/>
      <c r="I224" s="483"/>
      <c r="J224" s="483"/>
      <c r="K224" s="446"/>
      <c r="L224" s="446"/>
      <c r="M224" s="446"/>
      <c r="N224" s="446"/>
      <c r="O224" s="443"/>
      <c r="P224" s="443"/>
      <c r="Q224" s="443"/>
      <c r="R224" s="446"/>
      <c r="S224" s="446"/>
      <c r="T224" s="446"/>
      <c r="U224" s="446"/>
      <c r="V224" s="446"/>
      <c r="W224" s="446"/>
      <c r="X224" s="443"/>
      <c r="Y224" s="443"/>
      <c r="Z224" s="443"/>
    </row>
    <row r="225" ht="26.25" customHeight="1">
      <c r="A225" s="443"/>
      <c r="B225" s="481"/>
      <c r="C225" s="481"/>
      <c r="D225" s="481"/>
      <c r="E225" s="481"/>
      <c r="F225" s="482"/>
      <c r="G225" s="482"/>
      <c r="H225" s="481"/>
      <c r="I225" s="483"/>
      <c r="J225" s="483"/>
      <c r="K225" s="446"/>
      <c r="L225" s="446"/>
      <c r="M225" s="446"/>
      <c r="N225" s="446"/>
      <c r="O225" s="443"/>
      <c r="P225" s="443"/>
      <c r="Q225" s="443"/>
      <c r="R225" s="446"/>
      <c r="S225" s="446"/>
      <c r="T225" s="446"/>
      <c r="U225" s="446"/>
      <c r="V225" s="446"/>
      <c r="W225" s="446"/>
      <c r="X225" s="443"/>
      <c r="Y225" s="443"/>
      <c r="Z225" s="443"/>
    </row>
    <row r="226" ht="26.25" customHeight="1">
      <c r="A226" s="337"/>
      <c r="B226" s="446"/>
      <c r="C226" s="446"/>
      <c r="D226" s="446"/>
      <c r="E226" s="446"/>
      <c r="F226" s="484"/>
      <c r="G226" s="484"/>
      <c r="H226" s="463"/>
      <c r="I226" s="463"/>
      <c r="J226" s="463"/>
      <c r="K226" s="445"/>
      <c r="L226" s="445"/>
      <c r="M226" s="445"/>
      <c r="N226" s="445"/>
      <c r="O226" s="445"/>
      <c r="P226" s="445"/>
      <c r="Q226" s="445"/>
      <c r="R226" s="337"/>
      <c r="S226" s="337"/>
      <c r="T226" s="337"/>
      <c r="U226" s="337"/>
      <c r="V226" s="337"/>
      <c r="W226" s="337"/>
      <c r="X226" s="337"/>
      <c r="Y226" s="337"/>
      <c r="Z226" s="337"/>
    </row>
    <row r="227" ht="15.0" customHeight="1">
      <c r="A227" s="337"/>
      <c r="B227" s="446"/>
      <c r="C227" s="446"/>
      <c r="D227" s="446"/>
      <c r="E227" s="446"/>
      <c r="F227" s="485"/>
      <c r="G227" s="485"/>
      <c r="H227" s="446"/>
      <c r="I227" s="337"/>
      <c r="J227" s="337"/>
      <c r="K227" s="337"/>
      <c r="L227" s="337"/>
      <c r="M227" s="337"/>
      <c r="N227" s="337"/>
      <c r="O227" s="337"/>
      <c r="P227" s="337"/>
      <c r="Q227" s="337"/>
      <c r="R227" s="337"/>
      <c r="S227" s="337"/>
      <c r="T227" s="337"/>
      <c r="U227" s="337"/>
      <c r="V227" s="337"/>
      <c r="W227" s="337"/>
      <c r="X227" s="337"/>
      <c r="Y227" s="337"/>
      <c r="Z227" s="337"/>
    </row>
    <row r="228" ht="12.75" customHeight="1">
      <c r="A228" s="337"/>
      <c r="B228" s="337"/>
      <c r="C228" s="337"/>
      <c r="D228" s="337"/>
      <c r="E228" s="337"/>
      <c r="F228" s="486"/>
      <c r="G228" s="486"/>
      <c r="H228" s="337"/>
      <c r="I228" s="337"/>
      <c r="J228" s="337"/>
      <c r="K228" s="337"/>
      <c r="L228" s="337"/>
      <c r="M228" s="337"/>
      <c r="N228" s="337"/>
      <c r="O228" s="337"/>
      <c r="P228" s="337"/>
      <c r="Q228" s="337"/>
      <c r="R228" s="337"/>
      <c r="S228" s="337"/>
      <c r="T228" s="337"/>
      <c r="U228" s="337"/>
      <c r="V228" s="337"/>
      <c r="W228" s="337"/>
      <c r="X228" s="337"/>
      <c r="Y228" s="337"/>
      <c r="Z228" s="337"/>
    </row>
    <row r="229" ht="12.75" customHeight="1">
      <c r="A229" s="337"/>
      <c r="B229" s="337"/>
      <c r="C229" s="337"/>
      <c r="D229" s="337"/>
      <c r="E229" s="337"/>
      <c r="F229" s="486"/>
      <c r="G229" s="486"/>
      <c r="H229" s="337"/>
      <c r="I229" s="337"/>
      <c r="J229" s="337"/>
      <c r="K229" s="337"/>
      <c r="L229" s="337"/>
      <c r="M229" s="337"/>
      <c r="N229" s="337"/>
      <c r="O229" s="337"/>
      <c r="P229" s="337"/>
      <c r="Q229" s="337"/>
      <c r="R229" s="337"/>
      <c r="S229" s="337"/>
      <c r="T229" s="337"/>
      <c r="U229" s="337"/>
      <c r="V229" s="337"/>
      <c r="W229" s="337"/>
      <c r="X229" s="337"/>
      <c r="Y229" s="337"/>
      <c r="Z229" s="337"/>
    </row>
    <row r="230" ht="12.75" customHeight="1">
      <c r="A230" s="337"/>
      <c r="B230" s="337"/>
      <c r="C230" s="337"/>
      <c r="D230" s="337"/>
      <c r="E230" s="337"/>
      <c r="F230" s="486"/>
      <c r="G230" s="486"/>
      <c r="H230" s="337"/>
      <c r="I230" s="337"/>
      <c r="J230" s="337"/>
      <c r="K230" s="337"/>
      <c r="L230" s="337"/>
      <c r="M230" s="337"/>
      <c r="N230" s="337"/>
      <c r="O230" s="337"/>
      <c r="P230" s="337"/>
      <c r="Q230" s="337"/>
      <c r="R230" s="337"/>
      <c r="S230" s="337"/>
      <c r="T230" s="337"/>
      <c r="U230" s="337"/>
      <c r="V230" s="337"/>
      <c r="W230" s="337"/>
      <c r="X230" s="337"/>
      <c r="Y230" s="337"/>
      <c r="Z230" s="337"/>
    </row>
    <row r="231" ht="18.75" customHeight="1">
      <c r="A231" s="139"/>
      <c r="B231" s="337"/>
      <c r="C231" s="337"/>
      <c r="D231" s="337"/>
      <c r="E231" s="337"/>
      <c r="F231" s="486"/>
      <c r="G231" s="486"/>
      <c r="H231" s="337"/>
      <c r="I231" s="337"/>
      <c r="J231" s="337"/>
      <c r="K231" s="337"/>
      <c r="L231" s="337"/>
      <c r="M231" s="337"/>
      <c r="N231" s="337"/>
      <c r="O231" s="337"/>
      <c r="P231" s="337"/>
      <c r="Q231" s="337"/>
      <c r="R231" s="337"/>
      <c r="S231" s="337"/>
      <c r="T231" s="337"/>
      <c r="U231" s="337"/>
      <c r="V231" s="337"/>
      <c r="W231" s="337"/>
      <c r="X231" s="337"/>
      <c r="Y231" s="337"/>
      <c r="Z231" s="337"/>
    </row>
    <row r="232" ht="12.75" customHeight="1">
      <c r="A232" s="337"/>
      <c r="B232" s="337"/>
      <c r="C232" s="337"/>
      <c r="D232" s="337"/>
      <c r="E232" s="337"/>
      <c r="F232" s="486"/>
      <c r="G232" s="486"/>
      <c r="H232" s="337"/>
      <c r="I232" s="337"/>
      <c r="J232" s="337"/>
      <c r="K232" s="337"/>
      <c r="L232" s="337"/>
      <c r="M232" s="337"/>
      <c r="N232" s="337"/>
      <c r="O232" s="337"/>
      <c r="P232" s="337"/>
      <c r="Q232" s="337"/>
      <c r="R232" s="337"/>
      <c r="S232" s="337"/>
      <c r="T232" s="337"/>
      <c r="U232" s="337"/>
      <c r="V232" s="337"/>
      <c r="W232" s="337"/>
      <c r="X232" s="337"/>
      <c r="Y232" s="337"/>
      <c r="Z232" s="337"/>
    </row>
    <row r="233" ht="32.25" customHeight="1">
      <c r="A233" s="337"/>
      <c r="B233" s="463"/>
      <c r="C233" s="487"/>
      <c r="D233" s="487"/>
      <c r="E233" s="487"/>
      <c r="F233" s="488"/>
      <c r="G233" s="488"/>
      <c r="H233" s="463"/>
      <c r="I233" s="463"/>
      <c r="J233" s="463"/>
      <c r="K233" s="337"/>
      <c r="L233" s="337"/>
      <c r="M233" s="337"/>
      <c r="N233" s="337"/>
      <c r="O233" s="337"/>
      <c r="P233" s="337"/>
      <c r="Q233" s="337"/>
      <c r="R233" s="337"/>
      <c r="S233" s="337"/>
      <c r="T233" s="337"/>
      <c r="U233" s="337"/>
      <c r="V233" s="337"/>
      <c r="W233" s="337"/>
      <c r="X233" s="337"/>
      <c r="Y233" s="337"/>
      <c r="Z233" s="337"/>
    </row>
    <row r="234" ht="15.75" customHeight="1">
      <c r="A234" s="489"/>
      <c r="B234" s="444"/>
      <c r="C234" s="444"/>
      <c r="D234" s="444"/>
      <c r="E234" s="444"/>
      <c r="F234" s="451"/>
      <c r="G234" s="451"/>
      <c r="H234" s="444"/>
      <c r="I234" s="457"/>
      <c r="J234" s="457"/>
      <c r="K234" s="337"/>
      <c r="L234" s="337"/>
      <c r="M234" s="337"/>
      <c r="N234" s="337"/>
      <c r="O234" s="490"/>
      <c r="P234" s="490"/>
      <c r="Q234" s="490"/>
      <c r="R234" s="337"/>
      <c r="S234" s="337"/>
      <c r="T234" s="337"/>
      <c r="U234" s="337"/>
      <c r="V234" s="337"/>
      <c r="W234" s="337"/>
      <c r="X234" s="337"/>
      <c r="Y234" s="337"/>
      <c r="Z234" s="337"/>
    </row>
    <row r="235" ht="15.75" customHeight="1">
      <c r="A235" s="489"/>
      <c r="B235" s="444"/>
      <c r="C235" s="444"/>
      <c r="D235" s="444"/>
      <c r="E235" s="444"/>
      <c r="F235" s="451"/>
      <c r="G235" s="451"/>
      <c r="H235" s="444"/>
      <c r="I235" s="457"/>
      <c r="J235" s="457"/>
      <c r="K235" s="337"/>
      <c r="L235" s="337"/>
      <c r="M235" s="337"/>
      <c r="N235" s="337"/>
      <c r="O235" s="490"/>
      <c r="P235" s="490"/>
      <c r="Q235" s="490"/>
      <c r="R235" s="337"/>
      <c r="S235" s="337"/>
      <c r="T235" s="337"/>
      <c r="U235" s="337"/>
      <c r="V235" s="337"/>
      <c r="W235" s="337"/>
      <c r="X235" s="481"/>
      <c r="Y235" s="481"/>
      <c r="Z235" s="337"/>
    </row>
    <row r="236" ht="15.75" customHeight="1">
      <c r="A236" s="489"/>
      <c r="B236" s="444"/>
      <c r="C236" s="444"/>
      <c r="D236" s="444"/>
      <c r="E236" s="444"/>
      <c r="F236" s="451"/>
      <c r="G236" s="451"/>
      <c r="H236" s="444"/>
      <c r="I236" s="457"/>
      <c r="J236" s="457"/>
      <c r="K236" s="337"/>
      <c r="L236" s="337"/>
      <c r="M236" s="337"/>
      <c r="N236" s="337"/>
      <c r="O236" s="490"/>
      <c r="P236" s="490"/>
      <c r="Q236" s="490"/>
      <c r="R236" s="337"/>
      <c r="S236" s="337"/>
      <c r="T236" s="337"/>
      <c r="U236" s="337"/>
      <c r="V236" s="337"/>
      <c r="W236" s="337"/>
      <c r="X236" s="481"/>
      <c r="Y236" s="481"/>
      <c r="Z236" s="337"/>
    </row>
    <row r="237" ht="15.75" customHeight="1">
      <c r="A237" s="489"/>
      <c r="B237" s="444"/>
      <c r="C237" s="444"/>
      <c r="D237" s="444"/>
      <c r="E237" s="444"/>
      <c r="F237" s="451"/>
      <c r="G237" s="451"/>
      <c r="H237" s="444"/>
      <c r="I237" s="457"/>
      <c r="J237" s="457"/>
      <c r="K237" s="337"/>
      <c r="L237" s="337"/>
      <c r="M237" s="337"/>
      <c r="N237" s="337"/>
      <c r="O237" s="490"/>
      <c r="P237" s="490"/>
      <c r="Q237" s="490"/>
      <c r="R237" s="337"/>
      <c r="S237" s="337"/>
      <c r="T237" s="337"/>
      <c r="U237" s="337"/>
      <c r="V237" s="337"/>
      <c r="W237" s="337"/>
      <c r="X237" s="481"/>
      <c r="Y237" s="481"/>
      <c r="Z237" s="337"/>
    </row>
    <row r="238" ht="15.75" customHeight="1">
      <c r="A238" s="489"/>
      <c r="B238" s="444"/>
      <c r="C238" s="444"/>
      <c r="D238" s="444"/>
      <c r="E238" s="444"/>
      <c r="F238" s="451"/>
      <c r="G238" s="451"/>
      <c r="H238" s="444"/>
      <c r="I238" s="457"/>
      <c r="J238" s="457"/>
      <c r="K238" s="337"/>
      <c r="L238" s="337"/>
      <c r="M238" s="337"/>
      <c r="N238" s="337"/>
      <c r="O238" s="490"/>
      <c r="P238" s="490"/>
      <c r="Q238" s="490"/>
      <c r="R238" s="337"/>
      <c r="S238" s="337"/>
      <c r="T238" s="337"/>
      <c r="U238" s="337"/>
      <c r="V238" s="337"/>
      <c r="W238" s="337"/>
      <c r="X238" s="337"/>
      <c r="Y238" s="337"/>
      <c r="Z238" s="337"/>
    </row>
    <row r="239" ht="15.75" customHeight="1">
      <c r="A239" s="489"/>
      <c r="B239" s="444"/>
      <c r="C239" s="444"/>
      <c r="D239" s="444"/>
      <c r="E239" s="444"/>
      <c r="F239" s="451"/>
      <c r="G239" s="451"/>
      <c r="H239" s="444"/>
      <c r="I239" s="457"/>
      <c r="J239" s="457"/>
      <c r="K239" s="337"/>
      <c r="L239" s="337"/>
      <c r="M239" s="337"/>
      <c r="N239" s="337"/>
      <c r="O239" s="490"/>
      <c r="P239" s="490"/>
      <c r="Q239" s="490"/>
      <c r="R239" s="337"/>
      <c r="S239" s="337"/>
      <c r="T239" s="337"/>
      <c r="U239" s="337"/>
      <c r="V239" s="337"/>
      <c r="W239" s="337"/>
      <c r="X239" s="337"/>
      <c r="Y239" s="337"/>
      <c r="Z239" s="337"/>
    </row>
    <row r="240" ht="18.75" customHeight="1">
      <c r="A240" s="489"/>
      <c r="B240" s="444"/>
      <c r="C240" s="444"/>
      <c r="D240" s="444"/>
      <c r="E240" s="444"/>
      <c r="F240" s="451"/>
      <c r="G240" s="451"/>
      <c r="H240" s="444"/>
      <c r="I240" s="457"/>
      <c r="J240" s="457"/>
      <c r="K240" s="337"/>
      <c r="L240" s="337"/>
      <c r="M240" s="337"/>
      <c r="N240" s="337"/>
      <c r="O240" s="490"/>
      <c r="P240" s="490"/>
      <c r="Q240" s="490"/>
      <c r="R240" s="337"/>
      <c r="S240" s="337"/>
      <c r="T240" s="337"/>
      <c r="U240" s="337"/>
      <c r="V240" s="337"/>
      <c r="W240" s="337"/>
      <c r="X240" s="337"/>
      <c r="Y240" s="337"/>
      <c r="Z240" s="337"/>
    </row>
    <row r="241" ht="18.0" customHeight="1">
      <c r="A241" s="489"/>
      <c r="B241" s="444"/>
      <c r="C241" s="444"/>
      <c r="D241" s="444"/>
      <c r="E241" s="444"/>
      <c r="F241" s="451"/>
      <c r="G241" s="451"/>
      <c r="H241" s="444"/>
      <c r="I241" s="457"/>
      <c r="J241" s="457"/>
      <c r="K241" s="337"/>
      <c r="L241" s="337"/>
      <c r="M241" s="337"/>
      <c r="N241" s="337"/>
      <c r="O241" s="490"/>
      <c r="P241" s="490"/>
      <c r="Q241" s="490"/>
      <c r="R241" s="337"/>
      <c r="S241" s="337"/>
      <c r="T241" s="337"/>
      <c r="U241" s="337"/>
      <c r="V241" s="337"/>
      <c r="W241" s="337"/>
      <c r="X241" s="337"/>
      <c r="Y241" s="337"/>
      <c r="Z241" s="337"/>
    </row>
    <row r="242" ht="18.0" customHeight="1">
      <c r="A242" s="489"/>
      <c r="B242" s="444"/>
      <c r="C242" s="444"/>
      <c r="D242" s="444"/>
      <c r="E242" s="444"/>
      <c r="F242" s="451"/>
      <c r="G242" s="451"/>
      <c r="H242" s="444"/>
      <c r="I242" s="457"/>
      <c r="J242" s="457"/>
      <c r="K242" s="337"/>
      <c r="L242" s="337"/>
      <c r="M242" s="337"/>
      <c r="N242" s="337"/>
      <c r="O242" s="490"/>
      <c r="P242" s="490"/>
      <c r="Q242" s="490"/>
      <c r="R242" s="337"/>
      <c r="S242" s="337"/>
      <c r="T242" s="337"/>
      <c r="U242" s="337"/>
      <c r="V242" s="337"/>
      <c r="W242" s="337"/>
      <c r="X242" s="337"/>
      <c r="Y242" s="337"/>
      <c r="Z242" s="337"/>
    </row>
    <row r="243" ht="18.0" customHeight="1">
      <c r="A243" s="489"/>
      <c r="B243" s="444"/>
      <c r="C243" s="444"/>
      <c r="D243" s="444"/>
      <c r="E243" s="444"/>
      <c r="F243" s="451"/>
      <c r="G243" s="451"/>
      <c r="H243" s="444"/>
      <c r="I243" s="457"/>
      <c r="J243" s="457"/>
      <c r="K243" s="337"/>
      <c r="L243" s="337"/>
      <c r="M243" s="337"/>
      <c r="N243" s="337"/>
      <c r="O243" s="337"/>
      <c r="P243" s="337"/>
      <c r="Q243" s="337"/>
      <c r="R243" s="337"/>
      <c r="S243" s="337"/>
      <c r="T243" s="337"/>
      <c r="U243" s="337"/>
      <c r="V243" s="337"/>
      <c r="W243" s="491"/>
      <c r="X243" s="337"/>
      <c r="Y243" s="337"/>
      <c r="Z243" s="337"/>
    </row>
    <row r="244" ht="15.75" customHeight="1">
      <c r="A244" s="489"/>
      <c r="B244" s="337"/>
      <c r="C244" s="337"/>
      <c r="D244" s="337"/>
      <c r="E244" s="337"/>
      <c r="F244" s="488"/>
      <c r="G244" s="488"/>
      <c r="H244" s="337"/>
      <c r="I244" s="492"/>
      <c r="J244" s="492"/>
      <c r="K244" s="337"/>
      <c r="L244" s="337"/>
      <c r="M244" s="337"/>
      <c r="N244" s="337"/>
      <c r="O244" s="337"/>
      <c r="P244" s="337"/>
      <c r="Q244" s="337"/>
      <c r="R244" s="337"/>
      <c r="S244" s="337"/>
      <c r="T244" s="337"/>
      <c r="U244" s="337"/>
      <c r="V244" s="337"/>
      <c r="W244" s="491"/>
      <c r="X244" s="337"/>
      <c r="Y244" s="337"/>
      <c r="Z244" s="337"/>
    </row>
    <row r="245" ht="12.75" customHeight="1">
      <c r="A245" s="337"/>
      <c r="B245" s="337"/>
      <c r="C245" s="337"/>
      <c r="D245" s="337"/>
      <c r="E245" s="337"/>
      <c r="F245" s="486"/>
      <c r="G245" s="486"/>
      <c r="H245" s="337"/>
      <c r="I245" s="337"/>
      <c r="J245" s="337"/>
      <c r="K245" s="337"/>
      <c r="L245" s="337"/>
      <c r="M245" s="337"/>
      <c r="N245" s="337"/>
      <c r="O245" s="337"/>
      <c r="P245" s="337"/>
      <c r="Q245" s="337"/>
      <c r="R245" s="337"/>
      <c r="S245" s="337"/>
      <c r="T245" s="337"/>
      <c r="U245" s="337"/>
      <c r="V245" s="337"/>
      <c r="W245" s="491"/>
      <c r="X245" s="337"/>
      <c r="Y245" s="337"/>
      <c r="Z245" s="337"/>
    </row>
    <row r="246" ht="12.75" customHeight="1">
      <c r="A246" s="337"/>
      <c r="B246" s="337"/>
      <c r="C246" s="337"/>
      <c r="D246" s="337"/>
      <c r="E246" s="337"/>
      <c r="F246" s="486"/>
      <c r="G246" s="486"/>
      <c r="H246" s="337"/>
      <c r="I246" s="337"/>
      <c r="J246" s="337"/>
      <c r="K246" s="337"/>
      <c r="L246" s="337"/>
      <c r="M246" s="337"/>
      <c r="N246" s="337"/>
      <c r="O246" s="337"/>
      <c r="P246" s="337"/>
      <c r="Q246" s="337"/>
      <c r="R246" s="337"/>
      <c r="S246" s="337"/>
      <c r="T246" s="337"/>
      <c r="U246" s="337"/>
      <c r="V246" s="337"/>
      <c r="W246" s="491"/>
      <c r="X246" s="337"/>
      <c r="Y246" s="337"/>
      <c r="Z246" s="337"/>
    </row>
    <row r="247" ht="12.75" customHeight="1">
      <c r="A247" s="337"/>
      <c r="B247" s="337"/>
      <c r="C247" s="337"/>
      <c r="D247" s="337"/>
      <c r="E247" s="337"/>
      <c r="F247" s="486"/>
      <c r="G247" s="486"/>
      <c r="H247" s="337"/>
      <c r="I247" s="337"/>
      <c r="J247" s="337"/>
      <c r="K247" s="337"/>
      <c r="L247" s="337"/>
      <c r="M247" s="337"/>
      <c r="N247" s="337"/>
      <c r="O247" s="337"/>
      <c r="P247" s="337"/>
      <c r="Q247" s="337"/>
      <c r="R247" s="337"/>
      <c r="S247" s="337"/>
      <c r="T247" s="337"/>
      <c r="U247" s="337"/>
      <c r="V247" s="337"/>
      <c r="W247" s="491"/>
      <c r="X247" s="337"/>
      <c r="Y247" s="337"/>
      <c r="Z247" s="337"/>
    </row>
    <row r="248" ht="18.75" customHeight="1">
      <c r="A248" s="139"/>
      <c r="B248" s="337"/>
      <c r="C248" s="337"/>
      <c r="D248" s="337"/>
      <c r="E248" s="337"/>
      <c r="F248" s="486"/>
      <c r="G248" s="486"/>
      <c r="H248" s="337"/>
      <c r="I248" s="337"/>
      <c r="J248" s="337"/>
      <c r="K248" s="337"/>
      <c r="L248" s="337"/>
      <c r="M248" s="337"/>
      <c r="N248" s="337"/>
      <c r="O248" s="337"/>
      <c r="P248" s="337"/>
      <c r="Q248" s="337"/>
      <c r="R248" s="337"/>
      <c r="S248" s="337"/>
      <c r="T248" s="337"/>
      <c r="U248" s="337"/>
      <c r="V248" s="337"/>
      <c r="W248" s="491"/>
      <c r="X248" s="337"/>
      <c r="Y248" s="337"/>
      <c r="Z248" s="337"/>
    </row>
    <row r="249" ht="12.75" customHeight="1">
      <c r="A249" s="337"/>
      <c r="B249" s="337"/>
      <c r="C249" s="337"/>
      <c r="D249" s="337"/>
      <c r="E249" s="337"/>
      <c r="F249" s="486"/>
      <c r="G249" s="486"/>
      <c r="H249" s="337"/>
      <c r="I249" s="337"/>
      <c r="J249" s="337"/>
      <c r="K249" s="337"/>
      <c r="L249" s="337"/>
      <c r="M249" s="337"/>
      <c r="N249" s="337"/>
      <c r="O249" s="337"/>
      <c r="P249" s="337"/>
      <c r="Q249" s="337"/>
      <c r="R249" s="337"/>
      <c r="S249" s="337"/>
      <c r="T249" s="337"/>
      <c r="U249" s="337"/>
      <c r="V249" s="337"/>
      <c r="W249" s="491"/>
      <c r="X249" s="337"/>
      <c r="Y249" s="337"/>
      <c r="Z249" s="337"/>
    </row>
    <row r="250" ht="33.75" customHeight="1">
      <c r="A250" s="337"/>
      <c r="B250" s="463"/>
      <c r="C250" s="487"/>
      <c r="D250" s="487"/>
      <c r="E250" s="487"/>
      <c r="F250" s="488"/>
      <c r="G250" s="488"/>
      <c r="H250" s="463"/>
      <c r="I250" s="463"/>
      <c r="J250" s="463"/>
      <c r="K250" s="337"/>
      <c r="L250" s="337"/>
      <c r="M250" s="337"/>
      <c r="N250" s="337"/>
      <c r="O250" s="337"/>
      <c r="P250" s="337"/>
      <c r="Q250" s="337"/>
      <c r="R250" s="337"/>
      <c r="S250" s="337"/>
      <c r="T250" s="337"/>
      <c r="U250" s="337"/>
      <c r="V250" s="337"/>
      <c r="W250" s="491"/>
      <c r="X250" s="337"/>
      <c r="Y250" s="337"/>
      <c r="Z250" s="337"/>
    </row>
    <row r="251" ht="15.75" customHeight="1">
      <c r="A251" s="489"/>
      <c r="B251" s="493"/>
      <c r="C251" s="492"/>
      <c r="D251" s="492"/>
      <c r="E251" s="492"/>
      <c r="F251" s="494"/>
      <c r="G251" s="494"/>
      <c r="H251" s="492"/>
      <c r="I251" s="492"/>
      <c r="J251" s="492"/>
      <c r="K251" s="337"/>
      <c r="L251" s="337"/>
      <c r="M251" s="337"/>
      <c r="N251" s="337"/>
      <c r="O251" s="337"/>
      <c r="P251" s="337"/>
      <c r="Q251" s="337"/>
      <c r="R251" s="337"/>
      <c r="S251" s="337"/>
      <c r="T251" s="337"/>
      <c r="U251" s="337"/>
      <c r="V251" s="337"/>
      <c r="W251" s="491"/>
      <c r="X251" s="337"/>
      <c r="Y251" s="337"/>
      <c r="Z251" s="337"/>
    </row>
    <row r="252" ht="15.75" customHeight="1">
      <c r="A252" s="489"/>
      <c r="B252" s="493"/>
      <c r="C252" s="492"/>
      <c r="D252" s="492"/>
      <c r="E252" s="492"/>
      <c r="F252" s="494"/>
      <c r="G252" s="494"/>
      <c r="H252" s="492"/>
      <c r="I252" s="492"/>
      <c r="J252" s="492"/>
      <c r="K252" s="337"/>
      <c r="L252" s="337"/>
      <c r="M252" s="337"/>
      <c r="N252" s="337"/>
      <c r="O252" s="337"/>
      <c r="P252" s="337"/>
      <c r="Q252" s="337"/>
      <c r="R252" s="337"/>
      <c r="S252" s="337"/>
      <c r="T252" s="337"/>
      <c r="U252" s="337"/>
      <c r="V252" s="337"/>
      <c r="W252" s="491"/>
      <c r="X252" s="337"/>
      <c r="Y252" s="337"/>
      <c r="Z252" s="337"/>
    </row>
    <row r="253" ht="15.75" customHeight="1">
      <c r="A253" s="489"/>
      <c r="B253" s="493"/>
      <c r="C253" s="492"/>
      <c r="D253" s="492"/>
      <c r="E253" s="492"/>
      <c r="F253" s="494"/>
      <c r="G253" s="494"/>
      <c r="H253" s="492"/>
      <c r="I253" s="492"/>
      <c r="J253" s="492"/>
      <c r="K253" s="337"/>
      <c r="L253" s="337"/>
      <c r="M253" s="337"/>
      <c r="N253" s="337"/>
      <c r="O253" s="337"/>
      <c r="P253" s="337"/>
      <c r="Q253" s="337"/>
      <c r="R253" s="337"/>
      <c r="S253" s="337"/>
      <c r="T253" s="337"/>
      <c r="U253" s="337"/>
      <c r="V253" s="337"/>
      <c r="W253" s="491"/>
      <c r="X253" s="337"/>
      <c r="Y253" s="337"/>
      <c r="Z253" s="337"/>
    </row>
    <row r="254" ht="15.75" customHeight="1">
      <c r="A254" s="489"/>
      <c r="B254" s="493"/>
      <c r="C254" s="492"/>
      <c r="D254" s="492"/>
      <c r="E254" s="492"/>
      <c r="F254" s="495"/>
      <c r="G254" s="495"/>
      <c r="H254" s="492"/>
      <c r="I254" s="492"/>
      <c r="J254" s="492"/>
      <c r="K254" s="337"/>
      <c r="L254" s="337"/>
      <c r="M254" s="337"/>
      <c r="N254" s="337"/>
      <c r="O254" s="337"/>
      <c r="P254" s="337"/>
      <c r="Q254" s="337"/>
      <c r="R254" s="337"/>
      <c r="S254" s="337"/>
      <c r="T254" s="337"/>
      <c r="U254" s="337"/>
      <c r="V254" s="337"/>
      <c r="W254" s="486"/>
      <c r="X254" s="337"/>
      <c r="Y254" s="337"/>
      <c r="Z254" s="337"/>
    </row>
    <row r="255" ht="15.75" customHeight="1">
      <c r="A255" s="489"/>
      <c r="B255" s="493"/>
      <c r="C255" s="492"/>
      <c r="D255" s="492"/>
      <c r="E255" s="492"/>
      <c r="F255" s="495"/>
      <c r="G255" s="495"/>
      <c r="H255" s="492"/>
      <c r="I255" s="492"/>
      <c r="J255" s="492"/>
      <c r="K255" s="337"/>
      <c r="L255" s="337"/>
      <c r="M255" s="337"/>
      <c r="N255" s="337"/>
      <c r="O255" s="337"/>
      <c r="P255" s="337"/>
      <c r="Q255" s="337"/>
      <c r="R255" s="337"/>
      <c r="S255" s="337"/>
      <c r="T255" s="337"/>
      <c r="U255" s="337"/>
      <c r="V255" s="337"/>
      <c r="W255" s="491"/>
      <c r="X255" s="337"/>
      <c r="Y255" s="337"/>
      <c r="Z255" s="337"/>
    </row>
    <row r="256" ht="15.75" customHeight="1">
      <c r="A256" s="489"/>
      <c r="B256" s="493"/>
      <c r="C256" s="496"/>
      <c r="D256" s="492"/>
      <c r="E256" s="492"/>
      <c r="F256" s="495"/>
      <c r="G256" s="495"/>
      <c r="H256" s="492"/>
      <c r="I256" s="492"/>
      <c r="J256" s="492"/>
      <c r="K256" s="337"/>
      <c r="L256" s="337"/>
      <c r="M256" s="337"/>
      <c r="N256" s="337"/>
      <c r="O256" s="337"/>
      <c r="P256" s="337"/>
      <c r="Q256" s="337"/>
      <c r="R256" s="337"/>
      <c r="S256" s="337"/>
      <c r="T256" s="337"/>
      <c r="U256" s="337"/>
      <c r="V256" s="337"/>
      <c r="W256" s="491"/>
      <c r="X256" s="337"/>
      <c r="Y256" s="337"/>
      <c r="Z256" s="337"/>
    </row>
    <row r="257" ht="15.75" customHeight="1">
      <c r="A257" s="337"/>
      <c r="B257" s="337"/>
      <c r="C257" s="337"/>
      <c r="D257" s="337"/>
      <c r="E257" s="337"/>
      <c r="F257" s="488"/>
      <c r="G257" s="488"/>
      <c r="H257" s="337"/>
      <c r="I257" s="492"/>
      <c r="J257" s="492"/>
      <c r="K257" s="337"/>
      <c r="L257" s="337"/>
      <c r="M257" s="337"/>
      <c r="N257" s="337"/>
      <c r="O257" s="337"/>
      <c r="P257" s="337"/>
      <c r="Q257" s="337"/>
      <c r="R257" s="337"/>
      <c r="S257" s="337"/>
      <c r="T257" s="337"/>
      <c r="U257" s="337"/>
      <c r="V257" s="337"/>
      <c r="W257" s="491"/>
      <c r="X257" s="337"/>
      <c r="Y257" s="337"/>
      <c r="Z257" s="337"/>
    </row>
    <row r="258" ht="12.75" customHeight="1">
      <c r="A258" s="337"/>
      <c r="B258" s="337"/>
      <c r="C258" s="337"/>
      <c r="D258" s="337"/>
      <c r="E258" s="337"/>
      <c r="F258" s="486"/>
      <c r="G258" s="486"/>
      <c r="H258" s="337"/>
      <c r="I258" s="337"/>
      <c r="J258" s="337"/>
      <c r="K258" s="337"/>
      <c r="L258" s="337"/>
      <c r="M258" s="337"/>
      <c r="N258" s="337"/>
      <c r="O258" s="337"/>
      <c r="P258" s="337"/>
      <c r="Q258" s="337"/>
      <c r="R258" s="337"/>
      <c r="S258" s="337"/>
      <c r="T258" s="337"/>
      <c r="U258" s="337"/>
      <c r="V258" s="337"/>
      <c r="W258" s="491"/>
      <c r="X258" s="337"/>
      <c r="Y258" s="337"/>
      <c r="Z258" s="337"/>
    </row>
    <row r="259" ht="12.75" customHeight="1">
      <c r="A259" s="337"/>
      <c r="B259" s="337"/>
      <c r="C259" s="337"/>
      <c r="D259" s="337"/>
      <c r="E259" s="337"/>
      <c r="F259" s="486"/>
      <c r="G259" s="486"/>
      <c r="H259" s="337"/>
      <c r="I259" s="337"/>
      <c r="J259" s="337"/>
      <c r="K259" s="337"/>
      <c r="L259" s="337"/>
      <c r="M259" s="337"/>
      <c r="N259" s="337"/>
      <c r="O259" s="337"/>
      <c r="P259" s="337"/>
      <c r="Q259" s="337"/>
      <c r="R259" s="337"/>
      <c r="S259" s="337"/>
      <c r="T259" s="337"/>
      <c r="U259" s="337"/>
      <c r="V259" s="337"/>
      <c r="W259" s="491"/>
      <c r="X259" s="337"/>
      <c r="Y259" s="337"/>
      <c r="Z259" s="337"/>
    </row>
    <row r="260" ht="12.75" customHeight="1">
      <c r="A260" s="337"/>
      <c r="B260" s="337"/>
      <c r="C260" s="337"/>
      <c r="D260" s="337"/>
      <c r="E260" s="337"/>
      <c r="F260" s="486"/>
      <c r="G260" s="486"/>
      <c r="H260" s="337"/>
      <c r="I260" s="337"/>
      <c r="J260" s="337"/>
      <c r="K260" s="337"/>
      <c r="L260" s="337"/>
      <c r="M260" s="337"/>
      <c r="N260" s="337"/>
      <c r="O260" s="337"/>
      <c r="P260" s="337"/>
      <c r="Q260" s="337"/>
      <c r="R260" s="337"/>
      <c r="S260" s="337"/>
      <c r="T260" s="337"/>
      <c r="U260" s="337"/>
      <c r="V260" s="337"/>
      <c r="W260" s="491"/>
      <c r="X260" s="337"/>
      <c r="Y260" s="337"/>
      <c r="Z260" s="337"/>
    </row>
    <row r="261" ht="19.5" customHeight="1">
      <c r="A261" s="497"/>
      <c r="B261" s="337"/>
      <c r="C261" s="337"/>
      <c r="D261" s="337"/>
      <c r="E261" s="337"/>
      <c r="F261" s="486"/>
      <c r="G261" s="486"/>
      <c r="H261" s="337"/>
      <c r="I261" s="337"/>
      <c r="J261" s="337"/>
      <c r="K261" s="337"/>
      <c r="L261" s="337"/>
      <c r="M261" s="337"/>
      <c r="N261" s="337"/>
      <c r="O261" s="337"/>
      <c r="P261" s="337"/>
      <c r="Q261" s="337"/>
      <c r="R261" s="337"/>
      <c r="S261" s="337"/>
      <c r="T261" s="337"/>
      <c r="U261" s="337"/>
      <c r="V261" s="337"/>
      <c r="W261" s="491"/>
      <c r="X261" s="337"/>
      <c r="Y261" s="337"/>
      <c r="Z261" s="337"/>
    </row>
    <row r="262" ht="15.75" customHeight="1">
      <c r="A262" s="498"/>
      <c r="B262" s="444"/>
      <c r="C262" s="444"/>
      <c r="D262" s="444"/>
      <c r="E262" s="444"/>
      <c r="F262" s="499"/>
      <c r="G262" s="499"/>
      <c r="H262" s="444"/>
      <c r="I262" s="498"/>
      <c r="J262" s="498"/>
      <c r="K262" s="498"/>
      <c r="L262" s="498"/>
      <c r="M262" s="498"/>
      <c r="N262" s="498"/>
      <c r="O262" s="498"/>
      <c r="P262" s="498"/>
      <c r="Q262" s="498"/>
      <c r="R262" s="498"/>
      <c r="S262" s="498"/>
      <c r="T262" s="498"/>
      <c r="U262" s="498"/>
      <c r="V262" s="498"/>
      <c r="W262" s="491"/>
      <c r="X262" s="498"/>
      <c r="Y262" s="498"/>
      <c r="Z262" s="498"/>
    </row>
    <row r="263" ht="15.75" customHeight="1">
      <c r="A263" s="463"/>
      <c r="B263" s="463"/>
      <c r="C263" s="463"/>
      <c r="D263" s="463"/>
      <c r="E263" s="463"/>
      <c r="F263" s="500"/>
      <c r="G263" s="500"/>
      <c r="H263" s="463"/>
      <c r="I263" s="337"/>
      <c r="J263" s="337"/>
      <c r="K263" s="337"/>
      <c r="L263" s="337"/>
      <c r="M263" s="337"/>
      <c r="N263" s="337"/>
      <c r="O263" s="337"/>
      <c r="P263" s="337"/>
      <c r="Q263" s="337"/>
      <c r="R263" s="337"/>
      <c r="S263" s="337"/>
      <c r="T263" s="337"/>
      <c r="U263" s="337"/>
      <c r="V263" s="337"/>
      <c r="W263" s="491"/>
      <c r="X263" s="337"/>
      <c r="Y263" s="337"/>
      <c r="Z263" s="337"/>
    </row>
    <row r="264" ht="15.75" customHeight="1">
      <c r="A264" s="463"/>
      <c r="B264" s="463"/>
      <c r="C264" s="501"/>
      <c r="D264" s="502"/>
      <c r="E264" s="502"/>
      <c r="F264" s="503"/>
      <c r="G264" s="503"/>
      <c r="H264" s="502"/>
      <c r="I264" s="337"/>
      <c r="J264" s="337"/>
      <c r="K264" s="337"/>
      <c r="L264" s="337"/>
      <c r="M264" s="337"/>
      <c r="N264" s="337"/>
      <c r="O264" s="337"/>
      <c r="P264" s="337"/>
      <c r="Q264" s="337"/>
      <c r="R264" s="337"/>
      <c r="S264" s="337"/>
      <c r="T264" s="337"/>
      <c r="U264" s="337"/>
      <c r="V264" s="337"/>
      <c r="W264" s="491"/>
      <c r="X264" s="337"/>
      <c r="Y264" s="337"/>
      <c r="Z264" s="337"/>
    </row>
    <row r="265" ht="15.75" customHeight="1">
      <c r="A265" s="463"/>
      <c r="B265" s="489"/>
      <c r="C265" s="504"/>
      <c r="D265" s="504"/>
      <c r="E265" s="504"/>
      <c r="F265" s="505"/>
      <c r="G265" s="505"/>
      <c r="H265" s="504"/>
      <c r="I265" s="337"/>
      <c r="J265" s="337"/>
      <c r="K265" s="337"/>
      <c r="L265" s="337"/>
      <c r="M265" s="337"/>
      <c r="N265" s="337"/>
      <c r="O265" s="337"/>
      <c r="P265" s="337"/>
      <c r="Q265" s="337"/>
      <c r="R265" s="337"/>
      <c r="S265" s="337"/>
      <c r="T265" s="337"/>
      <c r="U265" s="337"/>
      <c r="V265" s="337"/>
      <c r="W265" s="491"/>
      <c r="X265" s="337"/>
      <c r="Y265" s="337"/>
      <c r="Z265" s="337"/>
    </row>
    <row r="266" ht="15.75" customHeight="1">
      <c r="A266" s="337"/>
      <c r="B266" s="337"/>
      <c r="C266" s="337"/>
      <c r="D266" s="445" t="s">
        <v>50</v>
      </c>
      <c r="E266" s="445" t="s">
        <v>48</v>
      </c>
      <c r="F266" s="500">
        <f>+D263+E263+F263+H263</f>
        <v>0</v>
      </c>
      <c r="G266" s="488"/>
      <c r="H266" s="337"/>
      <c r="I266" s="337"/>
      <c r="J266" s="337"/>
      <c r="K266" s="337"/>
      <c r="L266" s="337"/>
      <c r="M266" s="337"/>
      <c r="N266" s="337"/>
      <c r="O266" s="337"/>
      <c r="P266" s="337"/>
      <c r="Q266" s="337"/>
      <c r="R266" s="337"/>
      <c r="S266" s="337"/>
      <c r="T266" s="337"/>
      <c r="U266" s="337"/>
      <c r="V266" s="337"/>
      <c r="W266" s="495"/>
      <c r="X266" s="337"/>
      <c r="Y266" s="337"/>
      <c r="Z266" s="337"/>
    </row>
    <row r="267" ht="15.75" customHeight="1">
      <c r="A267" s="337"/>
      <c r="B267" s="337"/>
      <c r="C267" s="337"/>
      <c r="D267" s="496"/>
      <c r="E267" s="445" t="s">
        <v>49</v>
      </c>
      <c r="F267" s="503" t="str">
        <f>+F266/B263</f>
        <v>#DIV/0!</v>
      </c>
      <c r="G267" s="503"/>
      <c r="H267" s="337"/>
      <c r="I267" s="337"/>
      <c r="J267" s="337"/>
      <c r="K267" s="337"/>
      <c r="L267" s="337"/>
      <c r="M267" s="337"/>
      <c r="N267" s="337"/>
      <c r="O267" s="337"/>
      <c r="P267" s="337"/>
      <c r="Q267" s="337"/>
      <c r="R267" s="337"/>
      <c r="S267" s="337"/>
      <c r="T267" s="337"/>
      <c r="U267" s="337"/>
      <c r="V267" s="337"/>
      <c r="W267" s="495"/>
      <c r="X267" s="337"/>
      <c r="Y267" s="337"/>
      <c r="Z267" s="337"/>
    </row>
    <row r="268" ht="15.75" customHeight="1">
      <c r="A268" s="498"/>
      <c r="B268" s="498"/>
      <c r="C268" s="445" t="s">
        <v>51</v>
      </c>
      <c r="D268" s="498"/>
      <c r="E268" s="498"/>
      <c r="F268" s="506"/>
      <c r="G268" s="506"/>
      <c r="H268" s="498"/>
      <c r="I268" s="337"/>
      <c r="J268" s="337"/>
      <c r="K268" s="337"/>
      <c r="L268" s="337"/>
      <c r="M268" s="337"/>
      <c r="N268" s="337"/>
      <c r="O268" s="337"/>
      <c r="P268" s="337"/>
      <c r="Q268" s="337"/>
      <c r="R268" s="337"/>
      <c r="S268" s="337"/>
      <c r="T268" s="337"/>
      <c r="U268" s="337"/>
      <c r="V268" s="337"/>
      <c r="W268" s="486"/>
      <c r="X268" s="337"/>
      <c r="Y268" s="337"/>
      <c r="Z268" s="337"/>
    </row>
    <row r="269" ht="15.75" customHeight="1">
      <c r="A269" s="498"/>
      <c r="B269" s="498"/>
      <c r="C269" s="498"/>
      <c r="D269" s="445" t="s">
        <v>52</v>
      </c>
      <c r="E269" s="498"/>
      <c r="F269" s="506">
        <f>+F268*(F266-F263)</f>
        <v>0</v>
      </c>
      <c r="G269" s="506"/>
      <c r="H269" s="498"/>
      <c r="I269" s="337"/>
      <c r="J269" s="337"/>
      <c r="K269" s="337"/>
      <c r="L269" s="337"/>
      <c r="M269" s="337"/>
      <c r="N269" s="337"/>
      <c r="O269" s="337"/>
      <c r="P269" s="337"/>
      <c r="Q269" s="337"/>
      <c r="R269" s="337"/>
      <c r="S269" s="337"/>
      <c r="T269" s="337"/>
      <c r="U269" s="337"/>
      <c r="V269" s="337"/>
      <c r="W269" s="337"/>
      <c r="X269" s="337"/>
      <c r="Y269" s="337"/>
      <c r="Z269" s="337"/>
    </row>
    <row r="270" ht="12.75" customHeight="1">
      <c r="A270" s="337"/>
      <c r="B270" s="337"/>
      <c r="C270" s="337"/>
      <c r="D270" s="337"/>
      <c r="E270" s="337"/>
      <c r="F270" s="486"/>
      <c r="G270" s="486"/>
      <c r="H270" s="337"/>
      <c r="I270" s="337"/>
      <c r="J270" s="337"/>
      <c r="K270" s="337"/>
      <c r="L270" s="337"/>
      <c r="M270" s="337"/>
      <c r="N270" s="337"/>
      <c r="O270" s="337"/>
      <c r="P270" s="337"/>
      <c r="Q270" s="337"/>
      <c r="R270" s="337"/>
      <c r="S270" s="337"/>
      <c r="T270" s="337"/>
      <c r="U270" s="337"/>
      <c r="V270" s="337"/>
      <c r="W270" s="337"/>
      <c r="X270" s="337"/>
      <c r="Y270" s="337"/>
      <c r="Z270" s="337"/>
    </row>
    <row r="271" ht="12.75" customHeight="1">
      <c r="A271" s="337"/>
      <c r="B271" s="337"/>
      <c r="C271" s="337"/>
      <c r="D271" s="337"/>
      <c r="E271" s="337"/>
      <c r="F271" s="486"/>
      <c r="G271" s="486"/>
      <c r="H271" s="337"/>
      <c r="I271" s="337"/>
      <c r="J271" s="337"/>
      <c r="K271" s="337"/>
      <c r="L271" s="337"/>
      <c r="M271" s="337"/>
      <c r="N271" s="337"/>
      <c r="O271" s="337"/>
      <c r="P271" s="337"/>
      <c r="Q271" s="337"/>
      <c r="R271" s="337"/>
      <c r="S271" s="337"/>
      <c r="T271" s="337"/>
      <c r="U271" s="337"/>
      <c r="V271" s="337"/>
      <c r="W271" s="337"/>
      <c r="X271" s="337"/>
      <c r="Y271" s="337"/>
      <c r="Z271" s="337"/>
    </row>
    <row r="272" ht="12.75" customHeight="1">
      <c r="A272" s="337"/>
      <c r="B272" s="337"/>
      <c r="C272" s="337"/>
      <c r="D272" s="337"/>
      <c r="E272" s="337"/>
      <c r="F272" s="486"/>
      <c r="G272" s="486"/>
      <c r="H272" s="337"/>
      <c r="I272" s="337"/>
      <c r="J272" s="337"/>
      <c r="K272" s="337"/>
      <c r="L272" s="337"/>
      <c r="M272" s="337"/>
      <c r="N272" s="337"/>
      <c r="O272" s="337"/>
      <c r="P272" s="337"/>
      <c r="Q272" s="337"/>
      <c r="R272" s="337"/>
      <c r="S272" s="337"/>
      <c r="T272" s="337"/>
      <c r="U272" s="337"/>
      <c r="V272" s="337"/>
      <c r="W272" s="337"/>
      <c r="X272" s="337"/>
      <c r="Y272" s="337"/>
      <c r="Z272" s="337"/>
    </row>
    <row r="273" ht="12.75" customHeight="1">
      <c r="A273" s="337"/>
      <c r="B273" s="337"/>
      <c r="C273" s="337"/>
      <c r="D273" s="337"/>
      <c r="E273" s="337"/>
      <c r="F273" s="486"/>
      <c r="G273" s="486"/>
      <c r="H273" s="337"/>
      <c r="I273" s="337"/>
      <c r="J273" s="337"/>
      <c r="K273" s="337"/>
      <c r="L273" s="337"/>
      <c r="M273" s="337"/>
      <c r="N273" s="337"/>
      <c r="O273" s="337"/>
      <c r="P273" s="337"/>
      <c r="Q273" s="337"/>
      <c r="R273" s="337"/>
      <c r="S273" s="337"/>
      <c r="T273" s="337"/>
      <c r="U273" s="337"/>
      <c r="V273" s="337"/>
      <c r="W273" s="337"/>
      <c r="X273" s="337"/>
      <c r="Y273" s="337"/>
      <c r="Z273" s="337"/>
    </row>
    <row r="274" ht="12.75" customHeight="1">
      <c r="A274" s="337"/>
      <c r="B274" s="337"/>
      <c r="C274" s="337"/>
      <c r="D274" s="337"/>
      <c r="E274" s="337"/>
      <c r="F274" s="486"/>
      <c r="G274" s="486"/>
      <c r="H274" s="337"/>
      <c r="I274" s="337"/>
      <c r="J274" s="337"/>
      <c r="K274" s="337"/>
      <c r="L274" s="337"/>
      <c r="M274" s="337"/>
      <c r="N274" s="337"/>
      <c r="O274" s="337"/>
      <c r="P274" s="337"/>
      <c r="Q274" s="337"/>
      <c r="R274" s="337"/>
      <c r="S274" s="337"/>
      <c r="T274" s="337"/>
      <c r="U274" s="337"/>
      <c r="V274" s="337"/>
      <c r="W274" s="337"/>
      <c r="X274" s="337"/>
      <c r="Y274" s="337"/>
      <c r="Z274" s="337"/>
    </row>
    <row r="275" ht="12.75" customHeight="1">
      <c r="A275" s="337"/>
      <c r="B275" s="337"/>
      <c r="C275" s="337"/>
      <c r="D275" s="337"/>
      <c r="E275" s="337"/>
      <c r="F275" s="486"/>
      <c r="G275" s="486"/>
      <c r="H275" s="337"/>
      <c r="I275" s="337"/>
      <c r="J275" s="337"/>
      <c r="K275" s="337"/>
      <c r="L275" s="337"/>
      <c r="M275" s="337"/>
      <c r="N275" s="337"/>
      <c r="O275" s="337"/>
      <c r="P275" s="337"/>
      <c r="Q275" s="337"/>
      <c r="R275" s="337"/>
      <c r="S275" s="337"/>
      <c r="T275" s="337"/>
      <c r="U275" s="337"/>
      <c r="V275" s="337"/>
      <c r="W275" s="337"/>
      <c r="X275" s="337"/>
      <c r="Y275" s="337"/>
      <c r="Z275" s="337"/>
    </row>
    <row r="276" ht="12.75" customHeight="1">
      <c r="A276" s="337"/>
      <c r="B276" s="337"/>
      <c r="C276" s="337"/>
      <c r="D276" s="337"/>
      <c r="E276" s="337"/>
      <c r="F276" s="486"/>
      <c r="G276" s="486"/>
      <c r="H276" s="337"/>
      <c r="I276" s="337"/>
      <c r="J276" s="337"/>
      <c r="K276" s="337"/>
      <c r="L276" s="337"/>
      <c r="M276" s="337"/>
      <c r="N276" s="337"/>
      <c r="O276" s="337"/>
      <c r="P276" s="337"/>
      <c r="Q276" s="337"/>
      <c r="R276" s="337"/>
      <c r="S276" s="337"/>
      <c r="T276" s="337"/>
      <c r="U276" s="337"/>
      <c r="V276" s="337"/>
      <c r="W276" s="337"/>
      <c r="X276" s="337"/>
      <c r="Y276" s="337"/>
      <c r="Z276" s="337"/>
    </row>
    <row r="277" ht="12.75" customHeight="1">
      <c r="A277" s="337"/>
      <c r="B277" s="337"/>
      <c r="C277" s="337"/>
      <c r="D277" s="337"/>
      <c r="E277" s="337"/>
      <c r="F277" s="486"/>
      <c r="G277" s="486"/>
      <c r="H277" s="337"/>
      <c r="I277" s="337"/>
      <c r="J277" s="337"/>
      <c r="K277" s="337"/>
      <c r="L277" s="337"/>
      <c r="M277" s="337"/>
      <c r="N277" s="337"/>
      <c r="O277" s="337"/>
      <c r="P277" s="337"/>
      <c r="Q277" s="337"/>
      <c r="R277" s="337"/>
      <c r="S277" s="337"/>
      <c r="T277" s="337"/>
      <c r="U277" s="337"/>
      <c r="V277" s="337"/>
      <c r="W277" s="337"/>
      <c r="X277" s="337"/>
      <c r="Y277" s="337"/>
      <c r="Z277" s="337"/>
    </row>
    <row r="278" ht="12.75" customHeight="1">
      <c r="A278" s="337"/>
      <c r="B278" s="337"/>
      <c r="C278" s="337"/>
      <c r="D278" s="337"/>
      <c r="E278" s="337"/>
      <c r="F278" s="486"/>
      <c r="G278" s="486"/>
      <c r="H278" s="337"/>
      <c r="I278" s="337"/>
      <c r="J278" s="337"/>
      <c r="K278" s="337"/>
      <c r="L278" s="337"/>
      <c r="M278" s="337"/>
      <c r="N278" s="337"/>
      <c r="O278" s="337"/>
      <c r="P278" s="337"/>
      <c r="Q278" s="337"/>
      <c r="R278" s="337"/>
      <c r="S278" s="337"/>
      <c r="T278" s="337"/>
      <c r="U278" s="337"/>
      <c r="V278" s="337"/>
      <c r="W278" s="337"/>
      <c r="X278" s="337"/>
      <c r="Y278" s="337"/>
      <c r="Z278" s="337"/>
    </row>
    <row r="279" ht="12.75" customHeight="1">
      <c r="A279" s="337"/>
      <c r="B279" s="337"/>
      <c r="C279" s="337"/>
      <c r="D279" s="337"/>
      <c r="E279" s="337"/>
      <c r="F279" s="486"/>
      <c r="G279" s="486"/>
      <c r="H279" s="337"/>
      <c r="I279" s="337"/>
      <c r="J279" s="337"/>
      <c r="K279" s="337"/>
      <c r="L279" s="337"/>
      <c r="M279" s="337"/>
      <c r="N279" s="337"/>
      <c r="O279" s="337"/>
      <c r="P279" s="337"/>
      <c r="Q279" s="337"/>
      <c r="R279" s="337"/>
      <c r="S279" s="337"/>
      <c r="T279" s="337"/>
      <c r="U279" s="337"/>
      <c r="V279" s="337"/>
      <c r="W279" s="337"/>
      <c r="X279" s="337"/>
      <c r="Y279" s="337"/>
      <c r="Z279" s="337"/>
    </row>
    <row r="280" ht="12.75" customHeight="1">
      <c r="A280" s="337"/>
      <c r="B280" s="337"/>
      <c r="C280" s="337"/>
      <c r="D280" s="337"/>
      <c r="E280" s="337"/>
      <c r="F280" s="486"/>
      <c r="G280" s="486"/>
      <c r="H280" s="337"/>
      <c r="I280" s="337"/>
      <c r="J280" s="337"/>
      <c r="K280" s="337"/>
      <c r="L280" s="337"/>
      <c r="M280" s="337"/>
      <c r="N280" s="337"/>
      <c r="O280" s="337"/>
      <c r="P280" s="337"/>
      <c r="Q280" s="337"/>
      <c r="R280" s="337"/>
      <c r="S280" s="337"/>
      <c r="T280" s="337"/>
      <c r="U280" s="337"/>
      <c r="V280" s="337"/>
      <c r="W280" s="337"/>
      <c r="X280" s="337"/>
      <c r="Y280" s="337"/>
      <c r="Z280" s="337"/>
    </row>
    <row r="281" ht="12.75" customHeight="1">
      <c r="A281" s="337"/>
      <c r="B281" s="337"/>
      <c r="C281" s="337"/>
      <c r="D281" s="337"/>
      <c r="E281" s="337"/>
      <c r="F281" s="486"/>
      <c r="G281" s="486"/>
      <c r="H281" s="337"/>
      <c r="I281" s="337"/>
      <c r="J281" s="337"/>
      <c r="K281" s="337"/>
      <c r="L281" s="337"/>
      <c r="M281" s="337"/>
      <c r="N281" s="337"/>
      <c r="O281" s="337"/>
      <c r="P281" s="337"/>
      <c r="Q281" s="337"/>
      <c r="R281" s="337"/>
      <c r="S281" s="337"/>
      <c r="T281" s="337"/>
      <c r="U281" s="337"/>
      <c r="V281" s="337"/>
      <c r="W281" s="337"/>
      <c r="X281" s="337"/>
      <c r="Y281" s="337"/>
      <c r="Z281" s="337"/>
    </row>
    <row r="282" ht="12.75" customHeight="1">
      <c r="A282" s="337"/>
      <c r="B282" s="337"/>
      <c r="C282" s="337"/>
      <c r="D282" s="337"/>
      <c r="E282" s="337"/>
      <c r="F282" s="486"/>
      <c r="G282" s="486"/>
      <c r="H282" s="337"/>
      <c r="I282" s="337"/>
      <c r="J282" s="337"/>
      <c r="K282" s="337"/>
      <c r="L282" s="337"/>
      <c r="M282" s="337"/>
      <c r="N282" s="337"/>
      <c r="O282" s="337"/>
      <c r="P282" s="337"/>
      <c r="Q282" s="337"/>
      <c r="R282" s="337"/>
      <c r="S282" s="337"/>
      <c r="T282" s="337"/>
      <c r="U282" s="337"/>
      <c r="V282" s="337"/>
      <c r="W282" s="337"/>
      <c r="X282" s="337"/>
      <c r="Y282" s="337"/>
      <c r="Z282" s="337"/>
    </row>
    <row r="283" ht="12.75" customHeight="1">
      <c r="A283" s="337"/>
      <c r="B283" s="337"/>
      <c r="C283" s="337"/>
      <c r="D283" s="337"/>
      <c r="E283" s="337"/>
      <c r="F283" s="486"/>
      <c r="G283" s="486"/>
      <c r="H283" s="337"/>
      <c r="I283" s="337"/>
      <c r="J283" s="337"/>
      <c r="K283" s="337"/>
      <c r="L283" s="337"/>
      <c r="M283" s="337"/>
      <c r="N283" s="337"/>
      <c r="O283" s="337"/>
      <c r="P283" s="337"/>
      <c r="Q283" s="337"/>
      <c r="R283" s="337"/>
      <c r="S283" s="337"/>
      <c r="T283" s="337"/>
      <c r="U283" s="337"/>
      <c r="V283" s="337"/>
      <c r="W283" s="337"/>
      <c r="X283" s="337"/>
      <c r="Y283" s="337"/>
      <c r="Z283" s="337"/>
    </row>
    <row r="284" ht="12.75" customHeight="1">
      <c r="A284" s="337"/>
      <c r="B284" s="337"/>
      <c r="C284" s="337"/>
      <c r="D284" s="337"/>
      <c r="E284" s="337"/>
      <c r="F284" s="486"/>
      <c r="G284" s="486"/>
      <c r="H284" s="337"/>
      <c r="I284" s="337"/>
      <c r="J284" s="337"/>
      <c r="K284" s="337"/>
      <c r="L284" s="337"/>
      <c r="M284" s="337"/>
      <c r="N284" s="337"/>
      <c r="O284" s="337"/>
      <c r="P284" s="337"/>
      <c r="Q284" s="337"/>
      <c r="R284" s="337"/>
      <c r="S284" s="337"/>
      <c r="T284" s="337"/>
      <c r="U284" s="337"/>
      <c r="V284" s="337"/>
      <c r="W284" s="337"/>
      <c r="X284" s="337"/>
      <c r="Y284" s="337"/>
      <c r="Z284" s="337"/>
    </row>
    <row r="285" ht="12.75" customHeight="1">
      <c r="A285" s="337"/>
      <c r="B285" s="337"/>
      <c r="C285" s="337"/>
      <c r="D285" s="337"/>
      <c r="E285" s="337"/>
      <c r="F285" s="486"/>
      <c r="G285" s="486"/>
      <c r="H285" s="337"/>
      <c r="I285" s="337"/>
      <c r="J285" s="337"/>
      <c r="K285" s="337"/>
      <c r="L285" s="337"/>
      <c r="M285" s="337"/>
      <c r="N285" s="337"/>
      <c r="O285" s="337"/>
      <c r="P285" s="337"/>
      <c r="Q285" s="337"/>
      <c r="R285" s="337"/>
      <c r="S285" s="337"/>
      <c r="T285" s="337"/>
      <c r="U285" s="337"/>
      <c r="V285" s="337"/>
      <c r="W285" s="337"/>
      <c r="X285" s="337"/>
      <c r="Y285" s="337"/>
      <c r="Z285" s="337"/>
    </row>
    <row r="286" ht="12.75" customHeight="1">
      <c r="A286" s="337"/>
      <c r="B286" s="337"/>
      <c r="C286" s="337"/>
      <c r="D286" s="337"/>
      <c r="E286" s="337"/>
      <c r="F286" s="486"/>
      <c r="G286" s="486"/>
      <c r="H286" s="337"/>
      <c r="I286" s="337"/>
      <c r="J286" s="337"/>
      <c r="K286" s="337"/>
      <c r="L286" s="337"/>
      <c r="M286" s="337"/>
      <c r="N286" s="337"/>
      <c r="O286" s="337"/>
      <c r="P286" s="337"/>
      <c r="Q286" s="337"/>
      <c r="R286" s="337"/>
      <c r="S286" s="337"/>
      <c r="T286" s="337"/>
      <c r="U286" s="337"/>
      <c r="V286" s="337"/>
      <c r="W286" s="337"/>
      <c r="X286" s="337"/>
      <c r="Y286" s="337"/>
      <c r="Z286" s="337"/>
    </row>
    <row r="287" ht="12.75" customHeight="1">
      <c r="A287" s="337"/>
      <c r="B287" s="337"/>
      <c r="C287" s="337"/>
      <c r="D287" s="337"/>
      <c r="E287" s="337"/>
      <c r="F287" s="486"/>
      <c r="G287" s="486"/>
      <c r="H287" s="337"/>
      <c r="I287" s="337"/>
      <c r="J287" s="337"/>
      <c r="K287" s="337"/>
      <c r="L287" s="337"/>
      <c r="M287" s="337"/>
      <c r="N287" s="337"/>
      <c r="O287" s="337"/>
      <c r="P287" s="337"/>
      <c r="Q287" s="337"/>
      <c r="R287" s="337"/>
      <c r="S287" s="337"/>
      <c r="T287" s="337"/>
      <c r="U287" s="337"/>
      <c r="V287" s="337"/>
      <c r="W287" s="337"/>
      <c r="X287" s="337"/>
      <c r="Y287" s="337"/>
      <c r="Z287" s="337"/>
    </row>
    <row r="288" ht="12.75" customHeight="1">
      <c r="A288" s="337"/>
      <c r="B288" s="337"/>
      <c r="C288" s="337"/>
      <c r="D288" s="337"/>
      <c r="E288" s="337"/>
      <c r="F288" s="486"/>
      <c r="G288" s="486"/>
      <c r="H288" s="337"/>
      <c r="I288" s="337"/>
      <c r="J288" s="337"/>
      <c r="K288" s="337"/>
      <c r="L288" s="337"/>
      <c r="M288" s="337"/>
      <c r="N288" s="337"/>
      <c r="O288" s="337"/>
      <c r="P288" s="337"/>
      <c r="Q288" s="337"/>
      <c r="R288" s="337"/>
      <c r="S288" s="337"/>
      <c r="T288" s="337"/>
      <c r="U288" s="337"/>
      <c r="V288" s="337"/>
      <c r="W288" s="337"/>
      <c r="X288" s="337"/>
      <c r="Y288" s="337"/>
      <c r="Z288" s="337"/>
    </row>
    <row r="289" ht="12.75" customHeight="1">
      <c r="A289" s="337"/>
      <c r="B289" s="337"/>
      <c r="C289" s="337"/>
      <c r="D289" s="337"/>
      <c r="E289" s="337"/>
      <c r="F289" s="486"/>
      <c r="G289" s="486"/>
      <c r="H289" s="337"/>
      <c r="I289" s="337"/>
      <c r="J289" s="337"/>
      <c r="K289" s="337"/>
      <c r="L289" s="337"/>
      <c r="M289" s="337"/>
      <c r="N289" s="337"/>
      <c r="O289" s="337"/>
      <c r="P289" s="337"/>
      <c r="Q289" s="337"/>
      <c r="R289" s="337"/>
      <c r="S289" s="337"/>
      <c r="T289" s="337"/>
      <c r="U289" s="337"/>
      <c r="V289" s="337"/>
      <c r="W289" s="337"/>
      <c r="X289" s="337"/>
      <c r="Y289" s="337"/>
      <c r="Z289" s="337"/>
    </row>
    <row r="290" ht="12.75" customHeight="1">
      <c r="A290" s="337"/>
      <c r="B290" s="337"/>
      <c r="C290" s="337"/>
      <c r="D290" s="337"/>
      <c r="E290" s="337"/>
      <c r="F290" s="486"/>
      <c r="G290" s="486"/>
      <c r="H290" s="337"/>
      <c r="I290" s="337"/>
      <c r="J290" s="337"/>
      <c r="K290" s="337"/>
      <c r="L290" s="337"/>
      <c r="M290" s="337"/>
      <c r="N290" s="337"/>
      <c r="O290" s="337"/>
      <c r="P290" s="337"/>
      <c r="Q290" s="337"/>
      <c r="R290" s="337"/>
      <c r="S290" s="337"/>
      <c r="T290" s="337"/>
      <c r="U290" s="337"/>
      <c r="V290" s="337"/>
      <c r="W290" s="337"/>
      <c r="X290" s="337"/>
      <c r="Y290" s="337"/>
      <c r="Z290" s="337"/>
    </row>
    <row r="291" ht="12.75" customHeight="1">
      <c r="A291" s="337"/>
      <c r="B291" s="337"/>
      <c r="C291" s="337"/>
      <c r="D291" s="337"/>
      <c r="E291" s="337"/>
      <c r="F291" s="486"/>
      <c r="G291" s="486"/>
      <c r="H291" s="337"/>
      <c r="I291" s="337"/>
      <c r="J291" s="337"/>
      <c r="K291" s="337"/>
      <c r="L291" s="337"/>
      <c r="M291" s="337"/>
      <c r="N291" s="337"/>
      <c r="O291" s="337"/>
      <c r="P291" s="337"/>
      <c r="Q291" s="337"/>
      <c r="R291" s="337"/>
      <c r="S291" s="337"/>
      <c r="T291" s="337"/>
      <c r="U291" s="337"/>
      <c r="V291" s="337"/>
      <c r="W291" s="337"/>
      <c r="X291" s="337"/>
      <c r="Y291" s="337"/>
      <c r="Z291" s="337"/>
    </row>
    <row r="292" ht="12.75" customHeight="1">
      <c r="A292" s="337"/>
      <c r="B292" s="337"/>
      <c r="C292" s="337"/>
      <c r="D292" s="337"/>
      <c r="E292" s="337"/>
      <c r="F292" s="486"/>
      <c r="G292" s="486"/>
      <c r="H292" s="337"/>
      <c r="I292" s="337"/>
      <c r="J292" s="337"/>
      <c r="K292" s="337"/>
      <c r="L292" s="337"/>
      <c r="M292" s="337"/>
      <c r="N292" s="337"/>
      <c r="O292" s="337"/>
      <c r="P292" s="337"/>
      <c r="Q292" s="337"/>
      <c r="R292" s="337"/>
      <c r="S292" s="337"/>
      <c r="T292" s="337"/>
      <c r="U292" s="337"/>
      <c r="V292" s="337"/>
      <c r="W292" s="337"/>
      <c r="X292" s="337"/>
      <c r="Y292" s="337"/>
      <c r="Z292" s="337"/>
    </row>
    <row r="293" ht="12.75" customHeight="1">
      <c r="A293" s="337"/>
      <c r="B293" s="337"/>
      <c r="C293" s="337"/>
      <c r="D293" s="337"/>
      <c r="E293" s="337"/>
      <c r="F293" s="486"/>
      <c r="G293" s="486"/>
      <c r="H293" s="337"/>
      <c r="I293" s="337"/>
      <c r="J293" s="337"/>
      <c r="K293" s="337"/>
      <c r="L293" s="337"/>
      <c r="M293" s="337"/>
      <c r="N293" s="337"/>
      <c r="O293" s="337"/>
      <c r="P293" s="337"/>
      <c r="Q293" s="337"/>
      <c r="R293" s="337"/>
      <c r="S293" s="337"/>
      <c r="T293" s="337"/>
      <c r="U293" s="337"/>
      <c r="V293" s="337"/>
      <c r="W293" s="337"/>
      <c r="X293" s="337"/>
      <c r="Y293" s="337"/>
      <c r="Z293" s="337"/>
    </row>
    <row r="294" ht="12.75" customHeight="1">
      <c r="A294" s="337"/>
      <c r="B294" s="337"/>
      <c r="C294" s="337"/>
      <c r="D294" s="337"/>
      <c r="E294" s="337"/>
      <c r="F294" s="486"/>
      <c r="G294" s="486"/>
      <c r="H294" s="337"/>
      <c r="I294" s="337"/>
      <c r="J294" s="337"/>
      <c r="K294" s="337"/>
      <c r="L294" s="337"/>
      <c r="M294" s="337"/>
      <c r="N294" s="337"/>
      <c r="O294" s="337"/>
      <c r="P294" s="337"/>
      <c r="Q294" s="337"/>
      <c r="R294" s="337"/>
      <c r="S294" s="337"/>
      <c r="T294" s="337"/>
      <c r="U294" s="337"/>
      <c r="V294" s="337"/>
      <c r="W294" s="337"/>
      <c r="X294" s="337"/>
      <c r="Y294" s="337"/>
      <c r="Z294" s="337"/>
    </row>
    <row r="295" ht="12.75" customHeight="1">
      <c r="A295" s="337"/>
      <c r="B295" s="337"/>
      <c r="C295" s="337"/>
      <c r="D295" s="337"/>
      <c r="E295" s="337"/>
      <c r="F295" s="486"/>
      <c r="G295" s="486"/>
      <c r="H295" s="337"/>
      <c r="I295" s="337"/>
      <c r="J295" s="337"/>
      <c r="K295" s="337"/>
      <c r="L295" s="337"/>
      <c r="M295" s="337"/>
      <c r="N295" s="337"/>
      <c r="O295" s="337"/>
      <c r="P295" s="337"/>
      <c r="Q295" s="337"/>
      <c r="R295" s="337"/>
      <c r="S295" s="337"/>
      <c r="T295" s="337"/>
      <c r="U295" s="337"/>
      <c r="V295" s="337"/>
      <c r="W295" s="337"/>
      <c r="X295" s="337"/>
      <c r="Y295" s="337"/>
      <c r="Z295" s="337"/>
    </row>
    <row r="296" ht="12.75" customHeight="1">
      <c r="A296" s="337"/>
      <c r="B296" s="337"/>
      <c r="C296" s="337"/>
      <c r="D296" s="337"/>
      <c r="E296" s="337"/>
      <c r="F296" s="486"/>
      <c r="G296" s="486"/>
      <c r="H296" s="337"/>
      <c r="I296" s="337"/>
      <c r="J296" s="337"/>
      <c r="K296" s="337"/>
      <c r="L296" s="337"/>
      <c r="M296" s="337"/>
      <c r="N296" s="337"/>
      <c r="O296" s="337"/>
      <c r="P296" s="337"/>
      <c r="Q296" s="337"/>
      <c r="R296" s="337"/>
      <c r="S296" s="337"/>
      <c r="T296" s="337"/>
      <c r="U296" s="337"/>
      <c r="V296" s="337"/>
      <c r="W296" s="337"/>
      <c r="X296" s="337"/>
      <c r="Y296" s="337"/>
      <c r="Z296" s="337"/>
    </row>
    <row r="297" ht="12.75" customHeight="1">
      <c r="A297" s="337"/>
      <c r="B297" s="337"/>
      <c r="C297" s="337"/>
      <c r="D297" s="337"/>
      <c r="E297" s="337"/>
      <c r="F297" s="486"/>
      <c r="G297" s="486"/>
      <c r="H297" s="337"/>
      <c r="I297" s="337"/>
      <c r="J297" s="337"/>
      <c r="K297" s="337"/>
      <c r="L297" s="337"/>
      <c r="M297" s="337"/>
      <c r="N297" s="337"/>
      <c r="O297" s="337"/>
      <c r="P297" s="337"/>
      <c r="Q297" s="337"/>
      <c r="R297" s="337"/>
      <c r="S297" s="337"/>
      <c r="T297" s="337"/>
      <c r="U297" s="337"/>
      <c r="V297" s="337"/>
      <c r="W297" s="337"/>
      <c r="X297" s="337"/>
      <c r="Y297" s="337"/>
      <c r="Z297" s="337"/>
    </row>
    <row r="298" ht="12.75" customHeight="1">
      <c r="A298" s="337"/>
      <c r="B298" s="337"/>
      <c r="C298" s="337"/>
      <c r="D298" s="337"/>
      <c r="E298" s="337"/>
      <c r="F298" s="486"/>
      <c r="G298" s="486"/>
      <c r="H298" s="337"/>
      <c r="I298" s="337"/>
      <c r="J298" s="337"/>
      <c r="K298" s="337"/>
      <c r="L298" s="337"/>
      <c r="M298" s="337"/>
      <c r="N298" s="337"/>
      <c r="O298" s="337"/>
      <c r="P298" s="337"/>
      <c r="Q298" s="337"/>
      <c r="R298" s="337"/>
      <c r="S298" s="337"/>
      <c r="T298" s="337"/>
      <c r="U298" s="337"/>
      <c r="V298" s="337"/>
      <c r="W298" s="337"/>
      <c r="X298" s="337"/>
      <c r="Y298" s="337"/>
      <c r="Z298" s="337"/>
    </row>
    <row r="299" ht="12.75" customHeight="1">
      <c r="A299" s="337"/>
      <c r="B299" s="337"/>
      <c r="C299" s="337"/>
      <c r="D299" s="337"/>
      <c r="E299" s="337"/>
      <c r="F299" s="486"/>
      <c r="G299" s="486"/>
      <c r="H299" s="337"/>
      <c r="I299" s="337"/>
      <c r="J299" s="337"/>
      <c r="K299" s="337"/>
      <c r="L299" s="337"/>
      <c r="M299" s="337"/>
      <c r="N299" s="337"/>
      <c r="O299" s="337"/>
      <c r="P299" s="337"/>
      <c r="Q299" s="337"/>
      <c r="R299" s="337"/>
      <c r="S299" s="337"/>
      <c r="T299" s="337"/>
      <c r="U299" s="337"/>
      <c r="V299" s="337"/>
      <c r="W299" s="337"/>
      <c r="X299" s="337"/>
      <c r="Y299" s="337"/>
      <c r="Z299" s="337"/>
    </row>
    <row r="300" ht="12.75" customHeight="1">
      <c r="A300" s="337"/>
      <c r="B300" s="337"/>
      <c r="C300" s="337"/>
      <c r="D300" s="337"/>
      <c r="E300" s="337"/>
      <c r="F300" s="486"/>
      <c r="G300" s="486"/>
      <c r="H300" s="337"/>
      <c r="I300" s="337"/>
      <c r="J300" s="337"/>
      <c r="K300" s="337"/>
      <c r="L300" s="337"/>
      <c r="M300" s="337"/>
      <c r="N300" s="337"/>
      <c r="O300" s="337"/>
      <c r="P300" s="337"/>
      <c r="Q300" s="337"/>
      <c r="R300" s="337"/>
      <c r="S300" s="337"/>
      <c r="T300" s="337"/>
      <c r="U300" s="337"/>
      <c r="V300" s="337"/>
      <c r="W300" s="337"/>
      <c r="X300" s="337"/>
      <c r="Y300" s="337"/>
      <c r="Z300" s="337"/>
    </row>
    <row r="301" ht="12.75" customHeight="1">
      <c r="A301" s="337"/>
      <c r="B301" s="337"/>
      <c r="C301" s="337"/>
      <c r="D301" s="337"/>
      <c r="E301" s="337"/>
      <c r="F301" s="486"/>
      <c r="G301" s="486"/>
      <c r="H301" s="337"/>
      <c r="I301" s="337"/>
      <c r="J301" s="337"/>
      <c r="K301" s="337"/>
      <c r="L301" s="337"/>
      <c r="M301" s="337"/>
      <c r="N301" s="337"/>
      <c r="O301" s="337"/>
      <c r="P301" s="337"/>
      <c r="Q301" s="337"/>
      <c r="R301" s="337"/>
      <c r="S301" s="337"/>
      <c r="T301" s="337"/>
      <c r="U301" s="337"/>
      <c r="V301" s="337"/>
      <c r="W301" s="337"/>
      <c r="X301" s="337"/>
      <c r="Y301" s="337"/>
      <c r="Z301" s="337"/>
    </row>
    <row r="302" ht="12.75" customHeight="1">
      <c r="A302" s="337"/>
      <c r="B302" s="337"/>
      <c r="C302" s="337"/>
      <c r="D302" s="337"/>
      <c r="E302" s="337"/>
      <c r="F302" s="486"/>
      <c r="G302" s="486"/>
      <c r="H302" s="337"/>
      <c r="I302" s="337"/>
      <c r="J302" s="337"/>
      <c r="K302" s="337"/>
      <c r="L302" s="337"/>
      <c r="M302" s="337"/>
      <c r="N302" s="337"/>
      <c r="O302" s="337"/>
      <c r="P302" s="337"/>
      <c r="Q302" s="337"/>
      <c r="R302" s="337"/>
      <c r="S302" s="337"/>
      <c r="T302" s="337"/>
      <c r="U302" s="337"/>
      <c r="V302" s="337"/>
      <c r="W302" s="337"/>
      <c r="X302" s="337"/>
      <c r="Y302" s="337"/>
      <c r="Z302" s="337"/>
    </row>
    <row r="303" ht="12.75" customHeight="1">
      <c r="A303" s="337"/>
      <c r="B303" s="337"/>
      <c r="C303" s="337"/>
      <c r="D303" s="337"/>
      <c r="E303" s="337"/>
      <c r="F303" s="486"/>
      <c r="G303" s="486"/>
      <c r="H303" s="337"/>
      <c r="I303" s="337"/>
      <c r="J303" s="337"/>
      <c r="K303" s="337"/>
      <c r="L303" s="337"/>
      <c r="M303" s="337"/>
      <c r="N303" s="337"/>
      <c r="O303" s="337"/>
      <c r="P303" s="337"/>
      <c r="Q303" s="337"/>
      <c r="R303" s="337"/>
      <c r="S303" s="337"/>
      <c r="T303" s="337"/>
      <c r="U303" s="337"/>
      <c r="V303" s="337"/>
      <c r="W303" s="337"/>
      <c r="X303" s="337"/>
      <c r="Y303" s="337"/>
      <c r="Z303" s="337"/>
    </row>
    <row r="304" ht="12.75" customHeight="1">
      <c r="A304" s="337"/>
      <c r="B304" s="337"/>
      <c r="C304" s="337"/>
      <c r="D304" s="337"/>
      <c r="E304" s="337"/>
      <c r="F304" s="486"/>
      <c r="G304" s="486"/>
      <c r="H304" s="337"/>
      <c r="I304" s="337"/>
      <c r="J304" s="337"/>
      <c r="K304" s="337"/>
      <c r="L304" s="337"/>
      <c r="M304" s="337"/>
      <c r="N304" s="337"/>
      <c r="O304" s="337"/>
      <c r="P304" s="337"/>
      <c r="Q304" s="337"/>
      <c r="R304" s="337"/>
      <c r="S304" s="337"/>
      <c r="T304" s="337"/>
      <c r="U304" s="337"/>
      <c r="V304" s="337"/>
      <c r="W304" s="337"/>
      <c r="X304" s="337"/>
      <c r="Y304" s="337"/>
      <c r="Z304" s="337"/>
    </row>
    <row r="305" ht="12.75" customHeight="1">
      <c r="A305" s="337"/>
      <c r="B305" s="337"/>
      <c r="C305" s="337"/>
      <c r="D305" s="337"/>
      <c r="E305" s="337"/>
      <c r="F305" s="486"/>
      <c r="G305" s="486"/>
      <c r="H305" s="337"/>
      <c r="I305" s="337"/>
      <c r="J305" s="337"/>
      <c r="K305" s="337"/>
      <c r="L305" s="337"/>
      <c r="M305" s="337"/>
      <c r="N305" s="337"/>
      <c r="O305" s="337"/>
      <c r="P305" s="337"/>
      <c r="Q305" s="337"/>
      <c r="R305" s="337"/>
      <c r="S305" s="337"/>
      <c r="T305" s="337"/>
      <c r="U305" s="337"/>
      <c r="V305" s="337"/>
      <c r="W305" s="337"/>
      <c r="X305" s="337"/>
      <c r="Y305" s="337"/>
      <c r="Z305" s="337"/>
    </row>
    <row r="306" ht="12.75" customHeight="1">
      <c r="A306" s="337"/>
      <c r="B306" s="337"/>
      <c r="C306" s="337"/>
      <c r="D306" s="337"/>
      <c r="E306" s="337"/>
      <c r="F306" s="486"/>
      <c r="G306" s="486"/>
      <c r="H306" s="337"/>
      <c r="I306" s="337"/>
      <c r="J306" s="337"/>
      <c r="K306" s="337"/>
      <c r="L306" s="337"/>
      <c r="M306" s="337"/>
      <c r="N306" s="337"/>
      <c r="O306" s="337"/>
      <c r="P306" s="337"/>
      <c r="Q306" s="337"/>
      <c r="R306" s="337"/>
      <c r="S306" s="337"/>
      <c r="T306" s="337"/>
      <c r="U306" s="337"/>
      <c r="V306" s="337"/>
      <c r="W306" s="337"/>
      <c r="X306" s="337"/>
      <c r="Y306" s="337"/>
      <c r="Z306" s="337"/>
    </row>
    <row r="307" ht="12.75" customHeight="1">
      <c r="A307" s="337"/>
      <c r="B307" s="337"/>
      <c r="C307" s="337"/>
      <c r="D307" s="337"/>
      <c r="E307" s="337"/>
      <c r="F307" s="486"/>
      <c r="G307" s="486"/>
      <c r="H307" s="337"/>
      <c r="I307" s="337"/>
      <c r="J307" s="337"/>
      <c r="K307" s="337"/>
      <c r="L307" s="337"/>
      <c r="M307" s="337"/>
      <c r="N307" s="337"/>
      <c r="O307" s="337"/>
      <c r="P307" s="337"/>
      <c r="Q307" s="337"/>
      <c r="R307" s="337"/>
      <c r="S307" s="337"/>
      <c r="T307" s="337"/>
      <c r="U307" s="337"/>
      <c r="V307" s="337"/>
      <c r="W307" s="337"/>
      <c r="X307" s="337"/>
      <c r="Y307" s="337"/>
      <c r="Z307" s="337"/>
    </row>
    <row r="308" ht="12.75" customHeight="1">
      <c r="A308" s="337"/>
      <c r="B308" s="337"/>
      <c r="C308" s="337"/>
      <c r="D308" s="337"/>
      <c r="E308" s="337"/>
      <c r="F308" s="486"/>
      <c r="G308" s="486"/>
      <c r="H308" s="337"/>
      <c r="I308" s="337"/>
      <c r="J308" s="337"/>
      <c r="K308" s="337"/>
      <c r="L308" s="337"/>
      <c r="M308" s="337"/>
      <c r="N308" s="337"/>
      <c r="O308" s="337"/>
      <c r="P308" s="337"/>
      <c r="Q308" s="337"/>
      <c r="R308" s="337"/>
      <c r="S308" s="337"/>
      <c r="T308" s="337"/>
      <c r="U308" s="337"/>
      <c r="V308" s="337"/>
      <c r="W308" s="337"/>
      <c r="X308" s="337"/>
      <c r="Y308" s="337"/>
      <c r="Z308" s="337"/>
    </row>
    <row r="309" ht="12.75" customHeight="1">
      <c r="A309" s="337"/>
      <c r="B309" s="337"/>
      <c r="C309" s="337"/>
      <c r="D309" s="337"/>
      <c r="E309" s="337"/>
      <c r="F309" s="486"/>
      <c r="G309" s="486"/>
      <c r="H309" s="337"/>
      <c r="I309" s="337"/>
      <c r="J309" s="337"/>
      <c r="K309" s="337"/>
      <c r="L309" s="337"/>
      <c r="M309" s="337"/>
      <c r="N309" s="337"/>
      <c r="O309" s="337"/>
      <c r="P309" s="337"/>
      <c r="Q309" s="337"/>
      <c r="R309" s="337"/>
      <c r="S309" s="337"/>
      <c r="T309" s="337"/>
      <c r="U309" s="337"/>
      <c r="V309" s="337"/>
      <c r="W309" s="337"/>
      <c r="X309" s="337"/>
      <c r="Y309" s="337"/>
      <c r="Z309" s="337"/>
    </row>
    <row r="310" ht="12.75" customHeight="1">
      <c r="A310" s="337"/>
      <c r="B310" s="337"/>
      <c r="C310" s="337"/>
      <c r="D310" s="337"/>
      <c r="E310" s="337"/>
      <c r="F310" s="486"/>
      <c r="G310" s="486"/>
      <c r="H310" s="337"/>
      <c r="I310" s="337"/>
      <c r="J310" s="337"/>
      <c r="K310" s="337"/>
      <c r="L310" s="337"/>
      <c r="M310" s="337"/>
      <c r="N310" s="337"/>
      <c r="O310" s="337"/>
      <c r="P310" s="337"/>
      <c r="Q310" s="337"/>
      <c r="R310" s="337"/>
      <c r="S310" s="337"/>
      <c r="T310" s="337"/>
      <c r="U310" s="337"/>
      <c r="V310" s="337"/>
      <c r="W310" s="337"/>
      <c r="X310" s="337"/>
      <c r="Y310" s="337"/>
      <c r="Z310" s="337"/>
    </row>
    <row r="311" ht="12.75" customHeight="1">
      <c r="A311" s="337"/>
      <c r="B311" s="337"/>
      <c r="C311" s="337"/>
      <c r="D311" s="337"/>
      <c r="E311" s="337"/>
      <c r="F311" s="486"/>
      <c r="G311" s="486"/>
      <c r="H311" s="337"/>
      <c r="I311" s="337"/>
      <c r="J311" s="337"/>
      <c r="K311" s="337"/>
      <c r="L311" s="337"/>
      <c r="M311" s="337"/>
      <c r="N311" s="337"/>
      <c r="O311" s="337"/>
      <c r="P311" s="337"/>
      <c r="Q311" s="337"/>
      <c r="R311" s="337"/>
      <c r="S311" s="337"/>
      <c r="T311" s="337"/>
      <c r="U311" s="337"/>
      <c r="V311" s="337"/>
      <c r="W311" s="337"/>
      <c r="X311" s="337"/>
      <c r="Y311" s="337"/>
      <c r="Z311" s="337"/>
    </row>
    <row r="312" ht="12.75" customHeight="1">
      <c r="A312" s="337"/>
      <c r="B312" s="337"/>
      <c r="C312" s="337"/>
      <c r="D312" s="337"/>
      <c r="E312" s="337"/>
      <c r="F312" s="486"/>
      <c r="G312" s="486"/>
      <c r="H312" s="337"/>
      <c r="I312" s="337"/>
      <c r="J312" s="337"/>
      <c r="K312" s="337"/>
      <c r="L312" s="337"/>
      <c r="M312" s="337"/>
      <c r="N312" s="337"/>
      <c r="O312" s="337"/>
      <c r="P312" s="337"/>
      <c r="Q312" s="337"/>
      <c r="R312" s="337"/>
      <c r="S312" s="337"/>
      <c r="T312" s="337"/>
      <c r="U312" s="337"/>
      <c r="V312" s="337"/>
      <c r="W312" s="337"/>
      <c r="X312" s="337"/>
      <c r="Y312" s="337"/>
      <c r="Z312" s="337"/>
    </row>
    <row r="313" ht="12.75" customHeight="1">
      <c r="A313" s="337"/>
      <c r="B313" s="337"/>
      <c r="C313" s="337"/>
      <c r="D313" s="337"/>
      <c r="E313" s="337"/>
      <c r="F313" s="486"/>
      <c r="G313" s="486"/>
      <c r="H313" s="337"/>
      <c r="I313" s="337"/>
      <c r="J313" s="337"/>
      <c r="K313" s="337"/>
      <c r="L313" s="337"/>
      <c r="M313" s="337"/>
      <c r="N313" s="337"/>
      <c r="O313" s="337"/>
      <c r="P313" s="337"/>
      <c r="Q313" s="337"/>
      <c r="R313" s="337"/>
      <c r="S313" s="337"/>
      <c r="T313" s="337"/>
      <c r="U313" s="337"/>
      <c r="V313" s="337"/>
      <c r="W313" s="337"/>
      <c r="X313" s="337"/>
      <c r="Y313" s="337"/>
      <c r="Z313" s="337"/>
    </row>
    <row r="314" ht="12.75" customHeight="1">
      <c r="A314" s="337"/>
      <c r="B314" s="337"/>
      <c r="C314" s="337"/>
      <c r="D314" s="337"/>
      <c r="E314" s="337"/>
      <c r="F314" s="486"/>
      <c r="G314" s="486"/>
      <c r="H314" s="337"/>
      <c r="I314" s="337"/>
      <c r="J314" s="337"/>
      <c r="K314" s="337"/>
      <c r="L314" s="337"/>
      <c r="M314" s="337"/>
      <c r="N314" s="337"/>
      <c r="O314" s="337"/>
      <c r="P314" s="337"/>
      <c r="Q314" s="337"/>
      <c r="R314" s="337"/>
      <c r="S314" s="337"/>
      <c r="T314" s="337"/>
      <c r="U314" s="337"/>
      <c r="V314" s="337"/>
      <c r="W314" s="337"/>
      <c r="X314" s="337"/>
      <c r="Y314" s="337"/>
      <c r="Z314" s="337"/>
    </row>
    <row r="315" ht="12.75" customHeight="1">
      <c r="A315" s="337"/>
      <c r="B315" s="337"/>
      <c r="C315" s="337"/>
      <c r="D315" s="337"/>
      <c r="E315" s="337"/>
      <c r="F315" s="486"/>
      <c r="G315" s="486"/>
      <c r="H315" s="337"/>
      <c r="I315" s="337"/>
      <c r="J315" s="337"/>
      <c r="K315" s="337"/>
      <c r="L315" s="337"/>
      <c r="M315" s="337"/>
      <c r="N315" s="337"/>
      <c r="O315" s="337"/>
      <c r="P315" s="337"/>
      <c r="Q315" s="337"/>
      <c r="R315" s="337"/>
      <c r="S315" s="337"/>
      <c r="T315" s="337"/>
      <c r="U315" s="337"/>
      <c r="V315" s="337"/>
      <c r="W315" s="337"/>
      <c r="X315" s="337"/>
      <c r="Y315" s="337"/>
      <c r="Z315" s="337"/>
    </row>
    <row r="316" ht="12.75" customHeight="1">
      <c r="A316" s="337"/>
      <c r="B316" s="337"/>
      <c r="C316" s="337"/>
      <c r="D316" s="337"/>
      <c r="E316" s="337"/>
      <c r="F316" s="486"/>
      <c r="G316" s="486"/>
      <c r="H316" s="337"/>
      <c r="I316" s="337"/>
      <c r="J316" s="337"/>
      <c r="K316" s="337"/>
      <c r="L316" s="337"/>
      <c r="M316" s="337"/>
      <c r="N316" s="337"/>
      <c r="O316" s="337"/>
      <c r="P316" s="337"/>
      <c r="Q316" s="337"/>
      <c r="R316" s="337"/>
      <c r="S316" s="337"/>
      <c r="T316" s="337"/>
      <c r="U316" s="337"/>
      <c r="V316" s="337"/>
      <c r="W316" s="337"/>
      <c r="X316" s="337"/>
      <c r="Y316" s="337"/>
      <c r="Z316" s="337"/>
    </row>
    <row r="317" ht="12.75" customHeight="1">
      <c r="A317" s="337"/>
      <c r="B317" s="337"/>
      <c r="C317" s="337"/>
      <c r="D317" s="337"/>
      <c r="E317" s="337"/>
      <c r="F317" s="486"/>
      <c r="G317" s="486"/>
      <c r="H317" s="337"/>
      <c r="I317" s="337"/>
      <c r="J317" s="337"/>
      <c r="K317" s="337"/>
      <c r="L317" s="337"/>
      <c r="M317" s="337"/>
      <c r="N317" s="337"/>
      <c r="O317" s="337"/>
      <c r="P317" s="337"/>
      <c r="Q317" s="337"/>
      <c r="R317" s="337"/>
      <c r="S317" s="337"/>
      <c r="T317" s="337"/>
      <c r="U317" s="337"/>
      <c r="V317" s="337"/>
      <c r="W317" s="337"/>
      <c r="X317" s="337"/>
      <c r="Y317" s="337"/>
      <c r="Z317" s="337"/>
    </row>
    <row r="318" ht="12.75" customHeight="1">
      <c r="A318" s="337"/>
      <c r="B318" s="337"/>
      <c r="C318" s="337"/>
      <c r="D318" s="337"/>
      <c r="E318" s="337"/>
      <c r="F318" s="486"/>
      <c r="G318" s="486"/>
      <c r="H318" s="337"/>
      <c r="I318" s="337"/>
      <c r="J318" s="337"/>
      <c r="K318" s="337"/>
      <c r="L318" s="337"/>
      <c r="M318" s="337"/>
      <c r="N318" s="337"/>
      <c r="O318" s="337"/>
      <c r="P318" s="337"/>
      <c r="Q318" s="337"/>
      <c r="R318" s="337"/>
      <c r="S318" s="337"/>
      <c r="T318" s="337"/>
      <c r="U318" s="337"/>
      <c r="V318" s="337"/>
      <c r="W318" s="337"/>
      <c r="X318" s="337"/>
      <c r="Y318" s="337"/>
      <c r="Z318" s="337"/>
    </row>
    <row r="319" ht="12.75" customHeight="1">
      <c r="A319" s="337"/>
      <c r="B319" s="337"/>
      <c r="C319" s="337"/>
      <c r="D319" s="337"/>
      <c r="E319" s="337"/>
      <c r="F319" s="486"/>
      <c r="G319" s="486"/>
      <c r="H319" s="337"/>
      <c r="I319" s="337"/>
      <c r="J319" s="337"/>
      <c r="K319" s="337"/>
      <c r="L319" s="337"/>
      <c r="M319" s="337"/>
      <c r="N319" s="337"/>
      <c r="O319" s="337"/>
      <c r="P319" s="337"/>
      <c r="Q319" s="337"/>
      <c r="R319" s="337"/>
      <c r="S319" s="337"/>
      <c r="T319" s="337"/>
      <c r="U319" s="337"/>
      <c r="V319" s="337"/>
      <c r="W319" s="337"/>
      <c r="X319" s="337"/>
      <c r="Y319" s="337"/>
      <c r="Z319" s="337"/>
    </row>
    <row r="320" ht="12.75" customHeight="1">
      <c r="A320" s="337"/>
      <c r="B320" s="337"/>
      <c r="C320" s="337"/>
      <c r="D320" s="337"/>
      <c r="E320" s="337"/>
      <c r="F320" s="486"/>
      <c r="G320" s="486"/>
      <c r="H320" s="337"/>
      <c r="I320" s="337"/>
      <c r="J320" s="337"/>
      <c r="K320" s="337"/>
      <c r="L320" s="337"/>
      <c r="M320" s="337"/>
      <c r="N320" s="337"/>
      <c r="O320" s="337"/>
      <c r="P320" s="337"/>
      <c r="Q320" s="337"/>
      <c r="R320" s="337"/>
      <c r="S320" s="337"/>
      <c r="T320" s="337"/>
      <c r="U320" s="337"/>
      <c r="V320" s="337"/>
      <c r="W320" s="337"/>
      <c r="X320" s="337"/>
      <c r="Y320" s="337"/>
      <c r="Z320" s="337"/>
    </row>
    <row r="321" ht="12.75" customHeight="1">
      <c r="A321" s="337"/>
      <c r="B321" s="337"/>
      <c r="C321" s="337"/>
      <c r="D321" s="337"/>
      <c r="E321" s="337"/>
      <c r="F321" s="486"/>
      <c r="G321" s="486"/>
      <c r="H321" s="337"/>
      <c r="I321" s="337"/>
      <c r="J321" s="337"/>
      <c r="K321" s="337"/>
      <c r="L321" s="337"/>
      <c r="M321" s="337"/>
      <c r="N321" s="337"/>
      <c r="O321" s="337"/>
      <c r="P321" s="337"/>
      <c r="Q321" s="337"/>
      <c r="R321" s="337"/>
      <c r="S321" s="337"/>
      <c r="T321" s="337"/>
      <c r="U321" s="337"/>
      <c r="V321" s="337"/>
      <c r="W321" s="337"/>
      <c r="X321" s="337"/>
      <c r="Y321" s="337"/>
      <c r="Z321" s="337"/>
    </row>
    <row r="322" ht="12.75" customHeight="1">
      <c r="A322" s="337"/>
      <c r="B322" s="337"/>
      <c r="C322" s="337"/>
      <c r="D322" s="337"/>
      <c r="E322" s="337"/>
      <c r="F322" s="486"/>
      <c r="G322" s="486"/>
      <c r="H322" s="337"/>
      <c r="I322" s="337"/>
      <c r="J322" s="337"/>
      <c r="K322" s="337"/>
      <c r="L322" s="337"/>
      <c r="M322" s="337"/>
      <c r="N322" s="337"/>
      <c r="O322" s="337"/>
      <c r="P322" s="337"/>
      <c r="Q322" s="337"/>
      <c r="R322" s="337"/>
      <c r="S322" s="337"/>
      <c r="T322" s="337"/>
      <c r="U322" s="337"/>
      <c r="V322" s="337"/>
      <c r="W322" s="337"/>
      <c r="X322" s="337"/>
      <c r="Y322" s="337"/>
      <c r="Z322" s="337"/>
    </row>
    <row r="323" ht="12.75" customHeight="1">
      <c r="A323" s="337"/>
      <c r="B323" s="337"/>
      <c r="C323" s="337"/>
      <c r="D323" s="337"/>
      <c r="E323" s="337"/>
      <c r="F323" s="486"/>
      <c r="G323" s="486"/>
      <c r="H323" s="337"/>
      <c r="I323" s="337"/>
      <c r="J323" s="337"/>
      <c r="K323" s="337"/>
      <c r="L323" s="337"/>
      <c r="M323" s="337"/>
      <c r="N323" s="337"/>
      <c r="O323" s="337"/>
      <c r="P323" s="337"/>
      <c r="Q323" s="337"/>
      <c r="R323" s="337"/>
      <c r="S323" s="337"/>
      <c r="T323" s="337"/>
      <c r="U323" s="337"/>
      <c r="V323" s="337"/>
      <c r="W323" s="337"/>
      <c r="X323" s="337"/>
      <c r="Y323" s="337"/>
      <c r="Z323" s="337"/>
    </row>
    <row r="324" ht="12.75" customHeight="1">
      <c r="A324" s="337"/>
      <c r="B324" s="337"/>
      <c r="C324" s="337"/>
      <c r="D324" s="337"/>
      <c r="E324" s="337"/>
      <c r="F324" s="486"/>
      <c r="G324" s="486"/>
      <c r="H324" s="337"/>
      <c r="I324" s="337"/>
      <c r="J324" s="337"/>
      <c r="K324" s="337"/>
      <c r="L324" s="337"/>
      <c r="M324" s="337"/>
      <c r="N324" s="337"/>
      <c r="O324" s="337"/>
      <c r="P324" s="337"/>
      <c r="Q324" s="337"/>
      <c r="R324" s="337"/>
      <c r="S324" s="337"/>
      <c r="T324" s="337"/>
      <c r="U324" s="337"/>
      <c r="V324" s="337"/>
      <c r="W324" s="337"/>
      <c r="X324" s="337"/>
      <c r="Y324" s="337"/>
      <c r="Z324" s="337"/>
    </row>
    <row r="325" ht="12.75" customHeight="1">
      <c r="A325" s="337"/>
      <c r="B325" s="337"/>
      <c r="C325" s="337"/>
      <c r="D325" s="337"/>
      <c r="E325" s="337"/>
      <c r="F325" s="486"/>
      <c r="G325" s="486"/>
      <c r="H325" s="337"/>
      <c r="I325" s="337"/>
      <c r="J325" s="337"/>
      <c r="K325" s="337"/>
      <c r="L325" s="337"/>
      <c r="M325" s="337"/>
      <c r="N325" s="337"/>
      <c r="O325" s="337"/>
      <c r="P325" s="337"/>
      <c r="Q325" s="337"/>
      <c r="R325" s="337"/>
      <c r="S325" s="337"/>
      <c r="T325" s="337"/>
      <c r="U325" s="337"/>
      <c r="V325" s="337"/>
      <c r="W325" s="337"/>
      <c r="X325" s="337"/>
      <c r="Y325" s="337"/>
      <c r="Z325" s="337"/>
    </row>
    <row r="326" ht="12.75" customHeight="1">
      <c r="A326" s="337"/>
      <c r="B326" s="337"/>
      <c r="C326" s="337"/>
      <c r="D326" s="337"/>
      <c r="E326" s="337"/>
      <c r="F326" s="486"/>
      <c r="G326" s="486"/>
      <c r="H326" s="337"/>
      <c r="I326" s="337"/>
      <c r="J326" s="337"/>
      <c r="K326" s="337"/>
      <c r="L326" s="337"/>
      <c r="M326" s="337"/>
      <c r="N326" s="337"/>
      <c r="O326" s="337"/>
      <c r="P326" s="337"/>
      <c r="Q326" s="337"/>
      <c r="R326" s="337"/>
      <c r="S326" s="337"/>
      <c r="T326" s="337"/>
      <c r="U326" s="337"/>
      <c r="V326" s="337"/>
      <c r="W326" s="337"/>
      <c r="X326" s="337"/>
      <c r="Y326" s="337"/>
      <c r="Z326" s="337"/>
    </row>
    <row r="327" ht="12.75" customHeight="1">
      <c r="A327" s="337"/>
      <c r="B327" s="337"/>
      <c r="C327" s="337"/>
      <c r="D327" s="337"/>
      <c r="E327" s="337"/>
      <c r="F327" s="486"/>
      <c r="G327" s="486"/>
      <c r="H327" s="337"/>
      <c r="I327" s="337"/>
      <c r="J327" s="337"/>
      <c r="K327" s="337"/>
      <c r="L327" s="337"/>
      <c r="M327" s="337"/>
      <c r="N327" s="337"/>
      <c r="O327" s="337"/>
      <c r="P327" s="337"/>
      <c r="Q327" s="337"/>
      <c r="R327" s="337"/>
      <c r="S327" s="337"/>
      <c r="T327" s="337"/>
      <c r="U327" s="337"/>
      <c r="V327" s="337"/>
      <c r="W327" s="337"/>
      <c r="X327" s="337"/>
      <c r="Y327" s="337"/>
      <c r="Z327" s="337"/>
    </row>
    <row r="328" ht="12.75" customHeight="1">
      <c r="A328" s="337"/>
      <c r="B328" s="337"/>
      <c r="C328" s="337"/>
      <c r="D328" s="337"/>
      <c r="E328" s="337"/>
      <c r="F328" s="486"/>
      <c r="G328" s="486"/>
      <c r="H328" s="337"/>
      <c r="I328" s="337"/>
      <c r="J328" s="337"/>
      <c r="K328" s="337"/>
      <c r="L328" s="337"/>
      <c r="M328" s="337"/>
      <c r="N328" s="337"/>
      <c r="O328" s="337"/>
      <c r="P328" s="337"/>
      <c r="Q328" s="337"/>
      <c r="R328" s="337"/>
      <c r="S328" s="337"/>
      <c r="T328" s="337"/>
      <c r="U328" s="337"/>
      <c r="V328" s="337"/>
      <c r="W328" s="337"/>
      <c r="X328" s="337"/>
      <c r="Y328" s="337"/>
      <c r="Z328" s="337"/>
    </row>
    <row r="329" ht="12.75" customHeight="1">
      <c r="A329" s="337"/>
      <c r="B329" s="337"/>
      <c r="C329" s="337"/>
      <c r="D329" s="337"/>
      <c r="E329" s="337"/>
      <c r="F329" s="486"/>
      <c r="G329" s="486"/>
      <c r="H329" s="337"/>
      <c r="I329" s="337"/>
      <c r="J329" s="337"/>
      <c r="K329" s="337"/>
      <c r="L329" s="337"/>
      <c r="M329" s="337"/>
      <c r="N329" s="337"/>
      <c r="O329" s="337"/>
      <c r="P329" s="337"/>
      <c r="Q329" s="337"/>
      <c r="R329" s="337"/>
      <c r="S329" s="337"/>
      <c r="T329" s="337"/>
      <c r="U329" s="337"/>
      <c r="V329" s="337"/>
      <c r="W329" s="337"/>
      <c r="X329" s="337"/>
      <c r="Y329" s="337"/>
      <c r="Z329" s="337"/>
    </row>
    <row r="330" ht="12.75" customHeight="1">
      <c r="A330" s="337"/>
      <c r="B330" s="337"/>
      <c r="C330" s="337"/>
      <c r="D330" s="337"/>
      <c r="E330" s="337"/>
      <c r="F330" s="486"/>
      <c r="G330" s="486"/>
      <c r="H330" s="337"/>
      <c r="I330" s="337"/>
      <c r="J330" s="337"/>
      <c r="K330" s="337"/>
      <c r="L330" s="337"/>
      <c r="M330" s="337"/>
      <c r="N330" s="337"/>
      <c r="O330" s="337"/>
      <c r="P330" s="337"/>
      <c r="Q330" s="337"/>
      <c r="R330" s="337"/>
      <c r="S330" s="337"/>
      <c r="T330" s="337"/>
      <c r="U330" s="337"/>
      <c r="V330" s="337"/>
      <c r="W330" s="337"/>
      <c r="X330" s="337"/>
      <c r="Y330" s="337"/>
      <c r="Z330" s="337"/>
    </row>
    <row r="331" ht="12.75" customHeight="1">
      <c r="A331" s="337"/>
      <c r="B331" s="337"/>
      <c r="C331" s="337"/>
      <c r="D331" s="337"/>
      <c r="E331" s="337"/>
      <c r="F331" s="486"/>
      <c r="G331" s="486"/>
      <c r="H331" s="337"/>
      <c r="I331" s="337"/>
      <c r="J331" s="337"/>
      <c r="K331" s="337"/>
      <c r="L331" s="337"/>
      <c r="M331" s="337"/>
      <c r="N331" s="337"/>
      <c r="O331" s="337"/>
      <c r="P331" s="337"/>
      <c r="Q331" s="337"/>
      <c r="R331" s="337"/>
      <c r="S331" s="337"/>
      <c r="T331" s="337"/>
      <c r="U331" s="337"/>
      <c r="V331" s="337"/>
      <c r="W331" s="337"/>
      <c r="X331" s="337"/>
      <c r="Y331" s="337"/>
      <c r="Z331" s="337"/>
    </row>
    <row r="332" ht="12.75" customHeight="1">
      <c r="A332" s="337"/>
      <c r="B332" s="337"/>
      <c r="C332" s="337"/>
      <c r="D332" s="337"/>
      <c r="E332" s="337"/>
      <c r="F332" s="486"/>
      <c r="G332" s="486"/>
      <c r="H332" s="337"/>
      <c r="I332" s="337"/>
      <c r="J332" s="337"/>
      <c r="K332" s="337"/>
      <c r="L332" s="337"/>
      <c r="M332" s="337"/>
      <c r="N332" s="337"/>
      <c r="O332" s="337"/>
      <c r="P332" s="337"/>
      <c r="Q332" s="337"/>
      <c r="R332" s="337"/>
      <c r="S332" s="337"/>
      <c r="T332" s="337"/>
      <c r="U332" s="337"/>
      <c r="V332" s="337"/>
      <c r="W332" s="337"/>
      <c r="X332" s="337"/>
      <c r="Y332" s="337"/>
      <c r="Z332" s="337"/>
    </row>
    <row r="333" ht="12.75" customHeight="1">
      <c r="A333" s="337"/>
      <c r="B333" s="337"/>
      <c r="C333" s="337"/>
      <c r="D333" s="337"/>
      <c r="E333" s="337"/>
      <c r="F333" s="486"/>
      <c r="G333" s="486"/>
      <c r="H333" s="337"/>
      <c r="I333" s="337"/>
      <c r="J333" s="337"/>
      <c r="K333" s="337"/>
      <c r="L333" s="337"/>
      <c r="M333" s="337"/>
      <c r="N333" s="337"/>
      <c r="O333" s="337"/>
      <c r="P333" s="337"/>
      <c r="Q333" s="337"/>
      <c r="R333" s="337"/>
      <c r="S333" s="337"/>
      <c r="T333" s="337"/>
      <c r="U333" s="337"/>
      <c r="V333" s="337"/>
      <c r="W333" s="337"/>
      <c r="X333" s="337"/>
      <c r="Y333" s="337"/>
      <c r="Z333" s="337"/>
    </row>
    <row r="334" ht="12.75" customHeight="1">
      <c r="A334" s="337"/>
      <c r="B334" s="337"/>
      <c r="C334" s="337"/>
      <c r="D334" s="337"/>
      <c r="E334" s="337"/>
      <c r="F334" s="486"/>
      <c r="G334" s="486"/>
      <c r="H334" s="337"/>
      <c r="I334" s="337"/>
      <c r="J334" s="337"/>
      <c r="K334" s="337"/>
      <c r="L334" s="337"/>
      <c r="M334" s="337"/>
      <c r="N334" s="337"/>
      <c r="O334" s="337"/>
      <c r="P334" s="337"/>
      <c r="Q334" s="337"/>
      <c r="R334" s="337"/>
      <c r="S334" s="337"/>
      <c r="T334" s="337"/>
      <c r="U334" s="337"/>
      <c r="V334" s="337"/>
      <c r="W334" s="337"/>
      <c r="X334" s="337"/>
      <c r="Y334" s="337"/>
      <c r="Z334" s="337"/>
    </row>
    <row r="335" ht="12.75" customHeight="1">
      <c r="A335" s="337"/>
      <c r="B335" s="337"/>
      <c r="C335" s="337"/>
      <c r="D335" s="337"/>
      <c r="E335" s="337"/>
      <c r="F335" s="486"/>
      <c r="G335" s="486"/>
      <c r="H335" s="337"/>
      <c r="I335" s="337"/>
      <c r="J335" s="337"/>
      <c r="K335" s="337"/>
      <c r="L335" s="337"/>
      <c r="M335" s="337"/>
      <c r="N335" s="337"/>
      <c r="O335" s="337"/>
      <c r="P335" s="337"/>
      <c r="Q335" s="337"/>
      <c r="R335" s="337"/>
      <c r="S335" s="337"/>
      <c r="T335" s="337"/>
      <c r="U335" s="337"/>
      <c r="V335" s="337"/>
      <c r="W335" s="337"/>
      <c r="X335" s="337"/>
      <c r="Y335" s="337"/>
      <c r="Z335" s="337"/>
    </row>
    <row r="336" ht="12.75" customHeight="1">
      <c r="A336" s="337"/>
      <c r="B336" s="337"/>
      <c r="C336" s="337"/>
      <c r="D336" s="337"/>
      <c r="E336" s="337"/>
      <c r="F336" s="486"/>
      <c r="G336" s="486"/>
      <c r="H336" s="337"/>
      <c r="I336" s="337"/>
      <c r="J336" s="337"/>
      <c r="K336" s="337"/>
      <c r="L336" s="337"/>
      <c r="M336" s="337"/>
      <c r="N336" s="337"/>
      <c r="O336" s="337"/>
      <c r="P336" s="337"/>
      <c r="Q336" s="337"/>
      <c r="R336" s="337"/>
      <c r="S336" s="337"/>
      <c r="T336" s="337"/>
      <c r="U336" s="337"/>
      <c r="V336" s="337"/>
      <c r="W336" s="337"/>
      <c r="X336" s="337"/>
      <c r="Y336" s="337"/>
      <c r="Z336" s="337"/>
    </row>
    <row r="337" ht="12.75" customHeight="1">
      <c r="A337" s="337"/>
      <c r="B337" s="337"/>
      <c r="C337" s="337"/>
      <c r="D337" s="337"/>
      <c r="E337" s="337"/>
      <c r="F337" s="486"/>
      <c r="G337" s="486"/>
      <c r="H337" s="337"/>
      <c r="I337" s="337"/>
      <c r="J337" s="337"/>
      <c r="K337" s="337"/>
      <c r="L337" s="337"/>
      <c r="M337" s="337"/>
      <c r="N337" s="337"/>
      <c r="O337" s="337"/>
      <c r="P337" s="337"/>
      <c r="Q337" s="337"/>
      <c r="R337" s="337"/>
      <c r="S337" s="337"/>
      <c r="T337" s="337"/>
      <c r="U337" s="337"/>
      <c r="V337" s="337"/>
      <c r="W337" s="337"/>
      <c r="X337" s="337"/>
      <c r="Y337" s="337"/>
      <c r="Z337" s="337"/>
    </row>
    <row r="338" ht="12.75" customHeight="1">
      <c r="A338" s="337"/>
      <c r="B338" s="337"/>
      <c r="C338" s="337"/>
      <c r="D338" s="337"/>
      <c r="E338" s="337"/>
      <c r="F338" s="486"/>
      <c r="G338" s="486"/>
      <c r="H338" s="337"/>
      <c r="I338" s="337"/>
      <c r="J338" s="337"/>
      <c r="K338" s="337"/>
      <c r="L338" s="337"/>
      <c r="M338" s="337"/>
      <c r="N338" s="337"/>
      <c r="O338" s="337"/>
      <c r="P338" s="337"/>
      <c r="Q338" s="337"/>
      <c r="R338" s="337"/>
      <c r="S338" s="337"/>
      <c r="T338" s="337"/>
      <c r="U338" s="337"/>
      <c r="V338" s="337"/>
      <c r="W338" s="337"/>
      <c r="X338" s="337"/>
      <c r="Y338" s="337"/>
      <c r="Z338" s="337"/>
    </row>
    <row r="339" ht="12.75" customHeight="1">
      <c r="A339" s="337"/>
      <c r="B339" s="337"/>
      <c r="C339" s="337"/>
      <c r="D339" s="337"/>
      <c r="E339" s="337"/>
      <c r="F339" s="486"/>
      <c r="G339" s="486"/>
      <c r="H339" s="337"/>
      <c r="I339" s="337"/>
      <c r="J339" s="337"/>
      <c r="K339" s="337"/>
      <c r="L339" s="337"/>
      <c r="M339" s="337"/>
      <c r="N339" s="337"/>
      <c r="O339" s="337"/>
      <c r="P339" s="337"/>
      <c r="Q339" s="337"/>
      <c r="R339" s="337"/>
      <c r="S339" s="337"/>
      <c r="T339" s="337"/>
      <c r="U339" s="337"/>
      <c r="V339" s="337"/>
      <c r="W339" s="337"/>
      <c r="X339" s="337"/>
      <c r="Y339" s="337"/>
      <c r="Z339" s="337"/>
    </row>
    <row r="340" ht="12.75" customHeight="1">
      <c r="A340" s="337"/>
      <c r="B340" s="337"/>
      <c r="C340" s="337"/>
      <c r="D340" s="337"/>
      <c r="E340" s="337"/>
      <c r="F340" s="486"/>
      <c r="G340" s="486"/>
      <c r="H340" s="337"/>
      <c r="I340" s="337"/>
      <c r="J340" s="337"/>
      <c r="K340" s="337"/>
      <c r="L340" s="337"/>
      <c r="M340" s="337"/>
      <c r="N340" s="337"/>
      <c r="O340" s="337"/>
      <c r="P340" s="337"/>
      <c r="Q340" s="337"/>
      <c r="R340" s="337"/>
      <c r="S340" s="337"/>
      <c r="T340" s="337"/>
      <c r="U340" s="337"/>
      <c r="V340" s="337"/>
      <c r="W340" s="337"/>
      <c r="X340" s="337"/>
      <c r="Y340" s="337"/>
      <c r="Z340" s="337"/>
    </row>
    <row r="341" ht="12.75" customHeight="1">
      <c r="A341" s="337"/>
      <c r="B341" s="337"/>
      <c r="C341" s="337"/>
      <c r="D341" s="337"/>
      <c r="E341" s="337"/>
      <c r="F341" s="486"/>
      <c r="G341" s="486"/>
      <c r="H341" s="337"/>
      <c r="I341" s="337"/>
      <c r="J341" s="337"/>
      <c r="K341" s="337"/>
      <c r="L341" s="337"/>
      <c r="M341" s="337"/>
      <c r="N341" s="337"/>
      <c r="O341" s="337"/>
      <c r="P341" s="337"/>
      <c r="Q341" s="337"/>
      <c r="R341" s="337"/>
      <c r="S341" s="337"/>
      <c r="T341" s="337"/>
      <c r="U341" s="337"/>
      <c r="V341" s="337"/>
      <c r="W341" s="337"/>
      <c r="X341" s="337"/>
      <c r="Y341" s="337"/>
      <c r="Z341" s="337"/>
    </row>
    <row r="342" ht="12.75" customHeight="1">
      <c r="A342" s="337"/>
      <c r="B342" s="337"/>
      <c r="C342" s="337"/>
      <c r="D342" s="337"/>
      <c r="E342" s="337"/>
      <c r="F342" s="486"/>
      <c r="G342" s="486"/>
      <c r="H342" s="337"/>
      <c r="I342" s="337"/>
      <c r="J342" s="337"/>
      <c r="K342" s="337"/>
      <c r="L342" s="337"/>
      <c r="M342" s="337"/>
      <c r="N342" s="337"/>
      <c r="O342" s="337"/>
      <c r="P342" s="337"/>
      <c r="Q342" s="337"/>
      <c r="R342" s="337"/>
      <c r="S342" s="337"/>
      <c r="T342" s="337"/>
      <c r="U342" s="337"/>
      <c r="V342" s="337"/>
      <c r="W342" s="337"/>
      <c r="X342" s="337"/>
      <c r="Y342" s="337"/>
      <c r="Z342" s="337"/>
    </row>
    <row r="343" ht="12.75" customHeight="1">
      <c r="A343" s="337"/>
      <c r="B343" s="337"/>
      <c r="C343" s="337"/>
      <c r="D343" s="337"/>
      <c r="E343" s="337"/>
      <c r="F343" s="486"/>
      <c r="G343" s="486"/>
      <c r="H343" s="337"/>
      <c r="I343" s="337"/>
      <c r="J343" s="337"/>
      <c r="K343" s="337"/>
      <c r="L343" s="337"/>
      <c r="M343" s="337"/>
      <c r="N343" s="337"/>
      <c r="O343" s="337"/>
      <c r="P343" s="337"/>
      <c r="Q343" s="337"/>
      <c r="R343" s="337"/>
      <c r="S343" s="337"/>
      <c r="T343" s="337"/>
      <c r="U343" s="337"/>
      <c r="V343" s="337"/>
      <c r="W343" s="337"/>
      <c r="X343" s="337"/>
      <c r="Y343" s="337"/>
      <c r="Z343" s="337"/>
    </row>
    <row r="344" ht="12.75" customHeight="1">
      <c r="A344" s="337"/>
      <c r="B344" s="337"/>
      <c r="C344" s="337"/>
      <c r="D344" s="337"/>
      <c r="E344" s="337"/>
      <c r="F344" s="486"/>
      <c r="G344" s="486"/>
      <c r="H344" s="337"/>
      <c r="I344" s="337"/>
      <c r="J344" s="337"/>
      <c r="K344" s="337"/>
      <c r="L344" s="337"/>
      <c r="M344" s="337"/>
      <c r="N344" s="337"/>
      <c r="O344" s="337"/>
      <c r="P344" s="337"/>
      <c r="Q344" s="337"/>
      <c r="R344" s="337"/>
      <c r="S344" s="337"/>
      <c r="T344" s="337"/>
      <c r="U344" s="337"/>
      <c r="V344" s="337"/>
      <c r="W344" s="337"/>
      <c r="X344" s="337"/>
      <c r="Y344" s="337"/>
      <c r="Z344" s="337"/>
    </row>
    <row r="345" ht="12.75" customHeight="1">
      <c r="A345" s="337"/>
      <c r="B345" s="337"/>
      <c r="C345" s="337"/>
      <c r="D345" s="337"/>
      <c r="E345" s="337"/>
      <c r="F345" s="486"/>
      <c r="G345" s="486"/>
      <c r="H345" s="337"/>
      <c r="I345" s="337"/>
      <c r="J345" s="337"/>
      <c r="K345" s="337"/>
      <c r="L345" s="337"/>
      <c r="M345" s="337"/>
      <c r="N345" s="337"/>
      <c r="O345" s="337"/>
      <c r="P345" s="337"/>
      <c r="Q345" s="337"/>
      <c r="R345" s="337"/>
      <c r="S345" s="337"/>
      <c r="T345" s="337"/>
      <c r="U345" s="337"/>
      <c r="V345" s="337"/>
      <c r="W345" s="337"/>
      <c r="X345" s="337"/>
      <c r="Y345" s="337"/>
      <c r="Z345" s="337"/>
    </row>
    <row r="346" ht="12.75" customHeight="1">
      <c r="A346" s="337"/>
      <c r="B346" s="337"/>
      <c r="C346" s="337"/>
      <c r="D346" s="337"/>
      <c r="E346" s="337"/>
      <c r="F346" s="486"/>
      <c r="G346" s="486"/>
      <c r="H346" s="337"/>
      <c r="I346" s="337"/>
      <c r="J346" s="337"/>
      <c r="K346" s="337"/>
      <c r="L346" s="337"/>
      <c r="M346" s="337"/>
      <c r="N346" s="337"/>
      <c r="O346" s="337"/>
      <c r="P346" s="337"/>
      <c r="Q346" s="337"/>
      <c r="R346" s="337"/>
      <c r="S346" s="337"/>
      <c r="T346" s="337"/>
      <c r="U346" s="337"/>
      <c r="V346" s="337"/>
      <c r="W346" s="337"/>
      <c r="X346" s="337"/>
      <c r="Y346" s="337"/>
      <c r="Z346" s="337"/>
    </row>
    <row r="347" ht="12.75" customHeight="1">
      <c r="A347" s="337"/>
      <c r="B347" s="337"/>
      <c r="C347" s="337"/>
      <c r="D347" s="337"/>
      <c r="E347" s="337"/>
      <c r="F347" s="486"/>
      <c r="G347" s="486"/>
      <c r="H347" s="337"/>
      <c r="I347" s="337"/>
      <c r="J347" s="337"/>
      <c r="K347" s="337"/>
      <c r="L347" s="337"/>
      <c r="M347" s="337"/>
      <c r="N347" s="337"/>
      <c r="O347" s="337"/>
      <c r="P347" s="337"/>
      <c r="Q347" s="337"/>
      <c r="R347" s="337"/>
      <c r="S347" s="337"/>
      <c r="T347" s="337"/>
      <c r="U347" s="337"/>
      <c r="V347" s="337"/>
      <c r="W347" s="337"/>
      <c r="X347" s="337"/>
      <c r="Y347" s="337"/>
      <c r="Z347" s="337"/>
    </row>
    <row r="348" ht="12.75" customHeight="1">
      <c r="A348" s="337"/>
      <c r="B348" s="337"/>
      <c r="C348" s="337"/>
      <c r="D348" s="337"/>
      <c r="E348" s="337"/>
      <c r="F348" s="486"/>
      <c r="G348" s="486"/>
      <c r="H348" s="337"/>
      <c r="I348" s="337"/>
      <c r="J348" s="337"/>
      <c r="K348" s="337"/>
      <c r="L348" s="337"/>
      <c r="M348" s="337"/>
      <c r="N348" s="337"/>
      <c r="O348" s="337"/>
      <c r="P348" s="337"/>
      <c r="Q348" s="337"/>
      <c r="R348" s="337"/>
      <c r="S348" s="337"/>
      <c r="T348" s="337"/>
      <c r="U348" s="337"/>
      <c r="V348" s="337"/>
      <c r="W348" s="337"/>
      <c r="X348" s="337"/>
      <c r="Y348" s="337"/>
      <c r="Z348" s="337"/>
    </row>
    <row r="349" ht="12.75" customHeight="1">
      <c r="A349" s="337"/>
      <c r="B349" s="337"/>
      <c r="C349" s="337"/>
      <c r="D349" s="337"/>
      <c r="E349" s="337"/>
      <c r="F349" s="486"/>
      <c r="G349" s="486"/>
      <c r="H349" s="337"/>
      <c r="I349" s="337"/>
      <c r="J349" s="337"/>
      <c r="K349" s="337"/>
      <c r="L349" s="337"/>
      <c r="M349" s="337"/>
      <c r="N349" s="337"/>
      <c r="O349" s="337"/>
      <c r="P349" s="337"/>
      <c r="Q349" s="337"/>
      <c r="R349" s="337"/>
      <c r="S349" s="337"/>
      <c r="T349" s="337"/>
      <c r="U349" s="337"/>
      <c r="V349" s="337"/>
      <c r="W349" s="337"/>
      <c r="X349" s="337"/>
      <c r="Y349" s="337"/>
      <c r="Z349" s="337"/>
    </row>
    <row r="350" ht="12.75" customHeight="1">
      <c r="A350" s="337"/>
      <c r="B350" s="337"/>
      <c r="C350" s="337"/>
      <c r="D350" s="337"/>
      <c r="E350" s="337"/>
      <c r="F350" s="486"/>
      <c r="G350" s="486"/>
      <c r="H350" s="337"/>
      <c r="I350" s="337"/>
      <c r="J350" s="337"/>
      <c r="K350" s="337"/>
      <c r="L350" s="337"/>
      <c r="M350" s="337"/>
      <c r="N350" s="337"/>
      <c r="O350" s="337"/>
      <c r="P350" s="337"/>
      <c r="Q350" s="337"/>
      <c r="R350" s="337"/>
      <c r="S350" s="337"/>
      <c r="T350" s="337"/>
      <c r="U350" s="337"/>
      <c r="V350" s="337"/>
      <c r="W350" s="337"/>
      <c r="X350" s="337"/>
      <c r="Y350" s="337"/>
      <c r="Z350" s="337"/>
    </row>
    <row r="351" ht="12.75" customHeight="1">
      <c r="A351" s="337"/>
      <c r="B351" s="337"/>
      <c r="C351" s="337"/>
      <c r="D351" s="337"/>
      <c r="E351" s="337"/>
      <c r="F351" s="486"/>
      <c r="G351" s="486"/>
      <c r="H351" s="337"/>
      <c r="I351" s="337"/>
      <c r="J351" s="337"/>
      <c r="K351" s="337"/>
      <c r="L351" s="337"/>
      <c r="M351" s="337"/>
      <c r="N351" s="337"/>
      <c r="O351" s="337"/>
      <c r="P351" s="337"/>
      <c r="Q351" s="337"/>
      <c r="R351" s="337"/>
      <c r="S351" s="337"/>
      <c r="T351" s="337"/>
      <c r="U351" s="337"/>
      <c r="V351" s="337"/>
      <c r="W351" s="337"/>
      <c r="X351" s="337"/>
      <c r="Y351" s="337"/>
      <c r="Z351" s="337"/>
    </row>
    <row r="352" ht="12.75" customHeight="1">
      <c r="A352" s="337"/>
      <c r="B352" s="337"/>
      <c r="C352" s="337"/>
      <c r="D352" s="337"/>
      <c r="E352" s="337"/>
      <c r="F352" s="486"/>
      <c r="G352" s="486"/>
      <c r="H352" s="337"/>
      <c r="I352" s="337"/>
      <c r="J352" s="337"/>
      <c r="K352" s="337"/>
      <c r="L352" s="337"/>
      <c r="M352" s="337"/>
      <c r="N352" s="337"/>
      <c r="O352" s="337"/>
      <c r="P352" s="337"/>
      <c r="Q352" s="337"/>
      <c r="R352" s="337"/>
      <c r="S352" s="337"/>
      <c r="T352" s="337"/>
      <c r="U352" s="337"/>
      <c r="V352" s="337"/>
      <c r="W352" s="337"/>
      <c r="X352" s="337"/>
      <c r="Y352" s="337"/>
      <c r="Z352" s="337"/>
    </row>
    <row r="353" ht="12.75" customHeight="1">
      <c r="A353" s="337"/>
      <c r="B353" s="337"/>
      <c r="C353" s="337"/>
      <c r="D353" s="337"/>
      <c r="E353" s="337"/>
      <c r="F353" s="486"/>
      <c r="G353" s="486"/>
      <c r="H353" s="337"/>
      <c r="I353" s="337"/>
      <c r="J353" s="337"/>
      <c r="K353" s="337"/>
      <c r="L353" s="337"/>
      <c r="M353" s="337"/>
      <c r="N353" s="337"/>
      <c r="O353" s="337"/>
      <c r="P353" s="337"/>
      <c r="Q353" s="337"/>
      <c r="R353" s="337"/>
      <c r="S353" s="337"/>
      <c r="T353" s="337"/>
      <c r="U353" s="337"/>
      <c r="V353" s="337"/>
      <c r="W353" s="337"/>
      <c r="X353" s="337"/>
      <c r="Y353" s="337"/>
      <c r="Z353" s="337"/>
    </row>
    <row r="354" ht="12.75" customHeight="1">
      <c r="A354" s="337"/>
      <c r="B354" s="337"/>
      <c r="C354" s="337"/>
      <c r="D354" s="337"/>
      <c r="E354" s="337"/>
      <c r="F354" s="486"/>
      <c r="G354" s="486"/>
      <c r="H354" s="337"/>
      <c r="I354" s="337"/>
      <c r="J354" s="337"/>
      <c r="K354" s="337"/>
      <c r="L354" s="337"/>
      <c r="M354" s="337"/>
      <c r="N354" s="337"/>
      <c r="O354" s="337"/>
      <c r="P354" s="337"/>
      <c r="Q354" s="337"/>
      <c r="R354" s="337"/>
      <c r="S354" s="337"/>
      <c r="T354" s="337"/>
      <c r="U354" s="337"/>
      <c r="V354" s="337"/>
      <c r="W354" s="337"/>
      <c r="X354" s="337"/>
      <c r="Y354" s="337"/>
      <c r="Z354" s="337"/>
    </row>
    <row r="355" ht="12.75" customHeight="1">
      <c r="A355" s="337"/>
      <c r="B355" s="337"/>
      <c r="C355" s="337"/>
      <c r="D355" s="337"/>
      <c r="E355" s="337"/>
      <c r="F355" s="486"/>
      <c r="G355" s="486"/>
      <c r="H355" s="337"/>
      <c r="I355" s="337"/>
      <c r="J355" s="337"/>
      <c r="K355" s="337"/>
      <c r="L355" s="337"/>
      <c r="M355" s="337"/>
      <c r="N355" s="337"/>
      <c r="O355" s="337"/>
      <c r="P355" s="337"/>
      <c r="Q355" s="337"/>
      <c r="R355" s="337"/>
      <c r="S355" s="337"/>
      <c r="T355" s="337"/>
      <c r="U355" s="337"/>
      <c r="V355" s="337"/>
      <c r="W355" s="337"/>
      <c r="X355" s="337"/>
      <c r="Y355" s="337"/>
      <c r="Z355" s="337"/>
    </row>
    <row r="356" ht="12.75" customHeight="1">
      <c r="A356" s="337"/>
      <c r="B356" s="337"/>
      <c r="C356" s="337"/>
      <c r="D356" s="337"/>
      <c r="E356" s="337"/>
      <c r="F356" s="486"/>
      <c r="G356" s="486"/>
      <c r="H356" s="337"/>
      <c r="I356" s="337"/>
      <c r="J356" s="337"/>
      <c r="K356" s="337"/>
      <c r="L356" s="337"/>
      <c r="M356" s="337"/>
      <c r="N356" s="337"/>
      <c r="O356" s="337"/>
      <c r="P356" s="337"/>
      <c r="Q356" s="337"/>
      <c r="R356" s="337"/>
      <c r="S356" s="337"/>
      <c r="T356" s="337"/>
      <c r="U356" s="337"/>
      <c r="V356" s="337"/>
      <c r="W356" s="337"/>
      <c r="X356" s="337"/>
      <c r="Y356" s="337"/>
      <c r="Z356" s="337"/>
    </row>
    <row r="357" ht="12.75" customHeight="1">
      <c r="A357" s="337"/>
      <c r="B357" s="337"/>
      <c r="C357" s="337"/>
      <c r="D357" s="337"/>
      <c r="E357" s="337"/>
      <c r="F357" s="486"/>
      <c r="G357" s="486"/>
      <c r="H357" s="337"/>
      <c r="I357" s="337"/>
      <c r="J357" s="337"/>
      <c r="K357" s="337"/>
      <c r="L357" s="337"/>
      <c r="M357" s="337"/>
      <c r="N357" s="337"/>
      <c r="O357" s="337"/>
      <c r="P357" s="337"/>
      <c r="Q357" s="337"/>
      <c r="R357" s="337"/>
      <c r="S357" s="337"/>
      <c r="T357" s="337"/>
      <c r="U357" s="337"/>
      <c r="V357" s="337"/>
      <c r="W357" s="337"/>
      <c r="X357" s="337"/>
      <c r="Y357" s="337"/>
      <c r="Z357" s="337"/>
    </row>
    <row r="358" ht="12.75" customHeight="1">
      <c r="A358" s="337"/>
      <c r="B358" s="337"/>
      <c r="C358" s="337"/>
      <c r="D358" s="337"/>
      <c r="E358" s="337"/>
      <c r="F358" s="486"/>
      <c r="G358" s="486"/>
      <c r="H358" s="337"/>
      <c r="I358" s="337"/>
      <c r="J358" s="337"/>
      <c r="K358" s="337"/>
      <c r="L358" s="337"/>
      <c r="M358" s="337"/>
      <c r="N358" s="337"/>
      <c r="O358" s="337"/>
      <c r="P358" s="337"/>
      <c r="Q358" s="337"/>
      <c r="R358" s="337"/>
      <c r="S358" s="337"/>
      <c r="T358" s="337"/>
      <c r="U358" s="337"/>
      <c r="V358" s="337"/>
      <c r="W358" s="337"/>
      <c r="X358" s="337"/>
      <c r="Y358" s="337"/>
      <c r="Z358" s="337"/>
    </row>
    <row r="359" ht="12.75" customHeight="1">
      <c r="A359" s="337"/>
      <c r="B359" s="337"/>
      <c r="C359" s="337"/>
      <c r="D359" s="337"/>
      <c r="E359" s="337"/>
      <c r="F359" s="486"/>
      <c r="G359" s="486"/>
      <c r="H359" s="337"/>
      <c r="I359" s="337"/>
      <c r="J359" s="337"/>
      <c r="K359" s="337"/>
      <c r="L359" s="337"/>
      <c r="M359" s="337"/>
      <c r="N359" s="337"/>
      <c r="O359" s="337"/>
      <c r="P359" s="337"/>
      <c r="Q359" s="337"/>
      <c r="R359" s="337"/>
      <c r="S359" s="337"/>
      <c r="T359" s="337"/>
      <c r="U359" s="337"/>
      <c r="V359" s="337"/>
      <c r="W359" s="337"/>
      <c r="X359" s="337"/>
      <c r="Y359" s="337"/>
      <c r="Z359" s="337"/>
    </row>
    <row r="360" ht="12.75" customHeight="1">
      <c r="A360" s="337"/>
      <c r="B360" s="337"/>
      <c r="C360" s="337"/>
      <c r="D360" s="337"/>
      <c r="E360" s="337"/>
      <c r="F360" s="486"/>
      <c r="G360" s="486"/>
      <c r="H360" s="337"/>
      <c r="I360" s="337"/>
      <c r="J360" s="337"/>
      <c r="K360" s="337"/>
      <c r="L360" s="337"/>
      <c r="M360" s="337"/>
      <c r="N360" s="337"/>
      <c r="O360" s="337"/>
      <c r="P360" s="337"/>
      <c r="Q360" s="337"/>
      <c r="R360" s="337"/>
      <c r="S360" s="337"/>
      <c r="T360" s="337"/>
      <c r="U360" s="337"/>
      <c r="V360" s="337"/>
      <c r="W360" s="337"/>
      <c r="X360" s="337"/>
      <c r="Y360" s="337"/>
      <c r="Z360" s="337"/>
    </row>
    <row r="361" ht="12.75" customHeight="1">
      <c r="A361" s="337"/>
      <c r="B361" s="337"/>
      <c r="C361" s="337"/>
      <c r="D361" s="337"/>
      <c r="E361" s="337"/>
      <c r="F361" s="486"/>
      <c r="G361" s="486"/>
      <c r="H361" s="337"/>
      <c r="I361" s="337"/>
      <c r="J361" s="337"/>
      <c r="K361" s="337"/>
      <c r="L361" s="337"/>
      <c r="M361" s="337"/>
      <c r="N361" s="337"/>
      <c r="O361" s="337"/>
      <c r="P361" s="337"/>
      <c r="Q361" s="337"/>
      <c r="R361" s="337"/>
      <c r="S361" s="337"/>
      <c r="T361" s="337"/>
      <c r="U361" s="337"/>
      <c r="V361" s="337"/>
      <c r="W361" s="337"/>
      <c r="X361" s="337"/>
      <c r="Y361" s="337"/>
      <c r="Z361" s="337"/>
    </row>
    <row r="362" ht="12.75" customHeight="1">
      <c r="A362" s="337"/>
      <c r="B362" s="337"/>
      <c r="C362" s="337"/>
      <c r="D362" s="337"/>
      <c r="E362" s="337"/>
      <c r="F362" s="486"/>
      <c r="G362" s="486"/>
      <c r="H362" s="337"/>
      <c r="I362" s="337"/>
      <c r="J362" s="337"/>
      <c r="K362" s="337"/>
      <c r="L362" s="337"/>
      <c r="M362" s="337"/>
      <c r="N362" s="337"/>
      <c r="O362" s="337"/>
      <c r="P362" s="337"/>
      <c r="Q362" s="337"/>
      <c r="R362" s="337"/>
      <c r="S362" s="337"/>
      <c r="T362" s="337"/>
      <c r="U362" s="337"/>
      <c r="V362" s="337"/>
      <c r="W362" s="337"/>
      <c r="X362" s="337"/>
      <c r="Y362" s="337"/>
      <c r="Z362" s="337"/>
    </row>
    <row r="363" ht="12.75" customHeight="1">
      <c r="A363" s="337"/>
      <c r="B363" s="337"/>
      <c r="C363" s="337"/>
      <c r="D363" s="337"/>
      <c r="E363" s="337"/>
      <c r="F363" s="486"/>
      <c r="G363" s="486"/>
      <c r="H363" s="337"/>
      <c r="I363" s="337"/>
      <c r="J363" s="337"/>
      <c r="K363" s="337"/>
      <c r="L363" s="337"/>
      <c r="M363" s="337"/>
      <c r="N363" s="337"/>
      <c r="O363" s="337"/>
      <c r="P363" s="337"/>
      <c r="Q363" s="337"/>
      <c r="R363" s="337"/>
      <c r="S363" s="337"/>
      <c r="T363" s="337"/>
      <c r="U363" s="337"/>
      <c r="V363" s="337"/>
      <c r="W363" s="337"/>
      <c r="X363" s="337"/>
      <c r="Y363" s="337"/>
      <c r="Z363" s="337"/>
    </row>
    <row r="364" ht="12.75" customHeight="1">
      <c r="A364" s="337"/>
      <c r="B364" s="337"/>
      <c r="C364" s="337"/>
      <c r="D364" s="337"/>
      <c r="E364" s="337"/>
      <c r="F364" s="486"/>
      <c r="G364" s="486"/>
      <c r="H364" s="337"/>
      <c r="I364" s="337"/>
      <c r="J364" s="337"/>
      <c r="K364" s="337"/>
      <c r="L364" s="337"/>
      <c r="M364" s="337"/>
      <c r="N364" s="337"/>
      <c r="O364" s="337"/>
      <c r="P364" s="337"/>
      <c r="Q364" s="337"/>
      <c r="R364" s="337"/>
      <c r="S364" s="337"/>
      <c r="T364" s="337"/>
      <c r="U364" s="337"/>
      <c r="V364" s="337"/>
      <c r="W364" s="337"/>
      <c r="X364" s="337"/>
      <c r="Y364" s="337"/>
      <c r="Z364" s="337"/>
    </row>
    <row r="365" ht="12.75" customHeight="1">
      <c r="A365" s="337"/>
      <c r="B365" s="337"/>
      <c r="C365" s="337"/>
      <c r="D365" s="337"/>
      <c r="E365" s="337"/>
      <c r="F365" s="486"/>
      <c r="G365" s="486"/>
      <c r="H365" s="337"/>
      <c r="I365" s="337"/>
      <c r="J365" s="337"/>
      <c r="K365" s="337"/>
      <c r="L365" s="337"/>
      <c r="M365" s="337"/>
      <c r="N365" s="337"/>
      <c r="O365" s="337"/>
      <c r="P365" s="337"/>
      <c r="Q365" s="337"/>
      <c r="R365" s="337"/>
      <c r="S365" s="337"/>
      <c r="T365" s="337"/>
      <c r="U365" s="337"/>
      <c r="V365" s="337"/>
      <c r="W365" s="337"/>
      <c r="X365" s="337"/>
      <c r="Y365" s="337"/>
      <c r="Z365" s="337"/>
    </row>
    <row r="366" ht="12.75" customHeight="1">
      <c r="A366" s="337"/>
      <c r="B366" s="337"/>
      <c r="C366" s="337"/>
      <c r="D366" s="337"/>
      <c r="E366" s="337"/>
      <c r="F366" s="486"/>
      <c r="G366" s="486"/>
      <c r="H366" s="337"/>
      <c r="I366" s="337"/>
      <c r="J366" s="337"/>
      <c r="K366" s="337"/>
      <c r="L366" s="337"/>
      <c r="M366" s="337"/>
      <c r="N366" s="337"/>
      <c r="O366" s="337"/>
      <c r="P366" s="337"/>
      <c r="Q366" s="337"/>
      <c r="R366" s="337"/>
      <c r="S366" s="337"/>
      <c r="T366" s="337"/>
      <c r="U366" s="337"/>
      <c r="V366" s="337"/>
      <c r="W366" s="337"/>
      <c r="X366" s="337"/>
      <c r="Y366" s="337"/>
      <c r="Z366" s="337"/>
    </row>
    <row r="367" ht="12.75" customHeight="1">
      <c r="A367" s="337"/>
      <c r="B367" s="337"/>
      <c r="C367" s="337"/>
      <c r="D367" s="337"/>
      <c r="E367" s="337"/>
      <c r="F367" s="486"/>
      <c r="G367" s="486"/>
      <c r="H367" s="337"/>
      <c r="I367" s="337"/>
      <c r="J367" s="337"/>
      <c r="K367" s="337"/>
      <c r="L367" s="337"/>
      <c r="M367" s="337"/>
      <c r="N367" s="337"/>
      <c r="O367" s="337"/>
      <c r="P367" s="337"/>
      <c r="Q367" s="337"/>
      <c r="R367" s="337"/>
      <c r="S367" s="337"/>
      <c r="T367" s="337"/>
      <c r="U367" s="337"/>
      <c r="V367" s="337"/>
      <c r="W367" s="337"/>
      <c r="X367" s="337"/>
      <c r="Y367" s="337"/>
      <c r="Z367" s="337"/>
    </row>
    <row r="368" ht="12.75" customHeight="1">
      <c r="A368" s="337"/>
      <c r="B368" s="337"/>
      <c r="C368" s="337"/>
      <c r="D368" s="337"/>
      <c r="E368" s="337"/>
      <c r="F368" s="486"/>
      <c r="G368" s="486"/>
      <c r="H368" s="337"/>
      <c r="I368" s="337"/>
      <c r="J368" s="337"/>
      <c r="K368" s="337"/>
      <c r="L368" s="337"/>
      <c r="M368" s="337"/>
      <c r="N368" s="337"/>
      <c r="O368" s="337"/>
      <c r="P368" s="337"/>
      <c r="Q368" s="337"/>
      <c r="R368" s="337"/>
      <c r="S368" s="337"/>
      <c r="T368" s="337"/>
      <c r="U368" s="337"/>
      <c r="V368" s="337"/>
      <c r="W368" s="337"/>
      <c r="X368" s="337"/>
      <c r="Y368" s="337"/>
      <c r="Z368" s="337"/>
    </row>
    <row r="369" ht="12.75" customHeight="1">
      <c r="A369" s="337"/>
      <c r="B369" s="337"/>
      <c r="C369" s="337"/>
      <c r="D369" s="337"/>
      <c r="E369" s="337"/>
      <c r="F369" s="486"/>
      <c r="G369" s="486"/>
      <c r="H369" s="337"/>
      <c r="I369" s="337"/>
      <c r="J369" s="337"/>
      <c r="K369" s="337"/>
      <c r="L369" s="337"/>
      <c r="M369" s="337"/>
      <c r="N369" s="337"/>
      <c r="O369" s="337"/>
      <c r="P369" s="337"/>
      <c r="Q369" s="337"/>
      <c r="R369" s="337"/>
      <c r="S369" s="337"/>
      <c r="T369" s="337"/>
      <c r="U369" s="337"/>
      <c r="V369" s="337"/>
      <c r="W369" s="337"/>
      <c r="X369" s="337"/>
      <c r="Y369" s="337"/>
      <c r="Z369" s="337"/>
    </row>
    <row r="370" ht="12.75" customHeight="1">
      <c r="A370" s="337"/>
      <c r="B370" s="337"/>
      <c r="C370" s="337"/>
      <c r="D370" s="337"/>
      <c r="E370" s="337"/>
      <c r="F370" s="486"/>
      <c r="G370" s="486"/>
      <c r="H370" s="337"/>
      <c r="I370" s="337"/>
      <c r="J370" s="337"/>
      <c r="K370" s="337"/>
      <c r="L370" s="337"/>
      <c r="M370" s="337"/>
      <c r="N370" s="337"/>
      <c r="O370" s="337"/>
      <c r="P370" s="337"/>
      <c r="Q370" s="337"/>
      <c r="R370" s="337"/>
      <c r="S370" s="337"/>
      <c r="T370" s="337"/>
      <c r="U370" s="337"/>
      <c r="V370" s="337"/>
      <c r="W370" s="337"/>
      <c r="X370" s="337"/>
      <c r="Y370" s="337"/>
      <c r="Z370" s="337"/>
    </row>
    <row r="371" ht="12.75" customHeight="1">
      <c r="A371" s="337"/>
      <c r="B371" s="337"/>
      <c r="C371" s="337"/>
      <c r="D371" s="337"/>
      <c r="E371" s="337"/>
      <c r="F371" s="486"/>
      <c r="G371" s="486"/>
      <c r="H371" s="337"/>
      <c r="I371" s="337"/>
      <c r="J371" s="337"/>
      <c r="K371" s="337"/>
      <c r="L371" s="337"/>
      <c r="M371" s="337"/>
      <c r="N371" s="337"/>
      <c r="O371" s="337"/>
      <c r="P371" s="337"/>
      <c r="Q371" s="337"/>
      <c r="R371" s="337"/>
      <c r="S371" s="337"/>
      <c r="T371" s="337"/>
      <c r="U371" s="337"/>
      <c r="V371" s="337"/>
      <c r="W371" s="337"/>
      <c r="X371" s="337"/>
      <c r="Y371" s="337"/>
      <c r="Z371" s="337"/>
    </row>
    <row r="372" ht="12.75" customHeight="1">
      <c r="A372" s="337"/>
      <c r="B372" s="337"/>
      <c r="C372" s="337"/>
      <c r="D372" s="337"/>
      <c r="E372" s="337"/>
      <c r="F372" s="486"/>
      <c r="G372" s="486"/>
      <c r="H372" s="337"/>
      <c r="I372" s="337"/>
      <c r="J372" s="337"/>
      <c r="K372" s="337"/>
      <c r="L372" s="337"/>
      <c r="M372" s="337"/>
      <c r="N372" s="337"/>
      <c r="O372" s="337"/>
      <c r="P372" s="337"/>
      <c r="Q372" s="337"/>
      <c r="R372" s="337"/>
      <c r="S372" s="337"/>
      <c r="T372" s="337"/>
      <c r="U372" s="337"/>
      <c r="V372" s="337"/>
      <c r="W372" s="337"/>
      <c r="X372" s="337"/>
      <c r="Y372" s="337"/>
      <c r="Z372" s="337"/>
    </row>
    <row r="373" ht="12.75" customHeight="1">
      <c r="A373" s="337"/>
      <c r="B373" s="337"/>
      <c r="C373" s="337"/>
      <c r="D373" s="337"/>
      <c r="E373" s="337"/>
      <c r="F373" s="486"/>
      <c r="G373" s="486"/>
      <c r="H373" s="337"/>
      <c r="I373" s="337"/>
      <c r="J373" s="337"/>
      <c r="K373" s="337"/>
      <c r="L373" s="337"/>
      <c r="M373" s="337"/>
      <c r="N373" s="337"/>
      <c r="O373" s="337"/>
      <c r="P373" s="337"/>
      <c r="Q373" s="337"/>
      <c r="R373" s="337"/>
      <c r="S373" s="337"/>
      <c r="T373" s="337"/>
      <c r="U373" s="337"/>
      <c r="V373" s="337"/>
      <c r="W373" s="337"/>
      <c r="X373" s="337"/>
      <c r="Y373" s="337"/>
      <c r="Z373" s="337"/>
    </row>
    <row r="374" ht="12.75" customHeight="1">
      <c r="A374" s="337"/>
      <c r="B374" s="337"/>
      <c r="C374" s="337"/>
      <c r="D374" s="337"/>
      <c r="E374" s="337"/>
      <c r="F374" s="486"/>
      <c r="G374" s="486"/>
      <c r="H374" s="337"/>
      <c r="I374" s="337"/>
      <c r="J374" s="337"/>
      <c r="K374" s="337"/>
      <c r="L374" s="337"/>
      <c r="M374" s="337"/>
      <c r="N374" s="337"/>
      <c r="O374" s="337"/>
      <c r="P374" s="337"/>
      <c r="Q374" s="337"/>
      <c r="R374" s="337"/>
      <c r="S374" s="337"/>
      <c r="T374" s="337"/>
      <c r="U374" s="337"/>
      <c r="V374" s="337"/>
      <c r="W374" s="337"/>
      <c r="X374" s="337"/>
      <c r="Y374" s="337"/>
      <c r="Z374" s="337"/>
    </row>
    <row r="375" ht="12.75" customHeight="1">
      <c r="A375" s="337"/>
      <c r="B375" s="337"/>
      <c r="C375" s="337"/>
      <c r="D375" s="337"/>
      <c r="E375" s="337"/>
      <c r="F375" s="486"/>
      <c r="G375" s="486"/>
      <c r="H375" s="337"/>
      <c r="I375" s="337"/>
      <c r="J375" s="337"/>
      <c r="K375" s="337"/>
      <c r="L375" s="337"/>
      <c r="M375" s="337"/>
      <c r="N375" s="337"/>
      <c r="O375" s="337"/>
      <c r="P375" s="337"/>
      <c r="Q375" s="337"/>
      <c r="R375" s="337"/>
      <c r="S375" s="337"/>
      <c r="T375" s="337"/>
      <c r="U375" s="337"/>
      <c r="V375" s="337"/>
      <c r="W375" s="337"/>
      <c r="X375" s="337"/>
      <c r="Y375" s="337"/>
      <c r="Z375" s="337"/>
    </row>
    <row r="376" ht="12.75" customHeight="1">
      <c r="A376" s="337"/>
      <c r="B376" s="337"/>
      <c r="C376" s="337"/>
      <c r="D376" s="337"/>
      <c r="E376" s="337"/>
      <c r="F376" s="486"/>
      <c r="G376" s="486"/>
      <c r="H376" s="337"/>
      <c r="I376" s="337"/>
      <c r="J376" s="337"/>
      <c r="K376" s="337"/>
      <c r="L376" s="337"/>
      <c r="M376" s="337"/>
      <c r="N376" s="337"/>
      <c r="O376" s="337"/>
      <c r="P376" s="337"/>
      <c r="Q376" s="337"/>
      <c r="R376" s="337"/>
      <c r="S376" s="337"/>
      <c r="T376" s="337"/>
      <c r="U376" s="337"/>
      <c r="V376" s="337"/>
      <c r="W376" s="337"/>
      <c r="X376" s="337"/>
      <c r="Y376" s="337"/>
      <c r="Z376" s="337"/>
    </row>
    <row r="377" ht="12.75" customHeight="1">
      <c r="A377" s="337"/>
      <c r="B377" s="337"/>
      <c r="C377" s="337"/>
      <c r="D377" s="337"/>
      <c r="E377" s="337"/>
      <c r="F377" s="486"/>
      <c r="G377" s="486"/>
      <c r="H377" s="337"/>
      <c r="I377" s="337"/>
      <c r="J377" s="337"/>
      <c r="K377" s="337"/>
      <c r="L377" s="337"/>
      <c r="M377" s="337"/>
      <c r="N377" s="337"/>
      <c r="O377" s="337"/>
      <c r="P377" s="337"/>
      <c r="Q377" s="337"/>
      <c r="R377" s="337"/>
      <c r="S377" s="337"/>
      <c r="T377" s="337"/>
      <c r="U377" s="337"/>
      <c r="V377" s="337"/>
      <c r="W377" s="337"/>
      <c r="X377" s="337"/>
      <c r="Y377" s="337"/>
      <c r="Z377" s="337"/>
    </row>
    <row r="378" ht="12.75" customHeight="1">
      <c r="A378" s="337"/>
      <c r="B378" s="337"/>
      <c r="C378" s="337"/>
      <c r="D378" s="337"/>
      <c r="E378" s="337"/>
      <c r="F378" s="486"/>
      <c r="G378" s="486"/>
      <c r="H378" s="337"/>
      <c r="I378" s="337"/>
      <c r="J378" s="337"/>
      <c r="K378" s="337"/>
      <c r="L378" s="337"/>
      <c r="M378" s="337"/>
      <c r="N378" s="337"/>
      <c r="O378" s="337"/>
      <c r="P378" s="337"/>
      <c r="Q378" s="337"/>
      <c r="R378" s="337"/>
      <c r="S378" s="337"/>
      <c r="T378" s="337"/>
      <c r="U378" s="337"/>
      <c r="V378" s="337"/>
      <c r="W378" s="337"/>
      <c r="X378" s="337"/>
      <c r="Y378" s="337"/>
      <c r="Z378" s="337"/>
    </row>
    <row r="379" ht="12.75" customHeight="1">
      <c r="A379" s="337"/>
      <c r="B379" s="337"/>
      <c r="C379" s="337"/>
      <c r="D379" s="337"/>
      <c r="E379" s="337"/>
      <c r="F379" s="486"/>
      <c r="G379" s="486"/>
      <c r="H379" s="337"/>
      <c r="I379" s="337"/>
      <c r="J379" s="337"/>
      <c r="K379" s="337"/>
      <c r="L379" s="337"/>
      <c r="M379" s="337"/>
      <c r="N379" s="337"/>
      <c r="O379" s="337"/>
      <c r="P379" s="337"/>
      <c r="Q379" s="337"/>
      <c r="R379" s="337"/>
      <c r="S379" s="337"/>
      <c r="T379" s="337"/>
      <c r="U379" s="337"/>
      <c r="V379" s="337"/>
      <c r="W379" s="337"/>
      <c r="X379" s="337"/>
      <c r="Y379" s="337"/>
      <c r="Z379" s="337"/>
    </row>
    <row r="380" ht="12.75" customHeight="1">
      <c r="A380" s="337"/>
      <c r="B380" s="337"/>
      <c r="C380" s="337"/>
      <c r="D380" s="337"/>
      <c r="E380" s="337"/>
      <c r="F380" s="486"/>
      <c r="G380" s="486"/>
      <c r="H380" s="337"/>
      <c r="I380" s="337"/>
      <c r="J380" s="337"/>
      <c r="K380" s="337"/>
      <c r="L380" s="337"/>
      <c r="M380" s="337"/>
      <c r="N380" s="337"/>
      <c r="O380" s="337"/>
      <c r="P380" s="337"/>
      <c r="Q380" s="337"/>
      <c r="R380" s="337"/>
      <c r="S380" s="337"/>
      <c r="T380" s="337"/>
      <c r="U380" s="337"/>
      <c r="V380" s="337"/>
      <c r="W380" s="337"/>
      <c r="X380" s="337"/>
      <c r="Y380" s="337"/>
      <c r="Z380" s="337"/>
    </row>
    <row r="381" ht="12.75" customHeight="1">
      <c r="A381" s="337"/>
      <c r="B381" s="337"/>
      <c r="C381" s="337"/>
      <c r="D381" s="337"/>
      <c r="E381" s="337"/>
      <c r="F381" s="486"/>
      <c r="G381" s="486"/>
      <c r="H381" s="337"/>
      <c r="I381" s="337"/>
      <c r="J381" s="337"/>
      <c r="K381" s="337"/>
      <c r="L381" s="337"/>
      <c r="M381" s="337"/>
      <c r="N381" s="337"/>
      <c r="O381" s="337"/>
      <c r="P381" s="337"/>
      <c r="Q381" s="337"/>
      <c r="R381" s="337"/>
      <c r="S381" s="337"/>
      <c r="T381" s="337"/>
      <c r="U381" s="337"/>
      <c r="V381" s="337"/>
      <c r="W381" s="337"/>
      <c r="X381" s="337"/>
      <c r="Y381" s="337"/>
      <c r="Z381" s="337"/>
    </row>
    <row r="382" ht="12.75" customHeight="1">
      <c r="A382" s="337"/>
      <c r="B382" s="337"/>
      <c r="C382" s="337"/>
      <c r="D382" s="337"/>
      <c r="E382" s="337"/>
      <c r="F382" s="486"/>
      <c r="G382" s="486"/>
      <c r="H382" s="337"/>
      <c r="I382" s="337"/>
      <c r="J382" s="337"/>
      <c r="K382" s="337"/>
      <c r="L382" s="337"/>
      <c r="M382" s="337"/>
      <c r="N382" s="337"/>
      <c r="O382" s="337"/>
      <c r="P382" s="337"/>
      <c r="Q382" s="337"/>
      <c r="R382" s="337"/>
      <c r="S382" s="337"/>
      <c r="T382" s="337"/>
      <c r="U382" s="337"/>
      <c r="V382" s="337"/>
      <c r="W382" s="337"/>
      <c r="X382" s="337"/>
      <c r="Y382" s="337"/>
      <c r="Z382" s="337"/>
    </row>
    <row r="383" ht="12.75" customHeight="1">
      <c r="A383" s="337"/>
      <c r="B383" s="337"/>
      <c r="C383" s="337"/>
      <c r="D383" s="337"/>
      <c r="E383" s="337"/>
      <c r="F383" s="486"/>
      <c r="G383" s="486"/>
      <c r="H383" s="337"/>
      <c r="I383" s="337"/>
      <c r="J383" s="337"/>
      <c r="K383" s="337"/>
      <c r="L383" s="337"/>
      <c r="M383" s="337"/>
      <c r="N383" s="337"/>
      <c r="O383" s="337"/>
      <c r="P383" s="337"/>
      <c r="Q383" s="337"/>
      <c r="R383" s="337"/>
      <c r="S383" s="337"/>
      <c r="T383" s="337"/>
      <c r="U383" s="337"/>
      <c r="V383" s="337"/>
      <c r="W383" s="337"/>
      <c r="X383" s="337"/>
      <c r="Y383" s="337"/>
      <c r="Z383" s="337"/>
    </row>
    <row r="384" ht="12.75" customHeight="1">
      <c r="A384" s="337"/>
      <c r="B384" s="337"/>
      <c r="C384" s="337"/>
      <c r="D384" s="337"/>
      <c r="E384" s="337"/>
      <c r="F384" s="486"/>
      <c r="G384" s="486"/>
      <c r="H384" s="337"/>
      <c r="I384" s="337"/>
      <c r="J384" s="337"/>
      <c r="K384" s="337"/>
      <c r="L384" s="337"/>
      <c r="M384" s="337"/>
      <c r="N384" s="337"/>
      <c r="O384" s="337"/>
      <c r="P384" s="337"/>
      <c r="Q384" s="337"/>
      <c r="R384" s="337"/>
      <c r="S384" s="337"/>
      <c r="T384" s="337"/>
      <c r="U384" s="337"/>
      <c r="V384" s="337"/>
      <c r="W384" s="337"/>
      <c r="X384" s="337"/>
      <c r="Y384" s="337"/>
      <c r="Z384" s="337"/>
    </row>
    <row r="385" ht="12.75" customHeight="1">
      <c r="A385" s="337"/>
      <c r="B385" s="337"/>
      <c r="C385" s="337"/>
      <c r="D385" s="337"/>
      <c r="E385" s="337"/>
      <c r="F385" s="486"/>
      <c r="G385" s="486"/>
      <c r="H385" s="337"/>
      <c r="I385" s="337"/>
      <c r="J385" s="337"/>
      <c r="K385" s="337"/>
      <c r="L385" s="337"/>
      <c r="M385" s="337"/>
      <c r="N385" s="337"/>
      <c r="O385" s="337"/>
      <c r="P385" s="337"/>
      <c r="Q385" s="337"/>
      <c r="R385" s="337"/>
      <c r="S385" s="337"/>
      <c r="T385" s="337"/>
      <c r="U385" s="337"/>
      <c r="V385" s="337"/>
      <c r="W385" s="337"/>
      <c r="X385" s="337"/>
      <c r="Y385" s="337"/>
      <c r="Z385" s="337"/>
    </row>
    <row r="386" ht="12.75" customHeight="1">
      <c r="A386" s="337"/>
      <c r="B386" s="337"/>
      <c r="C386" s="337"/>
      <c r="D386" s="337"/>
      <c r="E386" s="337"/>
      <c r="F386" s="486"/>
      <c r="G386" s="486"/>
      <c r="H386" s="337"/>
      <c r="I386" s="337"/>
      <c r="J386" s="337"/>
      <c r="K386" s="337"/>
      <c r="L386" s="337"/>
      <c r="M386" s="337"/>
      <c r="N386" s="337"/>
      <c r="O386" s="337"/>
      <c r="P386" s="337"/>
      <c r="Q386" s="337"/>
      <c r="R386" s="337"/>
      <c r="S386" s="337"/>
      <c r="T386" s="337"/>
      <c r="U386" s="337"/>
      <c r="V386" s="337"/>
      <c r="W386" s="337"/>
      <c r="X386" s="337"/>
      <c r="Y386" s="337"/>
      <c r="Z386" s="337"/>
    </row>
    <row r="387" ht="12.75" customHeight="1">
      <c r="A387" s="337"/>
      <c r="B387" s="337"/>
      <c r="C387" s="337"/>
      <c r="D387" s="337"/>
      <c r="E387" s="337"/>
      <c r="F387" s="486"/>
      <c r="G387" s="486"/>
      <c r="H387" s="337"/>
      <c r="I387" s="337"/>
      <c r="J387" s="337"/>
      <c r="K387" s="337"/>
      <c r="L387" s="337"/>
      <c r="M387" s="337"/>
      <c r="N387" s="337"/>
      <c r="O387" s="337"/>
      <c r="P387" s="337"/>
      <c r="Q387" s="337"/>
      <c r="R387" s="337"/>
      <c r="S387" s="337"/>
      <c r="T387" s="337"/>
      <c r="U387" s="337"/>
      <c r="V387" s="337"/>
      <c r="W387" s="337"/>
      <c r="X387" s="337"/>
      <c r="Y387" s="337"/>
      <c r="Z387" s="337"/>
    </row>
    <row r="388" ht="12.75" customHeight="1">
      <c r="A388" s="337"/>
      <c r="B388" s="337"/>
      <c r="C388" s="337"/>
      <c r="D388" s="337"/>
      <c r="E388" s="337"/>
      <c r="F388" s="486"/>
      <c r="G388" s="486"/>
      <c r="H388" s="337"/>
      <c r="I388" s="337"/>
      <c r="J388" s="337"/>
      <c r="K388" s="337"/>
      <c r="L388" s="337"/>
      <c r="M388" s="337"/>
      <c r="N388" s="337"/>
      <c r="O388" s="337"/>
      <c r="P388" s="337"/>
      <c r="Q388" s="337"/>
      <c r="R388" s="337"/>
      <c r="S388" s="337"/>
      <c r="T388" s="337"/>
      <c r="U388" s="337"/>
      <c r="V388" s="337"/>
      <c r="W388" s="337"/>
      <c r="X388" s="337"/>
      <c r="Y388" s="337"/>
      <c r="Z388" s="337"/>
    </row>
    <row r="389" ht="12.75" customHeight="1">
      <c r="A389" s="337"/>
      <c r="B389" s="337"/>
      <c r="C389" s="337"/>
      <c r="D389" s="337"/>
      <c r="E389" s="337"/>
      <c r="F389" s="486"/>
      <c r="G389" s="486"/>
      <c r="H389" s="337"/>
      <c r="I389" s="337"/>
      <c r="J389" s="337"/>
      <c r="K389" s="337"/>
      <c r="L389" s="337"/>
      <c r="M389" s="337"/>
      <c r="N389" s="337"/>
      <c r="O389" s="337"/>
      <c r="P389" s="337"/>
      <c r="Q389" s="337"/>
      <c r="R389" s="337"/>
      <c r="S389" s="337"/>
      <c r="T389" s="337"/>
      <c r="U389" s="337"/>
      <c r="V389" s="337"/>
      <c r="W389" s="337"/>
      <c r="X389" s="337"/>
      <c r="Y389" s="337"/>
      <c r="Z389" s="337"/>
    </row>
    <row r="390" ht="12.75" customHeight="1">
      <c r="A390" s="337"/>
      <c r="B390" s="337"/>
      <c r="C390" s="337"/>
      <c r="D390" s="337"/>
      <c r="E390" s="337"/>
      <c r="F390" s="486"/>
      <c r="G390" s="486"/>
      <c r="H390" s="337"/>
      <c r="I390" s="337"/>
      <c r="J390" s="337"/>
      <c r="K390" s="337"/>
      <c r="L390" s="337"/>
      <c r="M390" s="337"/>
      <c r="N390" s="337"/>
      <c r="O390" s="337"/>
      <c r="P390" s="337"/>
      <c r="Q390" s="337"/>
      <c r="R390" s="337"/>
      <c r="S390" s="337"/>
      <c r="T390" s="337"/>
      <c r="U390" s="337"/>
      <c r="V390" s="337"/>
      <c r="W390" s="337"/>
      <c r="X390" s="337"/>
      <c r="Y390" s="337"/>
      <c r="Z390" s="337"/>
    </row>
    <row r="391" ht="12.75" customHeight="1">
      <c r="A391" s="337"/>
      <c r="B391" s="337"/>
      <c r="C391" s="337"/>
      <c r="D391" s="337"/>
      <c r="E391" s="337"/>
      <c r="F391" s="486"/>
      <c r="G391" s="486"/>
      <c r="H391" s="337"/>
      <c r="I391" s="337"/>
      <c r="J391" s="337"/>
      <c r="K391" s="337"/>
      <c r="L391" s="337"/>
      <c r="M391" s="337"/>
      <c r="N391" s="337"/>
      <c r="O391" s="337"/>
      <c r="P391" s="337"/>
      <c r="Q391" s="337"/>
      <c r="R391" s="337"/>
      <c r="S391" s="337"/>
      <c r="T391" s="337"/>
      <c r="U391" s="337"/>
      <c r="V391" s="337"/>
      <c r="W391" s="337"/>
      <c r="X391" s="337"/>
      <c r="Y391" s="337"/>
      <c r="Z391" s="337"/>
    </row>
    <row r="392" ht="12.75" customHeight="1">
      <c r="A392" s="337"/>
      <c r="B392" s="337"/>
      <c r="C392" s="337"/>
      <c r="D392" s="337"/>
      <c r="E392" s="337"/>
      <c r="F392" s="486"/>
      <c r="G392" s="486"/>
      <c r="H392" s="337"/>
      <c r="I392" s="337"/>
      <c r="J392" s="337"/>
      <c r="K392" s="337"/>
      <c r="L392" s="337"/>
      <c r="M392" s="337"/>
      <c r="N392" s="337"/>
      <c r="O392" s="337"/>
      <c r="P392" s="337"/>
      <c r="Q392" s="337"/>
      <c r="R392" s="337"/>
      <c r="S392" s="337"/>
      <c r="T392" s="337"/>
      <c r="U392" s="337"/>
      <c r="V392" s="337"/>
      <c r="W392" s="337"/>
      <c r="X392" s="337"/>
      <c r="Y392" s="337"/>
      <c r="Z392" s="337"/>
    </row>
    <row r="393" ht="12.75" customHeight="1">
      <c r="A393" s="337"/>
      <c r="B393" s="337"/>
      <c r="C393" s="337"/>
      <c r="D393" s="337"/>
      <c r="E393" s="337"/>
      <c r="F393" s="486"/>
      <c r="G393" s="486"/>
      <c r="H393" s="337"/>
      <c r="I393" s="337"/>
      <c r="J393" s="337"/>
      <c r="K393" s="337"/>
      <c r="L393" s="337"/>
      <c r="M393" s="337"/>
      <c r="N393" s="337"/>
      <c r="O393" s="337"/>
      <c r="P393" s="337"/>
      <c r="Q393" s="337"/>
      <c r="R393" s="337"/>
      <c r="S393" s="337"/>
      <c r="T393" s="337"/>
      <c r="U393" s="337"/>
      <c r="V393" s="337"/>
      <c r="W393" s="337"/>
      <c r="X393" s="337"/>
      <c r="Y393" s="337"/>
      <c r="Z393" s="337"/>
    </row>
    <row r="394" ht="12.75" customHeight="1">
      <c r="A394" s="337"/>
      <c r="B394" s="337"/>
      <c r="C394" s="337"/>
      <c r="D394" s="337"/>
      <c r="E394" s="337"/>
      <c r="F394" s="486"/>
      <c r="G394" s="486"/>
      <c r="H394" s="337"/>
      <c r="I394" s="337"/>
      <c r="J394" s="337"/>
      <c r="K394" s="337"/>
      <c r="L394" s="337"/>
      <c r="M394" s="337"/>
      <c r="N394" s="337"/>
      <c r="O394" s="337"/>
      <c r="P394" s="337"/>
      <c r="Q394" s="337"/>
      <c r="R394" s="337"/>
      <c r="S394" s="337"/>
      <c r="T394" s="337"/>
      <c r="U394" s="337"/>
      <c r="V394" s="337"/>
      <c r="W394" s="337"/>
      <c r="X394" s="337"/>
      <c r="Y394" s="337"/>
      <c r="Z394" s="337"/>
    </row>
    <row r="395" ht="12.75" customHeight="1">
      <c r="A395" s="337"/>
      <c r="B395" s="337"/>
      <c r="C395" s="337"/>
      <c r="D395" s="337"/>
      <c r="E395" s="337"/>
      <c r="F395" s="486"/>
      <c r="G395" s="486"/>
      <c r="H395" s="337"/>
      <c r="I395" s="337"/>
      <c r="J395" s="337"/>
      <c r="K395" s="337"/>
      <c r="L395" s="337"/>
      <c r="M395" s="337"/>
      <c r="N395" s="337"/>
      <c r="O395" s="337"/>
      <c r="P395" s="337"/>
      <c r="Q395" s="337"/>
      <c r="R395" s="337"/>
      <c r="S395" s="337"/>
      <c r="T395" s="337"/>
      <c r="U395" s="337"/>
      <c r="V395" s="337"/>
      <c r="W395" s="337"/>
      <c r="X395" s="337"/>
      <c r="Y395" s="337"/>
      <c r="Z395" s="337"/>
    </row>
    <row r="396" ht="12.75" customHeight="1">
      <c r="A396" s="337"/>
      <c r="B396" s="337"/>
      <c r="C396" s="337"/>
      <c r="D396" s="337"/>
      <c r="E396" s="337"/>
      <c r="F396" s="486"/>
      <c r="G396" s="486"/>
      <c r="H396" s="337"/>
      <c r="I396" s="337"/>
      <c r="J396" s="337"/>
      <c r="K396" s="337"/>
      <c r="L396" s="337"/>
      <c r="M396" s="337"/>
      <c r="N396" s="337"/>
      <c r="O396" s="337"/>
      <c r="P396" s="337"/>
      <c r="Q396" s="337"/>
      <c r="R396" s="337"/>
      <c r="S396" s="337"/>
      <c r="T396" s="337"/>
      <c r="U396" s="337"/>
      <c r="V396" s="337"/>
      <c r="W396" s="337"/>
      <c r="X396" s="337"/>
      <c r="Y396" s="337"/>
      <c r="Z396" s="337"/>
    </row>
    <row r="397" ht="12.75" customHeight="1">
      <c r="A397" s="337"/>
      <c r="B397" s="337"/>
      <c r="C397" s="337"/>
      <c r="D397" s="337"/>
      <c r="E397" s="337"/>
      <c r="F397" s="486"/>
      <c r="G397" s="486"/>
      <c r="H397" s="337"/>
      <c r="I397" s="337"/>
      <c r="J397" s="337"/>
      <c r="K397" s="337"/>
      <c r="L397" s="337"/>
      <c r="M397" s="337"/>
      <c r="N397" s="337"/>
      <c r="O397" s="337"/>
      <c r="P397" s="337"/>
      <c r="Q397" s="337"/>
      <c r="R397" s="337"/>
      <c r="S397" s="337"/>
      <c r="T397" s="337"/>
      <c r="U397" s="337"/>
      <c r="V397" s="337"/>
      <c r="W397" s="337"/>
      <c r="X397" s="337"/>
      <c r="Y397" s="337"/>
      <c r="Z397" s="337"/>
    </row>
    <row r="398" ht="12.75" customHeight="1">
      <c r="A398" s="337"/>
      <c r="B398" s="337"/>
      <c r="C398" s="337"/>
      <c r="D398" s="337"/>
      <c r="E398" s="337"/>
      <c r="F398" s="486"/>
      <c r="G398" s="486"/>
      <c r="H398" s="337"/>
      <c r="I398" s="337"/>
      <c r="J398" s="337"/>
      <c r="K398" s="337"/>
      <c r="L398" s="337"/>
      <c r="M398" s="337"/>
      <c r="N398" s="337"/>
      <c r="O398" s="337"/>
      <c r="P398" s="337"/>
      <c r="Q398" s="337"/>
      <c r="R398" s="337"/>
      <c r="S398" s="337"/>
      <c r="T398" s="337"/>
      <c r="U398" s="337"/>
      <c r="V398" s="337"/>
      <c r="W398" s="337"/>
      <c r="X398" s="337"/>
      <c r="Y398" s="337"/>
      <c r="Z398" s="337"/>
    </row>
    <row r="399" ht="12.75" customHeight="1">
      <c r="A399" s="337"/>
      <c r="B399" s="337"/>
      <c r="C399" s="337"/>
      <c r="D399" s="337"/>
      <c r="E399" s="337"/>
      <c r="F399" s="486"/>
      <c r="G399" s="486"/>
      <c r="H399" s="337"/>
      <c r="I399" s="337"/>
      <c r="J399" s="337"/>
      <c r="K399" s="337"/>
      <c r="L399" s="337"/>
      <c r="M399" s="337"/>
      <c r="N399" s="337"/>
      <c r="O399" s="337"/>
      <c r="P399" s="337"/>
      <c r="Q399" s="337"/>
      <c r="R399" s="337"/>
      <c r="S399" s="337"/>
      <c r="T399" s="337"/>
      <c r="U399" s="337"/>
      <c r="V399" s="337"/>
      <c r="W399" s="337"/>
      <c r="X399" s="337"/>
      <c r="Y399" s="337"/>
      <c r="Z399" s="337"/>
    </row>
    <row r="400" ht="12.75" customHeight="1">
      <c r="A400" s="337"/>
      <c r="B400" s="337"/>
      <c r="C400" s="337"/>
      <c r="D400" s="337"/>
      <c r="E400" s="337"/>
      <c r="F400" s="486"/>
      <c r="G400" s="486"/>
      <c r="H400" s="337"/>
      <c r="I400" s="337"/>
      <c r="J400" s="337"/>
      <c r="K400" s="337"/>
      <c r="L400" s="337"/>
      <c r="M400" s="337"/>
      <c r="N400" s="337"/>
      <c r="O400" s="337"/>
      <c r="P400" s="337"/>
      <c r="Q400" s="337"/>
      <c r="R400" s="337"/>
      <c r="S400" s="337"/>
      <c r="T400" s="337"/>
      <c r="U400" s="337"/>
      <c r="V400" s="337"/>
      <c r="W400" s="337"/>
      <c r="X400" s="337"/>
      <c r="Y400" s="337"/>
      <c r="Z400" s="337"/>
    </row>
    <row r="401" ht="12.75" customHeight="1">
      <c r="A401" s="337"/>
      <c r="B401" s="337"/>
      <c r="C401" s="337"/>
      <c r="D401" s="337"/>
      <c r="E401" s="337"/>
      <c r="F401" s="486"/>
      <c r="G401" s="486"/>
      <c r="H401" s="337"/>
      <c r="I401" s="337"/>
      <c r="J401" s="337"/>
      <c r="K401" s="337"/>
      <c r="L401" s="337"/>
      <c r="M401" s="337"/>
      <c r="N401" s="337"/>
      <c r="O401" s="337"/>
      <c r="P401" s="337"/>
      <c r="Q401" s="337"/>
      <c r="R401" s="337"/>
      <c r="S401" s="337"/>
      <c r="T401" s="337"/>
      <c r="U401" s="337"/>
      <c r="V401" s="337"/>
      <c r="W401" s="337"/>
      <c r="X401" s="337"/>
      <c r="Y401" s="337"/>
      <c r="Z401" s="337"/>
    </row>
    <row r="402" ht="12.75" customHeight="1">
      <c r="A402" s="337"/>
      <c r="B402" s="337"/>
      <c r="C402" s="337"/>
      <c r="D402" s="337"/>
      <c r="E402" s="337"/>
      <c r="F402" s="486"/>
      <c r="G402" s="486"/>
      <c r="H402" s="337"/>
      <c r="I402" s="337"/>
      <c r="J402" s="337"/>
      <c r="K402" s="337"/>
      <c r="L402" s="337"/>
      <c r="M402" s="337"/>
      <c r="N402" s="337"/>
      <c r="O402" s="337"/>
      <c r="P402" s="337"/>
      <c r="Q402" s="337"/>
      <c r="R402" s="337"/>
      <c r="S402" s="337"/>
      <c r="T402" s="337"/>
      <c r="U402" s="337"/>
      <c r="V402" s="337"/>
      <c r="W402" s="337"/>
      <c r="X402" s="337"/>
      <c r="Y402" s="337"/>
      <c r="Z402" s="337"/>
    </row>
    <row r="403" ht="12.75" customHeight="1">
      <c r="A403" s="337"/>
      <c r="B403" s="337"/>
      <c r="C403" s="337"/>
      <c r="D403" s="337"/>
      <c r="E403" s="337"/>
      <c r="F403" s="486"/>
      <c r="G403" s="486"/>
      <c r="H403" s="337"/>
      <c r="I403" s="337"/>
      <c r="J403" s="337"/>
      <c r="K403" s="337"/>
      <c r="L403" s="337"/>
      <c r="M403" s="337"/>
      <c r="N403" s="337"/>
      <c r="O403" s="337"/>
      <c r="P403" s="337"/>
      <c r="Q403" s="337"/>
      <c r="R403" s="337"/>
      <c r="S403" s="337"/>
      <c r="T403" s="337"/>
      <c r="U403" s="337"/>
      <c r="V403" s="337"/>
      <c r="W403" s="337"/>
      <c r="X403" s="337"/>
      <c r="Y403" s="337"/>
      <c r="Z403" s="337"/>
    </row>
    <row r="404" ht="12.75" customHeight="1">
      <c r="A404" s="337"/>
      <c r="B404" s="337"/>
      <c r="C404" s="337"/>
      <c r="D404" s="337"/>
      <c r="E404" s="337"/>
      <c r="F404" s="486"/>
      <c r="G404" s="486"/>
      <c r="H404" s="337"/>
      <c r="I404" s="337"/>
      <c r="J404" s="337"/>
      <c r="K404" s="337"/>
      <c r="L404" s="337"/>
      <c r="M404" s="337"/>
      <c r="N404" s="337"/>
      <c r="O404" s="337"/>
      <c r="P404" s="337"/>
      <c r="Q404" s="337"/>
      <c r="R404" s="337"/>
      <c r="S404" s="337"/>
      <c r="T404" s="337"/>
      <c r="U404" s="337"/>
      <c r="V404" s="337"/>
      <c r="W404" s="337"/>
      <c r="X404" s="337"/>
      <c r="Y404" s="337"/>
      <c r="Z404" s="337"/>
    </row>
    <row r="405" ht="12.75" customHeight="1">
      <c r="A405" s="337"/>
      <c r="B405" s="337"/>
      <c r="C405" s="337"/>
      <c r="D405" s="337"/>
      <c r="E405" s="337"/>
      <c r="F405" s="486"/>
      <c r="G405" s="486"/>
      <c r="H405" s="337"/>
      <c r="I405" s="337"/>
      <c r="J405" s="337"/>
      <c r="K405" s="337"/>
      <c r="L405" s="337"/>
      <c r="M405" s="337"/>
      <c r="N405" s="337"/>
      <c r="O405" s="337"/>
      <c r="P405" s="337"/>
      <c r="Q405" s="337"/>
      <c r="R405" s="337"/>
      <c r="S405" s="337"/>
      <c r="T405" s="337"/>
      <c r="U405" s="337"/>
      <c r="V405" s="337"/>
      <c r="W405" s="337"/>
      <c r="X405" s="337"/>
      <c r="Y405" s="337"/>
      <c r="Z405" s="337"/>
    </row>
    <row r="406" ht="12.75" customHeight="1">
      <c r="A406" s="337"/>
      <c r="B406" s="337"/>
      <c r="C406" s="337"/>
      <c r="D406" s="337"/>
      <c r="E406" s="337"/>
      <c r="F406" s="486"/>
      <c r="G406" s="486"/>
      <c r="H406" s="337"/>
      <c r="I406" s="337"/>
      <c r="J406" s="337"/>
      <c r="K406" s="337"/>
      <c r="L406" s="337"/>
      <c r="M406" s="337"/>
      <c r="N406" s="337"/>
      <c r="O406" s="337"/>
      <c r="P406" s="337"/>
      <c r="Q406" s="337"/>
      <c r="R406" s="337"/>
      <c r="S406" s="337"/>
      <c r="T406" s="337"/>
      <c r="U406" s="337"/>
      <c r="V406" s="337"/>
      <c r="W406" s="337"/>
      <c r="X406" s="337"/>
      <c r="Y406" s="337"/>
      <c r="Z406" s="337"/>
    </row>
    <row r="407" ht="12.75" customHeight="1">
      <c r="A407" s="337"/>
      <c r="B407" s="337"/>
      <c r="C407" s="337"/>
      <c r="D407" s="337"/>
      <c r="E407" s="337"/>
      <c r="F407" s="486"/>
      <c r="G407" s="486"/>
      <c r="H407" s="337"/>
      <c r="I407" s="337"/>
      <c r="J407" s="337"/>
      <c r="K407" s="337"/>
      <c r="L407" s="337"/>
      <c r="M407" s="337"/>
      <c r="N407" s="337"/>
      <c r="O407" s="337"/>
      <c r="P407" s="337"/>
      <c r="Q407" s="337"/>
      <c r="R407" s="337"/>
      <c r="S407" s="337"/>
      <c r="T407" s="337"/>
      <c r="U407" s="337"/>
      <c r="V407" s="337"/>
      <c r="W407" s="337"/>
      <c r="X407" s="337"/>
      <c r="Y407" s="337"/>
      <c r="Z407" s="337"/>
    </row>
    <row r="408" ht="12.75" customHeight="1">
      <c r="A408" s="337"/>
      <c r="B408" s="337"/>
      <c r="C408" s="337"/>
      <c r="D408" s="337"/>
      <c r="E408" s="337"/>
      <c r="F408" s="486"/>
      <c r="G408" s="486"/>
      <c r="H408" s="337"/>
      <c r="I408" s="337"/>
      <c r="J408" s="337"/>
      <c r="K408" s="337"/>
      <c r="L408" s="337"/>
      <c r="M408" s="337"/>
      <c r="N408" s="337"/>
      <c r="O408" s="337"/>
      <c r="P408" s="337"/>
      <c r="Q408" s="337"/>
      <c r="R408" s="337"/>
      <c r="S408" s="337"/>
      <c r="T408" s="337"/>
      <c r="U408" s="337"/>
      <c r="V408" s="337"/>
      <c r="W408" s="337"/>
      <c r="X408" s="337"/>
      <c r="Y408" s="337"/>
      <c r="Z408" s="337"/>
    </row>
    <row r="409" ht="12.75" customHeight="1">
      <c r="A409" s="337"/>
      <c r="B409" s="337"/>
      <c r="C409" s="337"/>
      <c r="D409" s="337"/>
      <c r="E409" s="337"/>
      <c r="F409" s="486"/>
      <c r="G409" s="486"/>
      <c r="H409" s="337"/>
      <c r="I409" s="337"/>
      <c r="J409" s="337"/>
      <c r="K409" s="337"/>
      <c r="L409" s="337"/>
      <c r="M409" s="337"/>
      <c r="N409" s="337"/>
      <c r="O409" s="337"/>
      <c r="P409" s="337"/>
      <c r="Q409" s="337"/>
      <c r="R409" s="337"/>
      <c r="S409" s="337"/>
      <c r="T409" s="337"/>
      <c r="U409" s="337"/>
      <c r="V409" s="337"/>
      <c r="W409" s="337"/>
      <c r="X409" s="337"/>
      <c r="Y409" s="337"/>
      <c r="Z409" s="337"/>
    </row>
    <row r="410" ht="12.75" customHeight="1">
      <c r="A410" s="337"/>
      <c r="B410" s="337"/>
      <c r="C410" s="337"/>
      <c r="D410" s="337"/>
      <c r="E410" s="337"/>
      <c r="F410" s="486"/>
      <c r="G410" s="486"/>
      <c r="H410" s="337"/>
      <c r="I410" s="337"/>
      <c r="J410" s="337"/>
      <c r="K410" s="337"/>
      <c r="L410" s="337"/>
      <c r="M410" s="337"/>
      <c r="N410" s="337"/>
      <c r="O410" s="337"/>
      <c r="P410" s="337"/>
      <c r="Q410" s="337"/>
      <c r="R410" s="337"/>
      <c r="S410" s="337"/>
      <c r="T410" s="337"/>
      <c r="U410" s="337"/>
      <c r="V410" s="337"/>
      <c r="W410" s="337"/>
      <c r="X410" s="337"/>
      <c r="Y410" s="337"/>
      <c r="Z410" s="337"/>
    </row>
    <row r="411" ht="12.75" customHeight="1">
      <c r="A411" s="337"/>
      <c r="B411" s="337"/>
      <c r="C411" s="337"/>
      <c r="D411" s="337"/>
      <c r="E411" s="337"/>
      <c r="F411" s="486"/>
      <c r="G411" s="486"/>
      <c r="H411" s="337"/>
      <c r="I411" s="337"/>
      <c r="J411" s="337"/>
      <c r="K411" s="337"/>
      <c r="L411" s="337"/>
      <c r="M411" s="337"/>
      <c r="N411" s="337"/>
      <c r="O411" s="337"/>
      <c r="P411" s="337"/>
      <c r="Q411" s="337"/>
      <c r="R411" s="337"/>
      <c r="S411" s="337"/>
      <c r="T411" s="337"/>
      <c r="U411" s="337"/>
      <c r="V411" s="337"/>
      <c r="W411" s="337"/>
      <c r="X411" s="337"/>
      <c r="Y411" s="337"/>
      <c r="Z411" s="337"/>
    </row>
    <row r="412" ht="12.75" customHeight="1">
      <c r="A412" s="337"/>
      <c r="B412" s="337"/>
      <c r="C412" s="337"/>
      <c r="D412" s="337"/>
      <c r="E412" s="337"/>
      <c r="F412" s="486"/>
      <c r="G412" s="486"/>
      <c r="H412" s="337"/>
      <c r="I412" s="337"/>
      <c r="J412" s="337"/>
      <c r="K412" s="337"/>
      <c r="L412" s="337"/>
      <c r="M412" s="337"/>
      <c r="N412" s="337"/>
      <c r="O412" s="337"/>
      <c r="P412" s="337"/>
      <c r="Q412" s="337"/>
      <c r="R412" s="337"/>
      <c r="S412" s="337"/>
      <c r="T412" s="337"/>
      <c r="U412" s="337"/>
      <c r="V412" s="337"/>
      <c r="W412" s="337"/>
      <c r="X412" s="337"/>
      <c r="Y412" s="337"/>
      <c r="Z412" s="337"/>
    </row>
    <row r="413" ht="12.75" customHeight="1">
      <c r="A413" s="337"/>
      <c r="B413" s="337"/>
      <c r="C413" s="337"/>
      <c r="D413" s="337"/>
      <c r="E413" s="337"/>
      <c r="F413" s="486"/>
      <c r="G413" s="486"/>
      <c r="H413" s="337"/>
      <c r="I413" s="337"/>
      <c r="J413" s="337"/>
      <c r="K413" s="337"/>
      <c r="L413" s="337"/>
      <c r="M413" s="337"/>
      <c r="N413" s="337"/>
      <c r="O413" s="337"/>
      <c r="P413" s="337"/>
      <c r="Q413" s="337"/>
      <c r="R413" s="337"/>
      <c r="S413" s="337"/>
      <c r="T413" s="337"/>
      <c r="U413" s="337"/>
      <c r="V413" s="337"/>
      <c r="W413" s="337"/>
      <c r="X413" s="337"/>
      <c r="Y413" s="337"/>
      <c r="Z413" s="337"/>
    </row>
    <row r="414" ht="12.75" customHeight="1">
      <c r="A414" s="337"/>
      <c r="B414" s="337"/>
      <c r="C414" s="337"/>
      <c r="D414" s="337"/>
      <c r="E414" s="337"/>
      <c r="F414" s="486"/>
      <c r="G414" s="486"/>
      <c r="H414" s="337"/>
      <c r="I414" s="337"/>
      <c r="J414" s="337"/>
      <c r="K414" s="337"/>
      <c r="L414" s="337"/>
      <c r="M414" s="337"/>
      <c r="N414" s="337"/>
      <c r="O414" s="337"/>
      <c r="P414" s="337"/>
      <c r="Q414" s="337"/>
      <c r="R414" s="337"/>
      <c r="S414" s="337"/>
      <c r="T414" s="337"/>
      <c r="U414" s="337"/>
      <c r="V414" s="337"/>
      <c r="W414" s="337"/>
      <c r="X414" s="337"/>
      <c r="Y414" s="337"/>
      <c r="Z414" s="337"/>
    </row>
    <row r="415" ht="12.75" customHeight="1">
      <c r="A415" s="337"/>
      <c r="B415" s="337"/>
      <c r="C415" s="337"/>
      <c r="D415" s="337"/>
      <c r="E415" s="337"/>
      <c r="F415" s="486"/>
      <c r="G415" s="486"/>
      <c r="H415" s="337"/>
      <c r="I415" s="337"/>
      <c r="J415" s="337"/>
      <c r="K415" s="337"/>
      <c r="L415" s="337"/>
      <c r="M415" s="337"/>
      <c r="N415" s="337"/>
      <c r="O415" s="337"/>
      <c r="P415" s="337"/>
      <c r="Q415" s="337"/>
      <c r="R415" s="337"/>
      <c r="S415" s="337"/>
      <c r="T415" s="337"/>
      <c r="U415" s="337"/>
      <c r="V415" s="337"/>
      <c r="W415" s="337"/>
      <c r="X415" s="337"/>
      <c r="Y415" s="337"/>
      <c r="Z415" s="337"/>
    </row>
    <row r="416" ht="12.75" customHeight="1">
      <c r="A416" s="337"/>
      <c r="B416" s="337"/>
      <c r="C416" s="337"/>
      <c r="D416" s="337"/>
      <c r="E416" s="337"/>
      <c r="F416" s="486"/>
      <c r="G416" s="486"/>
      <c r="H416" s="337"/>
      <c r="I416" s="337"/>
      <c r="J416" s="337"/>
      <c r="K416" s="337"/>
      <c r="L416" s="337"/>
      <c r="M416" s="337"/>
      <c r="N416" s="337"/>
      <c r="O416" s="337"/>
      <c r="P416" s="337"/>
      <c r="Q416" s="337"/>
      <c r="R416" s="337"/>
      <c r="S416" s="337"/>
      <c r="T416" s="337"/>
      <c r="U416" s="337"/>
      <c r="V416" s="337"/>
      <c r="W416" s="337"/>
      <c r="X416" s="337"/>
      <c r="Y416" s="337"/>
      <c r="Z416" s="337"/>
    </row>
    <row r="417" ht="12.75" customHeight="1">
      <c r="A417" s="337"/>
      <c r="B417" s="337"/>
      <c r="C417" s="337"/>
      <c r="D417" s="337"/>
      <c r="E417" s="337"/>
      <c r="F417" s="486"/>
      <c r="G417" s="486"/>
      <c r="H417" s="337"/>
      <c r="I417" s="337"/>
      <c r="J417" s="337"/>
      <c r="K417" s="337"/>
      <c r="L417" s="337"/>
      <c r="M417" s="337"/>
      <c r="N417" s="337"/>
      <c r="O417" s="337"/>
      <c r="P417" s="337"/>
      <c r="Q417" s="337"/>
      <c r="R417" s="337"/>
      <c r="S417" s="337"/>
      <c r="T417" s="337"/>
      <c r="U417" s="337"/>
      <c r="V417" s="337"/>
      <c r="W417" s="337"/>
      <c r="X417" s="337"/>
      <c r="Y417" s="337"/>
      <c r="Z417" s="337"/>
    </row>
    <row r="418" ht="12.75" customHeight="1">
      <c r="A418" s="337"/>
      <c r="B418" s="337"/>
      <c r="C418" s="337"/>
      <c r="D418" s="337"/>
      <c r="E418" s="337"/>
      <c r="F418" s="486"/>
      <c r="G418" s="486"/>
      <c r="H418" s="337"/>
      <c r="I418" s="337"/>
      <c r="J418" s="337"/>
      <c r="K418" s="337"/>
      <c r="L418" s="337"/>
      <c r="M418" s="337"/>
      <c r="N418" s="337"/>
      <c r="O418" s="337"/>
      <c r="P418" s="337"/>
      <c r="Q418" s="337"/>
      <c r="R418" s="337"/>
      <c r="S418" s="337"/>
      <c r="T418" s="337"/>
      <c r="U418" s="337"/>
      <c r="V418" s="337"/>
      <c r="W418" s="337"/>
      <c r="X418" s="337"/>
      <c r="Y418" s="337"/>
      <c r="Z418" s="337"/>
    </row>
    <row r="419" ht="12.75" customHeight="1">
      <c r="A419" s="337"/>
      <c r="B419" s="337"/>
      <c r="C419" s="337"/>
      <c r="D419" s="337"/>
      <c r="E419" s="337"/>
      <c r="F419" s="486"/>
      <c r="G419" s="486"/>
      <c r="H419" s="337"/>
      <c r="I419" s="337"/>
      <c r="J419" s="337"/>
      <c r="K419" s="337"/>
      <c r="L419" s="337"/>
      <c r="M419" s="337"/>
      <c r="N419" s="337"/>
      <c r="O419" s="337"/>
      <c r="P419" s="337"/>
      <c r="Q419" s="337"/>
      <c r="R419" s="337"/>
      <c r="S419" s="337"/>
      <c r="T419" s="337"/>
      <c r="U419" s="337"/>
      <c r="V419" s="337"/>
      <c r="W419" s="337"/>
      <c r="X419" s="337"/>
      <c r="Y419" s="337"/>
      <c r="Z419" s="337"/>
    </row>
    <row r="420" ht="12.75" customHeight="1">
      <c r="A420" s="337"/>
      <c r="B420" s="337"/>
      <c r="C420" s="337"/>
      <c r="D420" s="337"/>
      <c r="E420" s="337"/>
      <c r="F420" s="486"/>
      <c r="G420" s="486"/>
      <c r="H420" s="337"/>
      <c r="I420" s="337"/>
      <c r="J420" s="337"/>
      <c r="K420" s="337"/>
      <c r="L420" s="337"/>
      <c r="M420" s="337"/>
      <c r="N420" s="337"/>
      <c r="O420" s="337"/>
      <c r="P420" s="337"/>
      <c r="Q420" s="337"/>
      <c r="R420" s="337"/>
      <c r="S420" s="337"/>
      <c r="T420" s="337"/>
      <c r="U420" s="337"/>
      <c r="V420" s="337"/>
      <c r="W420" s="337"/>
      <c r="X420" s="337"/>
      <c r="Y420" s="337"/>
      <c r="Z420" s="337"/>
    </row>
    <row r="421" ht="12.75" customHeight="1">
      <c r="A421" s="337"/>
      <c r="B421" s="337"/>
      <c r="C421" s="337"/>
      <c r="D421" s="337"/>
      <c r="E421" s="337"/>
      <c r="F421" s="486"/>
      <c r="G421" s="486"/>
      <c r="H421" s="337"/>
      <c r="I421" s="337"/>
      <c r="J421" s="337"/>
      <c r="K421" s="337"/>
      <c r="L421" s="337"/>
      <c r="M421" s="337"/>
      <c r="N421" s="337"/>
      <c r="O421" s="337"/>
      <c r="P421" s="337"/>
      <c r="Q421" s="337"/>
      <c r="R421" s="337"/>
      <c r="S421" s="337"/>
      <c r="T421" s="337"/>
      <c r="U421" s="337"/>
      <c r="V421" s="337"/>
      <c r="W421" s="337"/>
      <c r="X421" s="337"/>
      <c r="Y421" s="337"/>
      <c r="Z421" s="337"/>
    </row>
    <row r="422" ht="12.75" customHeight="1">
      <c r="A422" s="337"/>
      <c r="B422" s="337"/>
      <c r="C422" s="337"/>
      <c r="D422" s="337"/>
      <c r="E422" s="337"/>
      <c r="F422" s="486"/>
      <c r="G422" s="486"/>
      <c r="H422" s="337"/>
      <c r="I422" s="337"/>
      <c r="J422" s="337"/>
      <c r="K422" s="337"/>
      <c r="L422" s="337"/>
      <c r="M422" s="337"/>
      <c r="N422" s="337"/>
      <c r="O422" s="337"/>
      <c r="P422" s="337"/>
      <c r="Q422" s="337"/>
      <c r="R422" s="337"/>
      <c r="S422" s="337"/>
      <c r="T422" s="337"/>
      <c r="U422" s="337"/>
      <c r="V422" s="337"/>
      <c r="W422" s="337"/>
      <c r="X422" s="337"/>
      <c r="Y422" s="337"/>
      <c r="Z422" s="337"/>
    </row>
    <row r="423" ht="12.75" customHeight="1">
      <c r="A423" s="337"/>
      <c r="B423" s="337"/>
      <c r="C423" s="337"/>
      <c r="D423" s="337"/>
      <c r="E423" s="337"/>
      <c r="F423" s="486"/>
      <c r="G423" s="486"/>
      <c r="H423" s="337"/>
      <c r="I423" s="337"/>
      <c r="J423" s="337"/>
      <c r="K423" s="337"/>
      <c r="L423" s="337"/>
      <c r="M423" s="337"/>
      <c r="N423" s="337"/>
      <c r="O423" s="337"/>
      <c r="P423" s="337"/>
      <c r="Q423" s="337"/>
      <c r="R423" s="337"/>
      <c r="S423" s="337"/>
      <c r="T423" s="337"/>
      <c r="U423" s="337"/>
      <c r="V423" s="337"/>
      <c r="W423" s="337"/>
      <c r="X423" s="337"/>
      <c r="Y423" s="337"/>
      <c r="Z423" s="337"/>
    </row>
    <row r="424" ht="12.75" customHeight="1">
      <c r="A424" s="337"/>
      <c r="B424" s="337"/>
      <c r="C424" s="337"/>
      <c r="D424" s="337"/>
      <c r="E424" s="337"/>
      <c r="F424" s="486"/>
      <c r="G424" s="486"/>
      <c r="H424" s="337"/>
      <c r="I424" s="337"/>
      <c r="J424" s="337"/>
      <c r="K424" s="337"/>
      <c r="L424" s="337"/>
      <c r="M424" s="337"/>
      <c r="N424" s="337"/>
      <c r="O424" s="337"/>
      <c r="P424" s="337"/>
      <c r="Q424" s="337"/>
      <c r="R424" s="337"/>
      <c r="S424" s="337"/>
      <c r="T424" s="337"/>
      <c r="U424" s="337"/>
      <c r="V424" s="337"/>
      <c r="W424" s="337"/>
      <c r="X424" s="337"/>
      <c r="Y424" s="337"/>
      <c r="Z424" s="337"/>
    </row>
    <row r="425" ht="12.75" customHeight="1">
      <c r="A425" s="337"/>
      <c r="B425" s="337"/>
      <c r="C425" s="337"/>
      <c r="D425" s="337"/>
      <c r="E425" s="337"/>
      <c r="F425" s="486"/>
      <c r="G425" s="486"/>
      <c r="H425" s="337"/>
      <c r="I425" s="337"/>
      <c r="J425" s="337"/>
      <c r="K425" s="337"/>
      <c r="L425" s="337"/>
      <c r="M425" s="337"/>
      <c r="N425" s="337"/>
      <c r="O425" s="337"/>
      <c r="P425" s="337"/>
      <c r="Q425" s="337"/>
      <c r="R425" s="337"/>
      <c r="S425" s="337"/>
      <c r="T425" s="337"/>
      <c r="U425" s="337"/>
      <c r="V425" s="337"/>
      <c r="W425" s="337"/>
      <c r="X425" s="337"/>
      <c r="Y425" s="337"/>
      <c r="Z425" s="337"/>
    </row>
    <row r="426" ht="12.75" customHeight="1">
      <c r="A426" s="337"/>
      <c r="B426" s="337"/>
      <c r="C426" s="337"/>
      <c r="D426" s="337"/>
      <c r="E426" s="337"/>
      <c r="F426" s="486"/>
      <c r="G426" s="486"/>
      <c r="H426" s="337"/>
      <c r="I426" s="337"/>
      <c r="J426" s="337"/>
      <c r="K426" s="337"/>
      <c r="L426" s="337"/>
      <c r="M426" s="337"/>
      <c r="N426" s="337"/>
      <c r="O426" s="337"/>
      <c r="P426" s="337"/>
      <c r="Q426" s="337"/>
      <c r="R426" s="337"/>
      <c r="S426" s="337"/>
      <c r="T426" s="337"/>
      <c r="U426" s="337"/>
      <c r="V426" s="337"/>
      <c r="W426" s="337"/>
      <c r="X426" s="337"/>
      <c r="Y426" s="337"/>
      <c r="Z426" s="337"/>
    </row>
    <row r="427" ht="12.75" customHeight="1">
      <c r="A427" s="337"/>
      <c r="B427" s="337"/>
      <c r="C427" s="337"/>
      <c r="D427" s="337"/>
      <c r="E427" s="337"/>
      <c r="F427" s="486"/>
      <c r="G427" s="486"/>
      <c r="H427" s="337"/>
      <c r="I427" s="337"/>
      <c r="J427" s="337"/>
      <c r="K427" s="337"/>
      <c r="L427" s="337"/>
      <c r="M427" s="337"/>
      <c r="N427" s="337"/>
      <c r="O427" s="337"/>
      <c r="P427" s="337"/>
      <c r="Q427" s="337"/>
      <c r="R427" s="337"/>
      <c r="S427" s="337"/>
      <c r="T427" s="337"/>
      <c r="U427" s="337"/>
      <c r="V427" s="337"/>
      <c r="W427" s="337"/>
      <c r="X427" s="337"/>
      <c r="Y427" s="337"/>
      <c r="Z427" s="337"/>
    </row>
    <row r="428" ht="12.75" customHeight="1">
      <c r="A428" s="337"/>
      <c r="B428" s="337"/>
      <c r="C428" s="337"/>
      <c r="D428" s="337"/>
      <c r="E428" s="337"/>
      <c r="F428" s="486"/>
      <c r="G428" s="486"/>
      <c r="H428" s="337"/>
      <c r="I428" s="337"/>
      <c r="J428" s="337"/>
      <c r="K428" s="337"/>
      <c r="L428" s="337"/>
      <c r="M428" s="337"/>
      <c r="N428" s="337"/>
      <c r="O428" s="337"/>
      <c r="P428" s="337"/>
      <c r="Q428" s="337"/>
      <c r="R428" s="337"/>
      <c r="S428" s="337"/>
      <c r="T428" s="337"/>
      <c r="U428" s="337"/>
      <c r="V428" s="337"/>
      <c r="W428" s="337"/>
      <c r="X428" s="337"/>
      <c r="Y428" s="337"/>
      <c r="Z428" s="337"/>
    </row>
    <row r="429" ht="12.75" customHeight="1">
      <c r="A429" s="337"/>
      <c r="B429" s="337"/>
      <c r="C429" s="337"/>
      <c r="D429" s="337"/>
      <c r="E429" s="337"/>
      <c r="F429" s="486"/>
      <c r="G429" s="486"/>
      <c r="H429" s="337"/>
      <c r="I429" s="337"/>
      <c r="J429" s="337"/>
      <c r="K429" s="337"/>
      <c r="L429" s="337"/>
      <c r="M429" s="337"/>
      <c r="N429" s="337"/>
      <c r="O429" s="337"/>
      <c r="P429" s="337"/>
      <c r="Q429" s="337"/>
      <c r="R429" s="337"/>
      <c r="S429" s="337"/>
      <c r="T429" s="337"/>
      <c r="U429" s="337"/>
      <c r="V429" s="337"/>
      <c r="W429" s="337"/>
      <c r="X429" s="337"/>
      <c r="Y429" s="337"/>
      <c r="Z429" s="337"/>
    </row>
    <row r="430" ht="12.75" customHeight="1">
      <c r="A430" s="337"/>
      <c r="B430" s="337"/>
      <c r="C430" s="337"/>
      <c r="D430" s="337"/>
      <c r="E430" s="337"/>
      <c r="F430" s="486"/>
      <c r="G430" s="486"/>
      <c r="H430" s="337"/>
      <c r="I430" s="337"/>
      <c r="J430" s="337"/>
      <c r="K430" s="337"/>
      <c r="L430" s="337"/>
      <c r="M430" s="337"/>
      <c r="N430" s="337"/>
      <c r="O430" s="337"/>
      <c r="P430" s="337"/>
      <c r="Q430" s="337"/>
      <c r="R430" s="337"/>
      <c r="S430" s="337"/>
      <c r="T430" s="337"/>
      <c r="U430" s="337"/>
      <c r="V430" s="337"/>
      <c r="W430" s="337"/>
      <c r="X430" s="337"/>
      <c r="Y430" s="337"/>
      <c r="Z430" s="337"/>
    </row>
    <row r="431" ht="12.75" customHeight="1">
      <c r="A431" s="337"/>
      <c r="B431" s="337"/>
      <c r="C431" s="337"/>
      <c r="D431" s="337"/>
      <c r="E431" s="337"/>
      <c r="F431" s="486"/>
      <c r="G431" s="486"/>
      <c r="H431" s="337"/>
      <c r="I431" s="337"/>
      <c r="J431" s="337"/>
      <c r="K431" s="337"/>
      <c r="L431" s="337"/>
      <c r="M431" s="337"/>
      <c r="N431" s="337"/>
      <c r="O431" s="337"/>
      <c r="P431" s="337"/>
      <c r="Q431" s="337"/>
      <c r="R431" s="337"/>
      <c r="S431" s="337"/>
      <c r="T431" s="337"/>
      <c r="U431" s="337"/>
      <c r="V431" s="337"/>
      <c r="W431" s="337"/>
      <c r="X431" s="337"/>
      <c r="Y431" s="337"/>
      <c r="Z431" s="337"/>
    </row>
    <row r="432" ht="12.75" customHeight="1">
      <c r="A432" s="337"/>
      <c r="B432" s="337"/>
      <c r="C432" s="337"/>
      <c r="D432" s="337"/>
      <c r="E432" s="337"/>
      <c r="F432" s="486"/>
      <c r="G432" s="486"/>
      <c r="H432" s="337"/>
      <c r="I432" s="337"/>
      <c r="J432" s="337"/>
      <c r="K432" s="337"/>
      <c r="L432" s="337"/>
      <c r="M432" s="337"/>
      <c r="N432" s="337"/>
      <c r="O432" s="337"/>
      <c r="P432" s="337"/>
      <c r="Q432" s="337"/>
      <c r="R432" s="337"/>
      <c r="S432" s="337"/>
      <c r="T432" s="337"/>
      <c r="U432" s="337"/>
      <c r="V432" s="337"/>
      <c r="W432" s="337"/>
      <c r="X432" s="337"/>
      <c r="Y432" s="337"/>
      <c r="Z432" s="337"/>
    </row>
    <row r="433" ht="12.75" customHeight="1">
      <c r="A433" s="337"/>
      <c r="B433" s="337"/>
      <c r="C433" s="337"/>
      <c r="D433" s="337"/>
      <c r="E433" s="337"/>
      <c r="F433" s="486"/>
      <c r="G433" s="486"/>
      <c r="H433" s="337"/>
      <c r="I433" s="337"/>
      <c r="J433" s="337"/>
      <c r="K433" s="337"/>
      <c r="L433" s="337"/>
      <c r="M433" s="337"/>
      <c r="N433" s="337"/>
      <c r="O433" s="337"/>
      <c r="P433" s="337"/>
      <c r="Q433" s="337"/>
      <c r="R433" s="337"/>
      <c r="S433" s="337"/>
      <c r="T433" s="337"/>
      <c r="U433" s="337"/>
      <c r="V433" s="337"/>
      <c r="W433" s="337"/>
      <c r="X433" s="337"/>
      <c r="Y433" s="337"/>
      <c r="Z433" s="337"/>
    </row>
    <row r="434" ht="12.75" customHeight="1">
      <c r="A434" s="337"/>
      <c r="B434" s="337"/>
      <c r="C434" s="337"/>
      <c r="D434" s="337"/>
      <c r="E434" s="337"/>
      <c r="F434" s="486"/>
      <c r="G434" s="486"/>
      <c r="H434" s="337"/>
      <c r="I434" s="337"/>
      <c r="J434" s="337"/>
      <c r="K434" s="337"/>
      <c r="L434" s="337"/>
      <c r="M434" s="337"/>
      <c r="N434" s="337"/>
      <c r="O434" s="337"/>
      <c r="P434" s="337"/>
      <c r="Q434" s="337"/>
      <c r="R434" s="337"/>
      <c r="S434" s="337"/>
      <c r="T434" s="337"/>
      <c r="U434" s="337"/>
      <c r="V434" s="337"/>
      <c r="W434" s="337"/>
      <c r="X434" s="337"/>
      <c r="Y434" s="337"/>
      <c r="Z434" s="337"/>
    </row>
    <row r="435" ht="12.75" customHeight="1">
      <c r="A435" s="337"/>
      <c r="B435" s="337"/>
      <c r="C435" s="337"/>
      <c r="D435" s="337"/>
      <c r="E435" s="337"/>
      <c r="F435" s="486"/>
      <c r="G435" s="486"/>
      <c r="H435" s="337"/>
      <c r="I435" s="337"/>
      <c r="J435" s="337"/>
      <c r="K435" s="337"/>
      <c r="L435" s="337"/>
      <c r="M435" s="337"/>
      <c r="N435" s="337"/>
      <c r="O435" s="337"/>
      <c r="P435" s="337"/>
      <c r="Q435" s="337"/>
      <c r="R435" s="337"/>
      <c r="S435" s="337"/>
      <c r="T435" s="337"/>
      <c r="U435" s="337"/>
      <c r="V435" s="337"/>
      <c r="W435" s="337"/>
      <c r="X435" s="337"/>
      <c r="Y435" s="337"/>
      <c r="Z435" s="337"/>
    </row>
    <row r="436" ht="12.75" customHeight="1">
      <c r="A436" s="337"/>
      <c r="B436" s="337"/>
      <c r="C436" s="337"/>
      <c r="D436" s="337"/>
      <c r="E436" s="337"/>
      <c r="F436" s="486"/>
      <c r="G436" s="486"/>
      <c r="H436" s="337"/>
      <c r="I436" s="337"/>
      <c r="J436" s="337"/>
      <c r="K436" s="337"/>
      <c r="L436" s="337"/>
      <c r="M436" s="337"/>
      <c r="N436" s="337"/>
      <c r="O436" s="337"/>
      <c r="P436" s="337"/>
      <c r="Q436" s="337"/>
      <c r="R436" s="337"/>
      <c r="S436" s="337"/>
      <c r="T436" s="337"/>
      <c r="U436" s="337"/>
      <c r="V436" s="337"/>
      <c r="W436" s="337"/>
      <c r="X436" s="337"/>
      <c r="Y436" s="337"/>
      <c r="Z436" s="337"/>
    </row>
    <row r="437" ht="12.75" customHeight="1">
      <c r="A437" s="337"/>
      <c r="B437" s="337"/>
      <c r="C437" s="337"/>
      <c r="D437" s="337"/>
      <c r="E437" s="337"/>
      <c r="F437" s="486"/>
      <c r="G437" s="486"/>
      <c r="H437" s="337"/>
      <c r="I437" s="337"/>
      <c r="J437" s="337"/>
      <c r="K437" s="337"/>
      <c r="L437" s="337"/>
      <c r="M437" s="337"/>
      <c r="N437" s="337"/>
      <c r="O437" s="337"/>
      <c r="P437" s="337"/>
      <c r="Q437" s="337"/>
      <c r="R437" s="337"/>
      <c r="S437" s="337"/>
      <c r="T437" s="337"/>
      <c r="U437" s="337"/>
      <c r="V437" s="337"/>
      <c r="W437" s="337"/>
      <c r="X437" s="337"/>
      <c r="Y437" s="337"/>
      <c r="Z437" s="337"/>
    </row>
    <row r="438" ht="12.75" customHeight="1">
      <c r="A438" s="337"/>
      <c r="B438" s="337"/>
      <c r="C438" s="337"/>
      <c r="D438" s="337"/>
      <c r="E438" s="337"/>
      <c r="F438" s="486"/>
      <c r="G438" s="486"/>
      <c r="H438" s="337"/>
      <c r="I438" s="337"/>
      <c r="J438" s="337"/>
      <c r="K438" s="337"/>
      <c r="L438" s="337"/>
      <c r="M438" s="337"/>
      <c r="N438" s="337"/>
      <c r="O438" s="337"/>
      <c r="P438" s="337"/>
      <c r="Q438" s="337"/>
      <c r="R438" s="337"/>
      <c r="S438" s="337"/>
      <c r="T438" s="337"/>
      <c r="U438" s="337"/>
      <c r="V438" s="337"/>
      <c r="W438" s="337"/>
      <c r="X438" s="337"/>
      <c r="Y438" s="337"/>
      <c r="Z438" s="337"/>
    </row>
    <row r="439" ht="12.75" customHeight="1">
      <c r="A439" s="337"/>
      <c r="B439" s="337"/>
      <c r="C439" s="337"/>
      <c r="D439" s="337"/>
      <c r="E439" s="337"/>
      <c r="F439" s="486"/>
      <c r="G439" s="486"/>
      <c r="H439" s="337"/>
      <c r="I439" s="337"/>
      <c r="J439" s="337"/>
      <c r="K439" s="337"/>
      <c r="L439" s="337"/>
      <c r="M439" s="337"/>
      <c r="N439" s="337"/>
      <c r="O439" s="337"/>
      <c r="P439" s="337"/>
      <c r="Q439" s="337"/>
      <c r="R439" s="337"/>
      <c r="S439" s="337"/>
      <c r="T439" s="337"/>
      <c r="U439" s="337"/>
      <c r="V439" s="337"/>
      <c r="W439" s="337"/>
      <c r="X439" s="337"/>
      <c r="Y439" s="337"/>
      <c r="Z439" s="337"/>
    </row>
    <row r="440" ht="12.75" customHeight="1">
      <c r="A440" s="337"/>
      <c r="B440" s="337"/>
      <c r="C440" s="337"/>
      <c r="D440" s="337"/>
      <c r="E440" s="337"/>
      <c r="F440" s="486"/>
      <c r="G440" s="486"/>
      <c r="H440" s="337"/>
      <c r="I440" s="337"/>
      <c r="J440" s="337"/>
      <c r="K440" s="337"/>
      <c r="L440" s="337"/>
      <c r="M440" s="337"/>
      <c r="N440" s="337"/>
      <c r="O440" s="337"/>
      <c r="P440" s="337"/>
      <c r="Q440" s="337"/>
      <c r="R440" s="337"/>
      <c r="S440" s="337"/>
      <c r="T440" s="337"/>
      <c r="U440" s="337"/>
      <c r="V440" s="337"/>
      <c r="W440" s="337"/>
      <c r="X440" s="337"/>
      <c r="Y440" s="337"/>
      <c r="Z440" s="337"/>
    </row>
    <row r="441" ht="12.75" customHeight="1">
      <c r="A441" s="337"/>
      <c r="B441" s="337"/>
      <c r="C441" s="337"/>
      <c r="D441" s="337"/>
      <c r="E441" s="337"/>
      <c r="F441" s="486"/>
      <c r="G441" s="486"/>
      <c r="H441" s="337"/>
      <c r="I441" s="337"/>
      <c r="J441" s="337"/>
      <c r="K441" s="337"/>
      <c r="L441" s="337"/>
      <c r="M441" s="337"/>
      <c r="N441" s="337"/>
      <c r="O441" s="337"/>
      <c r="P441" s="337"/>
      <c r="Q441" s="337"/>
      <c r="R441" s="337"/>
      <c r="S441" s="337"/>
      <c r="T441" s="337"/>
      <c r="U441" s="337"/>
      <c r="V441" s="337"/>
      <c r="W441" s="337"/>
      <c r="X441" s="337"/>
      <c r="Y441" s="337"/>
      <c r="Z441" s="337"/>
    </row>
    <row r="442" ht="12.75" customHeight="1">
      <c r="A442" s="337"/>
      <c r="B442" s="337"/>
      <c r="C442" s="337"/>
      <c r="D442" s="337"/>
      <c r="E442" s="337"/>
      <c r="F442" s="486"/>
      <c r="G442" s="486"/>
      <c r="H442" s="337"/>
      <c r="I442" s="337"/>
      <c r="J442" s="337"/>
      <c r="K442" s="337"/>
      <c r="L442" s="337"/>
      <c r="M442" s="337"/>
      <c r="N442" s="337"/>
      <c r="O442" s="337"/>
      <c r="P442" s="337"/>
      <c r="Q442" s="337"/>
      <c r="R442" s="337"/>
      <c r="S442" s="337"/>
      <c r="T442" s="337"/>
      <c r="U442" s="337"/>
      <c r="V442" s="337"/>
      <c r="W442" s="337"/>
      <c r="X442" s="337"/>
      <c r="Y442" s="337"/>
      <c r="Z442" s="337"/>
    </row>
    <row r="443" ht="12.75" customHeight="1">
      <c r="A443" s="337"/>
      <c r="B443" s="337"/>
      <c r="C443" s="337"/>
      <c r="D443" s="337"/>
      <c r="E443" s="337"/>
      <c r="F443" s="486"/>
      <c r="G443" s="486"/>
      <c r="H443" s="337"/>
      <c r="I443" s="337"/>
      <c r="J443" s="337"/>
      <c r="K443" s="337"/>
      <c r="L443" s="337"/>
      <c r="M443" s="337"/>
      <c r="N443" s="337"/>
      <c r="O443" s="337"/>
      <c r="P443" s="337"/>
      <c r="Q443" s="337"/>
      <c r="R443" s="337"/>
      <c r="S443" s="337"/>
      <c r="T443" s="337"/>
      <c r="U443" s="337"/>
      <c r="V443" s="337"/>
      <c r="W443" s="337"/>
      <c r="X443" s="337"/>
      <c r="Y443" s="337"/>
      <c r="Z443" s="337"/>
    </row>
    <row r="444" ht="12.75" customHeight="1">
      <c r="A444" s="337"/>
      <c r="B444" s="337"/>
      <c r="C444" s="337"/>
      <c r="D444" s="337"/>
      <c r="E444" s="337"/>
      <c r="F444" s="486"/>
      <c r="G444" s="486"/>
      <c r="H444" s="337"/>
      <c r="I444" s="337"/>
      <c r="J444" s="337"/>
      <c r="K444" s="337"/>
      <c r="L444" s="337"/>
      <c r="M444" s="337"/>
      <c r="N444" s="337"/>
      <c r="O444" s="337"/>
      <c r="P444" s="337"/>
      <c r="Q444" s="337"/>
      <c r="R444" s="337"/>
      <c r="S444" s="337"/>
      <c r="T444" s="337"/>
      <c r="U444" s="337"/>
      <c r="V444" s="337"/>
      <c r="W444" s="337"/>
      <c r="X444" s="337"/>
      <c r="Y444" s="337"/>
      <c r="Z444" s="337"/>
    </row>
    <row r="445" ht="12.75" customHeight="1">
      <c r="A445" s="337"/>
      <c r="B445" s="337"/>
      <c r="C445" s="337"/>
      <c r="D445" s="337"/>
      <c r="E445" s="337"/>
      <c r="F445" s="486"/>
      <c r="G445" s="486"/>
      <c r="H445" s="337"/>
      <c r="I445" s="337"/>
      <c r="J445" s="337"/>
      <c r="K445" s="337"/>
      <c r="L445" s="337"/>
      <c r="M445" s="337"/>
      <c r="N445" s="337"/>
      <c r="O445" s="337"/>
      <c r="P445" s="337"/>
      <c r="Q445" s="337"/>
      <c r="R445" s="337"/>
      <c r="S445" s="337"/>
      <c r="T445" s="337"/>
      <c r="U445" s="337"/>
      <c r="V445" s="337"/>
      <c r="W445" s="337"/>
      <c r="X445" s="337"/>
      <c r="Y445" s="337"/>
      <c r="Z445" s="337"/>
    </row>
    <row r="446" ht="12.75" customHeight="1">
      <c r="A446" s="337"/>
      <c r="B446" s="337"/>
      <c r="C446" s="337"/>
      <c r="D446" s="337"/>
      <c r="E446" s="337"/>
      <c r="F446" s="486"/>
      <c r="G446" s="486"/>
      <c r="H446" s="337"/>
      <c r="I446" s="337"/>
      <c r="J446" s="337"/>
      <c r="K446" s="337"/>
      <c r="L446" s="337"/>
      <c r="M446" s="337"/>
      <c r="N446" s="337"/>
      <c r="O446" s="337"/>
      <c r="P446" s="337"/>
      <c r="Q446" s="337"/>
      <c r="R446" s="337"/>
      <c r="S446" s="337"/>
      <c r="T446" s="337"/>
      <c r="U446" s="337"/>
      <c r="V446" s="337"/>
      <c r="W446" s="337"/>
      <c r="X446" s="337"/>
      <c r="Y446" s="337"/>
      <c r="Z446" s="337"/>
    </row>
    <row r="447" ht="12.75" customHeight="1">
      <c r="A447" s="337"/>
      <c r="B447" s="337"/>
      <c r="C447" s="337"/>
      <c r="D447" s="337"/>
      <c r="E447" s="337"/>
      <c r="F447" s="486"/>
      <c r="G447" s="486"/>
      <c r="H447" s="337"/>
      <c r="I447" s="337"/>
      <c r="J447" s="337"/>
      <c r="K447" s="337"/>
      <c r="L447" s="337"/>
      <c r="M447" s="337"/>
      <c r="N447" s="337"/>
      <c r="O447" s="337"/>
      <c r="P447" s="337"/>
      <c r="Q447" s="337"/>
      <c r="R447" s="337"/>
      <c r="S447" s="337"/>
      <c r="T447" s="337"/>
      <c r="U447" s="337"/>
      <c r="V447" s="337"/>
      <c r="W447" s="337"/>
      <c r="X447" s="337"/>
      <c r="Y447" s="337"/>
      <c r="Z447" s="337"/>
    </row>
    <row r="448" ht="12.75" customHeight="1">
      <c r="A448" s="337"/>
      <c r="B448" s="337"/>
      <c r="C448" s="337"/>
      <c r="D448" s="337"/>
      <c r="E448" s="337"/>
      <c r="F448" s="486"/>
      <c r="G448" s="486"/>
      <c r="H448" s="337"/>
      <c r="I448" s="337"/>
      <c r="J448" s="337"/>
      <c r="K448" s="337"/>
      <c r="L448" s="337"/>
      <c r="M448" s="337"/>
      <c r="N448" s="337"/>
      <c r="O448" s="337"/>
      <c r="P448" s="337"/>
      <c r="Q448" s="337"/>
      <c r="R448" s="337"/>
      <c r="S448" s="337"/>
      <c r="T448" s="337"/>
      <c r="U448" s="337"/>
      <c r="V448" s="337"/>
      <c r="W448" s="337"/>
      <c r="X448" s="337"/>
      <c r="Y448" s="337"/>
      <c r="Z448" s="337"/>
    </row>
    <row r="449" ht="12.75" customHeight="1">
      <c r="A449" s="337"/>
      <c r="B449" s="337"/>
      <c r="C449" s="337"/>
      <c r="D449" s="337"/>
      <c r="E449" s="337"/>
      <c r="F449" s="486"/>
      <c r="G449" s="486"/>
      <c r="H449" s="337"/>
      <c r="I449" s="337"/>
      <c r="J449" s="337"/>
      <c r="K449" s="337"/>
      <c r="L449" s="337"/>
      <c r="M449" s="337"/>
      <c r="N449" s="337"/>
      <c r="O449" s="337"/>
      <c r="P449" s="337"/>
      <c r="Q449" s="337"/>
      <c r="R449" s="337"/>
      <c r="S449" s="337"/>
      <c r="T449" s="337"/>
      <c r="U449" s="337"/>
      <c r="V449" s="337"/>
      <c r="W449" s="337"/>
      <c r="X449" s="337"/>
      <c r="Y449" s="337"/>
      <c r="Z449" s="337"/>
    </row>
    <row r="450" ht="12.75" customHeight="1">
      <c r="A450" s="337"/>
      <c r="B450" s="337"/>
      <c r="C450" s="337"/>
      <c r="D450" s="337"/>
      <c r="E450" s="337"/>
      <c r="F450" s="486"/>
      <c r="G450" s="486"/>
      <c r="H450" s="337"/>
      <c r="I450" s="337"/>
      <c r="J450" s="337"/>
      <c r="K450" s="337"/>
      <c r="L450" s="337"/>
      <c r="M450" s="337"/>
      <c r="N450" s="337"/>
      <c r="O450" s="337"/>
      <c r="P450" s="337"/>
      <c r="Q450" s="337"/>
      <c r="R450" s="337"/>
      <c r="S450" s="337"/>
      <c r="T450" s="337"/>
      <c r="U450" s="337"/>
      <c r="V450" s="337"/>
      <c r="W450" s="337"/>
      <c r="X450" s="337"/>
      <c r="Y450" s="337"/>
      <c r="Z450" s="337"/>
    </row>
    <row r="451" ht="12.75" customHeight="1">
      <c r="A451" s="337"/>
      <c r="B451" s="337"/>
      <c r="C451" s="337"/>
      <c r="D451" s="337"/>
      <c r="E451" s="337"/>
      <c r="F451" s="486"/>
      <c r="G451" s="486"/>
      <c r="H451" s="337"/>
      <c r="I451" s="337"/>
      <c r="J451" s="337"/>
      <c r="K451" s="337"/>
      <c r="L451" s="337"/>
      <c r="M451" s="337"/>
      <c r="N451" s="337"/>
      <c r="O451" s="337"/>
      <c r="P451" s="337"/>
      <c r="Q451" s="337"/>
      <c r="R451" s="337"/>
      <c r="S451" s="337"/>
      <c r="T451" s="337"/>
      <c r="U451" s="337"/>
      <c r="V451" s="337"/>
      <c r="W451" s="337"/>
      <c r="X451" s="337"/>
      <c r="Y451" s="337"/>
      <c r="Z451" s="337"/>
    </row>
    <row r="452" ht="12.75" customHeight="1">
      <c r="A452" s="337"/>
      <c r="B452" s="337"/>
      <c r="C452" s="337"/>
      <c r="D452" s="337"/>
      <c r="E452" s="337"/>
      <c r="F452" s="486"/>
      <c r="G452" s="486"/>
      <c r="H452" s="337"/>
      <c r="I452" s="337"/>
      <c r="J452" s="337"/>
      <c r="K452" s="337"/>
      <c r="L452" s="337"/>
      <c r="M452" s="337"/>
      <c r="N452" s="337"/>
      <c r="O452" s="337"/>
      <c r="P452" s="337"/>
      <c r="Q452" s="337"/>
      <c r="R452" s="337"/>
      <c r="S452" s="337"/>
      <c r="T452" s="337"/>
      <c r="U452" s="337"/>
      <c r="V452" s="337"/>
      <c r="W452" s="337"/>
      <c r="X452" s="337"/>
      <c r="Y452" s="337"/>
      <c r="Z452" s="337"/>
    </row>
    <row r="453" ht="12.75" customHeight="1">
      <c r="A453" s="337"/>
      <c r="B453" s="337"/>
      <c r="C453" s="337"/>
      <c r="D453" s="337"/>
      <c r="E453" s="337"/>
      <c r="F453" s="486"/>
      <c r="G453" s="486"/>
      <c r="H453" s="337"/>
      <c r="I453" s="337"/>
      <c r="J453" s="337"/>
      <c r="K453" s="337"/>
      <c r="L453" s="337"/>
      <c r="M453" s="337"/>
      <c r="N453" s="337"/>
      <c r="O453" s="337"/>
      <c r="P453" s="337"/>
      <c r="Q453" s="337"/>
      <c r="R453" s="337"/>
      <c r="S453" s="337"/>
      <c r="T453" s="337"/>
      <c r="U453" s="337"/>
      <c r="V453" s="337"/>
      <c r="W453" s="337"/>
      <c r="X453" s="337"/>
      <c r="Y453" s="337"/>
      <c r="Z453" s="337"/>
    </row>
    <row r="454" ht="12.75" customHeight="1">
      <c r="A454" s="337"/>
      <c r="B454" s="337"/>
      <c r="C454" s="337"/>
      <c r="D454" s="337"/>
      <c r="E454" s="337"/>
      <c r="F454" s="486"/>
      <c r="G454" s="486"/>
      <c r="H454" s="337"/>
      <c r="I454" s="337"/>
      <c r="J454" s="337"/>
      <c r="K454" s="337"/>
      <c r="L454" s="337"/>
      <c r="M454" s="337"/>
      <c r="N454" s="337"/>
      <c r="O454" s="337"/>
      <c r="P454" s="337"/>
      <c r="Q454" s="337"/>
      <c r="R454" s="337"/>
      <c r="S454" s="337"/>
      <c r="T454" s="337"/>
      <c r="U454" s="337"/>
      <c r="V454" s="337"/>
      <c r="W454" s="337"/>
      <c r="X454" s="337"/>
      <c r="Y454" s="337"/>
      <c r="Z454" s="337"/>
    </row>
    <row r="455" ht="12.75" customHeight="1">
      <c r="A455" s="337"/>
      <c r="B455" s="337"/>
      <c r="C455" s="337"/>
      <c r="D455" s="337"/>
      <c r="E455" s="337"/>
      <c r="F455" s="486"/>
      <c r="G455" s="486"/>
      <c r="H455" s="337"/>
      <c r="I455" s="337"/>
      <c r="J455" s="337"/>
      <c r="K455" s="337"/>
      <c r="L455" s="337"/>
      <c r="M455" s="337"/>
      <c r="N455" s="337"/>
      <c r="O455" s="337"/>
      <c r="P455" s="337"/>
      <c r="Q455" s="337"/>
      <c r="R455" s="337"/>
      <c r="S455" s="337"/>
      <c r="T455" s="337"/>
      <c r="U455" s="337"/>
      <c r="V455" s="337"/>
      <c r="W455" s="337"/>
      <c r="X455" s="337"/>
      <c r="Y455" s="337"/>
      <c r="Z455" s="337"/>
    </row>
    <row r="456" ht="12.75" customHeight="1">
      <c r="A456" s="337"/>
      <c r="B456" s="337"/>
      <c r="C456" s="337"/>
      <c r="D456" s="337"/>
      <c r="E456" s="337"/>
      <c r="F456" s="486"/>
      <c r="G456" s="486"/>
      <c r="H456" s="337"/>
      <c r="I456" s="337"/>
      <c r="J456" s="337"/>
      <c r="K456" s="337"/>
      <c r="L456" s="337"/>
      <c r="M456" s="337"/>
      <c r="N456" s="337"/>
      <c r="O456" s="337"/>
      <c r="P456" s="337"/>
      <c r="Q456" s="337"/>
      <c r="R456" s="337"/>
      <c r="S456" s="337"/>
      <c r="T456" s="337"/>
      <c r="U456" s="337"/>
      <c r="V456" s="337"/>
      <c r="W456" s="337"/>
      <c r="X456" s="337"/>
      <c r="Y456" s="337"/>
      <c r="Z456" s="337"/>
    </row>
    <row r="457" ht="12.75" customHeight="1">
      <c r="A457" s="337"/>
      <c r="B457" s="337"/>
      <c r="C457" s="337"/>
      <c r="D457" s="337"/>
      <c r="E457" s="337"/>
      <c r="F457" s="486"/>
      <c r="G457" s="486"/>
      <c r="H457" s="337"/>
      <c r="I457" s="337"/>
      <c r="J457" s="337"/>
      <c r="K457" s="337"/>
      <c r="L457" s="337"/>
      <c r="M457" s="337"/>
      <c r="N457" s="337"/>
      <c r="O457" s="337"/>
      <c r="P457" s="337"/>
      <c r="Q457" s="337"/>
      <c r="R457" s="337"/>
      <c r="S457" s="337"/>
      <c r="T457" s="337"/>
      <c r="U457" s="337"/>
      <c r="V457" s="337"/>
      <c r="W457" s="337"/>
      <c r="X457" s="337"/>
      <c r="Y457" s="337"/>
      <c r="Z457" s="337"/>
    </row>
    <row r="458" ht="12.75" customHeight="1">
      <c r="A458" s="337"/>
      <c r="B458" s="337"/>
      <c r="C458" s="337"/>
      <c r="D458" s="337"/>
      <c r="E458" s="337"/>
      <c r="F458" s="486"/>
      <c r="G458" s="486"/>
      <c r="H458" s="337"/>
      <c r="I458" s="337"/>
      <c r="J458" s="337"/>
      <c r="K458" s="337"/>
      <c r="L458" s="337"/>
      <c r="M458" s="337"/>
      <c r="N458" s="337"/>
      <c r="O458" s="337"/>
      <c r="P458" s="337"/>
      <c r="Q458" s="337"/>
      <c r="R458" s="337"/>
      <c r="S458" s="337"/>
      <c r="T458" s="337"/>
      <c r="U458" s="337"/>
      <c r="V458" s="337"/>
      <c r="W458" s="337"/>
      <c r="X458" s="337"/>
      <c r="Y458" s="337"/>
      <c r="Z458" s="337"/>
    </row>
    <row r="459" ht="12.75" customHeight="1">
      <c r="A459" s="337"/>
      <c r="B459" s="337"/>
      <c r="C459" s="337"/>
      <c r="D459" s="337"/>
      <c r="E459" s="337"/>
      <c r="F459" s="486"/>
      <c r="G459" s="486"/>
      <c r="H459" s="337"/>
      <c r="I459" s="337"/>
      <c r="J459" s="337"/>
      <c r="K459" s="337"/>
      <c r="L459" s="337"/>
      <c r="M459" s="337"/>
      <c r="N459" s="337"/>
      <c r="O459" s="337"/>
      <c r="P459" s="337"/>
      <c r="Q459" s="337"/>
      <c r="R459" s="337"/>
      <c r="S459" s="337"/>
      <c r="T459" s="337"/>
      <c r="U459" s="337"/>
      <c r="V459" s="337"/>
      <c r="W459" s="337"/>
      <c r="X459" s="337"/>
      <c r="Y459" s="337"/>
      <c r="Z459" s="337"/>
    </row>
    <row r="460" ht="12.75" customHeight="1">
      <c r="A460" s="337"/>
      <c r="B460" s="337"/>
      <c r="C460" s="337"/>
      <c r="D460" s="337"/>
      <c r="E460" s="337"/>
      <c r="F460" s="486"/>
      <c r="G460" s="486"/>
      <c r="H460" s="337"/>
      <c r="I460" s="337"/>
      <c r="J460" s="337"/>
      <c r="K460" s="337"/>
      <c r="L460" s="337"/>
      <c r="M460" s="337"/>
      <c r="N460" s="337"/>
      <c r="O460" s="337"/>
      <c r="P460" s="337"/>
      <c r="Q460" s="337"/>
      <c r="R460" s="337"/>
      <c r="S460" s="337"/>
      <c r="T460" s="337"/>
      <c r="U460" s="337"/>
      <c r="V460" s="337"/>
      <c r="W460" s="337"/>
      <c r="X460" s="337"/>
      <c r="Y460" s="337"/>
      <c r="Z460" s="337"/>
    </row>
    <row r="461" ht="12.75" customHeight="1">
      <c r="A461" s="337"/>
      <c r="B461" s="337"/>
      <c r="C461" s="337"/>
      <c r="D461" s="337"/>
      <c r="E461" s="337"/>
      <c r="F461" s="486"/>
      <c r="G461" s="486"/>
      <c r="H461" s="337"/>
      <c r="I461" s="337"/>
      <c r="J461" s="337"/>
      <c r="K461" s="337"/>
      <c r="L461" s="337"/>
      <c r="M461" s="337"/>
      <c r="N461" s="337"/>
      <c r="O461" s="337"/>
      <c r="P461" s="337"/>
      <c r="Q461" s="337"/>
      <c r="R461" s="337"/>
      <c r="S461" s="337"/>
      <c r="T461" s="337"/>
      <c r="U461" s="337"/>
      <c r="V461" s="337"/>
      <c r="W461" s="337"/>
      <c r="X461" s="337"/>
      <c r="Y461" s="337"/>
      <c r="Z461" s="337"/>
    </row>
    <row r="462" ht="12.75" customHeight="1">
      <c r="A462" s="337"/>
      <c r="B462" s="337"/>
      <c r="C462" s="337"/>
      <c r="D462" s="337"/>
      <c r="E462" s="337"/>
      <c r="F462" s="486"/>
      <c r="G462" s="486"/>
      <c r="H462" s="337"/>
      <c r="I462" s="337"/>
      <c r="J462" s="337"/>
      <c r="K462" s="337"/>
      <c r="L462" s="337"/>
      <c r="M462" s="337"/>
      <c r="N462" s="337"/>
      <c r="O462" s="337"/>
      <c r="P462" s="337"/>
      <c r="Q462" s="337"/>
      <c r="R462" s="337"/>
      <c r="S462" s="337"/>
      <c r="T462" s="337"/>
      <c r="U462" s="337"/>
      <c r="V462" s="337"/>
      <c r="W462" s="337"/>
      <c r="X462" s="337"/>
      <c r="Y462" s="337"/>
      <c r="Z462" s="337"/>
    </row>
    <row r="463" ht="12.75" customHeight="1">
      <c r="A463" s="337"/>
      <c r="B463" s="337"/>
      <c r="C463" s="337"/>
      <c r="D463" s="337"/>
      <c r="E463" s="337"/>
      <c r="F463" s="486"/>
      <c r="G463" s="486"/>
      <c r="H463" s="337"/>
      <c r="I463" s="337"/>
      <c r="J463" s="337"/>
      <c r="K463" s="337"/>
      <c r="L463" s="337"/>
      <c r="M463" s="337"/>
      <c r="N463" s="337"/>
      <c r="O463" s="337"/>
      <c r="P463" s="337"/>
      <c r="Q463" s="337"/>
      <c r="R463" s="337"/>
      <c r="S463" s="337"/>
      <c r="T463" s="337"/>
      <c r="U463" s="337"/>
      <c r="V463" s="337"/>
      <c r="W463" s="337"/>
      <c r="X463" s="337"/>
      <c r="Y463" s="337"/>
      <c r="Z463" s="337"/>
    </row>
    <row r="464" ht="12.75" customHeight="1">
      <c r="A464" s="337"/>
      <c r="B464" s="337"/>
      <c r="C464" s="337"/>
      <c r="D464" s="337"/>
      <c r="E464" s="337"/>
      <c r="F464" s="486"/>
      <c r="G464" s="486"/>
      <c r="H464" s="337"/>
      <c r="I464" s="337"/>
      <c r="J464" s="337"/>
      <c r="K464" s="337"/>
      <c r="L464" s="337"/>
      <c r="M464" s="337"/>
      <c r="N464" s="337"/>
      <c r="O464" s="337"/>
      <c r="P464" s="337"/>
      <c r="Q464" s="337"/>
      <c r="R464" s="337"/>
      <c r="S464" s="337"/>
      <c r="T464" s="337"/>
      <c r="U464" s="337"/>
      <c r="V464" s="337"/>
      <c r="W464" s="337"/>
      <c r="X464" s="337"/>
      <c r="Y464" s="337"/>
      <c r="Z464" s="337"/>
    </row>
    <row r="465" ht="12.75" customHeight="1">
      <c r="A465" s="337"/>
      <c r="B465" s="337"/>
      <c r="C465" s="337"/>
      <c r="D465" s="337"/>
      <c r="E465" s="337"/>
      <c r="F465" s="486"/>
      <c r="G465" s="486"/>
      <c r="H465" s="337"/>
      <c r="I465" s="337"/>
      <c r="J465" s="337"/>
      <c r="K465" s="337"/>
      <c r="L465" s="337"/>
      <c r="M465" s="337"/>
      <c r="N465" s="337"/>
      <c r="O465" s="337"/>
      <c r="P465" s="337"/>
      <c r="Q465" s="337"/>
      <c r="R465" s="337"/>
      <c r="S465" s="337"/>
      <c r="T465" s="337"/>
      <c r="U465" s="337"/>
      <c r="V465" s="337"/>
      <c r="W465" s="337"/>
      <c r="X465" s="337"/>
      <c r="Y465" s="337"/>
      <c r="Z465" s="337"/>
    </row>
    <row r="466" ht="12.75" customHeight="1">
      <c r="A466" s="337"/>
      <c r="B466" s="337"/>
      <c r="C466" s="337"/>
      <c r="D466" s="337"/>
      <c r="E466" s="337"/>
      <c r="F466" s="486"/>
      <c r="G466" s="486"/>
      <c r="H466" s="337"/>
      <c r="I466" s="337"/>
      <c r="J466" s="337"/>
      <c r="K466" s="337"/>
      <c r="L466" s="337"/>
      <c r="M466" s="337"/>
      <c r="N466" s="337"/>
      <c r="O466" s="337"/>
      <c r="P466" s="337"/>
      <c r="Q466" s="337"/>
      <c r="R466" s="337"/>
      <c r="S466" s="337"/>
      <c r="T466" s="337"/>
      <c r="U466" s="337"/>
      <c r="V466" s="337"/>
      <c r="W466" s="337"/>
      <c r="X466" s="337"/>
      <c r="Y466" s="337"/>
      <c r="Z466" s="337"/>
    </row>
    <row r="467" ht="12.75" customHeight="1">
      <c r="A467" s="337"/>
      <c r="B467" s="337"/>
      <c r="C467" s="337"/>
      <c r="D467" s="337"/>
      <c r="E467" s="337"/>
      <c r="F467" s="486"/>
      <c r="G467" s="486"/>
      <c r="H467" s="337"/>
      <c r="I467" s="337"/>
      <c r="J467" s="337"/>
      <c r="K467" s="337"/>
      <c r="L467" s="337"/>
      <c r="M467" s="337"/>
      <c r="N467" s="337"/>
      <c r="O467" s="337"/>
      <c r="P467" s="337"/>
      <c r="Q467" s="337"/>
      <c r="R467" s="337"/>
      <c r="S467" s="337"/>
      <c r="T467" s="337"/>
      <c r="U467" s="337"/>
      <c r="V467" s="337"/>
      <c r="W467" s="337"/>
      <c r="X467" s="337"/>
      <c r="Y467" s="337"/>
      <c r="Z467" s="337"/>
    </row>
    <row r="468" ht="12.75" customHeight="1">
      <c r="A468" s="337"/>
      <c r="B468" s="337"/>
      <c r="C468" s="337"/>
      <c r="D468" s="337"/>
      <c r="E468" s="337"/>
      <c r="F468" s="486"/>
      <c r="G468" s="486"/>
      <c r="H468" s="337"/>
      <c r="I468" s="337"/>
      <c r="J468" s="337"/>
      <c r="K468" s="337"/>
      <c r="L468" s="337"/>
      <c r="M468" s="337"/>
      <c r="N468" s="337"/>
      <c r="O468" s="337"/>
      <c r="P468" s="337"/>
      <c r="Q468" s="337"/>
      <c r="R468" s="337"/>
      <c r="S468" s="337"/>
      <c r="T468" s="337"/>
      <c r="U468" s="337"/>
      <c r="V468" s="337"/>
      <c r="W468" s="337"/>
      <c r="X468" s="337"/>
      <c r="Y468" s="337"/>
      <c r="Z468" s="337"/>
    </row>
    <row r="469" ht="12.75" customHeight="1">
      <c r="A469" s="337"/>
      <c r="B469" s="337"/>
      <c r="C469" s="337"/>
      <c r="D469" s="337"/>
      <c r="E469" s="337"/>
      <c r="F469" s="486"/>
      <c r="G469" s="486"/>
      <c r="H469" s="337"/>
      <c r="I469" s="337"/>
      <c r="J469" s="337"/>
      <c r="K469" s="337"/>
      <c r="L469" s="337"/>
      <c r="M469" s="337"/>
      <c r="N469" s="337"/>
      <c r="O469" s="337"/>
      <c r="P469" s="337"/>
      <c r="Q469" s="337"/>
      <c r="R469" s="337"/>
      <c r="S469" s="337"/>
      <c r="T469" s="337"/>
      <c r="U469" s="337"/>
      <c r="V469" s="337"/>
      <c r="W469" s="337"/>
      <c r="X469" s="337"/>
      <c r="Y469" s="337"/>
      <c r="Z469" s="337"/>
    </row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8" width="10.71"/>
  </cols>
  <sheetData>
    <row r="1" ht="18.0" customHeight="1">
      <c r="A1" s="443"/>
      <c r="B1" s="444"/>
      <c r="C1" s="445"/>
      <c r="D1" s="446"/>
      <c r="E1" s="446"/>
      <c r="F1" s="446"/>
      <c r="G1" s="446"/>
      <c r="H1" s="446"/>
      <c r="I1" s="446"/>
      <c r="J1" s="446"/>
      <c r="K1" s="448"/>
      <c r="L1" s="447"/>
      <c r="M1" s="447"/>
      <c r="N1" s="448"/>
      <c r="O1" s="447"/>
      <c r="P1" s="448"/>
      <c r="Q1" s="448"/>
      <c r="R1" s="446"/>
      <c r="S1" s="446"/>
      <c r="T1" s="446"/>
      <c r="U1" s="446"/>
      <c r="V1" s="449"/>
      <c r="W1" s="446"/>
      <c r="X1" s="443"/>
      <c r="Y1" s="443"/>
      <c r="Z1" s="443"/>
      <c r="AA1" s="443"/>
      <c r="AB1" s="446"/>
    </row>
    <row r="2" ht="18.0" customHeight="1">
      <c r="A2" s="443"/>
      <c r="B2" s="450"/>
      <c r="C2" s="446"/>
      <c r="D2" s="446"/>
      <c r="E2" s="446"/>
      <c r="F2" s="446"/>
      <c r="G2" s="446"/>
      <c r="H2" s="446"/>
      <c r="I2" s="446"/>
      <c r="J2" s="446"/>
      <c r="K2" s="448"/>
      <c r="L2" s="447"/>
      <c r="M2" s="447"/>
      <c r="N2" s="448"/>
      <c r="O2" s="451"/>
      <c r="P2" s="443"/>
      <c r="Q2" s="443"/>
      <c r="R2" s="446"/>
      <c r="S2" s="446"/>
      <c r="T2" s="446"/>
      <c r="U2" s="446"/>
      <c r="V2" s="449"/>
      <c r="W2" s="446"/>
      <c r="X2" s="443"/>
      <c r="Y2" s="443"/>
      <c r="Z2" s="443"/>
      <c r="AA2" s="443"/>
      <c r="AB2" s="446"/>
    </row>
    <row r="3" ht="18.0" customHeight="1">
      <c r="A3" s="443"/>
      <c r="B3" s="450"/>
      <c r="C3" s="446"/>
      <c r="D3" s="446"/>
      <c r="E3" s="446"/>
      <c r="F3" s="446"/>
      <c r="G3" s="446"/>
      <c r="H3" s="446"/>
      <c r="I3" s="452"/>
      <c r="J3" s="452"/>
      <c r="K3" s="455"/>
      <c r="L3" s="452"/>
      <c r="M3" s="452"/>
      <c r="N3" s="446"/>
      <c r="O3" s="443"/>
      <c r="P3" s="443"/>
      <c r="Q3" s="443"/>
      <c r="R3" s="446"/>
      <c r="S3" s="446"/>
      <c r="T3" s="446"/>
      <c r="U3" s="446"/>
      <c r="V3" s="449"/>
      <c r="W3" s="446"/>
      <c r="X3" s="443"/>
      <c r="Y3" s="443"/>
      <c r="Z3" s="443"/>
      <c r="AA3" s="443"/>
      <c r="AB3" s="446"/>
    </row>
    <row r="4" ht="18.0" customHeight="1">
      <c r="A4" s="443"/>
      <c r="B4" s="450"/>
      <c r="C4" s="446"/>
      <c r="D4" s="446"/>
      <c r="E4" s="446"/>
      <c r="F4" s="446"/>
      <c r="G4" s="446"/>
      <c r="H4" s="444"/>
      <c r="I4" s="445"/>
      <c r="J4" s="445"/>
      <c r="K4" s="447"/>
      <c r="L4" s="448"/>
      <c r="M4" s="448"/>
      <c r="N4" s="446"/>
      <c r="O4" s="443"/>
      <c r="P4" s="443"/>
      <c r="Q4" s="443"/>
      <c r="R4" s="446"/>
      <c r="S4" s="446"/>
      <c r="T4" s="446"/>
      <c r="U4" s="446"/>
      <c r="V4" s="449"/>
      <c r="W4" s="446"/>
      <c r="X4" s="443"/>
      <c r="Y4" s="443"/>
      <c r="Z4" s="443"/>
      <c r="AA4" s="443"/>
      <c r="AB4" s="446"/>
    </row>
    <row r="5" ht="18.0" customHeight="1">
      <c r="A5" s="443"/>
      <c r="B5" s="450"/>
      <c r="C5" s="453"/>
      <c r="D5" s="446"/>
      <c r="E5" s="454"/>
      <c r="F5" s="446"/>
      <c r="G5" s="446"/>
      <c r="H5" s="444"/>
      <c r="I5" s="445"/>
      <c r="J5" s="445"/>
      <c r="K5" s="455"/>
      <c r="L5" s="455"/>
      <c r="M5" s="455"/>
      <c r="N5" s="446"/>
      <c r="O5" s="443"/>
      <c r="P5" s="443"/>
      <c r="Q5" s="443"/>
      <c r="R5" s="446"/>
      <c r="S5" s="446"/>
      <c r="T5" s="446"/>
      <c r="U5" s="446"/>
      <c r="V5" s="449"/>
      <c r="W5" s="446"/>
      <c r="X5" s="443"/>
      <c r="Y5" s="443"/>
      <c r="Z5" s="443"/>
      <c r="AA5" s="443"/>
      <c r="AB5" s="446"/>
    </row>
    <row r="6" ht="18.0" customHeight="1">
      <c r="A6" s="443"/>
      <c r="B6" s="450"/>
      <c r="C6" s="446"/>
      <c r="D6" s="446"/>
      <c r="E6" s="446"/>
      <c r="F6" s="446"/>
      <c r="G6" s="446"/>
      <c r="H6" s="458"/>
      <c r="I6" s="475"/>
      <c r="J6" s="475"/>
      <c r="K6" s="456"/>
      <c r="L6" s="446"/>
      <c r="M6" s="446"/>
      <c r="N6" s="446"/>
      <c r="O6" s="443"/>
      <c r="P6" s="443"/>
      <c r="Q6" s="443"/>
      <c r="R6" s="446"/>
      <c r="S6" s="446"/>
      <c r="T6" s="446"/>
      <c r="U6" s="446"/>
      <c r="V6" s="449"/>
      <c r="W6" s="446"/>
      <c r="X6" s="443"/>
      <c r="Y6" s="443"/>
      <c r="Z6" s="443"/>
      <c r="AA6" s="443"/>
      <c r="AB6" s="446"/>
    </row>
    <row r="7" ht="18.0" customHeight="1">
      <c r="A7" s="443"/>
      <c r="B7" s="450"/>
      <c r="C7" s="446"/>
      <c r="D7" s="446"/>
      <c r="E7" s="446"/>
      <c r="F7" s="446"/>
      <c r="G7" s="446"/>
      <c r="H7" s="458"/>
      <c r="I7" s="475"/>
      <c r="J7" s="475"/>
      <c r="K7" s="456"/>
      <c r="L7" s="446"/>
      <c r="M7" s="446"/>
      <c r="N7" s="446"/>
      <c r="O7" s="443"/>
      <c r="P7" s="443"/>
      <c r="Q7" s="443"/>
      <c r="R7" s="446"/>
      <c r="S7" s="446"/>
      <c r="T7" s="446"/>
      <c r="U7" s="446"/>
      <c r="V7" s="449"/>
      <c r="W7" s="446"/>
      <c r="X7" s="443"/>
      <c r="Y7" s="443"/>
      <c r="Z7" s="443"/>
      <c r="AA7" s="443"/>
      <c r="AB7" s="446"/>
    </row>
    <row r="8" ht="18.0" customHeight="1">
      <c r="A8" s="443"/>
      <c r="B8" s="444"/>
      <c r="C8" s="446"/>
      <c r="D8" s="446"/>
      <c r="E8" s="446"/>
      <c r="F8" s="446"/>
      <c r="G8" s="446"/>
      <c r="H8" s="458"/>
      <c r="I8" s="475"/>
      <c r="J8" s="475"/>
      <c r="K8" s="456"/>
      <c r="L8" s="446"/>
      <c r="M8" s="446"/>
      <c r="N8" s="446"/>
      <c r="O8" s="443"/>
      <c r="P8" s="443"/>
      <c r="Q8" s="443"/>
      <c r="R8" s="446"/>
      <c r="S8" s="446"/>
      <c r="T8" s="446"/>
      <c r="U8" s="446"/>
      <c r="V8" s="449"/>
      <c r="W8" s="446"/>
      <c r="X8" s="443"/>
      <c r="Y8" s="443"/>
      <c r="Z8" s="443"/>
      <c r="AA8" s="443"/>
      <c r="AB8" s="446"/>
    </row>
    <row r="9" ht="18.0" customHeight="1">
      <c r="A9" s="443"/>
      <c r="B9" s="444" t="s">
        <v>150</v>
      </c>
      <c r="C9" s="446" t="s">
        <v>151</v>
      </c>
      <c r="D9" s="446" t="s">
        <v>152</v>
      </c>
      <c r="E9" s="443"/>
      <c r="F9" s="443" t="s">
        <v>12</v>
      </c>
      <c r="G9" s="443" t="s">
        <v>48</v>
      </c>
      <c r="H9" s="458" t="s">
        <v>49</v>
      </c>
      <c r="I9" s="457"/>
      <c r="J9" s="457"/>
      <c r="K9" s="458"/>
      <c r="L9" s="446"/>
      <c r="M9" s="446"/>
      <c r="N9" s="446"/>
      <c r="O9" s="443"/>
      <c r="P9" s="443"/>
      <c r="Q9" s="443"/>
      <c r="R9" s="446"/>
      <c r="S9" s="446"/>
      <c r="T9" s="446"/>
      <c r="U9" s="446"/>
      <c r="V9" s="444"/>
      <c r="W9" s="446"/>
      <c r="X9" s="446"/>
      <c r="Y9" s="446"/>
      <c r="Z9" s="443"/>
      <c r="AA9" s="443"/>
      <c r="AB9" s="446"/>
    </row>
    <row r="10" ht="18.0" customHeight="1">
      <c r="A10" s="443"/>
      <c r="B10" s="444">
        <v>1.0</v>
      </c>
      <c r="C10" s="444"/>
      <c r="D10" s="507"/>
      <c r="E10" s="443"/>
      <c r="F10" s="443"/>
      <c r="G10" s="443"/>
      <c r="H10" s="458"/>
      <c r="I10" s="457"/>
      <c r="J10" s="457"/>
      <c r="K10" s="458"/>
      <c r="L10" s="446"/>
      <c r="M10" s="446"/>
      <c r="N10" s="446"/>
      <c r="O10" s="443"/>
      <c r="P10" s="443"/>
      <c r="Q10" s="443"/>
      <c r="R10" s="446"/>
      <c r="S10" s="446"/>
      <c r="T10" s="446"/>
      <c r="U10" s="446"/>
      <c r="V10" s="444"/>
      <c r="W10" s="446"/>
      <c r="X10" s="446"/>
      <c r="Y10" s="446"/>
      <c r="Z10" s="443"/>
      <c r="AA10" s="443"/>
      <c r="AB10" s="446"/>
    </row>
    <row r="11" ht="18.0" customHeight="1">
      <c r="A11" s="443"/>
      <c r="B11" s="444">
        <v>2.0</v>
      </c>
      <c r="C11" s="444"/>
      <c r="D11" s="508"/>
      <c r="E11" s="489"/>
      <c r="F11" s="509" t="s">
        <v>154</v>
      </c>
      <c r="G11" s="469">
        <f>+D10+D12+D14+D15+D16+D17+D18+D19+D20+D21+D22+D23+D24+D25+D26+D27+D28+D29+D30+D31+D32</f>
        <v>0</v>
      </c>
      <c r="H11" s="510" t="str">
        <f>+G11/G16*100</f>
        <v>#DIV/0!</v>
      </c>
      <c r="I11" s="461"/>
      <c r="J11" s="461"/>
      <c r="K11" s="456"/>
      <c r="L11" s="446"/>
      <c r="M11" s="446"/>
      <c r="N11" s="446"/>
      <c r="O11" s="443"/>
      <c r="P11" s="443"/>
      <c r="Q11" s="443"/>
      <c r="R11" s="446"/>
      <c r="S11" s="446"/>
      <c r="T11" s="446"/>
      <c r="U11" s="446"/>
      <c r="V11" s="444"/>
      <c r="W11" s="471"/>
      <c r="X11" s="451"/>
      <c r="Y11" s="451"/>
      <c r="Z11" s="443"/>
      <c r="AA11" s="443"/>
      <c r="AB11" s="446"/>
    </row>
    <row r="12" ht="18.0" customHeight="1">
      <c r="A12" s="443"/>
      <c r="B12" s="444">
        <v>3.0</v>
      </c>
      <c r="C12" s="444"/>
      <c r="D12" s="507"/>
      <c r="E12" s="444"/>
      <c r="F12" s="451" t="s">
        <v>155</v>
      </c>
      <c r="G12" s="460">
        <f>+D11+D33</f>
        <v>0</v>
      </c>
      <c r="H12" s="510" t="str">
        <f>+G12/G16*100</f>
        <v>#DIV/0!</v>
      </c>
      <c r="I12" s="457"/>
      <c r="J12" s="457"/>
      <c r="K12" s="446"/>
      <c r="L12" s="446"/>
      <c r="M12" s="446"/>
      <c r="N12" s="446"/>
      <c r="O12" s="443"/>
      <c r="P12" s="443"/>
      <c r="Q12" s="443"/>
      <c r="R12" s="446"/>
      <c r="S12" s="446"/>
      <c r="T12" s="446"/>
      <c r="U12" s="446"/>
      <c r="V12" s="444"/>
      <c r="W12" s="463"/>
      <c r="X12" s="464"/>
      <c r="Y12" s="464"/>
      <c r="Z12" s="443"/>
      <c r="AA12" s="443"/>
      <c r="AB12" s="446"/>
    </row>
    <row r="13" ht="18.0" customHeight="1">
      <c r="A13" s="443"/>
      <c r="B13" s="444"/>
      <c r="C13" s="444"/>
      <c r="D13" s="507"/>
      <c r="E13" s="444"/>
      <c r="F13" s="451" t="s">
        <v>156</v>
      </c>
      <c r="G13" s="460"/>
      <c r="H13" s="510" t="str">
        <f>+G13/G16*100</f>
        <v>#DIV/0!</v>
      </c>
      <c r="I13" s="457"/>
      <c r="J13" s="457"/>
      <c r="K13" s="446"/>
      <c r="L13" s="446"/>
      <c r="M13" s="446"/>
      <c r="N13" s="446"/>
      <c r="O13" s="443"/>
      <c r="P13" s="443"/>
      <c r="Q13" s="443"/>
      <c r="R13" s="446"/>
      <c r="S13" s="446"/>
      <c r="T13" s="446"/>
      <c r="U13" s="446"/>
      <c r="V13" s="444"/>
      <c r="W13" s="463"/>
      <c r="X13" s="464"/>
      <c r="Y13" s="464"/>
      <c r="Z13" s="443"/>
      <c r="AA13" s="443"/>
      <c r="AB13" s="446"/>
    </row>
    <row r="14" ht="18.0" customHeight="1">
      <c r="A14" s="443"/>
      <c r="B14" s="444">
        <v>4.0</v>
      </c>
      <c r="C14" s="444"/>
      <c r="D14" s="507"/>
      <c r="E14" s="444"/>
      <c r="F14" s="451" t="s">
        <v>157</v>
      </c>
      <c r="G14" s="460">
        <v>0.0</v>
      </c>
      <c r="H14" s="510" t="str">
        <f>+G14/G16*100</f>
        <v>#DIV/0!</v>
      </c>
      <c r="I14" s="457"/>
      <c r="J14" s="457"/>
      <c r="K14" s="446"/>
      <c r="L14" s="446"/>
      <c r="M14" s="446"/>
      <c r="N14" s="446"/>
      <c r="O14" s="443"/>
      <c r="P14" s="443"/>
      <c r="Q14" s="443"/>
      <c r="R14" s="446"/>
      <c r="S14" s="446"/>
      <c r="T14" s="446"/>
      <c r="U14" s="446"/>
      <c r="V14" s="444"/>
      <c r="W14" s="463"/>
      <c r="X14" s="464"/>
      <c r="Y14" s="464"/>
      <c r="Z14" s="443"/>
      <c r="AA14" s="443"/>
      <c r="AB14" s="446"/>
    </row>
    <row r="15" ht="18.0" customHeight="1">
      <c r="A15" s="443"/>
      <c r="B15" s="444">
        <v>5.0</v>
      </c>
      <c r="C15" s="444"/>
      <c r="D15" s="507"/>
      <c r="E15" s="444"/>
      <c r="F15" s="451" t="s">
        <v>158</v>
      </c>
      <c r="G15" s="460">
        <f>+D39+D42</f>
        <v>0</v>
      </c>
      <c r="H15" s="510" t="str">
        <f>+G15/G16*100</f>
        <v>#DIV/0!</v>
      </c>
      <c r="I15" s="457"/>
      <c r="J15" s="457"/>
      <c r="K15" s="446"/>
      <c r="L15" s="446"/>
      <c r="M15" s="446"/>
      <c r="N15" s="446"/>
      <c r="O15" s="443"/>
      <c r="P15" s="443"/>
      <c r="Q15" s="443"/>
      <c r="R15" s="446"/>
      <c r="S15" s="446"/>
      <c r="T15" s="446"/>
      <c r="U15" s="446"/>
      <c r="V15" s="444"/>
      <c r="W15" s="444"/>
      <c r="X15" s="464"/>
      <c r="Y15" s="464"/>
      <c r="Z15" s="443"/>
      <c r="AA15" s="443"/>
      <c r="AB15" s="446"/>
    </row>
    <row r="16" ht="18.0" customHeight="1">
      <c r="A16" s="443"/>
      <c r="B16" s="444">
        <v>6.0</v>
      </c>
      <c r="C16" s="444"/>
      <c r="D16" s="507"/>
      <c r="E16" s="489"/>
      <c r="F16" s="451"/>
      <c r="G16" s="473">
        <f t="shared" ref="G16:H16" si="1">SUM(G11:G15)</f>
        <v>0</v>
      </c>
      <c r="H16" s="511" t="str">
        <f t="shared" si="1"/>
        <v>#DIV/0!</v>
      </c>
      <c r="I16" s="457"/>
      <c r="J16" s="457"/>
      <c r="K16" s="446"/>
      <c r="L16" s="446"/>
      <c r="M16" s="446"/>
      <c r="N16" s="446"/>
      <c r="O16" s="443"/>
      <c r="P16" s="443"/>
      <c r="Q16" s="443"/>
      <c r="R16" s="446"/>
      <c r="S16" s="446"/>
      <c r="T16" s="446"/>
      <c r="U16" s="446"/>
      <c r="V16" s="444"/>
      <c r="W16" s="444"/>
      <c r="X16" s="445"/>
      <c r="Y16" s="445"/>
      <c r="Z16" s="443"/>
      <c r="AA16" s="443"/>
      <c r="AB16" s="446"/>
    </row>
    <row r="17" ht="18.0" customHeight="1">
      <c r="A17" s="443"/>
      <c r="B17" s="444">
        <v>7.0</v>
      </c>
      <c r="C17" s="444"/>
      <c r="D17" s="512"/>
      <c r="E17" s="444"/>
      <c r="F17" s="451"/>
      <c r="G17" s="513"/>
      <c r="H17" s="460"/>
      <c r="I17" s="457"/>
      <c r="J17" s="457"/>
      <c r="K17" s="446"/>
      <c r="L17" s="446"/>
      <c r="M17" s="446"/>
      <c r="N17" s="446"/>
      <c r="O17" s="443"/>
      <c r="P17" s="443"/>
      <c r="Q17" s="443"/>
      <c r="R17" s="446"/>
      <c r="S17" s="446"/>
      <c r="T17" s="446"/>
      <c r="U17" s="446"/>
      <c r="V17" s="444"/>
      <c r="W17" s="444"/>
      <c r="X17" s="464"/>
      <c r="Y17" s="464"/>
      <c r="Z17" s="443"/>
      <c r="AA17" s="443"/>
      <c r="AB17" s="446"/>
    </row>
    <row r="18" ht="18.0" customHeight="1">
      <c r="A18" s="443"/>
      <c r="B18" s="444">
        <v>8.0</v>
      </c>
      <c r="C18" s="444"/>
      <c r="D18" s="507"/>
      <c r="E18" s="444"/>
      <c r="F18" s="451"/>
      <c r="G18" s="451"/>
      <c r="H18" s="444"/>
      <c r="I18" s="457"/>
      <c r="J18" s="457"/>
      <c r="K18" s="446"/>
      <c r="L18" s="446"/>
      <c r="M18" s="446"/>
      <c r="N18" s="446"/>
      <c r="O18" s="443"/>
      <c r="P18" s="443"/>
      <c r="Q18" s="443"/>
      <c r="R18" s="446"/>
      <c r="S18" s="446"/>
      <c r="T18" s="446"/>
      <c r="U18" s="446"/>
      <c r="V18" s="444"/>
      <c r="W18" s="444"/>
      <c r="X18" s="464"/>
      <c r="Y18" s="464"/>
      <c r="Z18" s="443"/>
      <c r="AA18" s="443"/>
      <c r="AB18" s="446"/>
    </row>
    <row r="19" ht="18.0" customHeight="1">
      <c r="A19" s="443"/>
      <c r="B19" s="444">
        <v>9.0</v>
      </c>
      <c r="C19" s="444"/>
      <c r="D19" s="507"/>
      <c r="E19" s="444"/>
      <c r="F19" s="451"/>
      <c r="G19" s="451"/>
      <c r="H19" s="444"/>
      <c r="I19" s="457"/>
      <c r="J19" s="457"/>
      <c r="K19" s="446"/>
      <c r="L19" s="446"/>
      <c r="M19" s="446"/>
      <c r="N19" s="446"/>
      <c r="O19" s="443"/>
      <c r="P19" s="443"/>
      <c r="Q19" s="443"/>
      <c r="R19" s="446"/>
      <c r="S19" s="446"/>
      <c r="T19" s="446"/>
      <c r="U19" s="446"/>
      <c r="V19" s="444"/>
      <c r="W19" s="444"/>
      <c r="X19" s="451"/>
      <c r="Y19" s="451"/>
      <c r="Z19" s="443"/>
      <c r="AA19" s="443"/>
      <c r="AB19" s="446"/>
    </row>
    <row r="20" ht="18.0" customHeight="1">
      <c r="A20" s="443"/>
      <c r="B20" s="444">
        <v>10.0</v>
      </c>
      <c r="C20" s="444"/>
      <c r="D20" s="507"/>
      <c r="E20" s="444"/>
      <c r="F20" s="451"/>
      <c r="G20" s="451"/>
      <c r="H20" s="444"/>
      <c r="I20" s="457"/>
      <c r="J20" s="457"/>
      <c r="K20" s="446"/>
      <c r="L20" s="446"/>
      <c r="M20" s="446"/>
      <c r="N20" s="446"/>
      <c r="O20" s="443"/>
      <c r="P20" s="443"/>
      <c r="Q20" s="443"/>
      <c r="R20" s="446"/>
      <c r="S20" s="446"/>
      <c r="T20" s="446"/>
      <c r="U20" s="446"/>
      <c r="V20" s="444"/>
      <c r="W20" s="444"/>
      <c r="X20" s="451"/>
      <c r="Y20" s="451"/>
      <c r="Z20" s="443"/>
      <c r="AA20" s="443"/>
      <c r="AB20" s="446"/>
    </row>
    <row r="21" ht="18.0" customHeight="1">
      <c r="A21" s="443"/>
      <c r="B21" s="444">
        <v>11.0</v>
      </c>
      <c r="C21" s="444"/>
      <c r="D21" s="507"/>
      <c r="E21" s="444"/>
      <c r="F21" s="451"/>
      <c r="G21" s="451"/>
      <c r="H21" s="444"/>
      <c r="I21" s="457"/>
      <c r="J21" s="457"/>
      <c r="K21" s="446"/>
      <c r="L21" s="446"/>
      <c r="M21" s="446"/>
      <c r="N21" s="446"/>
      <c r="O21" s="443"/>
      <c r="P21" s="443"/>
      <c r="Q21" s="443"/>
      <c r="R21" s="446"/>
      <c r="S21" s="446"/>
      <c r="T21" s="446"/>
      <c r="U21" s="446"/>
      <c r="V21" s="444"/>
      <c r="W21" s="444"/>
      <c r="X21" s="451"/>
      <c r="Y21" s="451"/>
      <c r="Z21" s="443"/>
      <c r="AA21" s="443"/>
      <c r="AB21" s="446"/>
    </row>
    <row r="22" ht="18.0" customHeight="1">
      <c r="A22" s="443"/>
      <c r="B22" s="444">
        <v>12.0</v>
      </c>
      <c r="C22" s="444"/>
      <c r="D22" s="507"/>
      <c r="E22" s="444"/>
      <c r="F22" s="451"/>
      <c r="G22" s="451"/>
      <c r="H22" s="444"/>
      <c r="I22" s="457"/>
      <c r="J22" s="457"/>
      <c r="K22" s="446"/>
      <c r="L22" s="446"/>
      <c r="M22" s="446"/>
      <c r="N22" s="446"/>
      <c r="O22" s="443"/>
      <c r="P22" s="443"/>
      <c r="Q22" s="443"/>
      <c r="R22" s="446"/>
      <c r="S22" s="446"/>
      <c r="T22" s="446"/>
      <c r="U22" s="446"/>
      <c r="V22" s="444"/>
      <c r="W22" s="444"/>
      <c r="X22" s="451"/>
      <c r="Y22" s="451"/>
      <c r="Z22" s="443"/>
      <c r="AA22" s="443"/>
      <c r="AB22" s="446"/>
    </row>
    <row r="23" ht="18.0" customHeight="1">
      <c r="A23" s="443"/>
      <c r="B23" s="444">
        <v>13.0</v>
      </c>
      <c r="C23" s="444"/>
      <c r="D23" s="507"/>
      <c r="E23" s="444"/>
      <c r="F23" s="451"/>
      <c r="G23" s="451"/>
      <c r="H23" s="444"/>
      <c r="I23" s="457"/>
      <c r="J23" s="457"/>
      <c r="K23" s="446"/>
      <c r="L23" s="446"/>
      <c r="M23" s="446"/>
      <c r="N23" s="446"/>
      <c r="O23" s="443"/>
      <c r="P23" s="443"/>
      <c r="Q23" s="443"/>
      <c r="R23" s="446"/>
      <c r="S23" s="446"/>
      <c r="T23" s="446"/>
      <c r="U23" s="446"/>
      <c r="V23" s="444"/>
      <c r="W23" s="463"/>
      <c r="X23" s="451"/>
      <c r="Y23" s="451"/>
      <c r="Z23" s="443"/>
      <c r="AA23" s="443"/>
      <c r="AB23" s="446"/>
    </row>
    <row r="24" ht="18.0" customHeight="1">
      <c r="A24" s="443"/>
      <c r="B24" s="444">
        <v>14.0</v>
      </c>
      <c r="C24" s="444"/>
      <c r="D24" s="507"/>
      <c r="E24" s="444"/>
      <c r="F24" s="451"/>
      <c r="G24" s="451"/>
      <c r="H24" s="444"/>
      <c r="I24" s="457"/>
      <c r="J24" s="457"/>
      <c r="K24" s="446"/>
      <c r="L24" s="446"/>
      <c r="M24" s="446"/>
      <c r="N24" s="446"/>
      <c r="O24" s="443"/>
      <c r="P24" s="443"/>
      <c r="Q24" s="443"/>
      <c r="R24" s="446"/>
      <c r="S24" s="446"/>
      <c r="T24" s="446"/>
      <c r="U24" s="446"/>
      <c r="V24" s="444"/>
      <c r="W24" s="451"/>
      <c r="X24" s="451"/>
      <c r="Y24" s="451"/>
      <c r="Z24" s="443"/>
      <c r="AA24" s="443"/>
      <c r="AB24" s="446"/>
    </row>
    <row r="25" ht="18.0" customHeight="1">
      <c r="A25" s="443"/>
      <c r="B25" s="444">
        <v>15.0</v>
      </c>
      <c r="C25" s="444"/>
      <c r="D25" s="507"/>
      <c r="E25" s="444"/>
      <c r="F25" s="451"/>
      <c r="G25" s="451"/>
      <c r="H25" s="444"/>
      <c r="I25" s="457"/>
      <c r="J25" s="457"/>
      <c r="K25" s="446"/>
      <c r="L25" s="446"/>
      <c r="M25" s="446"/>
      <c r="N25" s="446"/>
      <c r="O25" s="443"/>
      <c r="P25" s="443"/>
      <c r="Q25" s="443"/>
      <c r="R25" s="446"/>
      <c r="S25" s="446"/>
      <c r="T25" s="446"/>
      <c r="U25" s="446"/>
      <c r="V25" s="444"/>
      <c r="W25" s="444"/>
      <c r="X25" s="451"/>
      <c r="Y25" s="451"/>
      <c r="Z25" s="443"/>
      <c r="AA25" s="443"/>
      <c r="AB25" s="446"/>
    </row>
    <row r="26" ht="18.0" customHeight="1">
      <c r="A26" s="443"/>
      <c r="B26" s="444">
        <v>16.0</v>
      </c>
      <c r="C26" s="444"/>
      <c r="D26" s="512"/>
      <c r="E26" s="444"/>
      <c r="F26" s="451"/>
      <c r="G26" s="451"/>
      <c r="H26" s="444"/>
      <c r="I26" s="457"/>
      <c r="J26" s="457"/>
      <c r="K26" s="446"/>
      <c r="L26" s="446"/>
      <c r="M26" s="446"/>
      <c r="N26" s="446"/>
      <c r="O26" s="443"/>
      <c r="P26" s="443"/>
      <c r="Q26" s="443"/>
      <c r="R26" s="446"/>
      <c r="S26" s="446"/>
      <c r="T26" s="446"/>
      <c r="U26" s="446"/>
      <c r="V26" s="444"/>
      <c r="W26" s="444"/>
      <c r="X26" s="451"/>
      <c r="Y26" s="451"/>
      <c r="Z26" s="443"/>
      <c r="AA26" s="443"/>
      <c r="AB26" s="446"/>
    </row>
    <row r="27" ht="18.0" customHeight="1">
      <c r="A27" s="443"/>
      <c r="B27" s="444">
        <v>17.0</v>
      </c>
      <c r="C27" s="444"/>
      <c r="D27" s="507"/>
      <c r="E27" s="444"/>
      <c r="F27" s="451"/>
      <c r="G27" s="451"/>
      <c r="H27" s="444"/>
      <c r="I27" s="457"/>
      <c r="J27" s="457"/>
      <c r="K27" s="446"/>
      <c r="L27" s="446"/>
      <c r="M27" s="446"/>
      <c r="N27" s="446"/>
      <c r="O27" s="443"/>
      <c r="P27" s="443"/>
      <c r="Q27" s="443"/>
      <c r="R27" s="446"/>
      <c r="S27" s="446"/>
      <c r="T27" s="446"/>
      <c r="U27" s="446"/>
      <c r="V27" s="444"/>
      <c r="W27" s="444"/>
      <c r="X27" s="451"/>
      <c r="Y27" s="451"/>
      <c r="Z27" s="443"/>
      <c r="AA27" s="443"/>
      <c r="AB27" s="446"/>
    </row>
    <row r="28" ht="18.0" customHeight="1">
      <c r="A28" s="443"/>
      <c r="B28" s="444">
        <v>18.0</v>
      </c>
      <c r="C28" s="444"/>
      <c r="D28" s="507"/>
      <c r="E28" s="444"/>
      <c r="F28" s="451"/>
      <c r="G28" s="451"/>
      <c r="H28" s="444"/>
      <c r="I28" s="457"/>
      <c r="J28" s="457"/>
      <c r="K28" s="446"/>
      <c r="L28" s="446"/>
      <c r="M28" s="446"/>
      <c r="N28" s="446"/>
      <c r="O28" s="443"/>
      <c r="P28" s="443"/>
      <c r="Q28" s="443"/>
      <c r="R28" s="446"/>
      <c r="S28" s="446"/>
      <c r="T28" s="446"/>
      <c r="U28" s="446"/>
      <c r="V28" s="444"/>
      <c r="W28" s="463"/>
      <c r="X28" s="451"/>
      <c r="Y28" s="451"/>
      <c r="Z28" s="443"/>
      <c r="AA28" s="443"/>
      <c r="AB28" s="446"/>
    </row>
    <row r="29" ht="18.0" customHeight="1">
      <c r="A29" s="443"/>
      <c r="B29" s="444">
        <v>19.0</v>
      </c>
      <c r="C29" s="444"/>
      <c r="D29" s="507"/>
      <c r="E29" s="444"/>
      <c r="F29" s="451"/>
      <c r="G29" s="451"/>
      <c r="H29" s="444"/>
      <c r="I29" s="457"/>
      <c r="J29" s="457"/>
      <c r="K29" s="446"/>
      <c r="L29" s="446"/>
      <c r="M29" s="446"/>
      <c r="N29" s="446"/>
      <c r="O29" s="443"/>
      <c r="P29" s="443"/>
      <c r="Q29" s="443"/>
      <c r="R29" s="446"/>
      <c r="S29" s="446"/>
      <c r="T29" s="446"/>
      <c r="U29" s="446"/>
      <c r="V29" s="444"/>
      <c r="W29" s="451"/>
      <c r="X29" s="451"/>
      <c r="Y29" s="451"/>
      <c r="Z29" s="443"/>
      <c r="AA29" s="443"/>
      <c r="AB29" s="446"/>
    </row>
    <row r="30" ht="18.0" customHeight="1">
      <c r="A30" s="443"/>
      <c r="B30" s="444">
        <v>20.0</v>
      </c>
      <c r="C30" s="444"/>
      <c r="D30" s="507"/>
      <c r="E30" s="444"/>
      <c r="F30" s="451"/>
      <c r="G30" s="451"/>
      <c r="H30" s="444"/>
      <c r="I30" s="457"/>
      <c r="J30" s="457"/>
      <c r="K30" s="446"/>
      <c r="L30" s="446"/>
      <c r="M30" s="446"/>
      <c r="N30" s="446"/>
      <c r="O30" s="443"/>
      <c r="P30" s="443"/>
      <c r="Q30" s="443"/>
      <c r="R30" s="446"/>
      <c r="S30" s="446"/>
      <c r="T30" s="446"/>
      <c r="U30" s="446"/>
      <c r="V30" s="444"/>
      <c r="W30" s="463"/>
      <c r="X30" s="451"/>
      <c r="Y30" s="451"/>
      <c r="Z30" s="443"/>
      <c r="AA30" s="443"/>
      <c r="AB30" s="446"/>
    </row>
    <row r="31" ht="18.0" customHeight="1">
      <c r="A31" s="443"/>
      <c r="B31" s="444">
        <v>21.0</v>
      </c>
      <c r="C31" s="444"/>
      <c r="D31" s="512"/>
      <c r="E31" s="444"/>
      <c r="F31" s="451"/>
      <c r="G31" s="451"/>
      <c r="H31" s="444"/>
      <c r="I31" s="457"/>
      <c r="J31" s="457"/>
      <c r="K31" s="446"/>
      <c r="L31" s="446"/>
      <c r="M31" s="446"/>
      <c r="N31" s="446"/>
      <c r="O31" s="443"/>
      <c r="P31" s="443"/>
      <c r="Q31" s="443"/>
      <c r="R31" s="446"/>
      <c r="S31" s="446"/>
      <c r="T31" s="446"/>
      <c r="U31" s="446"/>
      <c r="V31" s="444"/>
      <c r="W31" s="451"/>
      <c r="X31" s="451"/>
      <c r="Y31" s="451"/>
      <c r="Z31" s="443"/>
      <c r="AA31" s="443"/>
      <c r="AB31" s="446"/>
    </row>
    <row r="32" ht="18.0" customHeight="1">
      <c r="A32" s="443"/>
      <c r="B32" s="444">
        <v>22.0</v>
      </c>
      <c r="C32" s="444"/>
      <c r="D32" s="514"/>
      <c r="E32" s="444"/>
      <c r="F32" s="451"/>
      <c r="G32" s="451"/>
      <c r="H32" s="444"/>
      <c r="I32" s="457"/>
      <c r="J32" s="457"/>
      <c r="K32" s="446"/>
      <c r="L32" s="446"/>
      <c r="M32" s="446"/>
      <c r="N32" s="446"/>
      <c r="O32" s="443"/>
      <c r="P32" s="443"/>
      <c r="Q32" s="443"/>
      <c r="R32" s="446"/>
      <c r="S32" s="446"/>
      <c r="T32" s="446"/>
      <c r="U32" s="446"/>
      <c r="V32" s="444"/>
      <c r="W32" s="471"/>
      <c r="X32" s="451"/>
      <c r="Y32" s="451"/>
      <c r="Z32" s="443"/>
      <c r="AA32" s="443"/>
      <c r="AB32" s="446"/>
    </row>
    <row r="33" ht="18.0" customHeight="1">
      <c r="A33" s="443"/>
      <c r="B33" s="444">
        <v>23.0</v>
      </c>
      <c r="C33" s="444"/>
      <c r="D33" s="507"/>
      <c r="E33" s="444"/>
      <c r="F33" s="451"/>
      <c r="G33" s="451"/>
      <c r="H33" s="444"/>
      <c r="I33" s="457"/>
      <c r="J33" s="457"/>
      <c r="K33" s="446"/>
      <c r="L33" s="446"/>
      <c r="M33" s="446"/>
      <c r="N33" s="446"/>
      <c r="O33" s="443"/>
      <c r="P33" s="443"/>
      <c r="Q33" s="443"/>
      <c r="R33" s="446"/>
      <c r="S33" s="446"/>
      <c r="T33" s="446"/>
      <c r="U33" s="446"/>
      <c r="V33" s="444"/>
      <c r="W33" s="471"/>
      <c r="X33" s="451"/>
      <c r="Y33" s="451"/>
      <c r="Z33" s="443"/>
      <c r="AA33" s="443"/>
      <c r="AB33" s="446"/>
    </row>
    <row r="34" ht="18.0" customHeight="1">
      <c r="A34" s="443"/>
      <c r="B34" s="444" t="s">
        <v>134</v>
      </c>
      <c r="C34" s="444"/>
      <c r="D34" s="515">
        <f>SUM(D10:D33)</f>
        <v>0</v>
      </c>
      <c r="E34" s="444"/>
      <c r="F34" s="451"/>
      <c r="G34" s="451"/>
      <c r="H34" s="444"/>
      <c r="I34" s="457"/>
      <c r="J34" s="457"/>
      <c r="K34" s="446"/>
      <c r="L34" s="446"/>
      <c r="M34" s="446"/>
      <c r="N34" s="446"/>
      <c r="O34" s="443"/>
      <c r="P34" s="443"/>
      <c r="Q34" s="443"/>
      <c r="R34" s="446"/>
      <c r="S34" s="446"/>
      <c r="T34" s="446"/>
      <c r="U34" s="446"/>
      <c r="V34" s="444"/>
      <c r="W34" s="444"/>
      <c r="X34" s="451"/>
      <c r="Y34" s="451"/>
      <c r="Z34" s="443"/>
      <c r="AA34" s="443"/>
      <c r="AB34" s="446"/>
    </row>
    <row r="35" ht="18.0" customHeight="1">
      <c r="A35" s="443"/>
      <c r="B35" s="444"/>
      <c r="C35" s="444"/>
      <c r="D35" s="512"/>
      <c r="E35" s="444"/>
      <c r="F35" s="451"/>
      <c r="G35" s="451"/>
      <c r="H35" s="444"/>
      <c r="I35" s="457"/>
      <c r="J35" s="457"/>
      <c r="K35" s="446"/>
      <c r="L35" s="446"/>
      <c r="M35" s="446"/>
      <c r="N35" s="446"/>
      <c r="O35" s="443"/>
      <c r="P35" s="443"/>
      <c r="Q35" s="443"/>
      <c r="R35" s="446"/>
      <c r="S35" s="446"/>
      <c r="T35" s="446"/>
      <c r="U35" s="446"/>
      <c r="V35" s="444"/>
      <c r="W35" s="444"/>
      <c r="X35" s="451"/>
      <c r="Y35" s="451"/>
      <c r="Z35" s="443"/>
      <c r="AA35" s="443"/>
      <c r="AB35" s="446"/>
    </row>
    <row r="36" ht="18.0" customHeight="1">
      <c r="A36" s="443"/>
      <c r="B36" s="444"/>
      <c r="C36" s="444"/>
      <c r="D36" s="512"/>
      <c r="E36" s="444"/>
      <c r="F36" s="451"/>
      <c r="G36" s="451"/>
      <c r="H36" s="444"/>
      <c r="I36" s="457"/>
      <c r="J36" s="457"/>
      <c r="K36" s="446"/>
      <c r="L36" s="446"/>
      <c r="M36" s="446"/>
      <c r="N36" s="446"/>
      <c r="O36" s="443"/>
      <c r="P36" s="443"/>
      <c r="Q36" s="443"/>
      <c r="R36" s="446"/>
      <c r="S36" s="446"/>
      <c r="T36" s="446"/>
      <c r="U36" s="446"/>
      <c r="V36" s="444"/>
      <c r="W36" s="451"/>
      <c r="X36" s="451"/>
      <c r="Y36" s="451"/>
      <c r="Z36" s="443"/>
      <c r="AA36" s="443"/>
      <c r="AB36" s="446"/>
    </row>
    <row r="37" ht="18.0" customHeight="1">
      <c r="A37" s="443"/>
      <c r="B37" s="444"/>
      <c r="C37" s="444"/>
      <c r="D37" s="507"/>
      <c r="E37" s="444"/>
      <c r="F37" s="451"/>
      <c r="G37" s="451"/>
      <c r="H37" s="444"/>
      <c r="I37" s="457"/>
      <c r="J37" s="457"/>
      <c r="K37" s="446"/>
      <c r="L37" s="446"/>
      <c r="M37" s="446"/>
      <c r="N37" s="446"/>
      <c r="O37" s="443"/>
      <c r="P37" s="443"/>
      <c r="Q37" s="443"/>
      <c r="R37" s="446"/>
      <c r="S37" s="446"/>
      <c r="T37" s="446"/>
      <c r="U37" s="446"/>
      <c r="V37" s="444"/>
      <c r="W37" s="471"/>
      <c r="X37" s="451"/>
      <c r="Y37" s="451"/>
      <c r="Z37" s="443"/>
      <c r="AA37" s="443"/>
      <c r="AB37" s="446"/>
    </row>
    <row r="38" ht="18.0" customHeight="1">
      <c r="A38" s="443"/>
      <c r="B38" s="444"/>
      <c r="C38" s="444"/>
      <c r="D38" s="507"/>
      <c r="E38" s="444"/>
      <c r="F38" s="451"/>
      <c r="G38" s="451"/>
      <c r="H38" s="444"/>
      <c r="I38" s="457"/>
      <c r="J38" s="457"/>
      <c r="K38" s="446"/>
      <c r="L38" s="446"/>
      <c r="M38" s="446"/>
      <c r="N38" s="446"/>
      <c r="O38" s="443"/>
      <c r="P38" s="443"/>
      <c r="Q38" s="443"/>
      <c r="R38" s="446"/>
      <c r="S38" s="446"/>
      <c r="T38" s="446"/>
      <c r="U38" s="446"/>
      <c r="V38" s="444"/>
      <c r="W38" s="444"/>
      <c r="X38" s="451"/>
      <c r="Y38" s="451"/>
      <c r="Z38" s="443"/>
      <c r="AA38" s="443"/>
      <c r="AB38" s="446"/>
    </row>
    <row r="39" ht="18.0" customHeight="1">
      <c r="A39" s="443"/>
      <c r="B39" s="444"/>
      <c r="C39" s="444"/>
      <c r="D39" s="507"/>
      <c r="E39" s="444"/>
      <c r="F39" s="451"/>
      <c r="G39" s="451"/>
      <c r="H39" s="444"/>
      <c r="I39" s="457"/>
      <c r="J39" s="457"/>
      <c r="K39" s="446"/>
      <c r="L39" s="446"/>
      <c r="M39" s="446"/>
      <c r="N39" s="446"/>
      <c r="O39" s="443"/>
      <c r="P39" s="443"/>
      <c r="Q39" s="443"/>
      <c r="R39" s="446"/>
      <c r="S39" s="446"/>
      <c r="T39" s="446"/>
      <c r="U39" s="446"/>
      <c r="V39" s="444"/>
      <c r="W39" s="444"/>
      <c r="X39" s="451"/>
      <c r="Y39" s="451"/>
      <c r="Z39" s="443"/>
      <c r="AA39" s="443"/>
      <c r="AB39" s="446"/>
    </row>
    <row r="40" ht="18.0" customHeight="1">
      <c r="A40" s="443"/>
      <c r="B40" s="444"/>
      <c r="C40" s="444"/>
      <c r="D40" s="507"/>
      <c r="E40" s="444"/>
      <c r="F40" s="451"/>
      <c r="G40" s="451"/>
      <c r="H40" s="444"/>
      <c r="I40" s="457"/>
      <c r="J40" s="457"/>
      <c r="K40" s="446"/>
      <c r="L40" s="446"/>
      <c r="M40" s="446"/>
      <c r="N40" s="446"/>
      <c r="O40" s="443"/>
      <c r="P40" s="443"/>
      <c r="Q40" s="443"/>
      <c r="R40" s="446"/>
      <c r="S40" s="446"/>
      <c r="T40" s="446"/>
      <c r="U40" s="446"/>
      <c r="V40" s="449"/>
      <c r="W40" s="446"/>
      <c r="X40" s="443"/>
      <c r="Y40" s="443"/>
      <c r="Z40" s="443"/>
      <c r="AA40" s="443"/>
      <c r="AB40" s="446"/>
    </row>
    <row r="41" ht="18.0" customHeight="1">
      <c r="A41" s="443"/>
      <c r="B41" s="444"/>
      <c r="C41" s="444"/>
      <c r="D41" s="507"/>
      <c r="E41" s="444"/>
      <c r="F41" s="451"/>
      <c r="G41" s="451"/>
      <c r="H41" s="444"/>
      <c r="I41" s="457"/>
      <c r="J41" s="457"/>
      <c r="K41" s="446"/>
      <c r="L41" s="446"/>
      <c r="M41" s="446"/>
      <c r="N41" s="446"/>
      <c r="O41" s="443"/>
      <c r="P41" s="443"/>
      <c r="Q41" s="443"/>
      <c r="R41" s="446"/>
      <c r="S41" s="446"/>
      <c r="T41" s="446"/>
      <c r="U41" s="446"/>
      <c r="V41" s="449"/>
      <c r="W41" s="446"/>
      <c r="X41" s="443"/>
      <c r="Y41" s="443"/>
      <c r="Z41" s="443"/>
      <c r="AA41" s="443"/>
      <c r="AB41" s="446"/>
    </row>
    <row r="42" ht="18.0" customHeight="1">
      <c r="A42" s="443"/>
      <c r="B42" s="444"/>
      <c r="C42" s="444"/>
      <c r="D42" s="507"/>
      <c r="E42" s="444"/>
      <c r="F42" s="451"/>
      <c r="G42" s="451"/>
      <c r="H42" s="444"/>
      <c r="I42" s="457"/>
      <c r="J42" s="457"/>
      <c r="K42" s="446"/>
      <c r="L42" s="446"/>
      <c r="M42" s="446"/>
      <c r="N42" s="446"/>
      <c r="O42" s="443"/>
      <c r="P42" s="443"/>
      <c r="Q42" s="443"/>
      <c r="R42" s="446"/>
      <c r="S42" s="446"/>
      <c r="T42" s="446"/>
      <c r="U42" s="446"/>
      <c r="V42" s="449"/>
      <c r="W42" s="446"/>
      <c r="X42" s="443"/>
      <c r="Y42" s="443"/>
      <c r="Z42" s="443"/>
      <c r="AA42" s="443"/>
      <c r="AB42" s="446"/>
    </row>
    <row r="43" ht="18.0" customHeight="1">
      <c r="A43" s="443"/>
      <c r="B43" s="444"/>
      <c r="C43" s="444"/>
      <c r="D43" s="507"/>
      <c r="E43" s="444"/>
      <c r="F43" s="451"/>
      <c r="G43" s="451"/>
      <c r="H43" s="444"/>
      <c r="I43" s="457"/>
      <c r="J43" s="457"/>
      <c r="K43" s="446"/>
      <c r="L43" s="446"/>
      <c r="M43" s="446"/>
      <c r="N43" s="446"/>
      <c r="O43" s="443"/>
      <c r="P43" s="443"/>
      <c r="Q43" s="443"/>
      <c r="R43" s="446"/>
      <c r="S43" s="446"/>
      <c r="T43" s="446"/>
      <c r="U43" s="446"/>
      <c r="V43" s="449"/>
      <c r="W43" s="446"/>
      <c r="X43" s="443"/>
      <c r="Y43" s="443"/>
      <c r="Z43" s="443"/>
      <c r="AA43" s="443"/>
      <c r="AB43" s="446"/>
    </row>
    <row r="44" ht="18.0" customHeight="1">
      <c r="A44" s="443"/>
      <c r="B44" s="444"/>
      <c r="C44" s="444"/>
      <c r="D44" s="512"/>
      <c r="E44" s="444"/>
      <c r="F44" s="451"/>
      <c r="G44" s="451"/>
      <c r="H44" s="444"/>
      <c r="I44" s="457"/>
      <c r="J44" s="457"/>
      <c r="K44" s="446"/>
      <c r="L44" s="446"/>
      <c r="M44" s="446"/>
      <c r="N44" s="446"/>
      <c r="O44" s="443"/>
      <c r="P44" s="443"/>
      <c r="Q44" s="443"/>
      <c r="R44" s="446"/>
      <c r="S44" s="446"/>
      <c r="T44" s="446"/>
      <c r="U44" s="446"/>
      <c r="V44" s="449"/>
      <c r="W44" s="446"/>
      <c r="X44" s="443"/>
      <c r="Y44" s="443"/>
      <c r="Z44" s="443"/>
      <c r="AA44" s="443"/>
      <c r="AB44" s="446"/>
    </row>
    <row r="45" ht="18.0" customHeight="1">
      <c r="A45" s="443"/>
      <c r="B45" s="444"/>
      <c r="C45" s="444"/>
      <c r="D45" s="508"/>
      <c r="E45" s="444"/>
      <c r="F45" s="451"/>
      <c r="G45" s="451"/>
      <c r="H45" s="444"/>
      <c r="I45" s="457"/>
      <c r="J45" s="457"/>
      <c r="K45" s="446"/>
      <c r="L45" s="446"/>
      <c r="M45" s="446"/>
      <c r="N45" s="446"/>
      <c r="O45" s="443"/>
      <c r="P45" s="443"/>
      <c r="Q45" s="443"/>
      <c r="R45" s="446"/>
      <c r="S45" s="446"/>
      <c r="T45" s="446"/>
      <c r="U45" s="446"/>
      <c r="V45" s="449"/>
      <c r="W45" s="446"/>
      <c r="X45" s="443"/>
      <c r="Y45" s="443"/>
      <c r="Z45" s="443"/>
      <c r="AA45" s="443"/>
      <c r="AB45" s="446"/>
    </row>
    <row r="46" ht="18.0" customHeight="1">
      <c r="A46" s="443"/>
      <c r="B46" s="444"/>
      <c r="C46" s="444"/>
      <c r="D46" s="516"/>
      <c r="E46" s="444"/>
      <c r="F46" s="451"/>
      <c r="G46" s="451"/>
      <c r="H46" s="444"/>
      <c r="I46" s="457"/>
      <c r="J46" s="457"/>
      <c r="K46" s="446"/>
      <c r="L46" s="446"/>
      <c r="M46" s="446"/>
      <c r="N46" s="446"/>
      <c r="O46" s="443"/>
      <c r="P46" s="443"/>
      <c r="Q46" s="443"/>
      <c r="R46" s="446"/>
      <c r="S46" s="446"/>
      <c r="T46" s="446"/>
      <c r="U46" s="446"/>
      <c r="V46" s="449"/>
      <c r="W46" s="446"/>
      <c r="X46" s="443"/>
      <c r="Y46" s="443"/>
      <c r="Z46" s="443"/>
      <c r="AA46" s="443"/>
      <c r="AB46" s="446"/>
    </row>
    <row r="47" ht="18.0" customHeight="1">
      <c r="A47" s="443"/>
      <c r="B47" s="444"/>
      <c r="C47" s="444"/>
      <c r="D47" s="508"/>
      <c r="E47" s="444"/>
      <c r="F47" s="451"/>
      <c r="G47" s="451"/>
      <c r="H47" s="444"/>
      <c r="I47" s="457"/>
      <c r="J47" s="457"/>
      <c r="K47" s="446"/>
      <c r="L47" s="446"/>
      <c r="M47" s="446"/>
      <c r="N47" s="446"/>
      <c r="O47" s="443"/>
      <c r="P47" s="443"/>
      <c r="Q47" s="443"/>
      <c r="R47" s="446"/>
      <c r="S47" s="446"/>
      <c r="T47" s="446"/>
      <c r="U47" s="446"/>
      <c r="V47" s="449"/>
      <c r="W47" s="446"/>
      <c r="X47" s="443"/>
      <c r="Y47" s="443"/>
      <c r="Z47" s="443"/>
      <c r="AA47" s="443"/>
      <c r="AB47" s="446"/>
    </row>
    <row r="48" ht="18.0" customHeight="1">
      <c r="A48" s="443"/>
      <c r="B48" s="444"/>
      <c r="C48" s="463"/>
      <c r="D48" s="507"/>
      <c r="E48" s="444"/>
      <c r="F48" s="451"/>
      <c r="G48" s="451"/>
      <c r="H48" s="444"/>
      <c r="I48" s="457"/>
      <c r="J48" s="457"/>
      <c r="K48" s="446"/>
      <c r="L48" s="446"/>
      <c r="M48" s="446"/>
      <c r="N48" s="446"/>
      <c r="O48" s="443"/>
      <c r="P48" s="443"/>
      <c r="Q48" s="443"/>
      <c r="R48" s="446"/>
      <c r="S48" s="446"/>
      <c r="T48" s="446"/>
      <c r="U48" s="446"/>
      <c r="V48" s="449"/>
      <c r="W48" s="446"/>
      <c r="X48" s="443"/>
      <c r="Y48" s="443"/>
      <c r="Z48" s="443"/>
      <c r="AA48" s="443"/>
      <c r="AB48" s="446"/>
    </row>
    <row r="49" ht="18.0" customHeight="1">
      <c r="A49" s="443"/>
      <c r="B49" s="444"/>
      <c r="C49" s="444"/>
      <c r="D49" s="507"/>
      <c r="E49" s="444"/>
      <c r="F49" s="451"/>
      <c r="G49" s="451"/>
      <c r="H49" s="444"/>
      <c r="I49" s="457"/>
      <c r="J49" s="457"/>
      <c r="K49" s="446"/>
      <c r="L49" s="446"/>
      <c r="M49" s="446"/>
      <c r="N49" s="446"/>
      <c r="O49" s="443"/>
      <c r="P49" s="443"/>
      <c r="Q49" s="443"/>
      <c r="R49" s="446"/>
      <c r="S49" s="446"/>
      <c r="T49" s="446"/>
      <c r="U49" s="446"/>
      <c r="V49" s="449"/>
      <c r="W49" s="446"/>
      <c r="X49" s="443"/>
      <c r="Y49" s="443"/>
      <c r="Z49" s="443"/>
      <c r="AA49" s="443"/>
      <c r="AB49" s="446"/>
    </row>
    <row r="50" ht="18.0" customHeight="1">
      <c r="A50" s="443"/>
      <c r="B50" s="444"/>
      <c r="C50" s="444"/>
      <c r="D50" s="517"/>
      <c r="E50" s="444"/>
      <c r="F50" s="451"/>
      <c r="G50" s="451"/>
      <c r="H50" s="444"/>
      <c r="I50" s="457"/>
      <c r="J50" s="457"/>
      <c r="K50" s="446"/>
      <c r="L50" s="446"/>
      <c r="M50" s="446"/>
      <c r="N50" s="446"/>
      <c r="O50" s="443"/>
      <c r="P50" s="443"/>
      <c r="Q50" s="443"/>
      <c r="R50" s="446"/>
      <c r="S50" s="446"/>
      <c r="T50" s="446"/>
      <c r="U50" s="446"/>
      <c r="V50" s="449"/>
      <c r="W50" s="446"/>
      <c r="X50" s="443"/>
      <c r="Y50" s="443"/>
      <c r="Z50" s="443"/>
      <c r="AA50" s="443"/>
      <c r="AB50" s="446"/>
    </row>
    <row r="51" ht="18.0" customHeight="1">
      <c r="A51" s="443"/>
      <c r="B51" s="444"/>
      <c r="C51" s="444"/>
      <c r="D51" s="444"/>
      <c r="E51" s="444"/>
      <c r="F51" s="451"/>
      <c r="G51" s="451"/>
      <c r="H51" s="444"/>
      <c r="I51" s="457"/>
      <c r="J51" s="457"/>
      <c r="K51" s="446"/>
      <c r="L51" s="446"/>
      <c r="M51" s="446"/>
      <c r="N51" s="446"/>
      <c r="O51" s="443"/>
      <c r="P51" s="443"/>
      <c r="Q51" s="443"/>
      <c r="R51" s="446"/>
      <c r="S51" s="446"/>
      <c r="T51" s="446"/>
      <c r="U51" s="446"/>
      <c r="V51" s="449"/>
      <c r="W51" s="446"/>
      <c r="X51" s="443"/>
      <c r="Y51" s="443"/>
      <c r="Z51" s="443"/>
      <c r="AA51" s="443"/>
      <c r="AB51" s="446"/>
    </row>
    <row r="52" ht="18.0" customHeight="1">
      <c r="A52" s="443"/>
      <c r="B52" s="444"/>
      <c r="C52" s="444"/>
      <c r="D52" s="444"/>
      <c r="E52" s="444"/>
      <c r="F52" s="451"/>
      <c r="G52" s="451"/>
      <c r="H52" s="444"/>
      <c r="I52" s="457"/>
      <c r="J52" s="457"/>
      <c r="K52" s="446"/>
      <c r="L52" s="446"/>
      <c r="M52" s="446"/>
      <c r="N52" s="446"/>
      <c r="O52" s="443"/>
      <c r="P52" s="443"/>
      <c r="Q52" s="443"/>
      <c r="R52" s="446"/>
      <c r="S52" s="446"/>
      <c r="T52" s="446"/>
      <c r="U52" s="446"/>
      <c r="V52" s="449"/>
      <c r="W52" s="446"/>
      <c r="X52" s="443"/>
      <c r="Y52" s="443"/>
      <c r="Z52" s="443"/>
      <c r="AA52" s="443"/>
      <c r="AB52" s="446"/>
    </row>
    <row r="53" ht="18.0" customHeight="1">
      <c r="A53" s="443"/>
      <c r="B53" s="444"/>
      <c r="C53" s="444"/>
      <c r="D53" s="444"/>
      <c r="E53" s="444"/>
      <c r="F53" s="451"/>
      <c r="G53" s="451"/>
      <c r="H53" s="444"/>
      <c r="I53" s="457"/>
      <c r="J53" s="457"/>
      <c r="K53" s="446"/>
      <c r="L53" s="446"/>
      <c r="M53" s="446"/>
      <c r="N53" s="446"/>
      <c r="O53" s="443"/>
      <c r="P53" s="443"/>
      <c r="Q53" s="443"/>
      <c r="R53" s="446"/>
      <c r="S53" s="446"/>
      <c r="T53" s="446"/>
      <c r="U53" s="446"/>
      <c r="V53" s="449"/>
      <c r="W53" s="446"/>
      <c r="X53" s="443"/>
      <c r="Y53" s="443"/>
      <c r="Z53" s="443"/>
      <c r="AA53" s="443"/>
      <c r="AB53" s="446"/>
    </row>
    <row r="54" ht="18.0" customHeight="1">
      <c r="A54" s="443"/>
      <c r="B54" s="444"/>
      <c r="C54" s="444"/>
      <c r="D54" s="444"/>
      <c r="E54" s="444"/>
      <c r="F54" s="451"/>
      <c r="G54" s="451"/>
      <c r="H54" s="444"/>
      <c r="I54" s="457"/>
      <c r="J54" s="457"/>
      <c r="K54" s="446"/>
      <c r="L54" s="446"/>
      <c r="M54" s="446"/>
      <c r="N54" s="446"/>
      <c r="O54" s="443"/>
      <c r="P54" s="443"/>
      <c r="Q54" s="443"/>
      <c r="R54" s="446"/>
      <c r="S54" s="446"/>
      <c r="T54" s="446"/>
      <c r="U54" s="446"/>
      <c r="V54" s="449"/>
      <c r="W54" s="446"/>
      <c r="X54" s="443"/>
      <c r="Y54" s="443"/>
      <c r="Z54" s="443"/>
      <c r="AA54" s="443"/>
      <c r="AB54" s="446"/>
    </row>
    <row r="55" ht="18.0" customHeight="1">
      <c r="A55" s="443"/>
      <c r="B55" s="444"/>
      <c r="C55" s="444"/>
      <c r="D55" s="444"/>
      <c r="E55" s="444"/>
      <c r="F55" s="451"/>
      <c r="G55" s="451"/>
      <c r="H55" s="444"/>
      <c r="I55" s="457"/>
      <c r="J55" s="457"/>
      <c r="K55" s="446"/>
      <c r="L55" s="446"/>
      <c r="M55" s="446"/>
      <c r="N55" s="446"/>
      <c r="O55" s="443"/>
      <c r="P55" s="443"/>
      <c r="Q55" s="443"/>
      <c r="R55" s="446"/>
      <c r="S55" s="446"/>
      <c r="T55" s="446"/>
      <c r="U55" s="446"/>
      <c r="V55" s="449"/>
      <c r="W55" s="446"/>
      <c r="X55" s="443"/>
      <c r="Y55" s="443"/>
      <c r="Z55" s="443"/>
      <c r="AA55" s="443"/>
      <c r="AB55" s="446"/>
    </row>
    <row r="56" ht="18.0" customHeight="1">
      <c r="A56" s="443"/>
      <c r="B56" s="444"/>
      <c r="C56" s="444"/>
      <c r="D56" s="444"/>
      <c r="E56" s="444"/>
      <c r="F56" s="451"/>
      <c r="G56" s="451"/>
      <c r="H56" s="444"/>
      <c r="I56" s="457"/>
      <c r="J56" s="457"/>
      <c r="K56" s="446"/>
      <c r="L56" s="446"/>
      <c r="M56" s="446"/>
      <c r="N56" s="446"/>
      <c r="O56" s="443"/>
      <c r="P56" s="443"/>
      <c r="Q56" s="443"/>
      <c r="R56" s="446"/>
      <c r="S56" s="446"/>
      <c r="T56" s="446"/>
      <c r="U56" s="446"/>
      <c r="V56" s="449"/>
      <c r="W56" s="446"/>
      <c r="X56" s="443"/>
      <c r="Y56" s="443"/>
      <c r="Z56" s="443"/>
      <c r="AA56" s="443"/>
      <c r="AB56" s="446"/>
    </row>
    <row r="57" ht="18.0" customHeight="1">
      <c r="A57" s="443"/>
      <c r="B57" s="444"/>
      <c r="C57" s="444"/>
      <c r="D57" s="444"/>
      <c r="E57" s="444"/>
      <c r="F57" s="451"/>
      <c r="G57" s="451"/>
      <c r="H57" s="444"/>
      <c r="I57" s="457"/>
      <c r="J57" s="457"/>
      <c r="K57" s="446"/>
      <c r="L57" s="446"/>
      <c r="M57" s="446"/>
      <c r="N57" s="446"/>
      <c r="O57" s="443"/>
      <c r="P57" s="443"/>
      <c r="Q57" s="443"/>
      <c r="R57" s="446"/>
      <c r="S57" s="446"/>
      <c r="T57" s="446"/>
      <c r="U57" s="446"/>
      <c r="V57" s="449"/>
      <c r="W57" s="446"/>
      <c r="X57" s="443"/>
      <c r="Y57" s="443"/>
      <c r="Z57" s="443"/>
      <c r="AA57" s="443"/>
      <c r="AB57" s="446"/>
    </row>
    <row r="58" ht="18.0" customHeight="1">
      <c r="A58" s="443"/>
      <c r="B58" s="444"/>
      <c r="C58" s="444"/>
      <c r="D58" s="444"/>
      <c r="E58" s="444"/>
      <c r="F58" s="451"/>
      <c r="G58" s="451"/>
      <c r="H58" s="444"/>
      <c r="I58" s="457"/>
      <c r="J58" s="457"/>
      <c r="K58" s="446"/>
      <c r="L58" s="446"/>
      <c r="M58" s="446"/>
      <c r="N58" s="446"/>
      <c r="O58" s="443"/>
      <c r="P58" s="443"/>
      <c r="Q58" s="443"/>
      <c r="R58" s="446"/>
      <c r="S58" s="446"/>
      <c r="T58" s="446"/>
      <c r="U58" s="446"/>
      <c r="V58" s="449"/>
      <c r="W58" s="446"/>
      <c r="X58" s="443"/>
      <c r="Y58" s="443"/>
      <c r="Z58" s="443"/>
      <c r="AA58" s="443"/>
      <c r="AB58" s="446"/>
    </row>
    <row r="59" ht="18.0" customHeight="1">
      <c r="A59" s="443"/>
      <c r="B59" s="444"/>
      <c r="C59" s="444"/>
      <c r="D59" s="444"/>
      <c r="E59" s="444"/>
      <c r="F59" s="451"/>
      <c r="G59" s="451"/>
      <c r="H59" s="444"/>
      <c r="I59" s="457"/>
      <c r="J59" s="457"/>
      <c r="K59" s="446"/>
      <c r="L59" s="446"/>
      <c r="M59" s="446"/>
      <c r="N59" s="446"/>
      <c r="O59" s="443"/>
      <c r="P59" s="443"/>
      <c r="Q59" s="443"/>
      <c r="R59" s="446"/>
      <c r="S59" s="446"/>
      <c r="T59" s="446"/>
      <c r="U59" s="446"/>
      <c r="V59" s="449"/>
      <c r="W59" s="446"/>
      <c r="X59" s="443"/>
      <c r="Y59" s="443"/>
      <c r="Z59" s="443"/>
      <c r="AA59" s="443"/>
      <c r="AB59" s="446"/>
    </row>
    <row r="60" ht="18.0" customHeight="1">
      <c r="A60" s="443"/>
      <c r="B60" s="444"/>
      <c r="C60" s="444"/>
      <c r="D60" s="444"/>
      <c r="E60" s="444"/>
      <c r="F60" s="451"/>
      <c r="G60" s="451"/>
      <c r="H60" s="444"/>
      <c r="I60" s="457"/>
      <c r="J60" s="457"/>
      <c r="K60" s="446"/>
      <c r="L60" s="446"/>
      <c r="M60" s="446"/>
      <c r="N60" s="446"/>
      <c r="O60" s="443"/>
      <c r="P60" s="443"/>
      <c r="Q60" s="443"/>
      <c r="R60" s="446"/>
      <c r="S60" s="446"/>
      <c r="T60" s="446"/>
      <c r="U60" s="446"/>
      <c r="V60" s="449"/>
      <c r="W60" s="446"/>
      <c r="X60" s="443"/>
      <c r="Y60" s="443"/>
      <c r="Z60" s="443"/>
      <c r="AA60" s="443"/>
      <c r="AB60" s="446"/>
    </row>
    <row r="61" ht="18.0" customHeight="1">
      <c r="A61" s="443"/>
      <c r="B61" s="444"/>
      <c r="C61" s="444"/>
      <c r="D61" s="444"/>
      <c r="E61" s="444"/>
      <c r="F61" s="451"/>
      <c r="G61" s="451"/>
      <c r="H61" s="444"/>
      <c r="I61" s="457"/>
      <c r="J61" s="457"/>
      <c r="K61" s="446"/>
      <c r="L61" s="446"/>
      <c r="M61" s="446"/>
      <c r="N61" s="446"/>
      <c r="O61" s="443"/>
      <c r="P61" s="443"/>
      <c r="Q61" s="443"/>
      <c r="R61" s="446"/>
      <c r="S61" s="446"/>
      <c r="T61" s="446"/>
      <c r="U61" s="446"/>
      <c r="V61" s="449"/>
      <c r="W61" s="446"/>
      <c r="X61" s="443"/>
      <c r="Y61" s="443"/>
      <c r="Z61" s="443"/>
      <c r="AA61" s="443"/>
      <c r="AB61" s="446"/>
    </row>
    <row r="62" ht="18.0" customHeight="1">
      <c r="A62" s="443"/>
      <c r="B62" s="444"/>
      <c r="C62" s="444"/>
      <c r="D62" s="444"/>
      <c r="E62" s="444"/>
      <c r="F62" s="451"/>
      <c r="G62" s="451"/>
      <c r="H62" s="444"/>
      <c r="I62" s="457"/>
      <c r="J62" s="457"/>
      <c r="K62" s="446"/>
      <c r="L62" s="446"/>
      <c r="M62" s="446"/>
      <c r="N62" s="446"/>
      <c r="O62" s="443"/>
      <c r="P62" s="443"/>
      <c r="Q62" s="443"/>
      <c r="R62" s="446"/>
      <c r="S62" s="446"/>
      <c r="T62" s="446"/>
      <c r="U62" s="446"/>
      <c r="V62" s="449"/>
      <c r="W62" s="446"/>
      <c r="X62" s="443"/>
      <c r="Y62" s="443"/>
      <c r="Z62" s="443"/>
      <c r="AA62" s="443"/>
      <c r="AB62" s="446"/>
    </row>
    <row r="63" ht="18.0" customHeight="1">
      <c r="A63" s="443"/>
      <c r="B63" s="444"/>
      <c r="C63" s="444"/>
      <c r="D63" s="444"/>
      <c r="E63" s="444"/>
      <c r="F63" s="451"/>
      <c r="G63" s="451"/>
      <c r="H63" s="444"/>
      <c r="I63" s="457"/>
      <c r="J63" s="457"/>
      <c r="K63" s="446"/>
      <c r="L63" s="446"/>
      <c r="M63" s="446"/>
      <c r="N63" s="446"/>
      <c r="O63" s="443"/>
      <c r="P63" s="443"/>
      <c r="Q63" s="443"/>
      <c r="R63" s="446"/>
      <c r="S63" s="446"/>
      <c r="T63" s="446"/>
      <c r="U63" s="446"/>
      <c r="V63" s="449"/>
      <c r="W63" s="446"/>
      <c r="X63" s="443"/>
      <c r="Y63" s="443"/>
      <c r="Z63" s="443"/>
      <c r="AA63" s="443"/>
      <c r="AB63" s="446"/>
    </row>
    <row r="64" ht="18.0" customHeight="1">
      <c r="A64" s="443"/>
      <c r="B64" s="444"/>
      <c r="C64" s="444"/>
      <c r="D64" s="444"/>
      <c r="E64" s="444"/>
      <c r="F64" s="451"/>
      <c r="G64" s="451"/>
      <c r="H64" s="444"/>
      <c r="I64" s="457"/>
      <c r="J64" s="457"/>
      <c r="K64" s="446"/>
      <c r="L64" s="446"/>
      <c r="M64" s="446"/>
      <c r="N64" s="446"/>
      <c r="O64" s="443"/>
      <c r="P64" s="443"/>
      <c r="Q64" s="443"/>
      <c r="R64" s="446"/>
      <c r="S64" s="446"/>
      <c r="T64" s="446"/>
      <c r="U64" s="446"/>
      <c r="V64" s="449"/>
      <c r="W64" s="446"/>
      <c r="X64" s="443"/>
      <c r="Y64" s="443"/>
      <c r="Z64" s="443"/>
      <c r="AA64" s="443"/>
      <c r="AB64" s="446"/>
    </row>
    <row r="65" ht="18.0" customHeight="1">
      <c r="A65" s="443"/>
      <c r="B65" s="444"/>
      <c r="C65" s="444"/>
      <c r="D65" s="444"/>
      <c r="E65" s="444"/>
      <c r="F65" s="451"/>
      <c r="G65" s="451"/>
      <c r="H65" s="444"/>
      <c r="I65" s="457"/>
      <c r="J65" s="457"/>
      <c r="K65" s="446"/>
      <c r="L65" s="446"/>
      <c r="M65" s="446"/>
      <c r="N65" s="446"/>
      <c r="O65" s="443"/>
      <c r="P65" s="443"/>
      <c r="Q65" s="443"/>
      <c r="R65" s="446"/>
      <c r="S65" s="446"/>
      <c r="T65" s="446"/>
      <c r="U65" s="446"/>
      <c r="V65" s="449"/>
      <c r="W65" s="446"/>
      <c r="X65" s="443"/>
      <c r="Y65" s="443"/>
      <c r="Z65" s="443"/>
      <c r="AA65" s="443"/>
      <c r="AB65" s="446"/>
    </row>
    <row r="66" ht="18.0" customHeight="1">
      <c r="A66" s="443"/>
      <c r="B66" s="444"/>
      <c r="C66" s="444"/>
      <c r="D66" s="444"/>
      <c r="E66" s="444"/>
      <c r="F66" s="451"/>
      <c r="G66" s="451"/>
      <c r="H66" s="444"/>
      <c r="I66" s="457"/>
      <c r="J66" s="457"/>
      <c r="K66" s="446"/>
      <c r="L66" s="446"/>
      <c r="M66" s="446"/>
      <c r="N66" s="446"/>
      <c r="O66" s="443"/>
      <c r="P66" s="443"/>
      <c r="Q66" s="443"/>
      <c r="R66" s="446"/>
      <c r="S66" s="446"/>
      <c r="T66" s="446"/>
      <c r="U66" s="446"/>
      <c r="V66" s="449"/>
      <c r="W66" s="446"/>
      <c r="X66" s="443"/>
      <c r="Y66" s="443"/>
      <c r="Z66" s="443"/>
      <c r="AA66" s="443"/>
      <c r="AB66" s="446"/>
    </row>
    <row r="67" ht="18.0" customHeight="1">
      <c r="A67" s="443"/>
      <c r="B67" s="444"/>
      <c r="C67" s="444"/>
      <c r="D67" s="444"/>
      <c r="E67" s="444"/>
      <c r="F67" s="451"/>
      <c r="G67" s="451"/>
      <c r="H67" s="444"/>
      <c r="I67" s="457"/>
      <c r="J67" s="457"/>
      <c r="K67" s="446"/>
      <c r="L67" s="446"/>
      <c r="M67" s="446"/>
      <c r="N67" s="446"/>
      <c r="O67" s="443"/>
      <c r="P67" s="443"/>
      <c r="Q67" s="443"/>
      <c r="R67" s="446"/>
      <c r="S67" s="446"/>
      <c r="T67" s="446"/>
      <c r="U67" s="446"/>
      <c r="V67" s="449"/>
      <c r="W67" s="446"/>
      <c r="X67" s="443"/>
      <c r="Y67" s="443"/>
      <c r="Z67" s="443"/>
      <c r="AA67" s="443"/>
      <c r="AB67" s="446"/>
    </row>
    <row r="68" ht="18.0" customHeight="1">
      <c r="A68" s="443"/>
      <c r="B68" s="444"/>
      <c r="C68" s="444"/>
      <c r="D68" s="444"/>
      <c r="E68" s="444"/>
      <c r="F68" s="451"/>
      <c r="G68" s="451"/>
      <c r="H68" s="444"/>
      <c r="I68" s="457"/>
      <c r="J68" s="457"/>
      <c r="K68" s="446"/>
      <c r="L68" s="446"/>
      <c r="M68" s="446"/>
      <c r="N68" s="446"/>
      <c r="O68" s="443"/>
      <c r="P68" s="443"/>
      <c r="Q68" s="443"/>
      <c r="R68" s="446"/>
      <c r="S68" s="446"/>
      <c r="T68" s="446"/>
      <c r="U68" s="446"/>
      <c r="V68" s="449"/>
      <c r="W68" s="446"/>
      <c r="X68" s="443"/>
      <c r="Y68" s="443"/>
      <c r="Z68" s="443"/>
      <c r="AA68" s="443"/>
      <c r="AB68" s="446"/>
    </row>
    <row r="69" ht="18.0" customHeight="1">
      <c r="A69" s="443"/>
      <c r="B69" s="444"/>
      <c r="C69" s="444"/>
      <c r="D69" s="444"/>
      <c r="E69" s="444"/>
      <c r="F69" s="451"/>
      <c r="G69" s="451"/>
      <c r="H69" s="444"/>
      <c r="I69" s="457"/>
      <c r="J69" s="457"/>
      <c r="K69" s="446"/>
      <c r="L69" s="446"/>
      <c r="M69" s="446"/>
      <c r="N69" s="446"/>
      <c r="O69" s="443"/>
      <c r="P69" s="443"/>
      <c r="Q69" s="443"/>
      <c r="R69" s="446"/>
      <c r="S69" s="446"/>
      <c r="T69" s="446"/>
      <c r="U69" s="446"/>
      <c r="V69" s="449"/>
      <c r="W69" s="446"/>
      <c r="X69" s="443"/>
      <c r="Y69" s="443"/>
      <c r="Z69" s="443"/>
      <c r="AA69" s="443"/>
      <c r="AB69" s="446"/>
    </row>
    <row r="70" ht="18.0" customHeight="1">
      <c r="A70" s="443"/>
      <c r="B70" s="444"/>
      <c r="C70" s="444"/>
      <c r="D70" s="444"/>
      <c r="E70" s="444"/>
      <c r="F70" s="451"/>
      <c r="G70" s="451"/>
      <c r="H70" s="444"/>
      <c r="I70" s="457"/>
      <c r="J70" s="457"/>
      <c r="K70" s="446"/>
      <c r="L70" s="446"/>
      <c r="M70" s="446"/>
      <c r="N70" s="446"/>
      <c r="O70" s="443"/>
      <c r="P70" s="443"/>
      <c r="Q70" s="443"/>
      <c r="R70" s="446"/>
      <c r="S70" s="446"/>
      <c r="T70" s="446"/>
      <c r="U70" s="446"/>
      <c r="V70" s="449"/>
      <c r="W70" s="446"/>
      <c r="X70" s="443"/>
      <c r="Y70" s="443"/>
      <c r="Z70" s="443"/>
      <c r="AA70" s="443"/>
      <c r="AB70" s="446"/>
    </row>
    <row r="71" ht="18.0" customHeight="1">
      <c r="A71" s="443"/>
      <c r="B71" s="444"/>
      <c r="C71" s="444"/>
      <c r="D71" s="444"/>
      <c r="E71" s="444"/>
      <c r="F71" s="451"/>
      <c r="G71" s="451"/>
      <c r="H71" s="444"/>
      <c r="I71" s="457"/>
      <c r="J71" s="457"/>
      <c r="K71" s="446"/>
      <c r="L71" s="446"/>
      <c r="M71" s="446"/>
      <c r="N71" s="446"/>
      <c r="O71" s="443"/>
      <c r="P71" s="443"/>
      <c r="Q71" s="443"/>
      <c r="R71" s="446"/>
      <c r="S71" s="446"/>
      <c r="T71" s="446"/>
      <c r="U71" s="446"/>
      <c r="V71" s="449"/>
      <c r="W71" s="446"/>
      <c r="X71" s="443"/>
      <c r="Y71" s="443"/>
      <c r="Z71" s="443"/>
      <c r="AA71" s="443"/>
      <c r="AB71" s="446"/>
    </row>
    <row r="72" ht="18.0" customHeight="1">
      <c r="A72" s="443"/>
      <c r="B72" s="444"/>
      <c r="C72" s="444"/>
      <c r="D72" s="444"/>
      <c r="E72" s="444"/>
      <c r="F72" s="451"/>
      <c r="G72" s="451"/>
      <c r="H72" s="444"/>
      <c r="I72" s="457"/>
      <c r="J72" s="457"/>
      <c r="K72" s="446"/>
      <c r="L72" s="446"/>
      <c r="M72" s="446"/>
      <c r="N72" s="446"/>
      <c r="O72" s="443"/>
      <c r="P72" s="443"/>
      <c r="Q72" s="443"/>
      <c r="R72" s="446"/>
      <c r="S72" s="446"/>
      <c r="T72" s="446"/>
      <c r="U72" s="446"/>
      <c r="V72" s="449"/>
      <c r="W72" s="446"/>
      <c r="X72" s="443"/>
      <c r="Y72" s="443"/>
      <c r="Z72" s="443"/>
      <c r="AA72" s="443"/>
      <c r="AB72" s="446"/>
    </row>
    <row r="73" ht="18.0" customHeight="1">
      <c r="A73" s="443"/>
      <c r="B73" s="444"/>
      <c r="C73" s="444"/>
      <c r="D73" s="444"/>
      <c r="E73" s="444"/>
      <c r="F73" s="451"/>
      <c r="G73" s="451"/>
      <c r="H73" s="444"/>
      <c r="I73" s="457"/>
      <c r="J73" s="457"/>
      <c r="K73" s="446"/>
      <c r="L73" s="446"/>
      <c r="M73" s="446"/>
      <c r="N73" s="446"/>
      <c r="O73" s="443"/>
      <c r="P73" s="443"/>
      <c r="Q73" s="443"/>
      <c r="R73" s="446"/>
      <c r="S73" s="446"/>
      <c r="T73" s="446"/>
      <c r="U73" s="446"/>
      <c r="V73" s="449"/>
      <c r="W73" s="446"/>
      <c r="X73" s="443"/>
      <c r="Y73" s="443"/>
      <c r="Z73" s="443"/>
      <c r="AA73" s="443"/>
      <c r="AB73" s="446"/>
    </row>
    <row r="74" ht="18.0" customHeight="1">
      <c r="A74" s="443"/>
      <c r="B74" s="444"/>
      <c r="C74" s="444"/>
      <c r="D74" s="444"/>
      <c r="E74" s="444"/>
      <c r="F74" s="451"/>
      <c r="G74" s="451"/>
      <c r="H74" s="444"/>
      <c r="I74" s="457"/>
      <c r="J74" s="457"/>
      <c r="K74" s="446"/>
      <c r="L74" s="446"/>
      <c r="M74" s="446"/>
      <c r="N74" s="446"/>
      <c r="O74" s="443"/>
      <c r="P74" s="443"/>
      <c r="Q74" s="443"/>
      <c r="R74" s="446"/>
      <c r="S74" s="446"/>
      <c r="T74" s="446"/>
      <c r="U74" s="446"/>
      <c r="V74" s="449"/>
      <c r="W74" s="446"/>
      <c r="X74" s="443"/>
      <c r="Y74" s="443"/>
      <c r="Z74" s="443"/>
      <c r="AA74" s="443"/>
      <c r="AB74" s="446"/>
    </row>
    <row r="75" ht="18.0" customHeight="1">
      <c r="A75" s="443"/>
      <c r="B75" s="444"/>
      <c r="C75" s="444"/>
      <c r="D75" s="444"/>
      <c r="E75" s="444"/>
      <c r="F75" s="451"/>
      <c r="G75" s="451"/>
      <c r="H75" s="444"/>
      <c r="I75" s="457"/>
      <c r="J75" s="457"/>
      <c r="K75" s="446"/>
      <c r="L75" s="446"/>
      <c r="M75" s="446"/>
      <c r="N75" s="446"/>
      <c r="O75" s="443"/>
      <c r="P75" s="443"/>
      <c r="Q75" s="443"/>
      <c r="R75" s="446"/>
      <c r="S75" s="446"/>
      <c r="T75" s="446"/>
      <c r="U75" s="446"/>
      <c r="V75" s="449"/>
      <c r="W75" s="446"/>
      <c r="X75" s="443"/>
      <c r="Y75" s="443"/>
      <c r="Z75" s="443"/>
      <c r="AA75" s="443"/>
      <c r="AB75" s="446"/>
    </row>
    <row r="76" ht="18.0" customHeight="1">
      <c r="A76" s="443"/>
      <c r="B76" s="444"/>
      <c r="C76" s="444"/>
      <c r="D76" s="444"/>
      <c r="E76" s="444"/>
      <c r="F76" s="451"/>
      <c r="G76" s="451"/>
      <c r="H76" s="444"/>
      <c r="I76" s="457"/>
      <c r="J76" s="457"/>
      <c r="K76" s="446"/>
      <c r="L76" s="446"/>
      <c r="M76" s="446"/>
      <c r="N76" s="446"/>
      <c r="O76" s="443"/>
      <c r="P76" s="443"/>
      <c r="Q76" s="443"/>
      <c r="R76" s="446"/>
      <c r="S76" s="446"/>
      <c r="T76" s="446"/>
      <c r="U76" s="446"/>
      <c r="V76" s="449"/>
      <c r="W76" s="446"/>
      <c r="X76" s="443"/>
      <c r="Y76" s="443"/>
      <c r="Z76" s="443"/>
      <c r="AA76" s="443"/>
      <c r="AB76" s="446"/>
    </row>
    <row r="77" ht="18.0" customHeight="1">
      <c r="A77" s="443"/>
      <c r="B77" s="444"/>
      <c r="C77" s="444"/>
      <c r="D77" s="444"/>
      <c r="E77" s="444"/>
      <c r="F77" s="451"/>
      <c r="G77" s="451"/>
      <c r="H77" s="444"/>
      <c r="I77" s="457"/>
      <c r="J77" s="457"/>
      <c r="K77" s="446"/>
      <c r="L77" s="446"/>
      <c r="M77" s="446"/>
      <c r="N77" s="446"/>
      <c r="O77" s="443"/>
      <c r="P77" s="443"/>
      <c r="Q77" s="443"/>
      <c r="R77" s="446"/>
      <c r="S77" s="446"/>
      <c r="T77" s="446"/>
      <c r="U77" s="446"/>
      <c r="V77" s="449"/>
      <c r="W77" s="446"/>
      <c r="X77" s="443"/>
      <c r="Y77" s="443"/>
      <c r="Z77" s="443"/>
      <c r="AA77" s="443"/>
      <c r="AB77" s="446"/>
    </row>
    <row r="78" ht="18.0" customHeight="1">
      <c r="A78" s="443"/>
      <c r="B78" s="444"/>
      <c r="C78" s="444"/>
      <c r="D78" s="444"/>
      <c r="E78" s="444"/>
      <c r="F78" s="451"/>
      <c r="G78" s="451"/>
      <c r="H78" s="444"/>
      <c r="I78" s="457"/>
      <c r="J78" s="457"/>
      <c r="K78" s="446"/>
      <c r="L78" s="446"/>
      <c r="M78" s="446"/>
      <c r="N78" s="446"/>
      <c r="O78" s="443"/>
      <c r="P78" s="443"/>
      <c r="Q78" s="443"/>
      <c r="R78" s="446"/>
      <c r="S78" s="446"/>
      <c r="T78" s="446"/>
      <c r="U78" s="446"/>
      <c r="V78" s="449"/>
      <c r="W78" s="446"/>
      <c r="X78" s="443"/>
      <c r="Y78" s="443"/>
      <c r="Z78" s="443"/>
      <c r="AA78" s="443"/>
      <c r="AB78" s="446"/>
    </row>
    <row r="79" ht="18.0" customHeight="1">
      <c r="A79" s="443"/>
      <c r="B79" s="444"/>
      <c r="C79" s="444"/>
      <c r="D79" s="444"/>
      <c r="E79" s="444"/>
      <c r="F79" s="451"/>
      <c r="G79" s="451"/>
      <c r="H79" s="444"/>
      <c r="I79" s="457"/>
      <c r="J79" s="457"/>
      <c r="K79" s="446"/>
      <c r="L79" s="446"/>
      <c r="M79" s="446"/>
      <c r="N79" s="446"/>
      <c r="O79" s="443"/>
      <c r="P79" s="443"/>
      <c r="Q79" s="443"/>
      <c r="R79" s="446"/>
      <c r="S79" s="446"/>
      <c r="T79" s="446"/>
      <c r="U79" s="446"/>
      <c r="V79" s="449"/>
      <c r="W79" s="446"/>
      <c r="X79" s="443"/>
      <c r="Y79" s="443"/>
      <c r="Z79" s="443"/>
      <c r="AA79" s="443"/>
      <c r="AB79" s="446"/>
    </row>
    <row r="80" ht="18.0" customHeight="1">
      <c r="A80" s="443"/>
      <c r="B80" s="444"/>
      <c r="C80" s="444"/>
      <c r="D80" s="444"/>
      <c r="E80" s="444"/>
      <c r="F80" s="451"/>
      <c r="G80" s="451"/>
      <c r="H80" s="444"/>
      <c r="I80" s="457"/>
      <c r="J80" s="457"/>
      <c r="K80" s="446"/>
      <c r="L80" s="446"/>
      <c r="M80" s="446"/>
      <c r="N80" s="446"/>
      <c r="O80" s="443"/>
      <c r="P80" s="443"/>
      <c r="Q80" s="443"/>
      <c r="R80" s="446"/>
      <c r="S80" s="446"/>
      <c r="T80" s="446"/>
      <c r="U80" s="446"/>
      <c r="V80" s="449"/>
      <c r="W80" s="446"/>
      <c r="X80" s="443"/>
      <c r="Y80" s="443"/>
      <c r="Z80" s="443"/>
      <c r="AA80" s="443"/>
      <c r="AB80" s="446"/>
    </row>
    <row r="81" ht="18.0" customHeight="1">
      <c r="A81" s="443"/>
      <c r="B81" s="444"/>
      <c r="C81" s="444"/>
      <c r="D81" s="444"/>
      <c r="E81" s="444"/>
      <c r="F81" s="451"/>
      <c r="G81" s="451"/>
      <c r="H81" s="444"/>
      <c r="I81" s="457"/>
      <c r="J81" s="457"/>
      <c r="K81" s="446"/>
      <c r="L81" s="446"/>
      <c r="M81" s="446"/>
      <c r="N81" s="446"/>
      <c r="O81" s="443"/>
      <c r="P81" s="443"/>
      <c r="Q81" s="443"/>
      <c r="R81" s="446"/>
      <c r="S81" s="446"/>
      <c r="T81" s="446"/>
      <c r="U81" s="446"/>
      <c r="V81" s="449"/>
      <c r="W81" s="446"/>
      <c r="X81" s="443"/>
      <c r="Y81" s="443"/>
      <c r="Z81" s="443"/>
      <c r="AA81" s="443"/>
      <c r="AB81" s="446"/>
    </row>
    <row r="82" ht="18.0" customHeight="1">
      <c r="A82" s="443"/>
      <c r="B82" s="444"/>
      <c r="C82" s="444"/>
      <c r="D82" s="444"/>
      <c r="E82" s="444"/>
      <c r="F82" s="451"/>
      <c r="G82" s="451"/>
      <c r="H82" s="444"/>
      <c r="I82" s="457"/>
      <c r="J82" s="457"/>
      <c r="K82" s="446"/>
      <c r="L82" s="446"/>
      <c r="M82" s="446"/>
      <c r="N82" s="446"/>
      <c r="O82" s="443"/>
      <c r="P82" s="443"/>
      <c r="Q82" s="443"/>
      <c r="R82" s="446"/>
      <c r="S82" s="446"/>
      <c r="T82" s="446"/>
      <c r="U82" s="446"/>
      <c r="V82" s="449"/>
      <c r="W82" s="446"/>
      <c r="X82" s="443"/>
      <c r="Y82" s="443"/>
      <c r="Z82" s="443"/>
      <c r="AA82" s="443"/>
      <c r="AB82" s="446"/>
    </row>
    <row r="83" ht="18.0" customHeight="1">
      <c r="A83" s="443"/>
      <c r="B83" s="444"/>
      <c r="C83" s="444"/>
      <c r="D83" s="444"/>
      <c r="E83" s="444"/>
      <c r="F83" s="451"/>
      <c r="G83" s="451"/>
      <c r="H83" s="444"/>
      <c r="I83" s="457"/>
      <c r="J83" s="457"/>
      <c r="K83" s="446"/>
      <c r="L83" s="446"/>
      <c r="M83" s="446"/>
      <c r="N83" s="446"/>
      <c r="O83" s="443"/>
      <c r="P83" s="443"/>
      <c r="Q83" s="443"/>
      <c r="R83" s="446"/>
      <c r="S83" s="446"/>
      <c r="T83" s="446"/>
      <c r="U83" s="446"/>
      <c r="V83" s="449"/>
      <c r="W83" s="446"/>
      <c r="X83" s="443"/>
      <c r="Y83" s="443"/>
      <c r="Z83" s="443"/>
      <c r="AA83" s="443"/>
      <c r="AB83" s="446"/>
    </row>
    <row r="84" ht="18.0" customHeight="1">
      <c r="A84" s="443"/>
      <c r="B84" s="444"/>
      <c r="C84" s="444"/>
      <c r="D84" s="444"/>
      <c r="E84" s="444"/>
      <c r="F84" s="451"/>
      <c r="G84" s="451"/>
      <c r="H84" s="444"/>
      <c r="I84" s="457"/>
      <c r="J84" s="457"/>
      <c r="K84" s="446"/>
      <c r="L84" s="446"/>
      <c r="M84" s="446"/>
      <c r="N84" s="446"/>
      <c r="O84" s="443"/>
      <c r="P84" s="443"/>
      <c r="Q84" s="443"/>
      <c r="R84" s="446"/>
      <c r="S84" s="446"/>
      <c r="T84" s="446"/>
      <c r="U84" s="446"/>
      <c r="V84" s="449"/>
      <c r="W84" s="446"/>
      <c r="X84" s="443"/>
      <c r="Y84" s="443"/>
      <c r="Z84" s="443"/>
      <c r="AA84" s="443"/>
      <c r="AB84" s="446"/>
    </row>
    <row r="85" ht="18.0" customHeight="1">
      <c r="A85" s="443"/>
      <c r="B85" s="444"/>
      <c r="C85" s="444"/>
      <c r="D85" s="444"/>
      <c r="E85" s="444"/>
      <c r="F85" s="451"/>
      <c r="G85" s="451"/>
      <c r="H85" s="444"/>
      <c r="I85" s="457"/>
      <c r="J85" s="457"/>
      <c r="K85" s="446"/>
      <c r="L85" s="446"/>
      <c r="M85" s="446"/>
      <c r="N85" s="446"/>
      <c r="O85" s="443"/>
      <c r="P85" s="443"/>
      <c r="Q85" s="443"/>
      <c r="R85" s="446"/>
      <c r="S85" s="446"/>
      <c r="T85" s="446"/>
      <c r="U85" s="446"/>
      <c r="V85" s="449"/>
      <c r="W85" s="446"/>
      <c r="X85" s="443"/>
      <c r="Y85" s="443"/>
      <c r="Z85" s="443"/>
      <c r="AA85" s="443"/>
      <c r="AB85" s="446"/>
    </row>
    <row r="86" ht="18.0" customHeight="1">
      <c r="A86" s="443"/>
      <c r="B86" s="444"/>
      <c r="C86" s="444"/>
      <c r="D86" s="444"/>
      <c r="E86" s="444"/>
      <c r="F86" s="451"/>
      <c r="G86" s="451"/>
      <c r="H86" s="444"/>
      <c r="I86" s="457"/>
      <c r="J86" s="457"/>
      <c r="K86" s="446"/>
      <c r="L86" s="446"/>
      <c r="M86" s="446"/>
      <c r="N86" s="446"/>
      <c r="O86" s="443"/>
      <c r="P86" s="443"/>
      <c r="Q86" s="443"/>
      <c r="R86" s="446"/>
      <c r="S86" s="446"/>
      <c r="T86" s="446"/>
      <c r="U86" s="446"/>
      <c r="V86" s="449"/>
      <c r="W86" s="446"/>
      <c r="X86" s="443"/>
      <c r="Y86" s="443"/>
      <c r="Z86" s="443"/>
      <c r="AA86" s="443"/>
      <c r="AB86" s="446"/>
    </row>
    <row r="87" ht="18.0" customHeight="1">
      <c r="A87" s="443"/>
      <c r="B87" s="444"/>
      <c r="C87" s="444"/>
      <c r="D87" s="444"/>
      <c r="E87" s="444"/>
      <c r="F87" s="451"/>
      <c r="G87" s="451"/>
      <c r="H87" s="444"/>
      <c r="I87" s="457"/>
      <c r="J87" s="457"/>
      <c r="K87" s="446"/>
      <c r="L87" s="446"/>
      <c r="M87" s="446"/>
      <c r="N87" s="446"/>
      <c r="O87" s="443"/>
      <c r="P87" s="443"/>
      <c r="Q87" s="443"/>
      <c r="R87" s="446"/>
      <c r="S87" s="446"/>
      <c r="T87" s="446"/>
      <c r="U87" s="446"/>
      <c r="V87" s="449"/>
      <c r="W87" s="446"/>
      <c r="X87" s="443"/>
      <c r="Y87" s="443"/>
      <c r="Z87" s="443"/>
      <c r="AA87" s="443"/>
      <c r="AB87" s="446"/>
    </row>
    <row r="88" ht="18.0" customHeight="1">
      <c r="A88" s="443"/>
      <c r="B88" s="444"/>
      <c r="C88" s="444"/>
      <c r="D88" s="444"/>
      <c r="E88" s="444"/>
      <c r="F88" s="451"/>
      <c r="G88" s="451"/>
      <c r="H88" s="444"/>
      <c r="I88" s="457"/>
      <c r="J88" s="457"/>
      <c r="K88" s="446"/>
      <c r="L88" s="446"/>
      <c r="M88" s="446"/>
      <c r="N88" s="446"/>
      <c r="O88" s="443"/>
      <c r="P88" s="443"/>
      <c r="Q88" s="443"/>
      <c r="R88" s="446"/>
      <c r="S88" s="446"/>
      <c r="T88" s="446"/>
      <c r="U88" s="446"/>
      <c r="V88" s="449"/>
      <c r="W88" s="446"/>
      <c r="X88" s="443"/>
      <c r="Y88" s="443"/>
      <c r="Z88" s="443"/>
      <c r="AA88" s="443"/>
      <c r="AB88" s="446"/>
    </row>
    <row r="89" ht="18.0" customHeight="1">
      <c r="A89" s="443"/>
      <c r="B89" s="444"/>
      <c r="C89" s="444"/>
      <c r="D89" s="444"/>
      <c r="E89" s="444"/>
      <c r="F89" s="451"/>
      <c r="G89" s="451"/>
      <c r="H89" s="444"/>
      <c r="I89" s="457"/>
      <c r="J89" s="457"/>
      <c r="K89" s="446"/>
      <c r="L89" s="446"/>
      <c r="M89" s="446"/>
      <c r="N89" s="446"/>
      <c r="O89" s="443"/>
      <c r="P89" s="443"/>
      <c r="Q89" s="443"/>
      <c r="R89" s="446"/>
      <c r="S89" s="446"/>
      <c r="T89" s="446"/>
      <c r="U89" s="446"/>
      <c r="V89" s="449"/>
      <c r="W89" s="446"/>
      <c r="X89" s="443"/>
      <c r="Y89" s="443"/>
      <c r="Z89" s="443"/>
      <c r="AA89" s="443"/>
      <c r="AB89" s="446"/>
    </row>
    <row r="90" ht="18.0" customHeight="1">
      <c r="A90" s="443"/>
      <c r="B90" s="444"/>
      <c r="C90" s="444"/>
      <c r="D90" s="444"/>
      <c r="E90" s="444"/>
      <c r="F90" s="451"/>
      <c r="G90" s="451"/>
      <c r="H90" s="444"/>
      <c r="I90" s="457"/>
      <c r="J90" s="457"/>
      <c r="K90" s="446"/>
      <c r="L90" s="446"/>
      <c r="M90" s="446"/>
      <c r="N90" s="446"/>
      <c r="O90" s="443"/>
      <c r="P90" s="443"/>
      <c r="Q90" s="443"/>
      <c r="R90" s="446"/>
      <c r="S90" s="446"/>
      <c r="T90" s="446"/>
      <c r="U90" s="446"/>
      <c r="V90" s="449"/>
      <c r="W90" s="446"/>
      <c r="X90" s="443"/>
      <c r="Y90" s="443"/>
      <c r="Z90" s="443"/>
      <c r="AA90" s="443"/>
      <c r="AB90" s="446"/>
    </row>
    <row r="91" ht="18.0" customHeight="1">
      <c r="A91" s="443"/>
      <c r="B91" s="444"/>
      <c r="C91" s="444"/>
      <c r="D91" s="444"/>
      <c r="E91" s="444"/>
      <c r="F91" s="451"/>
      <c r="G91" s="451"/>
      <c r="H91" s="444"/>
      <c r="I91" s="457"/>
      <c r="J91" s="457"/>
      <c r="K91" s="446"/>
      <c r="L91" s="446"/>
      <c r="M91" s="446"/>
      <c r="N91" s="446"/>
      <c r="O91" s="443"/>
      <c r="P91" s="443"/>
      <c r="Q91" s="443"/>
      <c r="R91" s="446"/>
      <c r="S91" s="446"/>
      <c r="T91" s="446"/>
      <c r="U91" s="446"/>
      <c r="V91" s="449"/>
      <c r="W91" s="446"/>
      <c r="X91" s="443"/>
      <c r="Y91" s="443"/>
      <c r="Z91" s="443"/>
      <c r="AA91" s="443"/>
      <c r="AB91" s="446"/>
    </row>
    <row r="92" ht="18.0" customHeight="1">
      <c r="A92" s="443"/>
      <c r="B92" s="444"/>
      <c r="C92" s="444"/>
      <c r="D92" s="444"/>
      <c r="E92" s="444"/>
      <c r="F92" s="451"/>
      <c r="G92" s="451"/>
      <c r="H92" s="444"/>
      <c r="I92" s="457"/>
      <c r="J92" s="457"/>
      <c r="K92" s="446"/>
      <c r="L92" s="446"/>
      <c r="M92" s="446"/>
      <c r="N92" s="446"/>
      <c r="O92" s="443"/>
      <c r="P92" s="443"/>
      <c r="Q92" s="443"/>
      <c r="R92" s="446"/>
      <c r="S92" s="446"/>
      <c r="T92" s="446"/>
      <c r="U92" s="446"/>
      <c r="V92" s="449"/>
      <c r="W92" s="446"/>
      <c r="X92" s="443"/>
      <c r="Y92" s="443"/>
      <c r="Z92" s="443"/>
      <c r="AA92" s="443"/>
      <c r="AB92" s="446"/>
    </row>
    <row r="93" ht="18.0" customHeight="1">
      <c r="A93" s="443"/>
      <c r="B93" s="444"/>
      <c r="C93" s="444"/>
      <c r="D93" s="444"/>
      <c r="E93" s="444"/>
      <c r="F93" s="451"/>
      <c r="G93" s="451"/>
      <c r="H93" s="444"/>
      <c r="I93" s="457"/>
      <c r="J93" s="457"/>
      <c r="K93" s="446"/>
      <c r="L93" s="446"/>
      <c r="M93" s="446"/>
      <c r="N93" s="446"/>
      <c r="O93" s="443"/>
      <c r="P93" s="443"/>
      <c r="Q93" s="443"/>
      <c r="R93" s="446"/>
      <c r="S93" s="446"/>
      <c r="T93" s="446"/>
      <c r="U93" s="446"/>
      <c r="V93" s="449"/>
      <c r="W93" s="446"/>
      <c r="X93" s="443"/>
      <c r="Y93" s="443"/>
      <c r="Z93" s="443"/>
      <c r="AA93" s="443"/>
      <c r="AB93" s="446"/>
    </row>
    <row r="94" ht="18.0" customHeight="1">
      <c r="A94" s="443"/>
      <c r="B94" s="444"/>
      <c r="C94" s="444"/>
      <c r="D94" s="444"/>
      <c r="E94" s="444"/>
      <c r="F94" s="451"/>
      <c r="G94" s="451"/>
      <c r="H94" s="444"/>
      <c r="I94" s="457"/>
      <c r="J94" s="457"/>
      <c r="K94" s="446"/>
      <c r="L94" s="446"/>
      <c r="M94" s="446"/>
      <c r="N94" s="446"/>
      <c r="O94" s="443"/>
      <c r="P94" s="443"/>
      <c r="Q94" s="443"/>
      <c r="R94" s="446"/>
      <c r="S94" s="446"/>
      <c r="T94" s="446"/>
      <c r="U94" s="446"/>
      <c r="V94" s="449"/>
      <c r="W94" s="446"/>
      <c r="X94" s="443"/>
      <c r="Y94" s="443"/>
      <c r="Z94" s="443"/>
      <c r="AA94" s="443"/>
      <c r="AB94" s="446"/>
    </row>
    <row r="95" ht="18.0" customHeight="1">
      <c r="A95" s="443"/>
      <c r="B95" s="444"/>
      <c r="C95" s="444"/>
      <c r="D95" s="444"/>
      <c r="E95" s="444"/>
      <c r="F95" s="451"/>
      <c r="G95" s="451"/>
      <c r="H95" s="444"/>
      <c r="I95" s="457"/>
      <c r="J95" s="457"/>
      <c r="K95" s="446"/>
      <c r="L95" s="446"/>
      <c r="M95" s="446"/>
      <c r="N95" s="446"/>
      <c r="O95" s="443"/>
      <c r="P95" s="443"/>
      <c r="Q95" s="443"/>
      <c r="R95" s="446"/>
      <c r="S95" s="446"/>
      <c r="T95" s="446"/>
      <c r="U95" s="446"/>
      <c r="V95" s="449"/>
      <c r="W95" s="446"/>
      <c r="X95" s="443"/>
      <c r="Y95" s="443"/>
      <c r="Z95" s="443"/>
      <c r="AA95" s="443"/>
      <c r="AB95" s="446"/>
    </row>
    <row r="96" ht="18.0" customHeight="1">
      <c r="A96" s="443"/>
      <c r="B96" s="444"/>
      <c r="C96" s="444"/>
      <c r="D96" s="444"/>
      <c r="E96" s="444"/>
      <c r="F96" s="451"/>
      <c r="G96" s="451"/>
      <c r="H96" s="444"/>
      <c r="I96" s="457"/>
      <c r="J96" s="457"/>
      <c r="K96" s="446"/>
      <c r="L96" s="446"/>
      <c r="M96" s="446"/>
      <c r="N96" s="446"/>
      <c r="O96" s="443"/>
      <c r="P96" s="443"/>
      <c r="Q96" s="443"/>
      <c r="R96" s="446"/>
      <c r="S96" s="446"/>
      <c r="T96" s="446"/>
      <c r="U96" s="446"/>
      <c r="V96" s="449"/>
      <c r="W96" s="446"/>
      <c r="X96" s="443"/>
      <c r="Y96" s="443"/>
      <c r="Z96" s="443"/>
      <c r="AA96" s="443"/>
      <c r="AB96" s="446"/>
    </row>
    <row r="97" ht="18.0" customHeight="1">
      <c r="A97" s="443"/>
      <c r="B97" s="444"/>
      <c r="C97" s="444"/>
      <c r="D97" s="444"/>
      <c r="E97" s="444"/>
      <c r="F97" s="451"/>
      <c r="G97" s="451"/>
      <c r="H97" s="444"/>
      <c r="I97" s="457"/>
      <c r="J97" s="457"/>
      <c r="K97" s="446"/>
      <c r="L97" s="446"/>
      <c r="M97" s="446"/>
      <c r="N97" s="446"/>
      <c r="O97" s="443"/>
      <c r="P97" s="443"/>
      <c r="Q97" s="443"/>
      <c r="R97" s="446"/>
      <c r="S97" s="446"/>
      <c r="T97" s="446"/>
      <c r="U97" s="446"/>
      <c r="V97" s="449"/>
      <c r="W97" s="446"/>
      <c r="X97" s="443"/>
      <c r="Y97" s="443"/>
      <c r="Z97" s="443"/>
      <c r="AA97" s="443"/>
      <c r="AB97" s="446"/>
    </row>
    <row r="98" ht="18.0" customHeight="1">
      <c r="A98" s="443"/>
      <c r="B98" s="444"/>
      <c r="C98" s="444"/>
      <c r="D98" s="444"/>
      <c r="E98" s="444"/>
      <c r="F98" s="451"/>
      <c r="G98" s="451"/>
      <c r="H98" s="444"/>
      <c r="I98" s="457"/>
      <c r="J98" s="457"/>
      <c r="K98" s="446"/>
      <c r="L98" s="446"/>
      <c r="M98" s="446"/>
      <c r="N98" s="446"/>
      <c r="O98" s="443"/>
      <c r="P98" s="443"/>
      <c r="Q98" s="443"/>
      <c r="R98" s="446"/>
      <c r="S98" s="446"/>
      <c r="T98" s="446"/>
      <c r="U98" s="446"/>
      <c r="V98" s="449"/>
      <c r="W98" s="446"/>
      <c r="X98" s="443"/>
      <c r="Y98" s="443"/>
      <c r="Z98" s="443"/>
      <c r="AA98" s="443"/>
      <c r="AB98" s="446"/>
    </row>
    <row r="99" ht="18.0" customHeight="1">
      <c r="A99" s="443"/>
      <c r="B99" s="444"/>
      <c r="C99" s="444"/>
      <c r="D99" s="444"/>
      <c r="E99" s="444"/>
      <c r="F99" s="451"/>
      <c r="G99" s="451"/>
      <c r="H99" s="444"/>
      <c r="I99" s="457"/>
      <c r="J99" s="457"/>
      <c r="K99" s="446"/>
      <c r="L99" s="446"/>
      <c r="M99" s="446"/>
      <c r="N99" s="446"/>
      <c r="O99" s="443"/>
      <c r="P99" s="443"/>
      <c r="Q99" s="443"/>
      <c r="R99" s="446"/>
      <c r="S99" s="446"/>
      <c r="T99" s="446"/>
      <c r="U99" s="446"/>
      <c r="V99" s="449"/>
      <c r="W99" s="446"/>
      <c r="X99" s="443"/>
      <c r="Y99" s="443"/>
      <c r="Z99" s="443"/>
      <c r="AA99" s="443"/>
      <c r="AB99" s="446"/>
    </row>
    <row r="100" ht="18.0" customHeight="1">
      <c r="A100" s="443"/>
      <c r="B100" s="444"/>
      <c r="C100" s="444"/>
      <c r="D100" s="444"/>
      <c r="E100" s="444"/>
      <c r="F100" s="451"/>
      <c r="G100" s="451"/>
      <c r="H100" s="444"/>
      <c r="I100" s="457"/>
      <c r="J100" s="457"/>
      <c r="K100" s="446"/>
      <c r="L100" s="446"/>
      <c r="M100" s="446"/>
      <c r="N100" s="446"/>
      <c r="O100" s="443"/>
      <c r="P100" s="443"/>
      <c r="Q100" s="443"/>
      <c r="R100" s="446"/>
      <c r="S100" s="446"/>
      <c r="T100" s="446"/>
      <c r="U100" s="446"/>
      <c r="V100" s="449"/>
      <c r="W100" s="446"/>
      <c r="X100" s="443"/>
      <c r="Y100" s="443"/>
      <c r="Z100" s="443"/>
      <c r="AA100" s="443"/>
      <c r="AB100" s="446"/>
    </row>
    <row r="101" ht="18.0" customHeight="1">
      <c r="A101" s="443"/>
      <c r="B101" s="444"/>
      <c r="C101" s="444"/>
      <c r="D101" s="444"/>
      <c r="E101" s="444"/>
      <c r="F101" s="451"/>
      <c r="G101" s="451"/>
      <c r="H101" s="444"/>
      <c r="I101" s="457"/>
      <c r="J101" s="457"/>
      <c r="K101" s="446"/>
      <c r="L101" s="446"/>
      <c r="M101" s="446"/>
      <c r="N101" s="446"/>
      <c r="O101" s="443"/>
      <c r="P101" s="443"/>
      <c r="Q101" s="443"/>
      <c r="R101" s="446"/>
      <c r="S101" s="446"/>
      <c r="T101" s="446"/>
      <c r="U101" s="446"/>
      <c r="V101" s="449"/>
      <c r="W101" s="446"/>
      <c r="X101" s="443"/>
      <c r="Y101" s="443"/>
      <c r="Z101" s="443"/>
      <c r="AA101" s="443"/>
      <c r="AB101" s="446"/>
    </row>
    <row r="102" ht="18.0" customHeight="1">
      <c r="A102" s="443"/>
      <c r="B102" s="444"/>
      <c r="C102" s="444"/>
      <c r="D102" s="444"/>
      <c r="E102" s="444"/>
      <c r="F102" s="451"/>
      <c r="G102" s="451"/>
      <c r="H102" s="444"/>
      <c r="I102" s="457"/>
      <c r="J102" s="457"/>
      <c r="K102" s="446"/>
      <c r="L102" s="446"/>
      <c r="M102" s="446"/>
      <c r="N102" s="446"/>
      <c r="O102" s="443"/>
      <c r="P102" s="443"/>
      <c r="Q102" s="443"/>
      <c r="R102" s="446"/>
      <c r="S102" s="446"/>
      <c r="T102" s="446"/>
      <c r="U102" s="446"/>
      <c r="V102" s="449"/>
      <c r="W102" s="446"/>
      <c r="X102" s="443"/>
      <c r="Y102" s="443"/>
      <c r="Z102" s="443"/>
      <c r="AA102" s="443"/>
      <c r="AB102" s="446"/>
    </row>
    <row r="103" ht="18.0" customHeight="1">
      <c r="A103" s="443"/>
      <c r="B103" s="444"/>
      <c r="C103" s="444"/>
      <c r="D103" s="444"/>
      <c r="E103" s="444"/>
      <c r="F103" s="451"/>
      <c r="G103" s="451"/>
      <c r="H103" s="444"/>
      <c r="I103" s="457"/>
      <c r="J103" s="457"/>
      <c r="K103" s="446"/>
      <c r="L103" s="446"/>
      <c r="M103" s="446"/>
      <c r="N103" s="446"/>
      <c r="O103" s="443"/>
      <c r="P103" s="443"/>
      <c r="Q103" s="443"/>
      <c r="R103" s="446"/>
      <c r="S103" s="446"/>
      <c r="T103" s="446"/>
      <c r="U103" s="446"/>
      <c r="V103" s="449"/>
      <c r="W103" s="446"/>
      <c r="X103" s="443"/>
      <c r="Y103" s="443"/>
      <c r="Z103" s="443"/>
      <c r="AA103" s="443"/>
      <c r="AB103" s="446"/>
    </row>
    <row r="104" ht="18.0" customHeight="1">
      <c r="A104" s="443"/>
      <c r="B104" s="444"/>
      <c r="C104" s="444"/>
      <c r="D104" s="444"/>
      <c r="E104" s="444"/>
      <c r="F104" s="451"/>
      <c r="G104" s="451"/>
      <c r="H104" s="444"/>
      <c r="I104" s="457"/>
      <c r="J104" s="457"/>
      <c r="K104" s="446"/>
      <c r="L104" s="446"/>
      <c r="M104" s="446"/>
      <c r="N104" s="446"/>
      <c r="O104" s="443"/>
      <c r="P104" s="443"/>
      <c r="Q104" s="443"/>
      <c r="R104" s="446"/>
      <c r="S104" s="446"/>
      <c r="T104" s="446"/>
      <c r="U104" s="446"/>
      <c r="V104" s="449"/>
      <c r="W104" s="446"/>
      <c r="X104" s="443"/>
      <c r="Y104" s="443"/>
      <c r="Z104" s="443"/>
      <c r="AA104" s="443"/>
      <c r="AB104" s="446"/>
    </row>
    <row r="105" ht="18.0" customHeight="1">
      <c r="A105" s="443"/>
      <c r="B105" s="444"/>
      <c r="C105" s="444"/>
      <c r="D105" s="444"/>
      <c r="E105" s="444"/>
      <c r="F105" s="451"/>
      <c r="G105" s="451"/>
      <c r="H105" s="444"/>
      <c r="I105" s="457"/>
      <c r="J105" s="457"/>
      <c r="K105" s="446"/>
      <c r="L105" s="446"/>
      <c r="M105" s="446"/>
      <c r="N105" s="446"/>
      <c r="O105" s="443"/>
      <c r="P105" s="443"/>
      <c r="Q105" s="443"/>
      <c r="R105" s="446"/>
      <c r="S105" s="446"/>
      <c r="T105" s="446"/>
      <c r="U105" s="446"/>
      <c r="V105" s="449"/>
      <c r="W105" s="446"/>
      <c r="X105" s="443"/>
      <c r="Y105" s="443"/>
      <c r="Z105" s="443"/>
      <c r="AA105" s="443"/>
      <c r="AB105" s="446"/>
    </row>
    <row r="106" ht="18.0" customHeight="1">
      <c r="A106" s="443"/>
      <c r="B106" s="444"/>
      <c r="C106" s="444"/>
      <c r="D106" s="444"/>
      <c r="E106" s="444"/>
      <c r="F106" s="451"/>
      <c r="G106" s="451"/>
      <c r="H106" s="444"/>
      <c r="I106" s="457"/>
      <c r="J106" s="457"/>
      <c r="K106" s="446"/>
      <c r="L106" s="446"/>
      <c r="M106" s="446"/>
      <c r="N106" s="446"/>
      <c r="O106" s="443"/>
      <c r="P106" s="443"/>
      <c r="Q106" s="443"/>
      <c r="R106" s="446"/>
      <c r="S106" s="446"/>
      <c r="T106" s="446"/>
      <c r="U106" s="446"/>
      <c r="V106" s="449"/>
      <c r="W106" s="446"/>
      <c r="X106" s="443"/>
      <c r="Y106" s="443"/>
      <c r="Z106" s="443"/>
      <c r="AA106" s="443"/>
      <c r="AB106" s="446"/>
    </row>
    <row r="107" ht="18.0" customHeight="1">
      <c r="A107" s="443"/>
      <c r="B107" s="444"/>
      <c r="C107" s="444"/>
      <c r="D107" s="444"/>
      <c r="E107" s="444"/>
      <c r="F107" s="451"/>
      <c r="G107" s="451"/>
      <c r="H107" s="444"/>
      <c r="I107" s="457"/>
      <c r="J107" s="457"/>
      <c r="K107" s="446"/>
      <c r="L107" s="446"/>
      <c r="M107" s="446"/>
      <c r="N107" s="446"/>
      <c r="O107" s="443"/>
      <c r="P107" s="443"/>
      <c r="Q107" s="443"/>
      <c r="R107" s="446"/>
      <c r="S107" s="446"/>
      <c r="T107" s="446"/>
      <c r="U107" s="446"/>
      <c r="V107" s="449"/>
      <c r="W107" s="446"/>
      <c r="X107" s="443"/>
      <c r="Y107" s="443"/>
      <c r="Z107" s="443"/>
      <c r="AA107" s="443"/>
      <c r="AB107" s="446"/>
    </row>
    <row r="108" ht="18.0" customHeight="1">
      <c r="A108" s="443"/>
      <c r="B108" s="444"/>
      <c r="C108" s="444"/>
      <c r="D108" s="444"/>
      <c r="E108" s="444"/>
      <c r="F108" s="451"/>
      <c r="G108" s="451"/>
      <c r="H108" s="444"/>
      <c r="I108" s="457"/>
      <c r="J108" s="457"/>
      <c r="K108" s="446"/>
      <c r="L108" s="446"/>
      <c r="M108" s="446"/>
      <c r="N108" s="446"/>
      <c r="O108" s="443"/>
      <c r="P108" s="443"/>
      <c r="Q108" s="443"/>
      <c r="R108" s="446"/>
      <c r="S108" s="446"/>
      <c r="T108" s="446"/>
      <c r="U108" s="446"/>
      <c r="V108" s="449"/>
      <c r="W108" s="446"/>
      <c r="X108" s="443"/>
      <c r="Y108" s="443"/>
      <c r="Z108" s="443"/>
      <c r="AA108" s="443"/>
      <c r="AB108" s="446"/>
    </row>
    <row r="109" ht="18.0" customHeight="1">
      <c r="A109" s="443"/>
      <c r="B109" s="444"/>
      <c r="C109" s="444"/>
      <c r="D109" s="444"/>
      <c r="E109" s="444"/>
      <c r="F109" s="451"/>
      <c r="G109" s="451"/>
      <c r="H109" s="444"/>
      <c r="I109" s="457"/>
      <c r="J109" s="457"/>
      <c r="K109" s="446"/>
      <c r="L109" s="446"/>
      <c r="M109" s="446"/>
      <c r="N109" s="446"/>
      <c r="O109" s="443"/>
      <c r="P109" s="443"/>
      <c r="Q109" s="443"/>
      <c r="R109" s="446"/>
      <c r="S109" s="446"/>
      <c r="T109" s="446"/>
      <c r="U109" s="446"/>
      <c r="V109" s="449"/>
      <c r="W109" s="446"/>
      <c r="X109" s="443"/>
      <c r="Y109" s="443"/>
      <c r="Z109" s="443"/>
      <c r="AA109" s="443"/>
      <c r="AB109" s="446"/>
    </row>
    <row r="110" ht="18.0" customHeight="1">
      <c r="A110" s="443"/>
      <c r="B110" s="444"/>
      <c r="C110" s="444"/>
      <c r="D110" s="444"/>
      <c r="E110" s="444"/>
      <c r="F110" s="451"/>
      <c r="G110" s="451"/>
      <c r="H110" s="444"/>
      <c r="I110" s="457"/>
      <c r="J110" s="457"/>
      <c r="K110" s="446"/>
      <c r="L110" s="446"/>
      <c r="M110" s="446"/>
      <c r="N110" s="446"/>
      <c r="O110" s="443"/>
      <c r="P110" s="443"/>
      <c r="Q110" s="443"/>
      <c r="R110" s="446"/>
      <c r="S110" s="446"/>
      <c r="T110" s="446"/>
      <c r="U110" s="446"/>
      <c r="V110" s="449"/>
      <c r="W110" s="446"/>
      <c r="X110" s="443"/>
      <c r="Y110" s="443"/>
      <c r="Z110" s="443"/>
      <c r="AA110" s="443"/>
      <c r="AB110" s="446"/>
    </row>
    <row r="111" ht="18.0" customHeight="1">
      <c r="A111" s="443"/>
      <c r="B111" s="444"/>
      <c r="C111" s="444"/>
      <c r="D111" s="444"/>
      <c r="E111" s="444"/>
      <c r="F111" s="451"/>
      <c r="G111" s="451"/>
      <c r="H111" s="444"/>
      <c r="I111" s="457"/>
      <c r="J111" s="457"/>
      <c r="K111" s="446"/>
      <c r="L111" s="446"/>
      <c r="M111" s="446"/>
      <c r="N111" s="446"/>
      <c r="O111" s="443"/>
      <c r="P111" s="443"/>
      <c r="Q111" s="443"/>
      <c r="R111" s="446"/>
      <c r="S111" s="446"/>
      <c r="T111" s="446"/>
      <c r="U111" s="446"/>
      <c r="V111" s="449"/>
      <c r="W111" s="446"/>
      <c r="X111" s="443"/>
      <c r="Y111" s="443"/>
      <c r="Z111" s="443"/>
      <c r="AA111" s="443"/>
      <c r="AB111" s="446"/>
    </row>
    <row r="112" ht="18.0" customHeight="1">
      <c r="A112" s="443"/>
      <c r="B112" s="444"/>
      <c r="C112" s="444"/>
      <c r="D112" s="444"/>
      <c r="E112" s="444"/>
      <c r="F112" s="451"/>
      <c r="G112" s="451"/>
      <c r="H112" s="444"/>
      <c r="I112" s="457"/>
      <c r="J112" s="457"/>
      <c r="K112" s="446"/>
      <c r="L112" s="446"/>
      <c r="M112" s="446"/>
      <c r="N112" s="446"/>
      <c r="O112" s="443"/>
      <c r="P112" s="443"/>
      <c r="Q112" s="443"/>
      <c r="R112" s="446"/>
      <c r="S112" s="446"/>
      <c r="T112" s="446"/>
      <c r="U112" s="446"/>
      <c r="V112" s="449"/>
      <c r="W112" s="446"/>
      <c r="X112" s="443"/>
      <c r="Y112" s="443"/>
      <c r="Z112" s="443"/>
      <c r="AA112" s="443"/>
      <c r="AB112" s="446"/>
    </row>
    <row r="113" ht="18.0" customHeight="1">
      <c r="A113" s="443"/>
      <c r="B113" s="444"/>
      <c r="C113" s="444"/>
      <c r="D113" s="444"/>
      <c r="E113" s="444"/>
      <c r="F113" s="451"/>
      <c r="G113" s="451"/>
      <c r="H113" s="444"/>
      <c r="I113" s="457"/>
      <c r="J113" s="457"/>
      <c r="K113" s="446"/>
      <c r="L113" s="446"/>
      <c r="M113" s="446"/>
      <c r="N113" s="446"/>
      <c r="O113" s="443"/>
      <c r="P113" s="443"/>
      <c r="Q113" s="443"/>
      <c r="R113" s="446"/>
      <c r="S113" s="446"/>
      <c r="T113" s="446"/>
      <c r="U113" s="446"/>
      <c r="V113" s="449"/>
      <c r="W113" s="446"/>
      <c r="X113" s="443"/>
      <c r="Y113" s="443"/>
      <c r="Z113" s="443"/>
      <c r="AA113" s="443"/>
      <c r="AB113" s="446"/>
    </row>
    <row r="114" ht="18.0" customHeight="1">
      <c r="A114" s="443"/>
      <c r="B114" s="444"/>
      <c r="C114" s="444"/>
      <c r="D114" s="444"/>
      <c r="E114" s="444"/>
      <c r="F114" s="451"/>
      <c r="G114" s="451"/>
      <c r="H114" s="444"/>
      <c r="I114" s="457"/>
      <c r="J114" s="457"/>
      <c r="K114" s="446"/>
      <c r="L114" s="446"/>
      <c r="M114" s="446"/>
      <c r="N114" s="446"/>
      <c r="O114" s="443"/>
      <c r="P114" s="443"/>
      <c r="Q114" s="443"/>
      <c r="R114" s="446"/>
      <c r="S114" s="446"/>
      <c r="T114" s="446"/>
      <c r="U114" s="446"/>
      <c r="V114" s="449"/>
      <c r="W114" s="446"/>
      <c r="X114" s="443"/>
      <c r="Y114" s="443"/>
      <c r="Z114" s="443"/>
      <c r="AA114" s="443"/>
      <c r="AB114" s="446"/>
    </row>
    <row r="115" ht="18.0" customHeight="1">
      <c r="A115" s="443"/>
      <c r="B115" s="444"/>
      <c r="C115" s="444"/>
      <c r="D115" s="444"/>
      <c r="E115" s="444"/>
      <c r="F115" s="451"/>
      <c r="G115" s="451"/>
      <c r="H115" s="444"/>
      <c r="I115" s="457"/>
      <c r="J115" s="457"/>
      <c r="K115" s="446"/>
      <c r="L115" s="446"/>
      <c r="M115" s="446"/>
      <c r="N115" s="446"/>
      <c r="O115" s="443"/>
      <c r="P115" s="443"/>
      <c r="Q115" s="443"/>
      <c r="R115" s="446"/>
      <c r="S115" s="446"/>
      <c r="T115" s="446"/>
      <c r="U115" s="446"/>
      <c r="V115" s="449"/>
      <c r="W115" s="446"/>
      <c r="X115" s="443"/>
      <c r="Y115" s="443"/>
      <c r="Z115" s="443"/>
      <c r="AA115" s="443"/>
      <c r="AB115" s="446"/>
    </row>
    <row r="116" ht="18.0" customHeight="1">
      <c r="A116" s="443"/>
      <c r="B116" s="444"/>
      <c r="C116" s="444"/>
      <c r="D116" s="444"/>
      <c r="E116" s="444"/>
      <c r="F116" s="451"/>
      <c r="G116" s="451"/>
      <c r="H116" s="444"/>
      <c r="I116" s="457"/>
      <c r="J116" s="457"/>
      <c r="K116" s="446"/>
      <c r="L116" s="446"/>
      <c r="M116" s="446"/>
      <c r="N116" s="446"/>
      <c r="O116" s="443"/>
      <c r="P116" s="443"/>
      <c r="Q116" s="443"/>
      <c r="R116" s="446"/>
      <c r="S116" s="446"/>
      <c r="T116" s="446"/>
      <c r="U116" s="446"/>
      <c r="V116" s="449"/>
      <c r="W116" s="446"/>
      <c r="X116" s="443"/>
      <c r="Y116" s="443"/>
      <c r="Z116" s="443"/>
      <c r="AA116" s="443"/>
      <c r="AB116" s="446"/>
    </row>
    <row r="117" ht="18.0" customHeight="1">
      <c r="A117" s="443"/>
      <c r="B117" s="444"/>
      <c r="C117" s="444"/>
      <c r="D117" s="444"/>
      <c r="E117" s="444"/>
      <c r="F117" s="451"/>
      <c r="G117" s="451"/>
      <c r="H117" s="444"/>
      <c r="I117" s="457"/>
      <c r="J117" s="457"/>
      <c r="K117" s="446"/>
      <c r="L117" s="446"/>
      <c r="M117" s="446"/>
      <c r="N117" s="446"/>
      <c r="O117" s="443"/>
      <c r="P117" s="443"/>
      <c r="Q117" s="443"/>
      <c r="R117" s="446"/>
      <c r="S117" s="446"/>
      <c r="T117" s="446"/>
      <c r="U117" s="446"/>
      <c r="V117" s="449"/>
      <c r="W117" s="446"/>
      <c r="X117" s="443"/>
      <c r="Y117" s="443"/>
      <c r="Z117" s="443"/>
      <c r="AA117" s="443"/>
      <c r="AB117" s="446"/>
    </row>
    <row r="118" ht="18.0" customHeight="1">
      <c r="A118" s="443"/>
      <c r="B118" s="444"/>
      <c r="C118" s="444"/>
      <c r="D118" s="444"/>
      <c r="E118" s="444"/>
      <c r="F118" s="451"/>
      <c r="G118" s="451"/>
      <c r="H118" s="444"/>
      <c r="I118" s="457"/>
      <c r="J118" s="457"/>
      <c r="K118" s="446"/>
      <c r="L118" s="446"/>
      <c r="M118" s="446"/>
      <c r="N118" s="446"/>
      <c r="O118" s="443"/>
      <c r="P118" s="443"/>
      <c r="Q118" s="443"/>
      <c r="R118" s="446"/>
      <c r="S118" s="446"/>
      <c r="T118" s="446"/>
      <c r="U118" s="446"/>
      <c r="V118" s="449"/>
      <c r="W118" s="446"/>
      <c r="X118" s="443"/>
      <c r="Y118" s="443"/>
      <c r="Z118" s="443"/>
      <c r="AA118" s="443"/>
      <c r="AB118" s="446"/>
    </row>
    <row r="119" ht="18.0" customHeight="1">
      <c r="A119" s="443"/>
      <c r="B119" s="444"/>
      <c r="C119" s="444"/>
      <c r="D119" s="444"/>
      <c r="E119" s="444"/>
      <c r="F119" s="451"/>
      <c r="G119" s="451"/>
      <c r="H119" s="444"/>
      <c r="I119" s="457"/>
      <c r="J119" s="457"/>
      <c r="K119" s="446"/>
      <c r="L119" s="446"/>
      <c r="M119" s="446"/>
      <c r="N119" s="446"/>
      <c r="O119" s="443"/>
      <c r="P119" s="443"/>
      <c r="Q119" s="443"/>
      <c r="R119" s="446"/>
      <c r="S119" s="446"/>
      <c r="T119" s="446"/>
      <c r="U119" s="446"/>
      <c r="V119" s="449"/>
      <c r="W119" s="446"/>
      <c r="X119" s="443"/>
      <c r="Y119" s="443"/>
      <c r="Z119" s="443"/>
      <c r="AA119" s="443"/>
      <c r="AB119" s="446"/>
    </row>
    <row r="120" ht="18.0" customHeight="1">
      <c r="A120" s="443"/>
      <c r="B120" s="444"/>
      <c r="C120" s="444"/>
      <c r="D120" s="444"/>
      <c r="E120" s="444"/>
      <c r="F120" s="451"/>
      <c r="G120" s="451"/>
      <c r="H120" s="444"/>
      <c r="I120" s="457"/>
      <c r="J120" s="457"/>
      <c r="K120" s="446"/>
      <c r="L120" s="446"/>
      <c r="M120" s="446"/>
      <c r="N120" s="446"/>
      <c r="O120" s="443"/>
      <c r="P120" s="443"/>
      <c r="Q120" s="443"/>
      <c r="R120" s="446"/>
      <c r="S120" s="446"/>
      <c r="T120" s="446"/>
      <c r="U120" s="446"/>
      <c r="V120" s="449"/>
      <c r="W120" s="446"/>
      <c r="X120" s="443"/>
      <c r="Y120" s="443"/>
      <c r="Z120" s="443"/>
      <c r="AA120" s="443"/>
      <c r="AB120" s="446"/>
    </row>
    <row r="121" ht="18.0" customHeight="1">
      <c r="A121" s="443"/>
      <c r="B121" s="444"/>
      <c r="C121" s="444"/>
      <c r="D121" s="444"/>
      <c r="E121" s="444"/>
      <c r="F121" s="451"/>
      <c r="G121" s="451"/>
      <c r="H121" s="444"/>
      <c r="I121" s="457"/>
      <c r="J121" s="457"/>
      <c r="K121" s="446"/>
      <c r="L121" s="446"/>
      <c r="M121" s="446"/>
      <c r="N121" s="446"/>
      <c r="O121" s="443"/>
      <c r="P121" s="443"/>
      <c r="Q121" s="443"/>
      <c r="R121" s="446"/>
      <c r="S121" s="446"/>
      <c r="T121" s="446"/>
      <c r="U121" s="446"/>
      <c r="V121" s="449"/>
      <c r="W121" s="446"/>
      <c r="X121" s="443"/>
      <c r="Y121" s="443"/>
      <c r="Z121" s="443"/>
      <c r="AA121" s="443"/>
      <c r="AB121" s="446"/>
    </row>
    <row r="122" ht="18.0" customHeight="1">
      <c r="A122" s="443"/>
      <c r="B122" s="444"/>
      <c r="C122" s="444"/>
      <c r="D122" s="444"/>
      <c r="E122" s="444"/>
      <c r="F122" s="451"/>
      <c r="G122" s="451"/>
      <c r="H122" s="444"/>
      <c r="I122" s="457"/>
      <c r="J122" s="457"/>
      <c r="K122" s="446"/>
      <c r="L122" s="446"/>
      <c r="M122" s="446"/>
      <c r="N122" s="446"/>
      <c r="O122" s="443"/>
      <c r="P122" s="443"/>
      <c r="Q122" s="443"/>
      <c r="R122" s="446"/>
      <c r="S122" s="446"/>
      <c r="T122" s="446"/>
      <c r="U122" s="446"/>
      <c r="V122" s="449"/>
      <c r="W122" s="446"/>
      <c r="X122" s="443"/>
      <c r="Y122" s="443"/>
      <c r="Z122" s="443"/>
      <c r="AA122" s="443"/>
      <c r="AB122" s="446"/>
    </row>
    <row r="123" ht="18.0" customHeight="1">
      <c r="A123" s="443"/>
      <c r="B123" s="444"/>
      <c r="C123" s="444"/>
      <c r="D123" s="444"/>
      <c r="E123" s="444"/>
      <c r="F123" s="451"/>
      <c r="G123" s="451"/>
      <c r="H123" s="444"/>
      <c r="I123" s="457"/>
      <c r="J123" s="457"/>
      <c r="K123" s="446"/>
      <c r="L123" s="446"/>
      <c r="M123" s="446"/>
      <c r="N123" s="446"/>
      <c r="O123" s="443"/>
      <c r="P123" s="443"/>
      <c r="Q123" s="443"/>
      <c r="R123" s="446"/>
      <c r="S123" s="446"/>
      <c r="T123" s="446"/>
      <c r="U123" s="446"/>
      <c r="V123" s="449"/>
      <c r="W123" s="446"/>
      <c r="X123" s="443"/>
      <c r="Y123" s="443"/>
      <c r="Z123" s="443"/>
      <c r="AA123" s="443"/>
      <c r="AB123" s="446"/>
    </row>
    <row r="124" ht="18.0" customHeight="1">
      <c r="A124" s="443"/>
      <c r="B124" s="444"/>
      <c r="C124" s="444"/>
      <c r="D124" s="444"/>
      <c r="E124" s="444"/>
      <c r="F124" s="451"/>
      <c r="G124" s="451"/>
      <c r="H124" s="444"/>
      <c r="I124" s="457"/>
      <c r="J124" s="457"/>
      <c r="K124" s="446"/>
      <c r="L124" s="446"/>
      <c r="M124" s="446"/>
      <c r="N124" s="446"/>
      <c r="O124" s="443"/>
      <c r="P124" s="443"/>
      <c r="Q124" s="443"/>
      <c r="R124" s="446"/>
      <c r="S124" s="446"/>
      <c r="T124" s="446"/>
      <c r="U124" s="446"/>
      <c r="V124" s="449"/>
      <c r="W124" s="446"/>
      <c r="X124" s="443"/>
      <c r="Y124" s="443"/>
      <c r="Z124" s="443"/>
      <c r="AA124" s="443"/>
      <c r="AB124" s="446"/>
    </row>
    <row r="125" ht="18.0" customHeight="1">
      <c r="A125" s="443"/>
      <c r="B125" s="444"/>
      <c r="C125" s="444"/>
      <c r="D125" s="444"/>
      <c r="E125" s="444"/>
      <c r="F125" s="451"/>
      <c r="G125" s="451"/>
      <c r="H125" s="444"/>
      <c r="I125" s="457"/>
      <c r="J125" s="457"/>
      <c r="K125" s="446"/>
      <c r="L125" s="446"/>
      <c r="M125" s="446"/>
      <c r="N125" s="446"/>
      <c r="O125" s="443"/>
      <c r="P125" s="443"/>
      <c r="Q125" s="443"/>
      <c r="R125" s="446"/>
      <c r="S125" s="446"/>
      <c r="T125" s="446"/>
      <c r="U125" s="446"/>
      <c r="V125" s="449"/>
      <c r="W125" s="446"/>
      <c r="X125" s="443"/>
      <c r="Y125" s="443"/>
      <c r="Z125" s="443"/>
      <c r="AA125" s="443"/>
      <c r="AB125" s="446"/>
    </row>
    <row r="126" ht="18.0" customHeight="1">
      <c r="A126" s="443"/>
      <c r="B126" s="444"/>
      <c r="C126" s="444"/>
      <c r="D126" s="444"/>
      <c r="E126" s="444"/>
      <c r="F126" s="451"/>
      <c r="G126" s="451"/>
      <c r="H126" s="444"/>
      <c r="I126" s="457"/>
      <c r="J126" s="457"/>
      <c r="K126" s="446"/>
      <c r="L126" s="446"/>
      <c r="M126" s="446"/>
      <c r="N126" s="446"/>
      <c r="O126" s="443"/>
      <c r="P126" s="443"/>
      <c r="Q126" s="443"/>
      <c r="R126" s="446"/>
      <c r="S126" s="446"/>
      <c r="T126" s="446"/>
      <c r="U126" s="446"/>
      <c r="V126" s="449"/>
      <c r="W126" s="446"/>
      <c r="X126" s="443"/>
      <c r="Y126" s="443"/>
      <c r="Z126" s="443"/>
      <c r="AA126" s="443"/>
      <c r="AB126" s="446"/>
    </row>
    <row r="127" ht="18.0" customHeight="1">
      <c r="A127" s="443"/>
      <c r="B127" s="444"/>
      <c r="C127" s="444"/>
      <c r="D127" s="444"/>
      <c r="E127" s="444"/>
      <c r="F127" s="451"/>
      <c r="G127" s="451"/>
      <c r="H127" s="444"/>
      <c r="I127" s="457"/>
      <c r="J127" s="457"/>
      <c r="K127" s="446"/>
      <c r="L127" s="446"/>
      <c r="M127" s="446"/>
      <c r="N127" s="446"/>
      <c r="O127" s="443"/>
      <c r="P127" s="443"/>
      <c r="Q127" s="443"/>
      <c r="R127" s="446"/>
      <c r="S127" s="446"/>
      <c r="T127" s="446"/>
      <c r="U127" s="446"/>
      <c r="V127" s="449"/>
      <c r="W127" s="446"/>
      <c r="X127" s="443"/>
      <c r="Y127" s="443"/>
      <c r="Z127" s="443"/>
      <c r="AA127" s="443"/>
      <c r="AB127" s="446"/>
    </row>
    <row r="128" ht="18.0" customHeight="1">
      <c r="A128" s="443"/>
      <c r="B128" s="444"/>
      <c r="C128" s="444"/>
      <c r="D128" s="444"/>
      <c r="E128" s="444"/>
      <c r="F128" s="451"/>
      <c r="G128" s="451"/>
      <c r="H128" s="444"/>
      <c r="I128" s="457"/>
      <c r="J128" s="457"/>
      <c r="K128" s="446"/>
      <c r="L128" s="446"/>
      <c r="M128" s="446"/>
      <c r="N128" s="446"/>
      <c r="O128" s="443"/>
      <c r="P128" s="443"/>
      <c r="Q128" s="443"/>
      <c r="R128" s="446"/>
      <c r="S128" s="446"/>
      <c r="T128" s="446"/>
      <c r="U128" s="446"/>
      <c r="V128" s="449"/>
      <c r="W128" s="446"/>
      <c r="X128" s="443"/>
      <c r="Y128" s="443"/>
      <c r="Z128" s="443"/>
      <c r="AA128" s="443"/>
      <c r="AB128" s="446"/>
    </row>
    <row r="129" ht="18.0" customHeight="1">
      <c r="A129" s="443"/>
      <c r="B129" s="444"/>
      <c r="C129" s="444"/>
      <c r="D129" s="444"/>
      <c r="E129" s="444"/>
      <c r="F129" s="451"/>
      <c r="G129" s="451"/>
      <c r="H129" s="444"/>
      <c r="I129" s="457"/>
      <c r="J129" s="457"/>
      <c r="K129" s="446"/>
      <c r="L129" s="446"/>
      <c r="M129" s="446"/>
      <c r="N129" s="446"/>
      <c r="O129" s="443"/>
      <c r="P129" s="443"/>
      <c r="Q129" s="443"/>
      <c r="R129" s="446"/>
      <c r="S129" s="446"/>
      <c r="T129" s="446"/>
      <c r="U129" s="446"/>
      <c r="V129" s="449"/>
      <c r="W129" s="446"/>
      <c r="X129" s="443"/>
      <c r="Y129" s="443"/>
      <c r="Z129" s="443"/>
      <c r="AA129" s="443"/>
      <c r="AB129" s="446"/>
    </row>
    <row r="130" ht="18.0" customHeight="1">
      <c r="A130" s="443"/>
      <c r="B130" s="444"/>
      <c r="C130" s="444"/>
      <c r="D130" s="444"/>
      <c r="E130" s="444"/>
      <c r="F130" s="451"/>
      <c r="G130" s="451"/>
      <c r="H130" s="444"/>
      <c r="I130" s="457"/>
      <c r="J130" s="457"/>
      <c r="K130" s="446"/>
      <c r="L130" s="446"/>
      <c r="M130" s="446"/>
      <c r="N130" s="446"/>
      <c r="O130" s="443"/>
      <c r="P130" s="443"/>
      <c r="Q130" s="443"/>
      <c r="R130" s="446"/>
      <c r="S130" s="446"/>
      <c r="T130" s="446"/>
      <c r="U130" s="446"/>
      <c r="V130" s="449"/>
      <c r="W130" s="446"/>
      <c r="X130" s="443"/>
      <c r="Y130" s="443"/>
      <c r="Z130" s="443"/>
      <c r="AA130" s="443"/>
      <c r="AB130" s="446"/>
    </row>
    <row r="131" ht="18.0" customHeight="1">
      <c r="A131" s="443"/>
      <c r="B131" s="444"/>
      <c r="C131" s="444"/>
      <c r="D131" s="444"/>
      <c r="E131" s="444"/>
      <c r="F131" s="451"/>
      <c r="G131" s="451"/>
      <c r="H131" s="444"/>
      <c r="I131" s="457"/>
      <c r="J131" s="457"/>
      <c r="K131" s="446"/>
      <c r="L131" s="446"/>
      <c r="M131" s="446"/>
      <c r="N131" s="446"/>
      <c r="O131" s="443"/>
      <c r="P131" s="443"/>
      <c r="Q131" s="443"/>
      <c r="R131" s="446"/>
      <c r="S131" s="446"/>
      <c r="T131" s="446"/>
      <c r="U131" s="446"/>
      <c r="V131" s="449"/>
      <c r="W131" s="446"/>
      <c r="X131" s="443"/>
      <c r="Y131" s="443"/>
      <c r="Z131" s="443"/>
      <c r="AA131" s="443"/>
      <c r="AB131" s="446"/>
    </row>
    <row r="132" ht="18.0" customHeight="1">
      <c r="A132" s="443"/>
      <c r="B132" s="444"/>
      <c r="C132" s="444"/>
      <c r="D132" s="444"/>
      <c r="E132" s="444"/>
      <c r="F132" s="451"/>
      <c r="G132" s="451"/>
      <c r="H132" s="444"/>
      <c r="I132" s="457"/>
      <c r="J132" s="457"/>
      <c r="K132" s="446"/>
      <c r="L132" s="446"/>
      <c r="M132" s="446"/>
      <c r="N132" s="446"/>
      <c r="O132" s="443"/>
      <c r="P132" s="443"/>
      <c r="Q132" s="443"/>
      <c r="R132" s="446"/>
      <c r="S132" s="446"/>
      <c r="T132" s="446"/>
      <c r="U132" s="446"/>
      <c r="V132" s="449"/>
      <c r="W132" s="446"/>
      <c r="X132" s="443"/>
      <c r="Y132" s="443"/>
      <c r="Z132" s="443"/>
      <c r="AA132" s="443"/>
      <c r="AB132" s="446"/>
    </row>
    <row r="133" ht="18.0" customHeight="1">
      <c r="A133" s="443"/>
      <c r="B133" s="444"/>
      <c r="C133" s="444"/>
      <c r="D133" s="444"/>
      <c r="E133" s="444"/>
      <c r="F133" s="451"/>
      <c r="G133" s="451"/>
      <c r="H133" s="444"/>
      <c r="I133" s="457"/>
      <c r="J133" s="457"/>
      <c r="K133" s="446"/>
      <c r="L133" s="446"/>
      <c r="M133" s="446"/>
      <c r="N133" s="446"/>
      <c r="O133" s="443"/>
      <c r="P133" s="443"/>
      <c r="Q133" s="443"/>
      <c r="R133" s="446"/>
      <c r="S133" s="446"/>
      <c r="T133" s="446"/>
      <c r="U133" s="446"/>
      <c r="V133" s="449"/>
      <c r="W133" s="446"/>
      <c r="X133" s="443"/>
      <c r="Y133" s="443"/>
      <c r="Z133" s="443"/>
      <c r="AA133" s="443"/>
      <c r="AB133" s="446"/>
    </row>
    <row r="134" ht="18.0" customHeight="1">
      <c r="A134" s="443"/>
      <c r="B134" s="444"/>
      <c r="C134" s="444"/>
      <c r="D134" s="444"/>
      <c r="E134" s="444"/>
      <c r="F134" s="451"/>
      <c r="G134" s="451"/>
      <c r="H134" s="444"/>
      <c r="I134" s="457"/>
      <c r="J134" s="457"/>
      <c r="K134" s="446"/>
      <c r="L134" s="446"/>
      <c r="M134" s="446"/>
      <c r="N134" s="446"/>
      <c r="O134" s="443"/>
      <c r="P134" s="443"/>
      <c r="Q134" s="443"/>
      <c r="R134" s="446"/>
      <c r="S134" s="446"/>
      <c r="T134" s="446"/>
      <c r="U134" s="446"/>
      <c r="V134" s="449"/>
      <c r="W134" s="446"/>
      <c r="X134" s="443"/>
      <c r="Y134" s="443"/>
      <c r="Z134" s="443"/>
      <c r="AA134" s="443"/>
      <c r="AB134" s="446"/>
    </row>
    <row r="135" ht="18.0" customHeight="1">
      <c r="A135" s="443"/>
      <c r="B135" s="444"/>
      <c r="C135" s="444"/>
      <c r="D135" s="444"/>
      <c r="E135" s="444"/>
      <c r="F135" s="451"/>
      <c r="G135" s="451"/>
      <c r="H135" s="444"/>
      <c r="I135" s="457"/>
      <c r="J135" s="457"/>
      <c r="K135" s="446"/>
      <c r="L135" s="446"/>
      <c r="M135" s="446"/>
      <c r="N135" s="446"/>
      <c r="O135" s="443"/>
      <c r="P135" s="443"/>
      <c r="Q135" s="443"/>
      <c r="R135" s="446"/>
      <c r="S135" s="446"/>
      <c r="T135" s="446"/>
      <c r="U135" s="446"/>
      <c r="V135" s="449"/>
      <c r="W135" s="446"/>
      <c r="X135" s="443"/>
      <c r="Y135" s="443"/>
      <c r="Z135" s="443"/>
      <c r="AA135" s="443"/>
      <c r="AB135" s="446"/>
    </row>
    <row r="136" ht="18.0" customHeight="1">
      <c r="A136" s="443"/>
      <c r="B136" s="444"/>
      <c r="C136" s="444"/>
      <c r="D136" s="444"/>
      <c r="E136" s="444"/>
      <c r="F136" s="451"/>
      <c r="G136" s="451"/>
      <c r="H136" s="444"/>
      <c r="I136" s="457"/>
      <c r="J136" s="457"/>
      <c r="K136" s="446"/>
      <c r="L136" s="446"/>
      <c r="M136" s="446"/>
      <c r="N136" s="446"/>
      <c r="O136" s="443"/>
      <c r="P136" s="443"/>
      <c r="Q136" s="443"/>
      <c r="R136" s="446"/>
      <c r="S136" s="446"/>
      <c r="T136" s="446"/>
      <c r="U136" s="446"/>
      <c r="V136" s="449"/>
      <c r="W136" s="446"/>
      <c r="X136" s="443"/>
      <c r="Y136" s="443"/>
      <c r="Z136" s="443"/>
      <c r="AA136" s="443"/>
      <c r="AB136" s="446"/>
    </row>
    <row r="137" ht="18.0" customHeight="1">
      <c r="A137" s="443"/>
      <c r="B137" s="444"/>
      <c r="C137" s="444"/>
      <c r="D137" s="444"/>
      <c r="E137" s="444"/>
      <c r="F137" s="451"/>
      <c r="G137" s="451"/>
      <c r="H137" s="444"/>
      <c r="I137" s="457"/>
      <c r="J137" s="457"/>
      <c r="K137" s="446"/>
      <c r="L137" s="446"/>
      <c r="M137" s="446"/>
      <c r="N137" s="446"/>
      <c r="O137" s="443"/>
      <c r="P137" s="443"/>
      <c r="Q137" s="443"/>
      <c r="R137" s="446"/>
      <c r="S137" s="446"/>
      <c r="T137" s="446"/>
      <c r="U137" s="446"/>
      <c r="V137" s="449"/>
      <c r="W137" s="446"/>
      <c r="X137" s="443"/>
      <c r="Y137" s="443"/>
      <c r="Z137" s="443"/>
      <c r="AA137" s="443"/>
      <c r="AB137" s="446"/>
    </row>
    <row r="138" ht="18.0" customHeight="1">
      <c r="A138" s="443"/>
      <c r="B138" s="444"/>
      <c r="C138" s="444"/>
      <c r="D138" s="444"/>
      <c r="E138" s="444"/>
      <c r="F138" s="451"/>
      <c r="G138" s="451"/>
      <c r="H138" s="444"/>
      <c r="I138" s="457"/>
      <c r="J138" s="457"/>
      <c r="K138" s="446"/>
      <c r="L138" s="446"/>
      <c r="M138" s="446"/>
      <c r="N138" s="446"/>
      <c r="O138" s="443"/>
      <c r="P138" s="443"/>
      <c r="Q138" s="443"/>
      <c r="R138" s="446"/>
      <c r="S138" s="446"/>
      <c r="T138" s="446"/>
      <c r="U138" s="446"/>
      <c r="V138" s="449"/>
      <c r="W138" s="446"/>
      <c r="X138" s="443"/>
      <c r="Y138" s="443"/>
      <c r="Z138" s="443"/>
      <c r="AA138" s="443"/>
      <c r="AB138" s="446"/>
    </row>
    <row r="139" ht="18.0" customHeight="1">
      <c r="A139" s="443"/>
      <c r="B139" s="444"/>
      <c r="C139" s="444"/>
      <c r="D139" s="444"/>
      <c r="E139" s="444"/>
      <c r="F139" s="451"/>
      <c r="G139" s="451"/>
      <c r="H139" s="444"/>
      <c r="I139" s="457"/>
      <c r="J139" s="457"/>
      <c r="K139" s="446"/>
      <c r="L139" s="446"/>
      <c r="M139" s="446"/>
      <c r="N139" s="446"/>
      <c r="O139" s="443"/>
      <c r="P139" s="443"/>
      <c r="Q139" s="443"/>
      <c r="R139" s="446"/>
      <c r="S139" s="446"/>
      <c r="T139" s="446"/>
      <c r="U139" s="446"/>
      <c r="V139" s="449"/>
      <c r="W139" s="446"/>
      <c r="X139" s="443"/>
      <c r="Y139" s="443"/>
      <c r="Z139" s="443"/>
      <c r="AA139" s="443"/>
      <c r="AB139" s="446"/>
    </row>
    <row r="140" ht="18.0" customHeight="1">
      <c r="A140" s="443"/>
      <c r="B140" s="444"/>
      <c r="C140" s="444"/>
      <c r="D140" s="444"/>
      <c r="E140" s="444"/>
      <c r="F140" s="451"/>
      <c r="G140" s="451"/>
      <c r="H140" s="444"/>
      <c r="I140" s="457"/>
      <c r="J140" s="457"/>
      <c r="K140" s="446"/>
      <c r="L140" s="446"/>
      <c r="M140" s="446"/>
      <c r="N140" s="446"/>
      <c r="O140" s="443"/>
      <c r="P140" s="443"/>
      <c r="Q140" s="443"/>
      <c r="R140" s="446"/>
      <c r="S140" s="446"/>
      <c r="T140" s="446"/>
      <c r="U140" s="446"/>
      <c r="V140" s="449"/>
      <c r="W140" s="446"/>
      <c r="X140" s="443"/>
      <c r="Y140" s="443"/>
      <c r="Z140" s="443"/>
      <c r="AA140" s="443"/>
      <c r="AB140" s="446"/>
    </row>
    <row r="141" ht="18.0" customHeight="1">
      <c r="A141" s="443"/>
      <c r="B141" s="444"/>
      <c r="C141" s="444"/>
      <c r="D141" s="444"/>
      <c r="E141" s="444"/>
      <c r="F141" s="451"/>
      <c r="G141" s="451"/>
      <c r="H141" s="444"/>
      <c r="I141" s="457"/>
      <c r="J141" s="457"/>
      <c r="K141" s="446"/>
      <c r="L141" s="446"/>
      <c r="M141" s="446"/>
      <c r="N141" s="446"/>
      <c r="O141" s="443"/>
      <c r="P141" s="443"/>
      <c r="Q141" s="443"/>
      <c r="R141" s="446"/>
      <c r="S141" s="446"/>
      <c r="T141" s="446"/>
      <c r="U141" s="446"/>
      <c r="V141" s="449"/>
      <c r="W141" s="446"/>
      <c r="X141" s="443"/>
      <c r="Y141" s="443"/>
      <c r="Z141" s="443"/>
      <c r="AA141" s="443"/>
      <c r="AB141" s="446"/>
    </row>
    <row r="142" ht="18.0" customHeight="1">
      <c r="A142" s="443"/>
      <c r="B142" s="444"/>
      <c r="C142" s="444"/>
      <c r="D142" s="444"/>
      <c r="E142" s="444"/>
      <c r="F142" s="451"/>
      <c r="G142" s="451"/>
      <c r="H142" s="444"/>
      <c r="I142" s="457"/>
      <c r="J142" s="457"/>
      <c r="K142" s="446"/>
      <c r="L142" s="446"/>
      <c r="M142" s="446"/>
      <c r="N142" s="446"/>
      <c r="O142" s="443"/>
      <c r="P142" s="443"/>
      <c r="Q142" s="443"/>
      <c r="R142" s="446"/>
      <c r="S142" s="446"/>
      <c r="T142" s="446"/>
      <c r="U142" s="446"/>
      <c r="V142" s="449"/>
      <c r="W142" s="446"/>
      <c r="X142" s="443"/>
      <c r="Y142" s="443"/>
      <c r="Z142" s="443"/>
      <c r="AA142" s="443"/>
      <c r="AB142" s="446"/>
    </row>
    <row r="143" ht="18.0" customHeight="1">
      <c r="A143" s="443"/>
      <c r="B143" s="444"/>
      <c r="C143" s="444"/>
      <c r="D143" s="444"/>
      <c r="E143" s="444"/>
      <c r="F143" s="451"/>
      <c r="G143" s="451"/>
      <c r="H143" s="444"/>
      <c r="I143" s="457"/>
      <c r="J143" s="457"/>
      <c r="K143" s="446"/>
      <c r="L143" s="446"/>
      <c r="M143" s="446"/>
      <c r="N143" s="446"/>
      <c r="O143" s="443"/>
      <c r="P143" s="443"/>
      <c r="Q143" s="443"/>
      <c r="R143" s="446"/>
      <c r="S143" s="446"/>
      <c r="T143" s="446"/>
      <c r="U143" s="446"/>
      <c r="V143" s="449"/>
      <c r="W143" s="446"/>
      <c r="X143" s="443"/>
      <c r="Y143" s="443"/>
      <c r="Z143" s="443"/>
      <c r="AA143" s="443"/>
      <c r="AB143" s="446"/>
    </row>
    <row r="144" ht="18.0" customHeight="1">
      <c r="A144" s="443"/>
      <c r="B144" s="444"/>
      <c r="C144" s="444"/>
      <c r="D144" s="444"/>
      <c r="E144" s="444"/>
      <c r="F144" s="451"/>
      <c r="G144" s="451"/>
      <c r="H144" s="444"/>
      <c r="I144" s="457"/>
      <c r="J144" s="457"/>
      <c r="K144" s="446"/>
      <c r="L144" s="446"/>
      <c r="M144" s="446"/>
      <c r="N144" s="446"/>
      <c r="O144" s="443"/>
      <c r="P144" s="443"/>
      <c r="Q144" s="443"/>
      <c r="R144" s="446"/>
      <c r="S144" s="446"/>
      <c r="T144" s="446"/>
      <c r="U144" s="446"/>
      <c r="V144" s="449"/>
      <c r="W144" s="446"/>
      <c r="X144" s="443"/>
      <c r="Y144" s="443"/>
      <c r="Z144" s="443"/>
      <c r="AA144" s="443"/>
      <c r="AB144" s="446"/>
    </row>
    <row r="145" ht="18.0" customHeight="1">
      <c r="A145" s="443"/>
      <c r="B145" s="444"/>
      <c r="C145" s="444"/>
      <c r="D145" s="444"/>
      <c r="E145" s="444"/>
      <c r="F145" s="451"/>
      <c r="G145" s="451"/>
      <c r="H145" s="444"/>
      <c r="I145" s="457"/>
      <c r="J145" s="457"/>
      <c r="K145" s="446"/>
      <c r="L145" s="446"/>
      <c r="M145" s="446"/>
      <c r="N145" s="446"/>
      <c r="O145" s="443"/>
      <c r="P145" s="443"/>
      <c r="Q145" s="443"/>
      <c r="R145" s="446"/>
      <c r="S145" s="446"/>
      <c r="T145" s="446"/>
      <c r="U145" s="446"/>
      <c r="V145" s="449"/>
      <c r="W145" s="446"/>
      <c r="X145" s="443"/>
      <c r="Y145" s="443"/>
      <c r="Z145" s="443"/>
      <c r="AA145" s="443"/>
      <c r="AB145" s="446"/>
    </row>
    <row r="146" ht="18.0" customHeight="1">
      <c r="A146" s="443"/>
      <c r="B146" s="444"/>
      <c r="C146" s="444"/>
      <c r="D146" s="444"/>
      <c r="E146" s="444"/>
      <c r="F146" s="451"/>
      <c r="G146" s="451"/>
      <c r="H146" s="444"/>
      <c r="I146" s="457"/>
      <c r="J146" s="457"/>
      <c r="K146" s="446"/>
      <c r="L146" s="446"/>
      <c r="M146" s="446"/>
      <c r="N146" s="446"/>
      <c r="O146" s="443"/>
      <c r="P146" s="443"/>
      <c r="Q146" s="443"/>
      <c r="R146" s="446"/>
      <c r="S146" s="446"/>
      <c r="T146" s="446"/>
      <c r="U146" s="446"/>
      <c r="V146" s="449"/>
      <c r="W146" s="446"/>
      <c r="X146" s="443"/>
      <c r="Y146" s="443"/>
      <c r="Z146" s="443"/>
      <c r="AA146" s="443"/>
      <c r="AB146" s="446"/>
    </row>
    <row r="147" ht="18.0" customHeight="1">
      <c r="A147" s="443"/>
      <c r="B147" s="444"/>
      <c r="C147" s="444"/>
      <c r="D147" s="444"/>
      <c r="E147" s="444"/>
      <c r="F147" s="451"/>
      <c r="G147" s="451"/>
      <c r="H147" s="444"/>
      <c r="I147" s="457"/>
      <c r="J147" s="457"/>
      <c r="K147" s="446"/>
      <c r="L147" s="446"/>
      <c r="M147" s="446"/>
      <c r="N147" s="446"/>
      <c r="O147" s="443"/>
      <c r="P147" s="443"/>
      <c r="Q147" s="443"/>
      <c r="R147" s="446"/>
      <c r="S147" s="446"/>
      <c r="T147" s="446"/>
      <c r="U147" s="446"/>
      <c r="V147" s="449"/>
      <c r="W147" s="446"/>
      <c r="X147" s="443"/>
      <c r="Y147" s="443"/>
      <c r="Z147" s="443"/>
      <c r="AA147" s="443"/>
      <c r="AB147" s="446"/>
    </row>
    <row r="148" ht="18.0" customHeight="1">
      <c r="A148" s="443"/>
      <c r="B148" s="444"/>
      <c r="C148" s="444"/>
      <c r="D148" s="444"/>
      <c r="E148" s="444"/>
      <c r="F148" s="451"/>
      <c r="G148" s="451"/>
      <c r="H148" s="444"/>
      <c r="I148" s="457"/>
      <c r="J148" s="457"/>
      <c r="K148" s="446"/>
      <c r="L148" s="446"/>
      <c r="M148" s="446"/>
      <c r="N148" s="446"/>
      <c r="O148" s="443"/>
      <c r="P148" s="443"/>
      <c r="Q148" s="443"/>
      <c r="R148" s="446"/>
      <c r="S148" s="446"/>
      <c r="T148" s="446"/>
      <c r="U148" s="446"/>
      <c r="V148" s="449"/>
      <c r="W148" s="446"/>
      <c r="X148" s="443"/>
      <c r="Y148" s="443"/>
      <c r="Z148" s="443"/>
      <c r="AA148" s="443"/>
      <c r="AB148" s="446"/>
    </row>
    <row r="149" ht="18.0" customHeight="1">
      <c r="A149" s="443"/>
      <c r="B149" s="444"/>
      <c r="C149" s="444"/>
      <c r="D149" s="444"/>
      <c r="E149" s="444"/>
      <c r="F149" s="451"/>
      <c r="G149" s="451"/>
      <c r="H149" s="444"/>
      <c r="I149" s="457"/>
      <c r="J149" s="457"/>
      <c r="K149" s="446"/>
      <c r="L149" s="446"/>
      <c r="M149" s="446"/>
      <c r="N149" s="446"/>
      <c r="O149" s="443"/>
      <c r="P149" s="443"/>
      <c r="Q149" s="443"/>
      <c r="R149" s="446"/>
      <c r="S149" s="446"/>
      <c r="T149" s="446"/>
      <c r="U149" s="446"/>
      <c r="V149" s="449"/>
      <c r="W149" s="446"/>
      <c r="X149" s="443"/>
      <c r="Y149" s="443"/>
      <c r="Z149" s="443"/>
      <c r="AA149" s="443"/>
      <c r="AB149" s="446"/>
    </row>
    <row r="150" ht="18.0" customHeight="1">
      <c r="A150" s="443"/>
      <c r="B150" s="444"/>
      <c r="C150" s="444"/>
      <c r="D150" s="444"/>
      <c r="E150" s="444"/>
      <c r="F150" s="451"/>
      <c r="G150" s="451"/>
      <c r="H150" s="444"/>
      <c r="I150" s="457"/>
      <c r="J150" s="457"/>
      <c r="K150" s="446"/>
      <c r="L150" s="446"/>
      <c r="M150" s="446"/>
      <c r="N150" s="446"/>
      <c r="O150" s="443"/>
      <c r="P150" s="443"/>
      <c r="Q150" s="443"/>
      <c r="R150" s="446"/>
      <c r="S150" s="446"/>
      <c r="T150" s="446"/>
      <c r="U150" s="446"/>
      <c r="V150" s="449"/>
      <c r="W150" s="446"/>
      <c r="X150" s="443"/>
      <c r="Y150" s="443"/>
      <c r="Z150" s="443"/>
      <c r="AA150" s="443"/>
      <c r="AB150" s="446"/>
    </row>
    <row r="151" ht="18.0" customHeight="1">
      <c r="A151" s="443"/>
      <c r="B151" s="444"/>
      <c r="C151" s="444"/>
      <c r="D151" s="444"/>
      <c r="E151" s="444"/>
      <c r="F151" s="451"/>
      <c r="G151" s="451"/>
      <c r="H151" s="444"/>
      <c r="I151" s="457"/>
      <c r="J151" s="457"/>
      <c r="K151" s="446"/>
      <c r="L151" s="446"/>
      <c r="M151" s="446"/>
      <c r="N151" s="446"/>
      <c r="O151" s="443"/>
      <c r="P151" s="443"/>
      <c r="Q151" s="443"/>
      <c r="R151" s="446"/>
      <c r="S151" s="446"/>
      <c r="T151" s="446"/>
      <c r="U151" s="446"/>
      <c r="V151" s="449"/>
      <c r="W151" s="446"/>
      <c r="X151" s="443"/>
      <c r="Y151" s="443"/>
      <c r="Z151" s="443"/>
      <c r="AA151" s="443"/>
      <c r="AB151" s="446"/>
    </row>
    <row r="152" ht="18.0" customHeight="1">
      <c r="A152" s="443"/>
      <c r="B152" s="444"/>
      <c r="C152" s="444"/>
      <c r="D152" s="444"/>
      <c r="E152" s="444"/>
      <c r="F152" s="451"/>
      <c r="G152" s="451"/>
      <c r="H152" s="444"/>
      <c r="I152" s="457"/>
      <c r="J152" s="457"/>
      <c r="K152" s="446"/>
      <c r="L152" s="446"/>
      <c r="M152" s="446"/>
      <c r="N152" s="446"/>
      <c r="O152" s="443"/>
      <c r="P152" s="443"/>
      <c r="Q152" s="443"/>
      <c r="R152" s="446"/>
      <c r="S152" s="446"/>
      <c r="T152" s="446"/>
      <c r="U152" s="446"/>
      <c r="V152" s="449"/>
      <c r="W152" s="446"/>
      <c r="X152" s="443"/>
      <c r="Y152" s="443"/>
      <c r="Z152" s="443"/>
      <c r="AA152" s="443"/>
      <c r="AB152" s="446"/>
    </row>
    <row r="153" ht="18.0" customHeight="1">
      <c r="A153" s="443"/>
      <c r="B153" s="444"/>
      <c r="C153" s="444"/>
      <c r="D153" s="444"/>
      <c r="E153" s="444"/>
      <c r="F153" s="451"/>
      <c r="G153" s="451"/>
      <c r="H153" s="444"/>
      <c r="I153" s="457"/>
      <c r="J153" s="457"/>
      <c r="K153" s="446"/>
      <c r="L153" s="446"/>
      <c r="M153" s="446"/>
      <c r="N153" s="446"/>
      <c r="O153" s="443"/>
      <c r="P153" s="443"/>
      <c r="Q153" s="443"/>
      <c r="R153" s="446"/>
      <c r="S153" s="446"/>
      <c r="T153" s="446"/>
      <c r="U153" s="446"/>
      <c r="V153" s="449"/>
      <c r="W153" s="446"/>
      <c r="X153" s="443"/>
      <c r="Y153" s="443"/>
      <c r="Z153" s="443"/>
      <c r="AA153" s="443"/>
      <c r="AB153" s="446"/>
    </row>
    <row r="154" ht="18.0" customHeight="1">
      <c r="A154" s="443"/>
      <c r="B154" s="444"/>
      <c r="C154" s="444"/>
      <c r="D154" s="444"/>
      <c r="E154" s="444"/>
      <c r="F154" s="451"/>
      <c r="G154" s="451"/>
      <c r="H154" s="444"/>
      <c r="I154" s="457"/>
      <c r="J154" s="457"/>
      <c r="K154" s="446"/>
      <c r="L154" s="446"/>
      <c r="M154" s="446"/>
      <c r="N154" s="446"/>
      <c r="O154" s="443"/>
      <c r="P154" s="443"/>
      <c r="Q154" s="443"/>
      <c r="R154" s="446"/>
      <c r="S154" s="446"/>
      <c r="T154" s="446"/>
      <c r="U154" s="446"/>
      <c r="V154" s="449"/>
      <c r="W154" s="446"/>
      <c r="X154" s="443"/>
      <c r="Y154" s="443"/>
      <c r="Z154" s="443"/>
      <c r="AA154" s="443"/>
      <c r="AB154" s="446"/>
    </row>
    <row r="155" ht="18.0" customHeight="1">
      <c r="A155" s="443"/>
      <c r="B155" s="444"/>
      <c r="C155" s="444"/>
      <c r="D155" s="444"/>
      <c r="E155" s="444"/>
      <c r="F155" s="451"/>
      <c r="G155" s="451"/>
      <c r="H155" s="444"/>
      <c r="I155" s="457"/>
      <c r="J155" s="457"/>
      <c r="K155" s="446"/>
      <c r="L155" s="446"/>
      <c r="M155" s="446"/>
      <c r="N155" s="446"/>
      <c r="O155" s="443"/>
      <c r="P155" s="443"/>
      <c r="Q155" s="443"/>
      <c r="R155" s="446"/>
      <c r="S155" s="446"/>
      <c r="T155" s="446"/>
      <c r="U155" s="446"/>
      <c r="V155" s="449"/>
      <c r="W155" s="446"/>
      <c r="X155" s="443"/>
      <c r="Y155" s="443"/>
      <c r="Z155" s="443"/>
      <c r="AA155" s="443"/>
      <c r="AB155" s="446"/>
    </row>
    <row r="156" ht="18.0" customHeight="1">
      <c r="A156" s="443"/>
      <c r="B156" s="444"/>
      <c r="C156" s="444"/>
      <c r="D156" s="444"/>
      <c r="E156" s="444"/>
      <c r="F156" s="451"/>
      <c r="G156" s="451"/>
      <c r="H156" s="444"/>
      <c r="I156" s="457"/>
      <c r="J156" s="457"/>
      <c r="K156" s="446"/>
      <c r="L156" s="446"/>
      <c r="M156" s="446"/>
      <c r="N156" s="446"/>
      <c r="O156" s="443"/>
      <c r="P156" s="443"/>
      <c r="Q156" s="443"/>
      <c r="R156" s="446"/>
      <c r="S156" s="446"/>
      <c r="T156" s="446"/>
      <c r="U156" s="446"/>
      <c r="V156" s="449"/>
      <c r="W156" s="446"/>
      <c r="X156" s="443"/>
      <c r="Y156" s="443"/>
      <c r="Z156" s="443"/>
      <c r="AA156" s="443"/>
      <c r="AB156" s="446"/>
    </row>
    <row r="157" ht="18.0" customHeight="1">
      <c r="A157" s="443"/>
      <c r="B157" s="444"/>
      <c r="C157" s="444"/>
      <c r="D157" s="444"/>
      <c r="E157" s="444"/>
      <c r="F157" s="451"/>
      <c r="G157" s="451"/>
      <c r="H157" s="444"/>
      <c r="I157" s="457"/>
      <c r="J157" s="457"/>
      <c r="K157" s="446"/>
      <c r="L157" s="446"/>
      <c r="M157" s="446"/>
      <c r="N157" s="446"/>
      <c r="O157" s="443"/>
      <c r="P157" s="443"/>
      <c r="Q157" s="443"/>
      <c r="R157" s="446"/>
      <c r="S157" s="446"/>
      <c r="T157" s="446"/>
      <c r="U157" s="446"/>
      <c r="V157" s="449"/>
      <c r="W157" s="446"/>
      <c r="X157" s="443"/>
      <c r="Y157" s="443"/>
      <c r="Z157" s="443"/>
      <c r="AA157" s="443"/>
      <c r="AB157" s="446"/>
    </row>
    <row r="158" ht="18.0" customHeight="1">
      <c r="A158" s="443"/>
      <c r="B158" s="444"/>
      <c r="C158" s="444"/>
      <c r="D158" s="444"/>
      <c r="E158" s="444"/>
      <c r="F158" s="451"/>
      <c r="G158" s="451"/>
      <c r="H158" s="444"/>
      <c r="I158" s="457"/>
      <c r="J158" s="457"/>
      <c r="K158" s="446"/>
      <c r="L158" s="446"/>
      <c r="M158" s="446"/>
      <c r="N158" s="446"/>
      <c r="O158" s="443"/>
      <c r="P158" s="443"/>
      <c r="Q158" s="443"/>
      <c r="R158" s="446"/>
      <c r="S158" s="446"/>
      <c r="T158" s="446"/>
      <c r="U158" s="446"/>
      <c r="V158" s="449"/>
      <c r="W158" s="446"/>
      <c r="X158" s="443"/>
      <c r="Y158" s="443"/>
      <c r="Z158" s="443"/>
      <c r="AA158" s="443"/>
      <c r="AB158" s="446"/>
    </row>
    <row r="159" ht="18.0" customHeight="1">
      <c r="A159" s="443"/>
      <c r="B159" s="444"/>
      <c r="C159" s="444"/>
      <c r="D159" s="444"/>
      <c r="E159" s="444"/>
      <c r="F159" s="451"/>
      <c r="G159" s="451"/>
      <c r="H159" s="444"/>
      <c r="I159" s="457"/>
      <c r="J159" s="457"/>
      <c r="K159" s="446"/>
      <c r="L159" s="446"/>
      <c r="M159" s="446"/>
      <c r="N159" s="446"/>
      <c r="O159" s="443"/>
      <c r="P159" s="443"/>
      <c r="Q159" s="443"/>
      <c r="R159" s="446"/>
      <c r="S159" s="446"/>
      <c r="T159" s="446"/>
      <c r="U159" s="446"/>
      <c r="V159" s="449"/>
      <c r="W159" s="446"/>
      <c r="X159" s="443"/>
      <c r="Y159" s="443"/>
      <c r="Z159" s="443"/>
      <c r="AA159" s="443"/>
      <c r="AB159" s="446"/>
    </row>
    <row r="160" ht="18.0" customHeight="1">
      <c r="A160" s="443"/>
      <c r="B160" s="444"/>
      <c r="C160" s="444"/>
      <c r="D160" s="444"/>
      <c r="E160" s="444"/>
      <c r="F160" s="451"/>
      <c r="G160" s="451"/>
      <c r="H160" s="444"/>
      <c r="I160" s="457"/>
      <c r="J160" s="457"/>
      <c r="K160" s="446"/>
      <c r="L160" s="446"/>
      <c r="M160" s="446"/>
      <c r="N160" s="446"/>
      <c r="O160" s="443"/>
      <c r="P160" s="443"/>
      <c r="Q160" s="443"/>
      <c r="R160" s="446"/>
      <c r="S160" s="446"/>
      <c r="T160" s="446"/>
      <c r="U160" s="446"/>
      <c r="V160" s="449"/>
      <c r="W160" s="446"/>
      <c r="X160" s="443"/>
      <c r="Y160" s="443"/>
      <c r="Z160" s="443"/>
      <c r="AA160" s="443"/>
      <c r="AB160" s="446"/>
    </row>
    <row r="161" ht="18.0" customHeight="1">
      <c r="A161" s="443"/>
      <c r="B161" s="444"/>
      <c r="C161" s="444"/>
      <c r="D161" s="444"/>
      <c r="E161" s="444"/>
      <c r="F161" s="451"/>
      <c r="G161" s="451"/>
      <c r="H161" s="444"/>
      <c r="I161" s="457"/>
      <c r="J161" s="457"/>
      <c r="K161" s="446"/>
      <c r="L161" s="446"/>
      <c r="M161" s="446"/>
      <c r="N161" s="446"/>
      <c r="O161" s="443"/>
      <c r="P161" s="443"/>
      <c r="Q161" s="443"/>
      <c r="R161" s="446"/>
      <c r="S161" s="446"/>
      <c r="T161" s="446"/>
      <c r="U161" s="446"/>
      <c r="V161" s="449"/>
      <c r="W161" s="446"/>
      <c r="X161" s="443"/>
      <c r="Y161" s="443"/>
      <c r="Z161" s="443"/>
      <c r="AA161" s="443"/>
      <c r="AB161" s="446"/>
    </row>
    <row r="162" ht="18.0" customHeight="1">
      <c r="A162" s="443"/>
      <c r="B162" s="444"/>
      <c r="C162" s="444"/>
      <c r="D162" s="444"/>
      <c r="E162" s="444"/>
      <c r="F162" s="451"/>
      <c r="G162" s="451"/>
      <c r="H162" s="444"/>
      <c r="I162" s="457"/>
      <c r="J162" s="457"/>
      <c r="K162" s="446"/>
      <c r="L162" s="446"/>
      <c r="M162" s="446"/>
      <c r="N162" s="446"/>
      <c r="O162" s="443"/>
      <c r="P162" s="443"/>
      <c r="Q162" s="443"/>
      <c r="R162" s="446"/>
      <c r="S162" s="446"/>
      <c r="T162" s="446"/>
      <c r="U162" s="446"/>
      <c r="V162" s="449"/>
      <c r="W162" s="446"/>
      <c r="X162" s="443"/>
      <c r="Y162" s="443"/>
      <c r="Z162" s="443"/>
      <c r="AA162" s="443"/>
      <c r="AB162" s="446"/>
    </row>
    <row r="163" ht="18.0" customHeight="1">
      <c r="A163" s="443"/>
      <c r="B163" s="444"/>
      <c r="C163" s="444"/>
      <c r="D163" s="444"/>
      <c r="E163" s="444"/>
      <c r="F163" s="451"/>
      <c r="G163" s="451"/>
      <c r="H163" s="444"/>
      <c r="I163" s="457"/>
      <c r="J163" s="457"/>
      <c r="K163" s="446"/>
      <c r="L163" s="446"/>
      <c r="M163" s="446"/>
      <c r="N163" s="446"/>
      <c r="O163" s="443"/>
      <c r="P163" s="443"/>
      <c r="Q163" s="443"/>
      <c r="R163" s="446"/>
      <c r="S163" s="446"/>
      <c r="T163" s="446"/>
      <c r="U163" s="446"/>
      <c r="V163" s="449"/>
      <c r="W163" s="446"/>
      <c r="X163" s="443"/>
      <c r="Y163" s="443"/>
      <c r="Z163" s="443"/>
      <c r="AA163" s="443"/>
      <c r="AB163" s="446"/>
    </row>
    <row r="164" ht="18.0" customHeight="1">
      <c r="A164" s="443"/>
      <c r="B164" s="444"/>
      <c r="C164" s="444"/>
      <c r="D164" s="444"/>
      <c r="E164" s="444"/>
      <c r="F164" s="451"/>
      <c r="G164" s="451"/>
      <c r="H164" s="444"/>
      <c r="I164" s="457"/>
      <c r="J164" s="457"/>
      <c r="K164" s="446"/>
      <c r="L164" s="446"/>
      <c r="M164" s="446"/>
      <c r="N164" s="446"/>
      <c r="O164" s="443"/>
      <c r="P164" s="443"/>
      <c r="Q164" s="443"/>
      <c r="R164" s="446"/>
      <c r="S164" s="446"/>
      <c r="T164" s="446"/>
      <c r="U164" s="446"/>
      <c r="V164" s="449"/>
      <c r="W164" s="446"/>
      <c r="X164" s="443"/>
      <c r="Y164" s="443"/>
      <c r="Z164" s="443"/>
      <c r="AA164" s="443"/>
      <c r="AB164" s="446"/>
    </row>
    <row r="165" ht="18.0" customHeight="1">
      <c r="A165" s="443"/>
      <c r="B165" s="444"/>
      <c r="C165" s="444"/>
      <c r="D165" s="444"/>
      <c r="E165" s="444"/>
      <c r="F165" s="451"/>
      <c r="G165" s="451"/>
      <c r="H165" s="444"/>
      <c r="I165" s="457"/>
      <c r="J165" s="457"/>
      <c r="K165" s="446"/>
      <c r="L165" s="446"/>
      <c r="M165" s="446"/>
      <c r="N165" s="446"/>
      <c r="O165" s="443"/>
      <c r="P165" s="443"/>
      <c r="Q165" s="443"/>
      <c r="R165" s="446"/>
      <c r="S165" s="446"/>
      <c r="T165" s="446"/>
      <c r="U165" s="446"/>
      <c r="V165" s="449"/>
      <c r="W165" s="446"/>
      <c r="X165" s="443"/>
      <c r="Y165" s="443"/>
      <c r="Z165" s="443"/>
      <c r="AA165" s="443"/>
      <c r="AB165" s="446"/>
    </row>
    <row r="166" ht="18.0" customHeight="1">
      <c r="A166" s="443"/>
      <c r="B166" s="444"/>
      <c r="C166" s="444"/>
      <c r="D166" s="444"/>
      <c r="E166" s="444"/>
      <c r="F166" s="451"/>
      <c r="G166" s="451"/>
      <c r="H166" s="444"/>
      <c r="I166" s="457"/>
      <c r="J166" s="457"/>
      <c r="K166" s="446"/>
      <c r="L166" s="446"/>
      <c r="M166" s="446"/>
      <c r="N166" s="446"/>
      <c r="O166" s="443"/>
      <c r="P166" s="443"/>
      <c r="Q166" s="443"/>
      <c r="R166" s="446"/>
      <c r="S166" s="446"/>
      <c r="T166" s="446"/>
      <c r="U166" s="446"/>
      <c r="V166" s="449"/>
      <c r="W166" s="446"/>
      <c r="X166" s="443"/>
      <c r="Y166" s="443"/>
      <c r="Z166" s="443"/>
      <c r="AA166" s="443"/>
      <c r="AB166" s="446"/>
    </row>
    <row r="167" ht="18.0" customHeight="1">
      <c r="A167" s="443"/>
      <c r="B167" s="444"/>
      <c r="C167" s="444"/>
      <c r="D167" s="444"/>
      <c r="E167" s="444"/>
      <c r="F167" s="451"/>
      <c r="G167" s="451"/>
      <c r="H167" s="444"/>
      <c r="I167" s="457"/>
      <c r="J167" s="457"/>
      <c r="K167" s="446"/>
      <c r="L167" s="446"/>
      <c r="M167" s="446"/>
      <c r="N167" s="446"/>
      <c r="O167" s="443"/>
      <c r="P167" s="443"/>
      <c r="Q167" s="443"/>
      <c r="R167" s="446"/>
      <c r="S167" s="446"/>
      <c r="T167" s="446"/>
      <c r="U167" s="446"/>
      <c r="V167" s="449"/>
      <c r="W167" s="446"/>
      <c r="X167" s="443"/>
      <c r="Y167" s="443"/>
      <c r="Z167" s="443"/>
      <c r="AA167" s="443"/>
      <c r="AB167" s="446"/>
    </row>
    <row r="168" ht="18.0" customHeight="1">
      <c r="A168" s="443"/>
      <c r="B168" s="444"/>
      <c r="C168" s="444"/>
      <c r="D168" s="444"/>
      <c r="E168" s="444"/>
      <c r="F168" s="451"/>
      <c r="G168" s="451"/>
      <c r="H168" s="444"/>
      <c r="I168" s="457"/>
      <c r="J168" s="457"/>
      <c r="K168" s="446"/>
      <c r="L168" s="446"/>
      <c r="M168" s="446"/>
      <c r="N168" s="446"/>
      <c r="O168" s="443"/>
      <c r="P168" s="443"/>
      <c r="Q168" s="443"/>
      <c r="R168" s="446"/>
      <c r="S168" s="446"/>
      <c r="T168" s="446"/>
      <c r="U168" s="446"/>
      <c r="V168" s="449"/>
      <c r="W168" s="446"/>
      <c r="X168" s="443"/>
      <c r="Y168" s="443"/>
      <c r="Z168" s="443"/>
      <c r="AA168" s="443"/>
      <c r="AB168" s="446"/>
    </row>
    <row r="169" ht="18.0" customHeight="1">
      <c r="A169" s="443"/>
      <c r="B169" s="444"/>
      <c r="C169" s="444"/>
      <c r="D169" s="444"/>
      <c r="E169" s="444"/>
      <c r="F169" s="451"/>
      <c r="G169" s="451"/>
      <c r="H169" s="444"/>
      <c r="I169" s="457"/>
      <c r="J169" s="457"/>
      <c r="K169" s="446"/>
      <c r="L169" s="446"/>
      <c r="M169" s="446"/>
      <c r="N169" s="446"/>
      <c r="O169" s="443"/>
      <c r="P169" s="443"/>
      <c r="Q169" s="443"/>
      <c r="R169" s="446"/>
      <c r="S169" s="446"/>
      <c r="T169" s="446"/>
      <c r="U169" s="446"/>
      <c r="V169" s="449"/>
      <c r="W169" s="446"/>
      <c r="X169" s="443"/>
      <c r="Y169" s="443"/>
      <c r="Z169" s="443"/>
      <c r="AA169" s="443"/>
      <c r="AB169" s="446"/>
    </row>
    <row r="170" ht="18.0" customHeight="1">
      <c r="A170" s="443"/>
      <c r="B170" s="444"/>
      <c r="C170" s="444"/>
      <c r="D170" s="444"/>
      <c r="E170" s="444"/>
      <c r="F170" s="451"/>
      <c r="G170" s="451"/>
      <c r="H170" s="444"/>
      <c r="I170" s="457"/>
      <c r="J170" s="457"/>
      <c r="K170" s="446"/>
      <c r="L170" s="446"/>
      <c r="M170" s="446"/>
      <c r="N170" s="446"/>
      <c r="O170" s="443"/>
      <c r="P170" s="443"/>
      <c r="Q170" s="443"/>
      <c r="R170" s="446"/>
      <c r="S170" s="446"/>
      <c r="T170" s="446"/>
      <c r="U170" s="446"/>
      <c r="V170" s="449"/>
      <c r="W170" s="446"/>
      <c r="X170" s="443"/>
      <c r="Y170" s="443"/>
      <c r="Z170" s="443"/>
      <c r="AA170" s="443"/>
      <c r="AB170" s="446"/>
    </row>
    <row r="171" ht="18.0" customHeight="1">
      <c r="A171" s="443"/>
      <c r="B171" s="444"/>
      <c r="C171" s="444"/>
      <c r="D171" s="444"/>
      <c r="E171" s="444"/>
      <c r="F171" s="451"/>
      <c r="G171" s="451"/>
      <c r="H171" s="444"/>
      <c r="I171" s="457"/>
      <c r="J171" s="457"/>
      <c r="K171" s="446"/>
      <c r="L171" s="446"/>
      <c r="M171" s="446"/>
      <c r="N171" s="446"/>
      <c r="O171" s="443"/>
      <c r="P171" s="443"/>
      <c r="Q171" s="443"/>
      <c r="R171" s="446"/>
      <c r="S171" s="446"/>
      <c r="T171" s="446"/>
      <c r="U171" s="446"/>
      <c r="V171" s="449"/>
      <c r="W171" s="446"/>
      <c r="X171" s="443"/>
      <c r="Y171" s="443"/>
      <c r="Z171" s="443"/>
      <c r="AA171" s="443"/>
      <c r="AB171" s="446"/>
    </row>
    <row r="172" ht="18.0" customHeight="1">
      <c r="A172" s="443"/>
      <c r="B172" s="444"/>
      <c r="C172" s="444"/>
      <c r="D172" s="444"/>
      <c r="E172" s="444"/>
      <c r="F172" s="451"/>
      <c r="G172" s="451"/>
      <c r="H172" s="444"/>
      <c r="I172" s="457"/>
      <c r="J172" s="457"/>
      <c r="K172" s="446"/>
      <c r="L172" s="446"/>
      <c r="M172" s="446"/>
      <c r="N172" s="446"/>
      <c r="O172" s="443"/>
      <c r="P172" s="443"/>
      <c r="Q172" s="443"/>
      <c r="R172" s="446"/>
      <c r="S172" s="446"/>
      <c r="T172" s="446"/>
      <c r="U172" s="446"/>
      <c r="V172" s="449"/>
      <c r="W172" s="446"/>
      <c r="X172" s="443"/>
      <c r="Y172" s="443"/>
      <c r="Z172" s="443"/>
      <c r="AA172" s="443"/>
      <c r="AB172" s="446"/>
    </row>
    <row r="173" ht="18.0" customHeight="1">
      <c r="A173" s="443"/>
      <c r="B173" s="444"/>
      <c r="C173" s="444"/>
      <c r="D173" s="444"/>
      <c r="E173" s="444"/>
      <c r="F173" s="451"/>
      <c r="G173" s="451"/>
      <c r="H173" s="444"/>
      <c r="I173" s="457"/>
      <c r="J173" s="457"/>
      <c r="K173" s="446"/>
      <c r="L173" s="446"/>
      <c r="M173" s="446"/>
      <c r="N173" s="446"/>
      <c r="O173" s="443"/>
      <c r="P173" s="443"/>
      <c r="Q173" s="443"/>
      <c r="R173" s="446"/>
      <c r="S173" s="446"/>
      <c r="T173" s="446"/>
      <c r="U173" s="446"/>
      <c r="V173" s="449"/>
      <c r="W173" s="446"/>
      <c r="X173" s="443"/>
      <c r="Y173" s="443"/>
      <c r="Z173" s="443"/>
      <c r="AA173" s="443"/>
      <c r="AB173" s="446"/>
    </row>
    <row r="174" ht="18.0" customHeight="1">
      <c r="A174" s="443"/>
      <c r="B174" s="444"/>
      <c r="C174" s="444"/>
      <c r="D174" s="444"/>
      <c r="E174" s="444"/>
      <c r="F174" s="451"/>
      <c r="G174" s="451"/>
      <c r="H174" s="444"/>
      <c r="I174" s="457"/>
      <c r="J174" s="457"/>
      <c r="K174" s="446"/>
      <c r="L174" s="446"/>
      <c r="M174" s="446"/>
      <c r="N174" s="446"/>
      <c r="O174" s="443"/>
      <c r="P174" s="443"/>
      <c r="Q174" s="443"/>
      <c r="R174" s="446"/>
      <c r="S174" s="446"/>
      <c r="T174" s="446"/>
      <c r="U174" s="446"/>
      <c r="V174" s="449"/>
      <c r="W174" s="446"/>
      <c r="X174" s="443"/>
      <c r="Y174" s="443"/>
      <c r="Z174" s="443"/>
      <c r="AA174" s="443"/>
      <c r="AB174" s="446"/>
    </row>
    <row r="175" ht="18.0" customHeight="1">
      <c r="A175" s="443"/>
      <c r="B175" s="444"/>
      <c r="C175" s="444"/>
      <c r="D175" s="444"/>
      <c r="E175" s="444"/>
      <c r="F175" s="451"/>
      <c r="G175" s="451"/>
      <c r="H175" s="444"/>
      <c r="I175" s="457"/>
      <c r="J175" s="457"/>
      <c r="K175" s="446"/>
      <c r="L175" s="446"/>
      <c r="M175" s="446"/>
      <c r="N175" s="446"/>
      <c r="O175" s="443"/>
      <c r="P175" s="443"/>
      <c r="Q175" s="443"/>
      <c r="R175" s="446"/>
      <c r="S175" s="446"/>
      <c r="T175" s="446"/>
      <c r="U175" s="446"/>
      <c r="V175" s="449"/>
      <c r="W175" s="446"/>
      <c r="X175" s="443"/>
      <c r="Y175" s="443"/>
      <c r="Z175" s="443"/>
      <c r="AA175" s="443"/>
      <c r="AB175" s="446"/>
    </row>
    <row r="176" ht="18.0" customHeight="1">
      <c r="A176" s="443"/>
      <c r="B176" s="444"/>
      <c r="C176" s="444"/>
      <c r="D176" s="444"/>
      <c r="E176" s="444"/>
      <c r="F176" s="451"/>
      <c r="G176" s="451"/>
      <c r="H176" s="444"/>
      <c r="I176" s="457"/>
      <c r="J176" s="457"/>
      <c r="K176" s="446"/>
      <c r="L176" s="446"/>
      <c r="M176" s="446"/>
      <c r="N176" s="446"/>
      <c r="O176" s="443"/>
      <c r="P176" s="443"/>
      <c r="Q176" s="443"/>
      <c r="R176" s="446"/>
      <c r="S176" s="446"/>
      <c r="T176" s="446"/>
      <c r="U176" s="446"/>
      <c r="V176" s="449"/>
      <c r="W176" s="446"/>
      <c r="X176" s="443"/>
      <c r="Y176" s="443"/>
      <c r="Z176" s="443"/>
      <c r="AA176" s="443"/>
      <c r="AB176" s="446"/>
    </row>
    <row r="177" ht="18.0" customHeight="1">
      <c r="A177" s="443"/>
      <c r="B177" s="444"/>
      <c r="C177" s="444"/>
      <c r="D177" s="444"/>
      <c r="E177" s="444"/>
      <c r="F177" s="451"/>
      <c r="G177" s="451"/>
      <c r="H177" s="444"/>
      <c r="I177" s="457"/>
      <c r="J177" s="457"/>
      <c r="K177" s="446"/>
      <c r="L177" s="446"/>
      <c r="M177" s="446"/>
      <c r="N177" s="446"/>
      <c r="O177" s="443"/>
      <c r="P177" s="443"/>
      <c r="Q177" s="443"/>
      <c r="R177" s="446"/>
      <c r="S177" s="446"/>
      <c r="T177" s="446"/>
      <c r="U177" s="446"/>
      <c r="V177" s="449"/>
      <c r="W177" s="446"/>
      <c r="X177" s="443"/>
      <c r="Y177" s="443"/>
      <c r="Z177" s="443"/>
      <c r="AA177" s="443"/>
      <c r="AB177" s="446"/>
    </row>
    <row r="178" ht="18.0" customHeight="1">
      <c r="A178" s="443"/>
      <c r="B178" s="444"/>
      <c r="C178" s="444"/>
      <c r="D178" s="444"/>
      <c r="E178" s="444"/>
      <c r="F178" s="451"/>
      <c r="G178" s="451"/>
      <c r="H178" s="444"/>
      <c r="I178" s="457"/>
      <c r="J178" s="457"/>
      <c r="K178" s="446"/>
      <c r="L178" s="446"/>
      <c r="M178" s="446"/>
      <c r="N178" s="446"/>
      <c r="O178" s="443"/>
      <c r="P178" s="443"/>
      <c r="Q178" s="443"/>
      <c r="R178" s="446"/>
      <c r="S178" s="446"/>
      <c r="T178" s="446"/>
      <c r="U178" s="446"/>
      <c r="V178" s="449"/>
      <c r="W178" s="446"/>
      <c r="X178" s="443"/>
      <c r="Y178" s="443"/>
      <c r="Z178" s="443"/>
      <c r="AA178" s="443"/>
      <c r="AB178" s="446"/>
    </row>
    <row r="179" ht="18.0" customHeight="1">
      <c r="A179" s="443"/>
      <c r="B179" s="444"/>
      <c r="C179" s="444"/>
      <c r="D179" s="444"/>
      <c r="E179" s="444"/>
      <c r="F179" s="451"/>
      <c r="G179" s="451"/>
      <c r="H179" s="444"/>
      <c r="I179" s="457"/>
      <c r="J179" s="457"/>
      <c r="K179" s="446"/>
      <c r="L179" s="446"/>
      <c r="M179" s="446"/>
      <c r="N179" s="446"/>
      <c r="O179" s="443"/>
      <c r="P179" s="443"/>
      <c r="Q179" s="443"/>
      <c r="R179" s="446"/>
      <c r="S179" s="446"/>
      <c r="T179" s="446"/>
      <c r="U179" s="446"/>
      <c r="V179" s="449"/>
      <c r="W179" s="446"/>
      <c r="X179" s="443"/>
      <c r="Y179" s="443"/>
      <c r="Z179" s="443"/>
      <c r="AA179" s="443"/>
      <c r="AB179" s="446"/>
    </row>
    <row r="180" ht="18.0" customHeight="1">
      <c r="A180" s="443"/>
      <c r="B180" s="444"/>
      <c r="C180" s="444"/>
      <c r="D180" s="444"/>
      <c r="E180" s="444"/>
      <c r="F180" s="451"/>
      <c r="G180" s="451"/>
      <c r="H180" s="444"/>
      <c r="I180" s="457"/>
      <c r="J180" s="457"/>
      <c r="K180" s="446"/>
      <c r="L180" s="446"/>
      <c r="M180" s="446"/>
      <c r="N180" s="446"/>
      <c r="O180" s="443"/>
      <c r="P180" s="443"/>
      <c r="Q180" s="443"/>
      <c r="R180" s="446"/>
      <c r="S180" s="446"/>
      <c r="T180" s="446"/>
      <c r="U180" s="446"/>
      <c r="V180" s="449"/>
      <c r="W180" s="446"/>
      <c r="X180" s="443"/>
      <c r="Y180" s="443"/>
      <c r="Z180" s="443"/>
      <c r="AA180" s="443"/>
      <c r="AB180" s="446"/>
    </row>
    <row r="181" ht="18.0" customHeight="1">
      <c r="A181" s="443"/>
      <c r="B181" s="444"/>
      <c r="C181" s="444"/>
      <c r="D181" s="444"/>
      <c r="E181" s="444"/>
      <c r="F181" s="451"/>
      <c r="G181" s="451"/>
      <c r="H181" s="444"/>
      <c r="I181" s="457"/>
      <c r="J181" s="457"/>
      <c r="K181" s="446"/>
      <c r="L181" s="446"/>
      <c r="M181" s="446"/>
      <c r="N181" s="446"/>
      <c r="O181" s="443"/>
      <c r="P181" s="443"/>
      <c r="Q181" s="443"/>
      <c r="R181" s="446"/>
      <c r="S181" s="446"/>
      <c r="T181" s="446"/>
      <c r="U181" s="446"/>
      <c r="V181" s="449"/>
      <c r="W181" s="446"/>
      <c r="X181" s="443"/>
      <c r="Y181" s="443"/>
      <c r="Z181" s="443"/>
      <c r="AA181" s="443"/>
      <c r="AB181" s="446"/>
    </row>
    <row r="182" ht="18.0" customHeight="1">
      <c r="A182" s="443"/>
      <c r="B182" s="444"/>
      <c r="C182" s="444"/>
      <c r="D182" s="444"/>
      <c r="E182" s="444"/>
      <c r="F182" s="451"/>
      <c r="G182" s="451"/>
      <c r="H182" s="444"/>
      <c r="I182" s="457"/>
      <c r="J182" s="457"/>
      <c r="K182" s="446"/>
      <c r="L182" s="446"/>
      <c r="M182" s="446"/>
      <c r="N182" s="446"/>
      <c r="O182" s="443"/>
      <c r="P182" s="443"/>
      <c r="Q182" s="443"/>
      <c r="R182" s="446"/>
      <c r="S182" s="446"/>
      <c r="T182" s="446"/>
      <c r="U182" s="446"/>
      <c r="V182" s="449"/>
      <c r="W182" s="446"/>
      <c r="X182" s="443"/>
      <c r="Y182" s="443"/>
      <c r="Z182" s="443"/>
      <c r="AA182" s="443"/>
      <c r="AB182" s="446"/>
    </row>
    <row r="183" ht="18.0" customHeight="1">
      <c r="A183" s="443"/>
      <c r="B183" s="444"/>
      <c r="C183" s="444"/>
      <c r="D183" s="444"/>
      <c r="E183" s="444"/>
      <c r="F183" s="451"/>
      <c r="G183" s="451"/>
      <c r="H183" s="444"/>
      <c r="I183" s="457"/>
      <c r="J183" s="457"/>
      <c r="K183" s="446"/>
      <c r="L183" s="446"/>
      <c r="M183" s="446"/>
      <c r="N183" s="446"/>
      <c r="O183" s="443"/>
      <c r="P183" s="443"/>
      <c r="Q183" s="443"/>
      <c r="R183" s="446"/>
      <c r="S183" s="446"/>
      <c r="T183" s="446"/>
      <c r="U183" s="446"/>
      <c r="V183" s="449"/>
      <c r="W183" s="446"/>
      <c r="X183" s="443"/>
      <c r="Y183" s="443"/>
      <c r="Z183" s="443"/>
      <c r="AA183" s="443"/>
      <c r="AB183" s="446"/>
    </row>
    <row r="184" ht="18.0" customHeight="1">
      <c r="A184" s="443"/>
      <c r="B184" s="444"/>
      <c r="C184" s="444"/>
      <c r="D184" s="444"/>
      <c r="E184" s="444"/>
      <c r="F184" s="451"/>
      <c r="G184" s="451"/>
      <c r="H184" s="444"/>
      <c r="I184" s="457"/>
      <c r="J184" s="457"/>
      <c r="K184" s="446"/>
      <c r="L184" s="446"/>
      <c r="M184" s="446"/>
      <c r="N184" s="446"/>
      <c r="O184" s="443"/>
      <c r="P184" s="443"/>
      <c r="Q184" s="443"/>
      <c r="R184" s="446"/>
      <c r="S184" s="446"/>
      <c r="T184" s="446"/>
      <c r="U184" s="446"/>
      <c r="V184" s="449"/>
      <c r="W184" s="446"/>
      <c r="X184" s="443"/>
      <c r="Y184" s="443"/>
      <c r="Z184" s="443"/>
      <c r="AA184" s="443"/>
      <c r="AB184" s="446"/>
    </row>
    <row r="185" ht="18.0" customHeight="1">
      <c r="A185" s="443"/>
      <c r="B185" s="444"/>
      <c r="C185" s="444"/>
      <c r="D185" s="444"/>
      <c r="E185" s="444"/>
      <c r="F185" s="451"/>
      <c r="G185" s="451"/>
      <c r="H185" s="444"/>
      <c r="I185" s="457"/>
      <c r="J185" s="457"/>
      <c r="K185" s="446"/>
      <c r="L185" s="446"/>
      <c r="M185" s="446"/>
      <c r="N185" s="446"/>
      <c r="O185" s="443"/>
      <c r="P185" s="443"/>
      <c r="Q185" s="443"/>
      <c r="R185" s="446"/>
      <c r="S185" s="446"/>
      <c r="T185" s="446"/>
      <c r="U185" s="446"/>
      <c r="V185" s="449"/>
      <c r="W185" s="446"/>
      <c r="X185" s="443"/>
      <c r="Y185" s="443"/>
      <c r="Z185" s="443"/>
      <c r="AA185" s="443"/>
      <c r="AB185" s="446"/>
    </row>
    <row r="186" ht="18.0" customHeight="1">
      <c r="A186" s="443"/>
      <c r="B186" s="444"/>
      <c r="C186" s="444"/>
      <c r="D186" s="444"/>
      <c r="E186" s="444"/>
      <c r="F186" s="451"/>
      <c r="G186" s="451"/>
      <c r="H186" s="444"/>
      <c r="I186" s="457"/>
      <c r="J186" s="457"/>
      <c r="K186" s="446"/>
      <c r="L186" s="446"/>
      <c r="M186" s="446"/>
      <c r="N186" s="446"/>
      <c r="O186" s="443"/>
      <c r="P186" s="443"/>
      <c r="Q186" s="443"/>
      <c r="R186" s="446"/>
      <c r="S186" s="446"/>
      <c r="T186" s="446"/>
      <c r="U186" s="446"/>
      <c r="V186" s="449"/>
      <c r="W186" s="446"/>
      <c r="X186" s="443"/>
      <c r="Y186" s="443"/>
      <c r="Z186" s="443"/>
      <c r="AA186" s="443"/>
      <c r="AB186" s="446"/>
    </row>
    <row r="187" ht="18.0" customHeight="1">
      <c r="A187" s="443"/>
      <c r="B187" s="444"/>
      <c r="C187" s="444"/>
      <c r="D187" s="444"/>
      <c r="E187" s="444"/>
      <c r="F187" s="451"/>
      <c r="G187" s="451"/>
      <c r="H187" s="444"/>
      <c r="I187" s="457"/>
      <c r="J187" s="457"/>
      <c r="K187" s="446"/>
      <c r="L187" s="446"/>
      <c r="M187" s="446"/>
      <c r="N187" s="446"/>
      <c r="O187" s="443"/>
      <c r="P187" s="443"/>
      <c r="Q187" s="443"/>
      <c r="R187" s="446"/>
      <c r="S187" s="446"/>
      <c r="T187" s="446"/>
      <c r="U187" s="446"/>
      <c r="V187" s="449"/>
      <c r="W187" s="446"/>
      <c r="X187" s="443"/>
      <c r="Y187" s="443"/>
      <c r="Z187" s="443"/>
      <c r="AA187" s="443"/>
      <c r="AB187" s="446"/>
    </row>
    <row r="188" ht="18.0" customHeight="1">
      <c r="A188" s="443"/>
      <c r="B188" s="444"/>
      <c r="C188" s="444"/>
      <c r="D188" s="444"/>
      <c r="E188" s="444"/>
      <c r="F188" s="451"/>
      <c r="G188" s="451"/>
      <c r="H188" s="444"/>
      <c r="I188" s="457"/>
      <c r="J188" s="457"/>
      <c r="K188" s="446"/>
      <c r="L188" s="446"/>
      <c r="M188" s="446"/>
      <c r="N188" s="446"/>
      <c r="O188" s="443"/>
      <c r="P188" s="443"/>
      <c r="Q188" s="443"/>
      <c r="R188" s="446"/>
      <c r="S188" s="446"/>
      <c r="T188" s="446"/>
      <c r="U188" s="446"/>
      <c r="V188" s="449"/>
      <c r="W188" s="446"/>
      <c r="X188" s="443"/>
      <c r="Y188" s="443"/>
      <c r="Z188" s="443"/>
      <c r="AA188" s="443"/>
      <c r="AB188" s="446"/>
    </row>
    <row r="189" ht="18.0" customHeight="1">
      <c r="A189" s="443"/>
      <c r="B189" s="444"/>
      <c r="C189" s="444"/>
      <c r="D189" s="444"/>
      <c r="E189" s="444"/>
      <c r="F189" s="451"/>
      <c r="G189" s="451"/>
      <c r="H189" s="444"/>
      <c r="I189" s="457"/>
      <c r="J189" s="457"/>
      <c r="K189" s="446"/>
      <c r="L189" s="446"/>
      <c r="M189" s="446"/>
      <c r="N189" s="446"/>
      <c r="O189" s="443"/>
      <c r="P189" s="443"/>
      <c r="Q189" s="443"/>
      <c r="R189" s="446"/>
      <c r="S189" s="446"/>
      <c r="T189" s="446"/>
      <c r="U189" s="446"/>
      <c r="V189" s="449"/>
      <c r="W189" s="446"/>
      <c r="X189" s="443"/>
      <c r="Y189" s="443"/>
      <c r="Z189" s="443"/>
      <c r="AA189" s="443"/>
      <c r="AB189" s="446"/>
    </row>
    <row r="190" ht="18.0" customHeight="1">
      <c r="A190" s="443"/>
      <c r="B190" s="444"/>
      <c r="C190" s="444"/>
      <c r="D190" s="444"/>
      <c r="E190" s="444"/>
      <c r="F190" s="451"/>
      <c r="G190" s="451"/>
      <c r="H190" s="444"/>
      <c r="I190" s="457"/>
      <c r="J190" s="457"/>
      <c r="K190" s="446"/>
      <c r="L190" s="446"/>
      <c r="M190" s="446"/>
      <c r="N190" s="446"/>
      <c r="O190" s="443"/>
      <c r="P190" s="443"/>
      <c r="Q190" s="443"/>
      <c r="R190" s="446"/>
      <c r="S190" s="446"/>
      <c r="T190" s="446"/>
      <c r="U190" s="446"/>
      <c r="V190" s="449"/>
      <c r="W190" s="446"/>
      <c r="X190" s="443"/>
      <c r="Y190" s="443"/>
      <c r="Z190" s="443"/>
      <c r="AA190" s="443"/>
      <c r="AB190" s="446"/>
    </row>
    <row r="191" ht="18.0" customHeight="1">
      <c r="A191" s="443"/>
      <c r="B191" s="444"/>
      <c r="C191" s="444"/>
      <c r="D191" s="444"/>
      <c r="E191" s="444"/>
      <c r="F191" s="451"/>
      <c r="G191" s="451"/>
      <c r="H191" s="444"/>
      <c r="I191" s="457"/>
      <c r="J191" s="457"/>
      <c r="K191" s="446"/>
      <c r="L191" s="446"/>
      <c r="M191" s="446"/>
      <c r="N191" s="446"/>
      <c r="O191" s="443"/>
      <c r="P191" s="443"/>
      <c r="Q191" s="443"/>
      <c r="R191" s="446"/>
      <c r="S191" s="446"/>
      <c r="T191" s="446"/>
      <c r="U191" s="446"/>
      <c r="V191" s="449"/>
      <c r="W191" s="446"/>
      <c r="X191" s="443"/>
      <c r="Y191" s="443"/>
      <c r="Z191" s="443"/>
      <c r="AA191" s="443"/>
      <c r="AB191" s="446"/>
    </row>
    <row r="192" ht="18.0" customHeight="1">
      <c r="A192" s="443"/>
      <c r="B192" s="444"/>
      <c r="C192" s="444"/>
      <c r="D192" s="444"/>
      <c r="E192" s="444"/>
      <c r="F192" s="451"/>
      <c r="G192" s="451"/>
      <c r="H192" s="444"/>
      <c r="I192" s="457"/>
      <c r="J192" s="457"/>
      <c r="K192" s="446"/>
      <c r="L192" s="446"/>
      <c r="M192" s="446"/>
      <c r="N192" s="446"/>
      <c r="O192" s="443"/>
      <c r="P192" s="443"/>
      <c r="Q192" s="443"/>
      <c r="R192" s="446"/>
      <c r="S192" s="446"/>
      <c r="T192" s="446"/>
      <c r="U192" s="446"/>
      <c r="V192" s="449"/>
      <c r="W192" s="446"/>
      <c r="X192" s="443"/>
      <c r="Y192" s="443"/>
      <c r="Z192" s="443"/>
      <c r="AA192" s="443"/>
      <c r="AB192" s="446"/>
    </row>
    <row r="193" ht="18.0" customHeight="1">
      <c r="A193" s="443"/>
      <c r="B193" s="444"/>
      <c r="C193" s="444"/>
      <c r="D193" s="444"/>
      <c r="E193" s="444"/>
      <c r="F193" s="451"/>
      <c r="G193" s="451"/>
      <c r="H193" s="444"/>
      <c r="I193" s="457"/>
      <c r="J193" s="457"/>
      <c r="K193" s="446"/>
      <c r="L193" s="446"/>
      <c r="M193" s="446"/>
      <c r="N193" s="446"/>
      <c r="O193" s="443"/>
      <c r="P193" s="443"/>
      <c r="Q193" s="443"/>
      <c r="R193" s="446"/>
      <c r="S193" s="446"/>
      <c r="T193" s="446"/>
      <c r="U193" s="446"/>
      <c r="V193" s="449"/>
      <c r="W193" s="446"/>
      <c r="X193" s="443"/>
      <c r="Y193" s="443"/>
      <c r="Z193" s="443"/>
      <c r="AA193" s="443"/>
      <c r="AB193" s="446"/>
    </row>
    <row r="194" ht="18.0" customHeight="1">
      <c r="A194" s="443"/>
      <c r="B194" s="444"/>
      <c r="C194" s="444"/>
      <c r="D194" s="444"/>
      <c r="E194" s="444"/>
      <c r="F194" s="451"/>
      <c r="G194" s="451"/>
      <c r="H194" s="444"/>
      <c r="I194" s="457"/>
      <c r="J194" s="457"/>
      <c r="K194" s="446"/>
      <c r="L194" s="446"/>
      <c r="M194" s="446"/>
      <c r="N194" s="446"/>
      <c r="O194" s="443"/>
      <c r="P194" s="443"/>
      <c r="Q194" s="443"/>
      <c r="R194" s="446"/>
      <c r="S194" s="446"/>
      <c r="T194" s="446"/>
      <c r="U194" s="446"/>
      <c r="V194" s="449"/>
      <c r="W194" s="446"/>
      <c r="X194" s="443"/>
      <c r="Y194" s="443"/>
      <c r="Z194" s="443"/>
      <c r="AA194" s="443"/>
      <c r="AB194" s="446"/>
    </row>
    <row r="195" ht="18.0" customHeight="1">
      <c r="A195" s="443"/>
      <c r="B195" s="444"/>
      <c r="C195" s="444"/>
      <c r="D195" s="444"/>
      <c r="E195" s="444"/>
      <c r="F195" s="451"/>
      <c r="G195" s="451"/>
      <c r="H195" s="444"/>
      <c r="I195" s="457"/>
      <c r="J195" s="457"/>
      <c r="K195" s="446"/>
      <c r="L195" s="446"/>
      <c r="M195" s="446"/>
      <c r="N195" s="446"/>
      <c r="O195" s="443"/>
      <c r="P195" s="443"/>
      <c r="Q195" s="443"/>
      <c r="R195" s="446"/>
      <c r="S195" s="446"/>
      <c r="T195" s="446"/>
      <c r="U195" s="446"/>
      <c r="V195" s="449"/>
      <c r="W195" s="446"/>
      <c r="X195" s="443"/>
      <c r="Y195" s="443"/>
      <c r="Z195" s="443"/>
      <c r="AA195" s="443"/>
      <c r="AB195" s="446"/>
    </row>
    <row r="196" ht="18.0" customHeight="1">
      <c r="A196" s="443"/>
      <c r="B196" s="444"/>
      <c r="C196" s="444"/>
      <c r="D196" s="444"/>
      <c r="E196" s="444"/>
      <c r="F196" s="451"/>
      <c r="G196" s="451"/>
      <c r="H196" s="444"/>
      <c r="I196" s="457"/>
      <c r="J196" s="457"/>
      <c r="K196" s="446"/>
      <c r="L196" s="446"/>
      <c r="M196" s="446"/>
      <c r="N196" s="446"/>
      <c r="O196" s="443"/>
      <c r="P196" s="443"/>
      <c r="Q196" s="443"/>
      <c r="R196" s="446"/>
      <c r="S196" s="446"/>
      <c r="T196" s="446"/>
      <c r="U196" s="446"/>
      <c r="V196" s="449"/>
      <c r="W196" s="446"/>
      <c r="X196" s="443"/>
      <c r="Y196" s="443"/>
      <c r="Z196" s="443"/>
      <c r="AA196" s="443"/>
      <c r="AB196" s="446"/>
    </row>
    <row r="197" ht="18.0" customHeight="1">
      <c r="A197" s="443"/>
      <c r="B197" s="444"/>
      <c r="C197" s="444"/>
      <c r="D197" s="444"/>
      <c r="E197" s="444"/>
      <c r="F197" s="451"/>
      <c r="G197" s="451"/>
      <c r="H197" s="444"/>
      <c r="I197" s="457"/>
      <c r="J197" s="457"/>
      <c r="K197" s="446"/>
      <c r="L197" s="446"/>
      <c r="M197" s="446"/>
      <c r="N197" s="446"/>
      <c r="O197" s="443"/>
      <c r="P197" s="443"/>
      <c r="Q197" s="443"/>
      <c r="R197" s="446"/>
      <c r="S197" s="446"/>
      <c r="T197" s="446"/>
      <c r="U197" s="446"/>
      <c r="V197" s="449"/>
      <c r="W197" s="446"/>
      <c r="X197" s="443"/>
      <c r="Y197" s="443"/>
      <c r="Z197" s="443"/>
      <c r="AA197" s="443"/>
      <c r="AB197" s="446"/>
    </row>
    <row r="198" ht="18.0" customHeight="1">
      <c r="A198" s="443"/>
      <c r="B198" s="444"/>
      <c r="C198" s="444"/>
      <c r="D198" s="444"/>
      <c r="E198" s="444"/>
      <c r="F198" s="451"/>
      <c r="G198" s="451"/>
      <c r="H198" s="444"/>
      <c r="I198" s="457"/>
      <c r="J198" s="457"/>
      <c r="K198" s="446"/>
      <c r="L198" s="446"/>
      <c r="M198" s="446"/>
      <c r="N198" s="446"/>
      <c r="O198" s="443"/>
      <c r="P198" s="443"/>
      <c r="Q198" s="443"/>
      <c r="R198" s="446"/>
      <c r="S198" s="446"/>
      <c r="T198" s="446"/>
      <c r="U198" s="446"/>
      <c r="V198" s="449"/>
      <c r="W198" s="446"/>
      <c r="X198" s="443"/>
      <c r="Y198" s="443"/>
      <c r="Z198" s="443"/>
      <c r="AA198" s="443"/>
      <c r="AB198" s="446"/>
    </row>
    <row r="199" ht="18.0" customHeight="1">
      <c r="A199" s="443"/>
      <c r="B199" s="444"/>
      <c r="C199" s="444"/>
      <c r="D199" s="444"/>
      <c r="E199" s="444"/>
      <c r="F199" s="451"/>
      <c r="G199" s="451"/>
      <c r="H199" s="444"/>
      <c r="I199" s="457"/>
      <c r="J199" s="457"/>
      <c r="K199" s="446"/>
      <c r="L199" s="446"/>
      <c r="M199" s="446"/>
      <c r="N199" s="446"/>
      <c r="O199" s="443"/>
      <c r="P199" s="443"/>
      <c r="Q199" s="443"/>
      <c r="R199" s="446"/>
      <c r="S199" s="446"/>
      <c r="T199" s="446"/>
      <c r="U199" s="446"/>
      <c r="V199" s="449"/>
      <c r="W199" s="446"/>
      <c r="X199" s="443"/>
      <c r="Y199" s="443"/>
      <c r="Z199" s="443"/>
      <c r="AA199" s="443"/>
      <c r="AB199" s="446"/>
    </row>
    <row r="200" ht="18.0" customHeight="1">
      <c r="A200" s="443"/>
      <c r="B200" s="444"/>
      <c r="C200" s="444"/>
      <c r="D200" s="444"/>
      <c r="E200" s="444"/>
      <c r="F200" s="451"/>
      <c r="G200" s="451"/>
      <c r="H200" s="444"/>
      <c r="I200" s="457"/>
      <c r="J200" s="457"/>
      <c r="K200" s="446"/>
      <c r="L200" s="446"/>
      <c r="M200" s="446"/>
      <c r="N200" s="446"/>
      <c r="O200" s="443"/>
      <c r="P200" s="443"/>
      <c r="Q200" s="443"/>
      <c r="R200" s="446"/>
      <c r="S200" s="446"/>
      <c r="T200" s="446"/>
      <c r="U200" s="446"/>
      <c r="V200" s="449"/>
      <c r="W200" s="446"/>
      <c r="X200" s="443"/>
      <c r="Y200" s="443"/>
      <c r="Z200" s="443"/>
      <c r="AA200" s="443"/>
      <c r="AB200" s="446"/>
    </row>
    <row r="201" ht="18.0" customHeight="1">
      <c r="A201" s="443"/>
      <c r="B201" s="444"/>
      <c r="C201" s="444"/>
      <c r="D201" s="444"/>
      <c r="E201" s="444"/>
      <c r="F201" s="451"/>
      <c r="G201" s="451"/>
      <c r="H201" s="444"/>
      <c r="I201" s="457"/>
      <c r="J201" s="457"/>
      <c r="K201" s="446"/>
      <c r="L201" s="446"/>
      <c r="M201" s="446"/>
      <c r="N201" s="446"/>
      <c r="O201" s="443"/>
      <c r="P201" s="443"/>
      <c r="Q201" s="443"/>
      <c r="R201" s="446"/>
      <c r="S201" s="446"/>
      <c r="T201" s="446"/>
      <c r="U201" s="446"/>
      <c r="V201" s="449"/>
      <c r="W201" s="446"/>
      <c r="X201" s="443"/>
      <c r="Y201" s="443"/>
      <c r="Z201" s="443"/>
      <c r="AA201" s="443"/>
      <c r="AB201" s="446"/>
    </row>
    <row r="202" ht="18.0" customHeight="1">
      <c r="A202" s="443"/>
      <c r="B202" s="444"/>
      <c r="C202" s="444"/>
      <c r="D202" s="444"/>
      <c r="E202" s="444"/>
      <c r="F202" s="451"/>
      <c r="G202" s="451"/>
      <c r="H202" s="444"/>
      <c r="I202" s="457"/>
      <c r="J202" s="457"/>
      <c r="K202" s="446"/>
      <c r="L202" s="446"/>
      <c r="M202" s="446"/>
      <c r="N202" s="446"/>
      <c r="O202" s="443"/>
      <c r="P202" s="443"/>
      <c r="Q202" s="443"/>
      <c r="R202" s="446"/>
      <c r="S202" s="446"/>
      <c r="T202" s="446"/>
      <c r="U202" s="446"/>
      <c r="V202" s="449"/>
      <c r="W202" s="446"/>
      <c r="X202" s="443"/>
      <c r="Y202" s="443"/>
      <c r="Z202" s="443"/>
      <c r="AA202" s="443"/>
      <c r="AB202" s="446"/>
    </row>
    <row r="203" ht="18.0" customHeight="1">
      <c r="A203" s="443"/>
      <c r="B203" s="444"/>
      <c r="C203" s="444"/>
      <c r="D203" s="444"/>
      <c r="E203" s="444"/>
      <c r="F203" s="451"/>
      <c r="G203" s="451"/>
      <c r="H203" s="444"/>
      <c r="I203" s="457"/>
      <c r="J203" s="457"/>
      <c r="K203" s="446"/>
      <c r="L203" s="446"/>
      <c r="M203" s="446"/>
      <c r="N203" s="446"/>
      <c r="O203" s="443"/>
      <c r="P203" s="443"/>
      <c r="Q203" s="443"/>
      <c r="R203" s="446"/>
      <c r="S203" s="446"/>
      <c r="T203" s="446"/>
      <c r="U203" s="446"/>
      <c r="V203" s="449"/>
      <c r="W203" s="446"/>
      <c r="X203" s="443"/>
      <c r="Y203" s="443"/>
      <c r="Z203" s="443"/>
      <c r="AA203" s="443"/>
      <c r="AB203" s="446"/>
    </row>
    <row r="204" ht="18.0" customHeight="1">
      <c r="A204" s="443"/>
      <c r="B204" s="444"/>
      <c r="C204" s="444"/>
      <c r="D204" s="444"/>
      <c r="E204" s="444"/>
      <c r="F204" s="451"/>
      <c r="G204" s="451"/>
      <c r="H204" s="444"/>
      <c r="I204" s="457"/>
      <c r="J204" s="457"/>
      <c r="K204" s="446"/>
      <c r="L204" s="446"/>
      <c r="M204" s="446"/>
      <c r="N204" s="446"/>
      <c r="O204" s="443"/>
      <c r="P204" s="443"/>
      <c r="Q204" s="443"/>
      <c r="R204" s="446"/>
      <c r="S204" s="446"/>
      <c r="T204" s="446"/>
      <c r="U204" s="446"/>
      <c r="V204" s="449"/>
      <c r="W204" s="446"/>
      <c r="X204" s="443"/>
      <c r="Y204" s="443"/>
      <c r="Z204" s="443"/>
      <c r="AA204" s="443"/>
      <c r="AB204" s="446"/>
    </row>
    <row r="205" ht="18.0" customHeight="1">
      <c r="A205" s="443"/>
      <c r="B205" s="444"/>
      <c r="C205" s="444"/>
      <c r="D205" s="444"/>
      <c r="E205" s="444"/>
      <c r="F205" s="451"/>
      <c r="G205" s="451"/>
      <c r="H205" s="444"/>
      <c r="I205" s="457"/>
      <c r="J205" s="457"/>
      <c r="K205" s="446"/>
      <c r="L205" s="446"/>
      <c r="M205" s="446"/>
      <c r="N205" s="446"/>
      <c r="O205" s="443"/>
      <c r="P205" s="443"/>
      <c r="Q205" s="443"/>
      <c r="R205" s="446"/>
      <c r="S205" s="446"/>
      <c r="T205" s="446"/>
      <c r="U205" s="446"/>
      <c r="V205" s="449"/>
      <c r="W205" s="446"/>
      <c r="X205" s="443"/>
      <c r="Y205" s="443"/>
      <c r="Z205" s="443"/>
      <c r="AA205" s="443"/>
      <c r="AB205" s="446"/>
    </row>
    <row r="206" ht="18.0" customHeight="1">
      <c r="A206" s="443"/>
      <c r="B206" s="444"/>
      <c r="C206" s="444"/>
      <c r="D206" s="444"/>
      <c r="E206" s="444"/>
      <c r="F206" s="451"/>
      <c r="G206" s="451"/>
      <c r="H206" s="444"/>
      <c r="I206" s="457"/>
      <c r="J206" s="457"/>
      <c r="K206" s="446"/>
      <c r="L206" s="446"/>
      <c r="M206" s="446"/>
      <c r="N206" s="446"/>
      <c r="O206" s="443"/>
      <c r="P206" s="443"/>
      <c r="Q206" s="443"/>
      <c r="R206" s="446"/>
      <c r="S206" s="446"/>
      <c r="T206" s="446"/>
      <c r="U206" s="446"/>
      <c r="V206" s="449"/>
      <c r="W206" s="446"/>
      <c r="X206" s="443"/>
      <c r="Y206" s="443"/>
      <c r="Z206" s="443"/>
      <c r="AA206" s="443"/>
      <c r="AB206" s="446"/>
    </row>
    <row r="207" ht="18.0" customHeight="1">
      <c r="A207" s="443"/>
      <c r="B207" s="444"/>
      <c r="C207" s="444"/>
      <c r="D207" s="444"/>
      <c r="E207" s="444"/>
      <c r="F207" s="451"/>
      <c r="G207" s="451"/>
      <c r="H207" s="444"/>
      <c r="I207" s="457"/>
      <c r="J207" s="457"/>
      <c r="K207" s="446"/>
      <c r="L207" s="446"/>
      <c r="M207" s="446"/>
      <c r="N207" s="446"/>
      <c r="O207" s="443"/>
      <c r="P207" s="443"/>
      <c r="Q207" s="443"/>
      <c r="R207" s="446"/>
      <c r="S207" s="446"/>
      <c r="T207" s="446"/>
      <c r="U207" s="446"/>
      <c r="V207" s="449"/>
      <c r="W207" s="446"/>
      <c r="X207" s="443"/>
      <c r="Y207" s="443"/>
      <c r="Z207" s="443"/>
      <c r="AA207" s="443"/>
      <c r="AB207" s="446"/>
    </row>
    <row r="208" ht="18.0" customHeight="1">
      <c r="A208" s="443"/>
      <c r="B208" s="444"/>
      <c r="C208" s="444"/>
      <c r="D208" s="444"/>
      <c r="E208" s="444"/>
      <c r="F208" s="451"/>
      <c r="G208" s="451"/>
      <c r="H208" s="444"/>
      <c r="I208" s="457"/>
      <c r="J208" s="457"/>
      <c r="K208" s="446"/>
      <c r="L208" s="446"/>
      <c r="M208" s="446"/>
      <c r="N208" s="446"/>
      <c r="O208" s="443"/>
      <c r="P208" s="443"/>
      <c r="Q208" s="443"/>
      <c r="R208" s="446"/>
      <c r="S208" s="446"/>
      <c r="T208" s="446"/>
      <c r="U208" s="446"/>
      <c r="V208" s="449"/>
      <c r="W208" s="446"/>
      <c r="X208" s="443"/>
      <c r="Y208" s="443"/>
      <c r="Z208" s="443"/>
      <c r="AA208" s="443"/>
      <c r="AB208" s="446"/>
    </row>
    <row r="209" ht="18.0" customHeight="1">
      <c r="A209" s="443"/>
      <c r="B209" s="444"/>
      <c r="C209" s="444"/>
      <c r="D209" s="444"/>
      <c r="E209" s="444"/>
      <c r="F209" s="451"/>
      <c r="G209" s="451"/>
      <c r="H209" s="444"/>
      <c r="I209" s="457"/>
      <c r="J209" s="457"/>
      <c r="K209" s="446"/>
      <c r="L209" s="446"/>
      <c r="M209" s="446"/>
      <c r="N209" s="446"/>
      <c r="O209" s="443"/>
      <c r="P209" s="443"/>
      <c r="Q209" s="443"/>
      <c r="R209" s="446"/>
      <c r="S209" s="446"/>
      <c r="T209" s="446"/>
      <c r="U209" s="446"/>
      <c r="V209" s="449"/>
      <c r="W209" s="446"/>
      <c r="X209" s="443"/>
      <c r="Y209" s="443"/>
      <c r="Z209" s="443"/>
      <c r="AA209" s="443"/>
      <c r="AB209" s="446"/>
    </row>
    <row r="210" ht="18.0" customHeight="1">
      <c r="A210" s="443"/>
      <c r="B210" s="444"/>
      <c r="C210" s="444"/>
      <c r="D210" s="444"/>
      <c r="E210" s="444"/>
      <c r="F210" s="451"/>
      <c r="G210" s="451"/>
      <c r="H210" s="444"/>
      <c r="I210" s="457"/>
      <c r="J210" s="457"/>
      <c r="K210" s="446"/>
      <c r="L210" s="446"/>
      <c r="M210" s="446"/>
      <c r="N210" s="446"/>
      <c r="O210" s="443"/>
      <c r="P210" s="443"/>
      <c r="Q210" s="443"/>
      <c r="R210" s="446"/>
      <c r="S210" s="446"/>
      <c r="T210" s="446"/>
      <c r="U210" s="446"/>
      <c r="V210" s="449"/>
      <c r="W210" s="446"/>
      <c r="X210" s="443"/>
      <c r="Y210" s="443"/>
      <c r="Z210" s="443"/>
      <c r="AA210" s="443"/>
      <c r="AB210" s="446"/>
    </row>
    <row r="211" ht="18.0" customHeight="1">
      <c r="A211" s="443"/>
      <c r="B211" s="444"/>
      <c r="C211" s="444"/>
      <c r="D211" s="444"/>
      <c r="E211" s="444"/>
      <c r="F211" s="451"/>
      <c r="G211" s="451"/>
      <c r="H211" s="444"/>
      <c r="I211" s="457"/>
      <c r="J211" s="457"/>
      <c r="K211" s="446"/>
      <c r="L211" s="446"/>
      <c r="M211" s="446"/>
      <c r="N211" s="446"/>
      <c r="O211" s="443"/>
      <c r="P211" s="443"/>
      <c r="Q211" s="443"/>
      <c r="R211" s="446"/>
      <c r="S211" s="446"/>
      <c r="T211" s="446"/>
      <c r="U211" s="446"/>
      <c r="V211" s="449"/>
      <c r="W211" s="446"/>
      <c r="X211" s="443"/>
      <c r="Y211" s="443"/>
      <c r="Z211" s="443"/>
      <c r="AA211" s="443"/>
      <c r="AB211" s="446"/>
    </row>
    <row r="212" ht="18.0" customHeight="1">
      <c r="A212" s="443"/>
      <c r="B212" s="444"/>
      <c r="C212" s="444"/>
      <c r="D212" s="444"/>
      <c r="E212" s="444"/>
      <c r="F212" s="451"/>
      <c r="G212" s="451"/>
      <c r="H212" s="444"/>
      <c r="I212" s="457"/>
      <c r="J212" s="457"/>
      <c r="K212" s="446"/>
      <c r="L212" s="446"/>
      <c r="M212" s="446"/>
      <c r="N212" s="446"/>
      <c r="O212" s="443"/>
      <c r="P212" s="443"/>
      <c r="Q212" s="443"/>
      <c r="R212" s="446"/>
      <c r="S212" s="446"/>
      <c r="T212" s="446"/>
      <c r="U212" s="446"/>
      <c r="V212" s="449"/>
      <c r="W212" s="446"/>
      <c r="X212" s="443"/>
      <c r="Y212" s="443"/>
      <c r="Z212" s="443"/>
      <c r="AA212" s="443"/>
      <c r="AB212" s="446"/>
    </row>
    <row r="213" ht="18.0" customHeight="1">
      <c r="A213" s="443"/>
      <c r="B213" s="444"/>
      <c r="C213" s="444"/>
      <c r="D213" s="444"/>
      <c r="E213" s="444"/>
      <c r="F213" s="451"/>
      <c r="G213" s="451"/>
      <c r="H213" s="444"/>
      <c r="I213" s="457"/>
      <c r="J213" s="457"/>
      <c r="K213" s="446"/>
      <c r="L213" s="446"/>
      <c r="M213" s="446"/>
      <c r="N213" s="446"/>
      <c r="O213" s="443"/>
      <c r="P213" s="443"/>
      <c r="Q213" s="443"/>
      <c r="R213" s="446"/>
      <c r="S213" s="446"/>
      <c r="T213" s="446"/>
      <c r="U213" s="446"/>
      <c r="V213" s="449"/>
      <c r="W213" s="446"/>
      <c r="X213" s="443"/>
      <c r="Y213" s="443"/>
      <c r="Z213" s="443"/>
      <c r="AA213" s="443"/>
      <c r="AB213" s="446"/>
    </row>
    <row r="214" ht="18.0" customHeight="1">
      <c r="A214" s="443"/>
      <c r="B214" s="444"/>
      <c r="C214" s="444"/>
      <c r="D214" s="444"/>
      <c r="E214" s="444"/>
      <c r="F214" s="451"/>
      <c r="G214" s="451"/>
      <c r="H214" s="444"/>
      <c r="I214" s="457"/>
      <c r="J214" s="457"/>
      <c r="K214" s="446"/>
      <c r="L214" s="446"/>
      <c r="M214" s="446"/>
      <c r="N214" s="446"/>
      <c r="O214" s="443"/>
      <c r="P214" s="443"/>
      <c r="Q214" s="443"/>
      <c r="R214" s="446"/>
      <c r="S214" s="446"/>
      <c r="T214" s="446"/>
      <c r="U214" s="446"/>
      <c r="V214" s="449"/>
      <c r="W214" s="446"/>
      <c r="X214" s="443"/>
      <c r="Y214" s="443"/>
      <c r="Z214" s="443"/>
      <c r="AA214" s="443"/>
      <c r="AB214" s="446"/>
    </row>
    <row r="215" ht="18.0" customHeight="1">
      <c r="A215" s="443"/>
      <c r="B215" s="444"/>
      <c r="C215" s="444"/>
      <c r="D215" s="444"/>
      <c r="E215" s="444"/>
      <c r="F215" s="451"/>
      <c r="G215" s="451"/>
      <c r="H215" s="444"/>
      <c r="I215" s="457"/>
      <c r="J215" s="457"/>
      <c r="K215" s="446"/>
      <c r="L215" s="446"/>
      <c r="M215" s="446"/>
      <c r="N215" s="446"/>
      <c r="O215" s="443"/>
      <c r="P215" s="443"/>
      <c r="Q215" s="443"/>
      <c r="R215" s="446"/>
      <c r="S215" s="446"/>
      <c r="T215" s="446"/>
      <c r="U215" s="446"/>
      <c r="V215" s="449"/>
      <c r="W215" s="446"/>
      <c r="X215" s="443"/>
      <c r="Y215" s="443"/>
      <c r="Z215" s="443"/>
      <c r="AA215" s="443"/>
      <c r="AB215" s="446"/>
    </row>
    <row r="216" ht="18.0" customHeight="1">
      <c r="A216" s="443"/>
      <c r="B216" s="444"/>
      <c r="C216" s="444"/>
      <c r="D216" s="444"/>
      <c r="E216" s="444"/>
      <c r="F216" s="451"/>
      <c r="G216" s="451"/>
      <c r="H216" s="444"/>
      <c r="I216" s="457"/>
      <c r="J216" s="457"/>
      <c r="K216" s="446"/>
      <c r="L216" s="446"/>
      <c r="M216" s="446"/>
      <c r="N216" s="446"/>
      <c r="O216" s="443"/>
      <c r="P216" s="443"/>
      <c r="Q216" s="443"/>
      <c r="R216" s="446"/>
      <c r="S216" s="446"/>
      <c r="T216" s="446"/>
      <c r="U216" s="446"/>
      <c r="V216" s="449"/>
      <c r="W216" s="446"/>
      <c r="X216" s="443"/>
      <c r="Y216" s="443"/>
      <c r="Z216" s="443"/>
      <c r="AA216" s="443"/>
      <c r="AB216" s="446"/>
    </row>
    <row r="217" ht="18.0" customHeight="1">
      <c r="A217" s="443"/>
      <c r="B217" s="444"/>
      <c r="C217" s="444"/>
      <c r="D217" s="444"/>
      <c r="E217" s="444"/>
      <c r="F217" s="451"/>
      <c r="G217" s="451"/>
      <c r="H217" s="444"/>
      <c r="I217" s="457"/>
      <c r="J217" s="457"/>
      <c r="K217" s="446"/>
      <c r="L217" s="446"/>
      <c r="M217" s="446"/>
      <c r="N217" s="446"/>
      <c r="O217" s="443"/>
      <c r="P217" s="443"/>
      <c r="Q217" s="443"/>
      <c r="R217" s="446"/>
      <c r="S217" s="446"/>
      <c r="T217" s="446"/>
      <c r="U217" s="446"/>
      <c r="V217" s="449"/>
      <c r="W217" s="446"/>
      <c r="X217" s="443"/>
      <c r="Y217" s="443"/>
      <c r="Z217" s="443"/>
      <c r="AA217" s="443"/>
      <c r="AB217" s="446"/>
    </row>
    <row r="218" ht="18.0" customHeight="1">
      <c r="A218" s="443"/>
      <c r="B218" s="444"/>
      <c r="C218" s="444"/>
      <c r="D218" s="444"/>
      <c r="E218" s="444"/>
      <c r="F218" s="451"/>
      <c r="G218" s="451"/>
      <c r="H218" s="444"/>
      <c r="I218" s="457"/>
      <c r="J218" s="457"/>
      <c r="K218" s="446"/>
      <c r="L218" s="446"/>
      <c r="M218" s="446"/>
      <c r="N218" s="446"/>
      <c r="O218" s="443"/>
      <c r="P218" s="443"/>
      <c r="Q218" s="443"/>
      <c r="R218" s="446"/>
      <c r="S218" s="446"/>
      <c r="T218" s="446"/>
      <c r="U218" s="446"/>
      <c r="V218" s="449"/>
      <c r="W218" s="446"/>
      <c r="X218" s="443"/>
      <c r="Y218" s="443"/>
      <c r="Z218" s="443"/>
      <c r="AA218" s="443"/>
      <c r="AB218" s="446"/>
    </row>
    <row r="219" ht="18.0" customHeight="1">
      <c r="A219" s="443"/>
      <c r="B219" s="444"/>
      <c r="C219" s="444"/>
      <c r="D219" s="444"/>
      <c r="E219" s="444"/>
      <c r="F219" s="451"/>
      <c r="G219" s="451"/>
      <c r="H219" s="444"/>
      <c r="I219" s="457"/>
      <c r="J219" s="457"/>
      <c r="K219" s="446"/>
      <c r="L219" s="446"/>
      <c r="M219" s="446"/>
      <c r="N219" s="446"/>
      <c r="O219" s="443"/>
      <c r="P219" s="443"/>
      <c r="Q219" s="443"/>
      <c r="R219" s="446"/>
      <c r="S219" s="446"/>
      <c r="T219" s="446"/>
      <c r="U219" s="446"/>
      <c r="V219" s="449"/>
      <c r="W219" s="446"/>
      <c r="X219" s="443"/>
      <c r="Y219" s="443"/>
      <c r="Z219" s="443"/>
      <c r="AA219" s="443"/>
      <c r="AB219" s="446"/>
    </row>
    <row r="220" ht="18.0" customHeight="1">
      <c r="A220" s="443"/>
      <c r="B220" s="444"/>
      <c r="C220" s="444"/>
      <c r="D220" s="444"/>
      <c r="E220" s="444"/>
      <c r="F220" s="451"/>
      <c r="G220" s="451"/>
      <c r="H220" s="444"/>
      <c r="I220" s="457"/>
      <c r="J220" s="457"/>
      <c r="K220" s="446"/>
      <c r="L220" s="446"/>
      <c r="M220" s="446"/>
      <c r="N220" s="446"/>
      <c r="O220" s="443"/>
      <c r="P220" s="443"/>
      <c r="Q220" s="443"/>
      <c r="R220" s="446"/>
      <c r="S220" s="446"/>
      <c r="T220" s="446"/>
      <c r="U220" s="446"/>
      <c r="V220" s="449"/>
      <c r="W220" s="446"/>
      <c r="X220" s="443"/>
      <c r="Y220" s="443"/>
      <c r="Z220" s="443"/>
      <c r="AA220" s="443"/>
      <c r="AB220" s="446"/>
    </row>
    <row r="221" ht="18.0" customHeight="1">
      <c r="A221" s="443"/>
      <c r="B221" s="444"/>
      <c r="C221" s="444"/>
      <c r="D221" s="444"/>
      <c r="E221" s="444"/>
      <c r="F221" s="451"/>
      <c r="G221" s="451"/>
      <c r="H221" s="444"/>
      <c r="I221" s="457"/>
      <c r="J221" s="457"/>
      <c r="K221" s="446"/>
      <c r="L221" s="446"/>
      <c r="M221" s="446"/>
      <c r="N221" s="446"/>
      <c r="O221" s="443"/>
      <c r="P221" s="443"/>
      <c r="Q221" s="443"/>
      <c r="R221" s="446"/>
      <c r="S221" s="446"/>
      <c r="T221" s="446"/>
      <c r="U221" s="446"/>
      <c r="V221" s="449"/>
      <c r="W221" s="446"/>
      <c r="X221" s="443"/>
      <c r="Y221" s="443"/>
      <c r="Z221" s="443"/>
      <c r="AA221" s="443"/>
      <c r="AB221" s="446"/>
    </row>
    <row r="222" ht="18.0" customHeight="1">
      <c r="A222" s="443"/>
      <c r="B222" s="444"/>
      <c r="C222" s="444"/>
      <c r="D222" s="444"/>
      <c r="E222" s="444"/>
      <c r="F222" s="451"/>
      <c r="G222" s="451"/>
      <c r="H222" s="444"/>
      <c r="I222" s="457"/>
      <c r="J222" s="457"/>
      <c r="K222" s="446"/>
      <c r="L222" s="446"/>
      <c r="M222" s="446"/>
      <c r="N222" s="446"/>
      <c r="O222" s="443"/>
      <c r="P222" s="443"/>
      <c r="Q222" s="443"/>
      <c r="R222" s="446"/>
      <c r="S222" s="446"/>
      <c r="T222" s="446"/>
      <c r="U222" s="446"/>
      <c r="V222" s="449"/>
      <c r="W222" s="446"/>
      <c r="X222" s="443"/>
      <c r="Y222" s="443"/>
      <c r="Z222" s="443"/>
      <c r="AA222" s="443"/>
      <c r="AB222" s="446"/>
    </row>
    <row r="223" ht="18.0" customHeight="1">
      <c r="A223" s="443"/>
      <c r="B223" s="444"/>
      <c r="C223" s="444"/>
      <c r="D223" s="444"/>
      <c r="E223" s="444"/>
      <c r="F223" s="451"/>
      <c r="G223" s="451"/>
      <c r="H223" s="444"/>
      <c r="I223" s="457"/>
      <c r="J223" s="457"/>
      <c r="K223" s="446"/>
      <c r="L223" s="446"/>
      <c r="M223" s="446"/>
      <c r="N223" s="446"/>
      <c r="O223" s="443"/>
      <c r="P223" s="443"/>
      <c r="Q223" s="443"/>
      <c r="R223" s="446"/>
      <c r="S223" s="446"/>
      <c r="T223" s="446"/>
      <c r="U223" s="446"/>
      <c r="V223" s="449"/>
      <c r="W223" s="446"/>
      <c r="X223" s="443"/>
      <c r="Y223" s="443"/>
      <c r="Z223" s="443"/>
      <c r="AA223" s="443"/>
      <c r="AB223" s="446"/>
    </row>
    <row r="224" ht="18.0" customHeight="1">
      <c r="A224" s="443"/>
      <c r="B224" s="444"/>
      <c r="C224" s="444"/>
      <c r="D224" s="444"/>
      <c r="E224" s="444"/>
      <c r="F224" s="451"/>
      <c r="G224" s="451"/>
      <c r="H224" s="444"/>
      <c r="I224" s="457"/>
      <c r="J224" s="457"/>
      <c r="K224" s="446"/>
      <c r="L224" s="446"/>
      <c r="M224" s="446"/>
      <c r="N224" s="446"/>
      <c r="O224" s="443"/>
      <c r="P224" s="443"/>
      <c r="Q224" s="443"/>
      <c r="R224" s="446"/>
      <c r="S224" s="446"/>
      <c r="T224" s="446"/>
      <c r="U224" s="446"/>
      <c r="V224" s="449"/>
      <c r="W224" s="446"/>
      <c r="X224" s="443"/>
      <c r="Y224" s="443"/>
      <c r="Z224" s="443"/>
      <c r="AA224" s="443"/>
      <c r="AB224" s="446"/>
    </row>
    <row r="225" ht="18.0" customHeight="1">
      <c r="A225" s="443"/>
      <c r="B225" s="444"/>
      <c r="C225" s="444"/>
      <c r="D225" s="444"/>
      <c r="E225" s="444"/>
      <c r="F225" s="451"/>
      <c r="G225" s="451"/>
      <c r="H225" s="444"/>
      <c r="I225" s="457"/>
      <c r="J225" s="457"/>
      <c r="K225" s="446"/>
      <c r="L225" s="446"/>
      <c r="M225" s="446"/>
      <c r="N225" s="446"/>
      <c r="O225" s="443"/>
      <c r="P225" s="443"/>
      <c r="Q225" s="443"/>
      <c r="R225" s="446"/>
      <c r="S225" s="446"/>
      <c r="T225" s="446"/>
      <c r="U225" s="446"/>
      <c r="V225" s="449"/>
      <c r="W225" s="446"/>
      <c r="X225" s="443"/>
      <c r="Y225" s="443"/>
      <c r="Z225" s="443"/>
      <c r="AA225" s="443"/>
      <c r="AB225" s="446"/>
    </row>
    <row r="226" ht="18.0" customHeight="1">
      <c r="A226" s="443"/>
      <c r="B226" s="444"/>
      <c r="C226" s="444"/>
      <c r="D226" s="444"/>
      <c r="E226" s="444"/>
      <c r="F226" s="451"/>
      <c r="G226" s="451"/>
      <c r="H226" s="444"/>
      <c r="I226" s="457"/>
      <c r="J226" s="457"/>
      <c r="K226" s="446"/>
      <c r="L226" s="446"/>
      <c r="M226" s="446"/>
      <c r="N226" s="446"/>
      <c r="O226" s="443"/>
      <c r="P226" s="443"/>
      <c r="Q226" s="443"/>
      <c r="R226" s="446"/>
      <c r="S226" s="446"/>
      <c r="T226" s="446"/>
      <c r="U226" s="446"/>
      <c r="V226" s="449"/>
      <c r="W226" s="446"/>
      <c r="X226" s="443"/>
      <c r="Y226" s="443"/>
      <c r="Z226" s="443"/>
      <c r="AA226" s="443"/>
      <c r="AB226" s="446"/>
    </row>
    <row r="227" ht="18.0" customHeight="1">
      <c r="A227" s="443"/>
      <c r="B227" s="444"/>
      <c r="C227" s="444"/>
      <c r="D227" s="444"/>
      <c r="E227" s="444"/>
      <c r="F227" s="451"/>
      <c r="G227" s="451"/>
      <c r="H227" s="444"/>
      <c r="I227" s="457"/>
      <c r="J227" s="457"/>
      <c r="K227" s="446"/>
      <c r="L227" s="446"/>
      <c r="M227" s="446"/>
      <c r="N227" s="446"/>
      <c r="O227" s="443"/>
      <c r="P227" s="443"/>
      <c r="Q227" s="443"/>
      <c r="R227" s="446"/>
      <c r="S227" s="446"/>
      <c r="T227" s="446"/>
      <c r="U227" s="446"/>
      <c r="V227" s="449"/>
      <c r="W227" s="446"/>
      <c r="X227" s="443"/>
      <c r="Y227" s="443"/>
      <c r="Z227" s="443"/>
      <c r="AA227" s="443"/>
      <c r="AB227" s="446"/>
    </row>
    <row r="228" ht="18.0" customHeight="1">
      <c r="A228" s="443"/>
      <c r="B228" s="444"/>
      <c r="C228" s="444"/>
      <c r="D228" s="444"/>
      <c r="E228" s="444"/>
      <c r="F228" s="451"/>
      <c r="G228" s="451"/>
      <c r="H228" s="444"/>
      <c r="I228" s="457"/>
      <c r="J228" s="457"/>
      <c r="K228" s="446"/>
      <c r="L228" s="446"/>
      <c r="M228" s="446"/>
      <c r="N228" s="446"/>
      <c r="O228" s="443"/>
      <c r="P228" s="443"/>
      <c r="Q228" s="443"/>
      <c r="R228" s="446"/>
      <c r="S228" s="446"/>
      <c r="T228" s="446"/>
      <c r="U228" s="446"/>
      <c r="V228" s="449"/>
      <c r="W228" s="446"/>
      <c r="X228" s="443"/>
      <c r="Y228" s="443"/>
      <c r="Z228" s="443"/>
      <c r="AA228" s="443"/>
      <c r="AB228" s="446"/>
    </row>
    <row r="229" ht="18.0" customHeight="1">
      <c r="A229" s="443"/>
      <c r="B229" s="444"/>
      <c r="C229" s="444"/>
      <c r="D229" s="444"/>
      <c r="E229" s="444"/>
      <c r="F229" s="451"/>
      <c r="G229" s="451"/>
      <c r="H229" s="444"/>
      <c r="I229" s="457"/>
      <c r="J229" s="457"/>
      <c r="K229" s="446"/>
      <c r="L229" s="446"/>
      <c r="M229" s="446"/>
      <c r="N229" s="446"/>
      <c r="O229" s="443"/>
      <c r="P229" s="443"/>
      <c r="Q229" s="443"/>
      <c r="R229" s="446"/>
      <c r="S229" s="446"/>
      <c r="T229" s="446"/>
      <c r="U229" s="446"/>
      <c r="V229" s="449"/>
      <c r="W229" s="446"/>
      <c r="X229" s="443"/>
      <c r="Y229" s="443"/>
      <c r="Z229" s="443"/>
      <c r="AA229" s="443"/>
      <c r="AB229" s="446"/>
    </row>
    <row r="230" ht="18.0" customHeight="1">
      <c r="A230" s="443"/>
      <c r="B230" s="444"/>
      <c r="C230" s="444"/>
      <c r="D230" s="444"/>
      <c r="E230" s="444"/>
      <c r="F230" s="451"/>
      <c r="G230" s="451"/>
      <c r="H230" s="444"/>
      <c r="I230" s="457"/>
      <c r="J230" s="457"/>
      <c r="K230" s="446"/>
      <c r="L230" s="446"/>
      <c r="M230" s="446"/>
      <c r="N230" s="446"/>
      <c r="O230" s="443"/>
      <c r="P230" s="443"/>
      <c r="Q230" s="443"/>
      <c r="R230" s="446"/>
      <c r="S230" s="446"/>
      <c r="T230" s="446"/>
      <c r="U230" s="446"/>
      <c r="V230" s="449"/>
      <c r="W230" s="446"/>
      <c r="X230" s="443"/>
      <c r="Y230" s="443"/>
      <c r="Z230" s="443"/>
      <c r="AA230" s="443"/>
      <c r="AB230" s="446"/>
    </row>
    <row r="231" ht="18.0" customHeight="1">
      <c r="A231" s="443"/>
      <c r="B231" s="444"/>
      <c r="C231" s="444"/>
      <c r="D231" s="444"/>
      <c r="E231" s="444"/>
      <c r="F231" s="451"/>
      <c r="G231" s="451"/>
      <c r="H231" s="444"/>
      <c r="I231" s="457"/>
      <c r="J231" s="457"/>
      <c r="K231" s="446"/>
      <c r="L231" s="446"/>
      <c r="M231" s="446"/>
      <c r="N231" s="446"/>
      <c r="O231" s="443"/>
      <c r="P231" s="443"/>
      <c r="Q231" s="443"/>
      <c r="R231" s="446"/>
      <c r="S231" s="446"/>
      <c r="T231" s="446"/>
      <c r="U231" s="446"/>
      <c r="V231" s="449"/>
      <c r="W231" s="446"/>
      <c r="X231" s="443"/>
      <c r="Y231" s="443"/>
      <c r="Z231" s="443"/>
      <c r="AA231" s="443"/>
      <c r="AB231" s="446"/>
    </row>
    <row r="232" ht="18.0" customHeight="1">
      <c r="A232" s="443"/>
      <c r="B232" s="444"/>
      <c r="C232" s="444"/>
      <c r="D232" s="444"/>
      <c r="E232" s="444"/>
      <c r="F232" s="451"/>
      <c r="G232" s="451"/>
      <c r="H232" s="444"/>
      <c r="I232" s="457"/>
      <c r="J232" s="457"/>
      <c r="K232" s="446"/>
      <c r="L232" s="446"/>
      <c r="M232" s="446"/>
      <c r="N232" s="446"/>
      <c r="O232" s="443"/>
      <c r="P232" s="443"/>
      <c r="Q232" s="443"/>
      <c r="R232" s="446"/>
      <c r="S232" s="446"/>
      <c r="T232" s="446"/>
      <c r="U232" s="446"/>
      <c r="V232" s="449"/>
      <c r="W232" s="446"/>
      <c r="X232" s="443"/>
      <c r="Y232" s="443"/>
      <c r="Z232" s="443"/>
      <c r="AA232" s="443"/>
      <c r="AB232" s="446"/>
    </row>
    <row r="233" ht="18.0" customHeight="1">
      <c r="A233" s="443"/>
      <c r="B233" s="444"/>
      <c r="C233" s="444"/>
      <c r="D233" s="444"/>
      <c r="E233" s="444"/>
      <c r="F233" s="451"/>
      <c r="G233" s="451"/>
      <c r="H233" s="444"/>
      <c r="I233" s="457"/>
      <c r="J233" s="457"/>
      <c r="K233" s="446"/>
      <c r="L233" s="446"/>
      <c r="M233" s="446"/>
      <c r="N233" s="446"/>
      <c r="O233" s="443"/>
      <c r="P233" s="443"/>
      <c r="Q233" s="443"/>
      <c r="R233" s="446"/>
      <c r="S233" s="446"/>
      <c r="T233" s="446"/>
      <c r="U233" s="446"/>
      <c r="V233" s="449"/>
      <c r="W233" s="446"/>
      <c r="X233" s="443"/>
      <c r="Y233" s="443"/>
      <c r="Z233" s="443"/>
      <c r="AA233" s="443"/>
      <c r="AB233" s="446"/>
    </row>
    <row r="234" ht="18.0" customHeight="1">
      <c r="A234" s="443"/>
      <c r="B234" s="444"/>
      <c r="C234" s="444"/>
      <c r="D234" s="444"/>
      <c r="E234" s="444"/>
      <c r="F234" s="451"/>
      <c r="G234" s="451"/>
      <c r="H234" s="444"/>
      <c r="I234" s="457"/>
      <c r="J234" s="457"/>
      <c r="K234" s="446"/>
      <c r="L234" s="446"/>
      <c r="M234" s="446"/>
      <c r="N234" s="446"/>
      <c r="O234" s="443"/>
      <c r="P234" s="443"/>
      <c r="Q234" s="443"/>
      <c r="R234" s="446"/>
      <c r="S234" s="446"/>
      <c r="T234" s="446"/>
      <c r="U234" s="446"/>
      <c r="V234" s="449"/>
      <c r="W234" s="446"/>
      <c r="X234" s="443"/>
      <c r="Y234" s="443"/>
      <c r="Z234" s="443"/>
      <c r="AA234" s="443"/>
      <c r="AB234" s="446"/>
    </row>
    <row r="235" ht="18.0" customHeight="1">
      <c r="A235" s="443"/>
      <c r="B235" s="444"/>
      <c r="C235" s="444"/>
      <c r="D235" s="444"/>
      <c r="E235" s="444"/>
      <c r="F235" s="451"/>
      <c r="G235" s="451"/>
      <c r="H235" s="444"/>
      <c r="I235" s="457"/>
      <c r="J235" s="457"/>
      <c r="K235" s="446"/>
      <c r="L235" s="446"/>
      <c r="M235" s="446"/>
      <c r="N235" s="446"/>
      <c r="O235" s="443"/>
      <c r="P235" s="443"/>
      <c r="Q235" s="443"/>
      <c r="R235" s="446"/>
      <c r="S235" s="446"/>
      <c r="T235" s="446"/>
      <c r="U235" s="446"/>
      <c r="V235" s="449"/>
      <c r="W235" s="446"/>
      <c r="X235" s="443"/>
      <c r="Y235" s="443"/>
      <c r="Z235" s="443"/>
      <c r="AA235" s="443"/>
      <c r="AB235" s="446"/>
    </row>
    <row r="236" ht="18.0" customHeight="1">
      <c r="A236" s="443"/>
      <c r="B236" s="444"/>
      <c r="C236" s="444"/>
      <c r="D236" s="444"/>
      <c r="E236" s="444"/>
      <c r="F236" s="451"/>
      <c r="G236" s="451"/>
      <c r="H236" s="444"/>
      <c r="I236" s="457"/>
      <c r="J236" s="457"/>
      <c r="K236" s="446"/>
      <c r="L236" s="446"/>
      <c r="M236" s="446"/>
      <c r="N236" s="446"/>
      <c r="O236" s="443"/>
      <c r="P236" s="443"/>
      <c r="Q236" s="443"/>
      <c r="R236" s="446"/>
      <c r="S236" s="446"/>
      <c r="T236" s="446"/>
      <c r="U236" s="446"/>
      <c r="V236" s="449"/>
      <c r="W236" s="446"/>
      <c r="X236" s="443"/>
      <c r="Y236" s="443"/>
      <c r="Z236" s="443"/>
      <c r="AA236" s="443"/>
      <c r="AB236" s="446"/>
    </row>
    <row r="237" ht="18.0" customHeight="1">
      <c r="A237" s="443"/>
      <c r="B237" s="444"/>
      <c r="C237" s="444"/>
      <c r="D237" s="444"/>
      <c r="E237" s="444"/>
      <c r="F237" s="451"/>
      <c r="G237" s="451"/>
      <c r="H237" s="444"/>
      <c r="I237" s="457"/>
      <c r="J237" s="457"/>
      <c r="K237" s="446"/>
      <c r="L237" s="446"/>
      <c r="M237" s="446"/>
      <c r="N237" s="446"/>
      <c r="O237" s="443"/>
      <c r="P237" s="443"/>
      <c r="Q237" s="443"/>
      <c r="R237" s="446"/>
      <c r="S237" s="446"/>
      <c r="T237" s="446"/>
      <c r="U237" s="446"/>
      <c r="V237" s="449"/>
      <c r="W237" s="446"/>
      <c r="X237" s="443"/>
      <c r="Y237" s="443"/>
      <c r="Z237" s="443"/>
      <c r="AA237" s="443"/>
      <c r="AB237" s="446"/>
    </row>
    <row r="238" ht="18.0" customHeight="1">
      <c r="A238" s="443"/>
      <c r="B238" s="444"/>
      <c r="C238" s="444"/>
      <c r="D238" s="444"/>
      <c r="E238" s="444"/>
      <c r="F238" s="451"/>
      <c r="G238" s="451"/>
      <c r="H238" s="444"/>
      <c r="I238" s="457"/>
      <c r="J238" s="457"/>
      <c r="K238" s="446"/>
      <c r="L238" s="446"/>
      <c r="M238" s="446"/>
      <c r="N238" s="446"/>
      <c r="O238" s="443"/>
      <c r="P238" s="443"/>
      <c r="Q238" s="443"/>
      <c r="R238" s="446"/>
      <c r="S238" s="446"/>
      <c r="T238" s="446"/>
      <c r="U238" s="446"/>
      <c r="V238" s="449"/>
      <c r="W238" s="446"/>
      <c r="X238" s="443"/>
      <c r="Y238" s="443"/>
      <c r="Z238" s="443"/>
      <c r="AA238" s="443"/>
      <c r="AB238" s="446"/>
    </row>
    <row r="239" ht="18.0" customHeight="1">
      <c r="A239" s="443"/>
      <c r="B239" s="444"/>
      <c r="C239" s="444"/>
      <c r="D239" s="444"/>
      <c r="E239" s="444"/>
      <c r="F239" s="451"/>
      <c r="G239" s="451"/>
      <c r="H239" s="444"/>
      <c r="I239" s="457"/>
      <c r="J239" s="457"/>
      <c r="K239" s="446"/>
      <c r="L239" s="446"/>
      <c r="M239" s="446"/>
      <c r="N239" s="446"/>
      <c r="O239" s="443"/>
      <c r="P239" s="443"/>
      <c r="Q239" s="443"/>
      <c r="R239" s="446"/>
      <c r="S239" s="446"/>
      <c r="T239" s="446"/>
      <c r="U239" s="446"/>
      <c r="V239" s="449"/>
      <c r="W239" s="446"/>
      <c r="X239" s="443"/>
      <c r="Y239" s="443"/>
      <c r="Z239" s="443"/>
      <c r="AA239" s="443"/>
      <c r="AB239" s="446"/>
    </row>
    <row r="240" ht="18.0" customHeight="1">
      <c r="A240" s="443"/>
      <c r="B240" s="444"/>
      <c r="C240" s="444"/>
      <c r="D240" s="444"/>
      <c r="E240" s="444"/>
      <c r="F240" s="451"/>
      <c r="G240" s="451"/>
      <c r="H240" s="444"/>
      <c r="I240" s="457"/>
      <c r="J240" s="457"/>
      <c r="K240" s="446"/>
      <c r="L240" s="446"/>
      <c r="M240" s="446"/>
      <c r="N240" s="446"/>
      <c r="O240" s="443"/>
      <c r="P240" s="443"/>
      <c r="Q240" s="443"/>
      <c r="R240" s="446"/>
      <c r="S240" s="446"/>
      <c r="T240" s="446"/>
      <c r="U240" s="446"/>
      <c r="V240" s="449"/>
      <c r="W240" s="446"/>
      <c r="X240" s="443"/>
      <c r="Y240" s="443"/>
      <c r="Z240" s="443"/>
      <c r="AA240" s="443"/>
      <c r="AB240" s="446"/>
    </row>
    <row r="241" ht="18.0" customHeight="1">
      <c r="A241" s="443"/>
      <c r="B241" s="444"/>
      <c r="C241" s="444"/>
      <c r="D241" s="444"/>
      <c r="E241" s="444"/>
      <c r="F241" s="451"/>
      <c r="G241" s="451"/>
      <c r="H241" s="444"/>
      <c r="I241" s="457"/>
      <c r="J241" s="457"/>
      <c r="K241" s="446"/>
      <c r="L241" s="446"/>
      <c r="M241" s="446"/>
      <c r="N241" s="446"/>
      <c r="O241" s="443"/>
      <c r="P241" s="443"/>
      <c r="Q241" s="443"/>
      <c r="R241" s="446"/>
      <c r="S241" s="446"/>
      <c r="T241" s="446"/>
      <c r="U241" s="446"/>
      <c r="V241" s="449"/>
      <c r="W241" s="446"/>
      <c r="X241" s="443"/>
      <c r="Y241" s="443"/>
      <c r="Z241" s="443"/>
      <c r="AA241" s="443"/>
      <c r="AB241" s="446"/>
    </row>
    <row r="242" ht="18.0" customHeight="1">
      <c r="A242" s="443"/>
      <c r="B242" s="444"/>
      <c r="C242" s="444"/>
      <c r="D242" s="444"/>
      <c r="E242" s="444"/>
      <c r="F242" s="451"/>
      <c r="G242" s="451"/>
      <c r="H242" s="444"/>
      <c r="I242" s="457"/>
      <c r="J242" s="457"/>
      <c r="K242" s="446"/>
      <c r="L242" s="446"/>
      <c r="M242" s="446"/>
      <c r="N242" s="446"/>
      <c r="O242" s="443"/>
      <c r="P242" s="443"/>
      <c r="Q242" s="443"/>
      <c r="R242" s="446"/>
      <c r="S242" s="446"/>
      <c r="T242" s="446"/>
      <c r="U242" s="446"/>
      <c r="V242" s="449"/>
      <c r="W242" s="446"/>
      <c r="X242" s="443"/>
      <c r="Y242" s="443"/>
      <c r="Z242" s="443"/>
      <c r="AA242" s="443"/>
      <c r="AB242" s="446"/>
    </row>
    <row r="243" ht="18.0" customHeight="1">
      <c r="A243" s="443"/>
      <c r="B243" s="444"/>
      <c r="C243" s="444"/>
      <c r="D243" s="444"/>
      <c r="E243" s="444"/>
      <c r="F243" s="451"/>
      <c r="G243" s="451"/>
      <c r="H243" s="444"/>
      <c r="I243" s="457"/>
      <c r="J243" s="457"/>
      <c r="K243" s="446"/>
      <c r="L243" s="446"/>
      <c r="M243" s="446"/>
      <c r="N243" s="446"/>
      <c r="O243" s="443"/>
      <c r="P243" s="443"/>
      <c r="Q243" s="443"/>
      <c r="R243" s="446"/>
      <c r="S243" s="446"/>
      <c r="T243" s="446"/>
      <c r="U243" s="446"/>
      <c r="V243" s="449"/>
      <c r="W243" s="446"/>
      <c r="X243" s="443"/>
      <c r="Y243" s="443"/>
      <c r="Z243" s="443"/>
      <c r="AA243" s="443"/>
      <c r="AB243" s="446"/>
    </row>
    <row r="244" ht="18.0" customHeight="1">
      <c r="A244" s="443"/>
      <c r="B244" s="444"/>
      <c r="C244" s="444"/>
      <c r="D244" s="444"/>
      <c r="E244" s="444"/>
      <c r="F244" s="451"/>
      <c r="G244" s="451"/>
      <c r="H244" s="444"/>
      <c r="I244" s="457"/>
      <c r="J244" s="457"/>
      <c r="K244" s="446"/>
      <c r="L244" s="446"/>
      <c r="M244" s="446"/>
      <c r="N244" s="446"/>
      <c r="O244" s="443"/>
      <c r="P244" s="443"/>
      <c r="Q244" s="443"/>
      <c r="R244" s="446"/>
      <c r="S244" s="446"/>
      <c r="T244" s="446"/>
      <c r="U244" s="446"/>
      <c r="V244" s="449"/>
      <c r="W244" s="446"/>
      <c r="X244" s="443"/>
      <c r="Y244" s="443"/>
      <c r="Z244" s="443"/>
      <c r="AA244" s="443"/>
      <c r="AB244" s="446"/>
    </row>
    <row r="245" ht="18.0" customHeight="1">
      <c r="A245" s="443"/>
      <c r="B245" s="444"/>
      <c r="C245" s="444"/>
      <c r="D245" s="444"/>
      <c r="E245" s="444"/>
      <c r="F245" s="451"/>
      <c r="G245" s="451"/>
      <c r="H245" s="444"/>
      <c r="I245" s="457"/>
      <c r="J245" s="457"/>
      <c r="K245" s="446"/>
      <c r="L245" s="446"/>
      <c r="M245" s="446"/>
      <c r="N245" s="446"/>
      <c r="O245" s="443"/>
      <c r="P245" s="443"/>
      <c r="Q245" s="443"/>
      <c r="R245" s="446"/>
      <c r="S245" s="446"/>
      <c r="T245" s="446"/>
      <c r="U245" s="446"/>
      <c r="V245" s="449"/>
      <c r="W245" s="446"/>
      <c r="X245" s="443"/>
      <c r="Y245" s="443"/>
      <c r="Z245" s="443"/>
      <c r="AA245" s="443"/>
      <c r="AB245" s="446"/>
    </row>
    <row r="246" ht="18.0" customHeight="1">
      <c r="A246" s="443"/>
      <c r="B246" s="444"/>
      <c r="C246" s="444"/>
      <c r="D246" s="444"/>
      <c r="E246" s="444"/>
      <c r="F246" s="451"/>
      <c r="G246" s="451"/>
      <c r="H246" s="444"/>
      <c r="I246" s="457"/>
      <c r="J246" s="457"/>
      <c r="K246" s="446"/>
      <c r="L246" s="446"/>
      <c r="M246" s="446"/>
      <c r="N246" s="446"/>
      <c r="O246" s="443"/>
      <c r="P246" s="443"/>
      <c r="Q246" s="443"/>
      <c r="R246" s="446"/>
      <c r="S246" s="446"/>
      <c r="T246" s="446"/>
      <c r="U246" s="446"/>
      <c r="V246" s="449"/>
      <c r="W246" s="446"/>
      <c r="X246" s="443"/>
      <c r="Y246" s="443"/>
      <c r="Z246" s="443"/>
      <c r="AA246" s="443"/>
      <c r="AB246" s="446"/>
    </row>
    <row r="247" ht="18.0" customHeight="1">
      <c r="A247" s="443"/>
      <c r="B247" s="444"/>
      <c r="C247" s="444"/>
      <c r="D247" s="444"/>
      <c r="E247" s="444"/>
      <c r="F247" s="451"/>
      <c r="G247" s="451"/>
      <c r="H247" s="444"/>
      <c r="I247" s="457"/>
      <c r="J247" s="457"/>
      <c r="K247" s="446"/>
      <c r="L247" s="446"/>
      <c r="M247" s="446"/>
      <c r="N247" s="446"/>
      <c r="O247" s="443"/>
      <c r="P247" s="443"/>
      <c r="Q247" s="443"/>
      <c r="R247" s="446"/>
      <c r="S247" s="446"/>
      <c r="T247" s="446"/>
      <c r="U247" s="446"/>
      <c r="V247" s="449"/>
      <c r="W247" s="446"/>
      <c r="X247" s="443"/>
      <c r="Y247" s="443"/>
      <c r="Z247" s="443"/>
      <c r="AA247" s="443"/>
      <c r="AB247" s="446"/>
    </row>
    <row r="248" ht="18.0" customHeight="1">
      <c r="A248" s="443"/>
      <c r="B248" s="444"/>
      <c r="C248" s="476"/>
      <c r="D248" s="444"/>
      <c r="E248" s="476"/>
      <c r="F248" s="477"/>
      <c r="G248" s="477"/>
      <c r="H248" s="476"/>
      <c r="I248" s="457"/>
      <c r="J248" s="457"/>
      <c r="K248" s="446"/>
      <c r="L248" s="446"/>
      <c r="M248" s="446"/>
      <c r="N248" s="446"/>
      <c r="O248" s="443"/>
      <c r="P248" s="443"/>
      <c r="Q248" s="443"/>
      <c r="R248" s="446"/>
      <c r="S248" s="446"/>
      <c r="T248" s="446"/>
      <c r="U248" s="446"/>
      <c r="V248" s="449"/>
      <c r="W248" s="446"/>
      <c r="X248" s="443"/>
      <c r="Y248" s="443"/>
      <c r="Z248" s="443"/>
      <c r="AA248" s="443"/>
      <c r="AB248" s="446"/>
    </row>
    <row r="249" ht="18.0" customHeight="1">
      <c r="A249" s="443"/>
      <c r="B249" s="476"/>
      <c r="C249" s="476"/>
      <c r="D249" s="476"/>
      <c r="E249" s="476"/>
      <c r="F249" s="477"/>
      <c r="G249" s="477"/>
      <c r="H249" s="476"/>
      <c r="I249" s="457"/>
      <c r="J249" s="457"/>
      <c r="K249" s="446"/>
      <c r="L249" s="446"/>
      <c r="M249" s="446"/>
      <c r="N249" s="446"/>
      <c r="O249" s="443"/>
      <c r="P249" s="443"/>
      <c r="Q249" s="443"/>
      <c r="R249" s="446"/>
      <c r="S249" s="446"/>
      <c r="T249" s="446"/>
      <c r="U249" s="446"/>
      <c r="V249" s="449"/>
      <c r="W249" s="446"/>
      <c r="X249" s="443"/>
      <c r="Y249" s="443"/>
      <c r="Z249" s="443"/>
      <c r="AA249" s="443"/>
      <c r="AB249" s="446"/>
    </row>
    <row r="250" ht="18.0" customHeight="1">
      <c r="A250" s="443"/>
      <c r="B250" s="476"/>
      <c r="C250" s="476"/>
      <c r="D250" s="476"/>
      <c r="E250" s="476"/>
      <c r="F250" s="477"/>
      <c r="G250" s="477"/>
      <c r="H250" s="476"/>
      <c r="I250" s="457"/>
      <c r="J250" s="457"/>
      <c r="K250" s="446"/>
      <c r="L250" s="446"/>
      <c r="M250" s="446"/>
      <c r="N250" s="446"/>
      <c r="O250" s="443"/>
      <c r="P250" s="443"/>
      <c r="Q250" s="443"/>
      <c r="R250" s="446"/>
      <c r="S250" s="446"/>
      <c r="T250" s="446"/>
      <c r="U250" s="446"/>
      <c r="V250" s="449"/>
      <c r="W250" s="446"/>
      <c r="X250" s="443"/>
      <c r="Y250" s="443"/>
      <c r="Z250" s="443"/>
      <c r="AA250" s="443"/>
      <c r="AB250" s="446"/>
    </row>
    <row r="251" ht="18.0" customHeight="1">
      <c r="A251" s="443"/>
      <c r="B251" s="476"/>
      <c r="C251" s="476"/>
      <c r="D251" s="476"/>
      <c r="E251" s="476"/>
      <c r="F251" s="477"/>
      <c r="G251" s="477"/>
      <c r="H251" s="476"/>
      <c r="I251" s="457"/>
      <c r="J251" s="457"/>
      <c r="K251" s="446"/>
      <c r="L251" s="446"/>
      <c r="M251" s="446"/>
      <c r="N251" s="446"/>
      <c r="O251" s="443"/>
      <c r="P251" s="443"/>
      <c r="Q251" s="443"/>
      <c r="R251" s="446"/>
      <c r="S251" s="446"/>
      <c r="T251" s="446"/>
      <c r="U251" s="446"/>
      <c r="V251" s="449"/>
      <c r="W251" s="446"/>
      <c r="X251" s="443"/>
      <c r="Y251" s="443"/>
      <c r="Z251" s="443"/>
      <c r="AA251" s="443"/>
      <c r="AB251" s="446"/>
    </row>
    <row r="252" ht="18.0" customHeight="1">
      <c r="A252" s="443"/>
      <c r="B252" s="476"/>
      <c r="C252" s="476"/>
      <c r="D252" s="476"/>
      <c r="E252" s="476"/>
      <c r="F252" s="477"/>
      <c r="G252" s="477"/>
      <c r="H252" s="476"/>
      <c r="I252" s="457"/>
      <c r="J252" s="457"/>
      <c r="K252" s="446"/>
      <c r="L252" s="446"/>
      <c r="M252" s="446"/>
      <c r="N252" s="446"/>
      <c r="O252" s="443"/>
      <c r="P252" s="443"/>
      <c r="Q252" s="443"/>
      <c r="R252" s="446"/>
      <c r="S252" s="446"/>
      <c r="T252" s="446"/>
      <c r="U252" s="446"/>
      <c r="V252" s="449"/>
      <c r="W252" s="446"/>
      <c r="X252" s="443"/>
      <c r="Y252" s="443"/>
      <c r="Z252" s="443"/>
      <c r="AA252" s="443"/>
      <c r="AB252" s="446"/>
    </row>
    <row r="253" ht="18.0" customHeight="1">
      <c r="A253" s="443"/>
      <c r="B253" s="476"/>
      <c r="C253" s="476"/>
      <c r="D253" s="476"/>
      <c r="E253" s="476"/>
      <c r="F253" s="477"/>
      <c r="G253" s="477"/>
      <c r="H253" s="476"/>
      <c r="I253" s="457"/>
      <c r="J253" s="457"/>
      <c r="K253" s="446"/>
      <c r="L253" s="446"/>
      <c r="M253" s="446"/>
      <c r="N253" s="446"/>
      <c r="O253" s="443"/>
      <c r="P253" s="443"/>
      <c r="Q253" s="443"/>
      <c r="R253" s="446"/>
      <c r="S253" s="446"/>
      <c r="T253" s="446"/>
      <c r="U253" s="446"/>
      <c r="V253" s="449"/>
      <c r="W253" s="446"/>
      <c r="X253" s="443"/>
      <c r="Y253" s="443"/>
      <c r="Z253" s="443"/>
      <c r="AA253" s="443"/>
      <c r="AB253" s="446"/>
    </row>
    <row r="254" ht="18.0" customHeight="1">
      <c r="A254" s="443"/>
      <c r="B254" s="476"/>
      <c r="C254" s="476"/>
      <c r="D254" s="476"/>
      <c r="E254" s="476"/>
      <c r="F254" s="477"/>
      <c r="G254" s="477"/>
      <c r="H254" s="476"/>
      <c r="I254" s="457"/>
      <c r="J254" s="457"/>
      <c r="K254" s="446"/>
      <c r="L254" s="446"/>
      <c r="M254" s="446"/>
      <c r="N254" s="446"/>
      <c r="O254" s="443"/>
      <c r="P254" s="443"/>
      <c r="Q254" s="443"/>
      <c r="R254" s="446"/>
      <c r="S254" s="446"/>
      <c r="T254" s="446"/>
      <c r="U254" s="446"/>
      <c r="V254" s="449"/>
      <c r="W254" s="446"/>
      <c r="X254" s="443"/>
      <c r="Y254" s="443"/>
      <c r="Z254" s="443"/>
      <c r="AA254" s="443"/>
      <c r="AB254" s="446"/>
    </row>
    <row r="255" ht="18.0" customHeight="1">
      <c r="A255" s="443"/>
      <c r="B255" s="476"/>
      <c r="C255" s="476"/>
      <c r="D255" s="476"/>
      <c r="E255" s="476"/>
      <c r="F255" s="477"/>
      <c r="G255" s="477"/>
      <c r="H255" s="476"/>
      <c r="I255" s="457"/>
      <c r="J255" s="457"/>
      <c r="K255" s="446"/>
      <c r="L255" s="446"/>
      <c r="M255" s="446"/>
      <c r="N255" s="446"/>
      <c r="O255" s="443"/>
      <c r="P255" s="443"/>
      <c r="Q255" s="443"/>
      <c r="R255" s="446"/>
      <c r="S255" s="446"/>
      <c r="T255" s="446"/>
      <c r="U255" s="446"/>
      <c r="V255" s="449"/>
      <c r="W255" s="446"/>
      <c r="X255" s="443"/>
      <c r="Y255" s="443"/>
      <c r="Z255" s="443"/>
      <c r="AA255" s="443"/>
      <c r="AB255" s="446"/>
    </row>
    <row r="256" ht="18.0" customHeight="1">
      <c r="A256" s="443"/>
      <c r="B256" s="476"/>
      <c r="C256" s="476"/>
      <c r="D256" s="476"/>
      <c r="E256" s="476"/>
      <c r="F256" s="477"/>
      <c r="G256" s="477"/>
      <c r="H256" s="476"/>
      <c r="I256" s="457"/>
      <c r="J256" s="457"/>
      <c r="K256" s="446"/>
      <c r="L256" s="446"/>
      <c r="M256" s="446"/>
      <c r="N256" s="446"/>
      <c r="O256" s="443"/>
      <c r="P256" s="443"/>
      <c r="Q256" s="443"/>
      <c r="R256" s="446"/>
      <c r="S256" s="446"/>
      <c r="T256" s="446"/>
      <c r="U256" s="446"/>
      <c r="V256" s="449"/>
      <c r="W256" s="446"/>
      <c r="X256" s="443"/>
      <c r="Y256" s="443"/>
      <c r="Z256" s="443"/>
      <c r="AA256" s="443"/>
      <c r="AB256" s="446"/>
    </row>
    <row r="257" ht="18.0" customHeight="1">
      <c r="A257" s="443"/>
      <c r="B257" s="476"/>
      <c r="C257" s="476"/>
      <c r="D257" s="476"/>
      <c r="E257" s="476"/>
      <c r="F257" s="477"/>
      <c r="G257" s="477"/>
      <c r="H257" s="476"/>
      <c r="I257" s="457"/>
      <c r="J257" s="457"/>
      <c r="K257" s="446"/>
      <c r="L257" s="446"/>
      <c r="M257" s="446"/>
      <c r="N257" s="446"/>
      <c r="O257" s="443"/>
      <c r="P257" s="443"/>
      <c r="Q257" s="443"/>
      <c r="R257" s="446"/>
      <c r="S257" s="446"/>
      <c r="T257" s="446"/>
      <c r="U257" s="446"/>
      <c r="V257" s="449"/>
      <c r="W257" s="446"/>
      <c r="X257" s="443"/>
      <c r="Y257" s="443"/>
      <c r="Z257" s="443"/>
      <c r="AA257" s="443"/>
      <c r="AB257" s="446"/>
    </row>
    <row r="258" ht="18.0" customHeight="1">
      <c r="A258" s="443"/>
      <c r="B258" s="476"/>
      <c r="C258" s="476"/>
      <c r="D258" s="476"/>
      <c r="E258" s="476"/>
      <c r="F258" s="477"/>
      <c r="G258" s="477"/>
      <c r="H258" s="476"/>
      <c r="I258" s="457"/>
      <c r="J258" s="457"/>
      <c r="K258" s="446"/>
      <c r="L258" s="446"/>
      <c r="M258" s="446"/>
      <c r="N258" s="446"/>
      <c r="O258" s="443"/>
      <c r="P258" s="443"/>
      <c r="Q258" s="443"/>
      <c r="R258" s="446"/>
      <c r="S258" s="446"/>
      <c r="T258" s="446"/>
      <c r="U258" s="446"/>
      <c r="V258" s="449"/>
      <c r="W258" s="446"/>
      <c r="X258" s="443"/>
      <c r="Y258" s="443"/>
      <c r="Z258" s="443"/>
      <c r="AA258" s="443"/>
      <c r="AB258" s="446"/>
    </row>
    <row r="259" ht="18.0" customHeight="1">
      <c r="A259" s="443"/>
      <c r="B259" s="476"/>
      <c r="C259" s="476"/>
      <c r="D259" s="476"/>
      <c r="E259" s="476"/>
      <c r="F259" s="477"/>
      <c r="G259" s="477"/>
      <c r="H259" s="476"/>
      <c r="I259" s="457"/>
      <c r="J259" s="457"/>
      <c r="K259" s="446"/>
      <c r="L259" s="446"/>
      <c r="M259" s="446"/>
      <c r="N259" s="446"/>
      <c r="O259" s="443"/>
      <c r="P259" s="443"/>
      <c r="Q259" s="443"/>
      <c r="R259" s="446"/>
      <c r="S259" s="446"/>
      <c r="T259" s="446"/>
      <c r="U259" s="446"/>
      <c r="V259" s="449"/>
      <c r="W259" s="446"/>
      <c r="X259" s="443"/>
      <c r="Y259" s="443"/>
      <c r="Z259" s="443"/>
      <c r="AA259" s="443"/>
      <c r="AB259" s="446"/>
    </row>
    <row r="260" ht="18.0" customHeight="1">
      <c r="A260" s="443"/>
      <c r="B260" s="476"/>
      <c r="C260" s="476"/>
      <c r="D260" s="476"/>
      <c r="E260" s="476"/>
      <c r="F260" s="477"/>
      <c r="G260" s="477"/>
      <c r="H260" s="476"/>
      <c r="I260" s="457"/>
      <c r="J260" s="457"/>
      <c r="K260" s="446"/>
      <c r="L260" s="446"/>
      <c r="M260" s="446"/>
      <c r="N260" s="446"/>
      <c r="O260" s="443"/>
      <c r="P260" s="443"/>
      <c r="Q260" s="443"/>
      <c r="R260" s="446"/>
      <c r="S260" s="446"/>
      <c r="T260" s="446"/>
      <c r="U260" s="446"/>
      <c r="V260" s="449"/>
      <c r="W260" s="446"/>
      <c r="X260" s="443"/>
      <c r="Y260" s="443"/>
      <c r="Z260" s="443"/>
      <c r="AA260" s="443"/>
      <c r="AB260" s="446"/>
    </row>
    <row r="261" ht="18.0" customHeight="1">
      <c r="A261" s="443"/>
      <c r="B261" s="476"/>
      <c r="C261" s="476"/>
      <c r="D261" s="476"/>
      <c r="E261" s="476"/>
      <c r="F261" s="477"/>
      <c r="G261" s="477"/>
      <c r="H261" s="476"/>
      <c r="I261" s="457"/>
      <c r="J261" s="457"/>
      <c r="K261" s="446"/>
      <c r="L261" s="446"/>
      <c r="M261" s="446"/>
      <c r="N261" s="446"/>
      <c r="O261" s="443"/>
      <c r="P261" s="443"/>
      <c r="Q261" s="443"/>
      <c r="R261" s="446"/>
      <c r="S261" s="446"/>
      <c r="T261" s="446"/>
      <c r="U261" s="446"/>
      <c r="V261" s="449"/>
      <c r="W261" s="446"/>
      <c r="X261" s="443"/>
      <c r="Y261" s="443"/>
      <c r="Z261" s="443"/>
      <c r="AA261" s="443"/>
      <c r="AB261" s="446"/>
    </row>
    <row r="262" ht="18.0" customHeight="1">
      <c r="A262" s="443"/>
      <c r="B262" s="476"/>
      <c r="C262" s="476"/>
      <c r="D262" s="476"/>
      <c r="E262" s="476"/>
      <c r="F262" s="477"/>
      <c r="G262" s="477"/>
      <c r="H262" s="476"/>
      <c r="I262" s="457"/>
      <c r="J262" s="457"/>
      <c r="K262" s="446"/>
      <c r="L262" s="446"/>
      <c r="M262" s="446"/>
      <c r="N262" s="446"/>
      <c r="O262" s="443"/>
      <c r="P262" s="443"/>
      <c r="Q262" s="443"/>
      <c r="R262" s="446"/>
      <c r="S262" s="446"/>
      <c r="T262" s="446"/>
      <c r="U262" s="446"/>
      <c r="V262" s="449"/>
      <c r="W262" s="446"/>
      <c r="X262" s="443"/>
      <c r="Y262" s="443"/>
      <c r="Z262" s="443"/>
      <c r="AA262" s="443"/>
      <c r="AB262" s="446"/>
    </row>
    <row r="263" ht="18.0" customHeight="1">
      <c r="A263" s="443"/>
      <c r="B263" s="476"/>
      <c r="C263" s="476"/>
      <c r="D263" s="476"/>
      <c r="E263" s="476"/>
      <c r="F263" s="477"/>
      <c r="G263" s="477"/>
      <c r="H263" s="476"/>
      <c r="I263" s="457"/>
      <c r="J263" s="457"/>
      <c r="K263" s="446"/>
      <c r="L263" s="446"/>
      <c r="M263" s="446"/>
      <c r="N263" s="446"/>
      <c r="O263" s="443"/>
      <c r="P263" s="443"/>
      <c r="Q263" s="443"/>
      <c r="R263" s="446"/>
      <c r="S263" s="446"/>
      <c r="T263" s="446"/>
      <c r="U263" s="446"/>
      <c r="V263" s="449"/>
      <c r="W263" s="446"/>
      <c r="X263" s="443"/>
      <c r="Y263" s="443"/>
      <c r="Z263" s="443"/>
      <c r="AA263" s="443"/>
      <c r="AB263" s="446"/>
    </row>
    <row r="264" ht="18.0" customHeight="1">
      <c r="A264" s="443"/>
      <c r="B264" s="476"/>
      <c r="C264" s="476"/>
      <c r="D264" s="476"/>
      <c r="E264" s="476"/>
      <c r="F264" s="477"/>
      <c r="G264" s="477"/>
      <c r="H264" s="476"/>
      <c r="I264" s="457"/>
      <c r="J264" s="457"/>
      <c r="K264" s="446"/>
      <c r="L264" s="446"/>
      <c r="M264" s="446"/>
      <c r="N264" s="446"/>
      <c r="O264" s="443"/>
      <c r="P264" s="443"/>
      <c r="Q264" s="443"/>
      <c r="R264" s="446"/>
      <c r="S264" s="446"/>
      <c r="T264" s="446"/>
      <c r="U264" s="446"/>
      <c r="V264" s="449"/>
      <c r="W264" s="446"/>
      <c r="X264" s="443"/>
      <c r="Y264" s="443"/>
      <c r="Z264" s="443"/>
      <c r="AA264" s="443"/>
      <c r="AB264" s="446"/>
    </row>
    <row r="265" ht="18.0" customHeight="1">
      <c r="A265" s="443"/>
      <c r="B265" s="476"/>
      <c r="C265" s="476"/>
      <c r="D265" s="476"/>
      <c r="E265" s="476"/>
      <c r="F265" s="477"/>
      <c r="G265" s="477"/>
      <c r="H265" s="476"/>
      <c r="I265" s="457"/>
      <c r="J265" s="457"/>
      <c r="K265" s="446"/>
      <c r="L265" s="446"/>
      <c r="M265" s="446"/>
      <c r="N265" s="446"/>
      <c r="O265" s="443"/>
      <c r="P265" s="443"/>
      <c r="Q265" s="443"/>
      <c r="R265" s="446"/>
      <c r="S265" s="446"/>
      <c r="T265" s="446"/>
      <c r="U265" s="446"/>
      <c r="V265" s="449"/>
      <c r="W265" s="446"/>
      <c r="X265" s="443"/>
      <c r="Y265" s="443"/>
      <c r="Z265" s="443"/>
      <c r="AA265" s="443"/>
      <c r="AB265" s="446"/>
    </row>
    <row r="266" ht="18.0" customHeight="1">
      <c r="A266" s="443"/>
      <c r="B266" s="476"/>
      <c r="C266" s="476"/>
      <c r="D266" s="476"/>
      <c r="E266" s="476"/>
      <c r="F266" s="477"/>
      <c r="G266" s="477"/>
      <c r="H266" s="476"/>
      <c r="I266" s="457"/>
      <c r="J266" s="457"/>
      <c r="K266" s="446"/>
      <c r="L266" s="446"/>
      <c r="M266" s="446"/>
      <c r="N266" s="446"/>
      <c r="O266" s="443"/>
      <c r="P266" s="443"/>
      <c r="Q266" s="443"/>
      <c r="R266" s="446"/>
      <c r="S266" s="446"/>
      <c r="T266" s="446"/>
      <c r="U266" s="446"/>
      <c r="V266" s="449"/>
      <c r="W266" s="446"/>
      <c r="X266" s="443"/>
      <c r="Y266" s="443"/>
      <c r="Z266" s="443"/>
      <c r="AA266" s="443"/>
      <c r="AB266" s="446"/>
    </row>
    <row r="267" ht="18.0" customHeight="1">
      <c r="A267" s="443"/>
      <c r="B267" s="478"/>
      <c r="C267" s="478"/>
      <c r="D267" s="478"/>
      <c r="E267" s="478"/>
      <c r="F267" s="479"/>
      <c r="G267" s="479"/>
      <c r="H267" s="478"/>
      <c r="I267" s="480"/>
      <c r="J267" s="480"/>
      <c r="K267" s="446"/>
      <c r="L267" s="446"/>
      <c r="M267" s="446"/>
      <c r="N267" s="446"/>
      <c r="O267" s="443"/>
      <c r="P267" s="443"/>
      <c r="Q267" s="443"/>
      <c r="R267" s="446"/>
      <c r="S267" s="446"/>
      <c r="T267" s="446"/>
      <c r="U267" s="446"/>
      <c r="V267" s="449"/>
      <c r="W267" s="446"/>
      <c r="X267" s="443"/>
      <c r="Y267" s="443"/>
      <c r="Z267" s="443"/>
      <c r="AA267" s="443"/>
      <c r="AB267" s="446"/>
    </row>
    <row r="268" ht="18.0" customHeight="1">
      <c r="A268" s="443"/>
      <c r="B268" s="478"/>
      <c r="C268" s="478"/>
      <c r="D268" s="478"/>
      <c r="E268" s="478"/>
      <c r="F268" s="479"/>
      <c r="G268" s="479"/>
      <c r="H268" s="478"/>
      <c r="I268" s="480"/>
      <c r="J268" s="480"/>
      <c r="K268" s="446"/>
      <c r="L268" s="446"/>
      <c r="M268" s="446"/>
      <c r="N268" s="446"/>
      <c r="O268" s="443"/>
      <c r="P268" s="443"/>
      <c r="Q268" s="443"/>
      <c r="R268" s="446"/>
      <c r="S268" s="446"/>
      <c r="T268" s="446"/>
      <c r="U268" s="446"/>
      <c r="V268" s="446"/>
      <c r="W268" s="446"/>
      <c r="X268" s="443"/>
      <c r="Y268" s="443"/>
      <c r="Z268" s="443"/>
      <c r="AA268" s="443"/>
      <c r="AB268" s="446"/>
    </row>
    <row r="269" ht="18.0" customHeight="1">
      <c r="A269" s="443"/>
      <c r="B269" s="478"/>
      <c r="C269" s="478"/>
      <c r="D269" s="478"/>
      <c r="E269" s="478"/>
      <c r="F269" s="479"/>
      <c r="G269" s="479"/>
      <c r="H269" s="478"/>
      <c r="I269" s="480"/>
      <c r="J269" s="480"/>
      <c r="K269" s="446"/>
      <c r="L269" s="446"/>
      <c r="M269" s="446"/>
      <c r="N269" s="446"/>
      <c r="O269" s="443"/>
      <c r="P269" s="443"/>
      <c r="Q269" s="443"/>
      <c r="R269" s="446"/>
      <c r="S269" s="446"/>
      <c r="T269" s="446"/>
      <c r="U269" s="446"/>
      <c r="V269" s="446"/>
      <c r="W269" s="446"/>
      <c r="X269" s="443"/>
      <c r="Y269" s="443"/>
      <c r="Z269" s="443"/>
      <c r="AA269" s="443"/>
      <c r="AB269" s="446"/>
    </row>
    <row r="270" ht="18.0" customHeight="1">
      <c r="A270" s="443"/>
      <c r="B270" s="478"/>
      <c r="C270" s="478"/>
      <c r="D270" s="478"/>
      <c r="E270" s="478"/>
      <c r="F270" s="479"/>
      <c r="G270" s="479"/>
      <c r="H270" s="478"/>
      <c r="I270" s="480"/>
      <c r="J270" s="480"/>
      <c r="K270" s="446"/>
      <c r="L270" s="446"/>
      <c r="M270" s="446"/>
      <c r="N270" s="446"/>
      <c r="O270" s="443"/>
      <c r="P270" s="443"/>
      <c r="Q270" s="443"/>
      <c r="R270" s="446"/>
      <c r="S270" s="446"/>
      <c r="T270" s="446"/>
      <c r="U270" s="446"/>
      <c r="V270" s="446"/>
      <c r="W270" s="446"/>
      <c r="X270" s="443"/>
      <c r="Y270" s="443"/>
      <c r="Z270" s="443"/>
      <c r="AA270" s="443"/>
      <c r="AB270" s="446"/>
    </row>
    <row r="271" ht="18.0" customHeight="1">
      <c r="A271" s="443"/>
      <c r="B271" s="478"/>
      <c r="C271" s="478"/>
      <c r="D271" s="478"/>
      <c r="E271" s="478"/>
      <c r="F271" s="479"/>
      <c r="G271" s="479"/>
      <c r="H271" s="478"/>
      <c r="I271" s="480"/>
      <c r="J271" s="480"/>
      <c r="K271" s="446"/>
      <c r="L271" s="446"/>
      <c r="M271" s="446"/>
      <c r="N271" s="446"/>
      <c r="O271" s="443"/>
      <c r="P271" s="443"/>
      <c r="Q271" s="443"/>
      <c r="R271" s="446"/>
      <c r="S271" s="446"/>
      <c r="T271" s="446"/>
      <c r="U271" s="446"/>
      <c r="V271" s="446"/>
      <c r="W271" s="446"/>
      <c r="X271" s="443"/>
      <c r="Y271" s="443"/>
      <c r="Z271" s="443"/>
      <c r="AA271" s="443"/>
      <c r="AB271" s="446"/>
    </row>
    <row r="272" ht="18.0" customHeight="1">
      <c r="A272" s="443"/>
      <c r="B272" s="481"/>
      <c r="C272" s="481"/>
      <c r="D272" s="481"/>
      <c r="E272" s="481"/>
      <c r="F272" s="482"/>
      <c r="G272" s="482"/>
      <c r="H272" s="481"/>
      <c r="I272" s="483"/>
      <c r="J272" s="483"/>
      <c r="K272" s="446"/>
      <c r="L272" s="446"/>
      <c r="M272" s="446"/>
      <c r="N272" s="446"/>
      <c r="O272" s="443"/>
      <c r="P272" s="443"/>
      <c r="Q272" s="443"/>
      <c r="R272" s="446"/>
      <c r="S272" s="446"/>
      <c r="T272" s="446"/>
      <c r="U272" s="446"/>
      <c r="V272" s="446"/>
      <c r="W272" s="446"/>
      <c r="X272" s="443"/>
      <c r="Y272" s="443"/>
      <c r="Z272" s="443"/>
      <c r="AA272" s="443"/>
      <c r="AB272" s="446"/>
    </row>
    <row r="273" ht="18.0" customHeight="1">
      <c r="A273" s="443"/>
      <c r="B273" s="481"/>
      <c r="C273" s="481"/>
      <c r="D273" s="481"/>
      <c r="E273" s="481"/>
      <c r="F273" s="482"/>
      <c r="G273" s="482"/>
      <c r="H273" s="481"/>
      <c r="I273" s="483"/>
      <c r="J273" s="483"/>
      <c r="K273" s="446"/>
      <c r="L273" s="446"/>
      <c r="M273" s="446"/>
      <c r="N273" s="446"/>
      <c r="O273" s="443"/>
      <c r="P273" s="443"/>
      <c r="Q273" s="443"/>
      <c r="R273" s="446"/>
      <c r="S273" s="446"/>
      <c r="T273" s="446"/>
      <c r="U273" s="446"/>
      <c r="V273" s="446"/>
      <c r="W273" s="446"/>
      <c r="X273" s="443"/>
      <c r="Y273" s="443"/>
      <c r="Z273" s="443"/>
      <c r="AA273" s="443"/>
      <c r="AB273" s="446"/>
    </row>
    <row r="274" ht="18.0" customHeight="1">
      <c r="A274" s="443"/>
      <c r="B274" s="481"/>
      <c r="C274" s="481"/>
      <c r="D274" s="481"/>
      <c r="E274" s="481"/>
      <c r="F274" s="482"/>
      <c r="G274" s="482"/>
      <c r="H274" s="481"/>
      <c r="I274" s="483"/>
      <c r="J274" s="483"/>
      <c r="K274" s="446"/>
      <c r="L274" s="446"/>
      <c r="M274" s="446"/>
      <c r="N274" s="446"/>
      <c r="O274" s="443"/>
      <c r="P274" s="443"/>
      <c r="Q274" s="443"/>
      <c r="R274" s="446"/>
      <c r="S274" s="446"/>
      <c r="T274" s="446"/>
      <c r="U274" s="446"/>
      <c r="V274" s="446"/>
      <c r="W274" s="446"/>
      <c r="X274" s="443"/>
      <c r="Y274" s="443"/>
      <c r="Z274" s="443"/>
      <c r="AA274" s="443"/>
      <c r="AB274" s="446"/>
    </row>
    <row r="275" ht="18.0" customHeight="1">
      <c r="A275" s="443"/>
      <c r="B275" s="481"/>
      <c r="C275" s="481"/>
      <c r="D275" s="481"/>
      <c r="E275" s="481"/>
      <c r="F275" s="482"/>
      <c r="G275" s="482"/>
      <c r="H275" s="481"/>
      <c r="I275" s="483"/>
      <c r="J275" s="483"/>
      <c r="K275" s="446"/>
      <c r="L275" s="446"/>
      <c r="M275" s="446"/>
      <c r="N275" s="446"/>
      <c r="O275" s="443"/>
      <c r="P275" s="443"/>
      <c r="Q275" s="443"/>
      <c r="R275" s="446"/>
      <c r="S275" s="446"/>
      <c r="T275" s="446"/>
      <c r="U275" s="446"/>
      <c r="V275" s="446"/>
      <c r="W275" s="446"/>
      <c r="X275" s="443"/>
      <c r="Y275" s="443"/>
      <c r="Z275" s="443"/>
      <c r="AA275" s="443"/>
      <c r="AB275" s="446"/>
    </row>
    <row r="276" ht="18.0" customHeight="1">
      <c r="A276" s="443"/>
      <c r="B276" s="481"/>
      <c r="C276" s="481"/>
      <c r="D276" s="481"/>
      <c r="E276" s="481"/>
      <c r="F276" s="482"/>
      <c r="G276" s="482"/>
      <c r="H276" s="481"/>
      <c r="I276" s="483"/>
      <c r="J276" s="483"/>
      <c r="K276" s="446"/>
      <c r="L276" s="446"/>
      <c r="M276" s="446"/>
      <c r="N276" s="446"/>
      <c r="O276" s="443"/>
      <c r="P276" s="443"/>
      <c r="Q276" s="443"/>
      <c r="R276" s="446"/>
      <c r="S276" s="446"/>
      <c r="T276" s="446"/>
      <c r="U276" s="446"/>
      <c r="V276" s="446"/>
      <c r="W276" s="446"/>
      <c r="X276" s="443"/>
      <c r="Y276" s="443"/>
      <c r="Z276" s="443"/>
      <c r="AA276" s="443"/>
      <c r="AB276" s="446"/>
    </row>
    <row r="277" ht="18.0" customHeight="1">
      <c r="A277" s="443"/>
      <c r="B277" s="481"/>
      <c r="C277" s="481"/>
      <c r="D277" s="481"/>
      <c r="E277" s="481"/>
      <c r="F277" s="482"/>
      <c r="G277" s="482"/>
      <c r="H277" s="481"/>
      <c r="I277" s="483"/>
      <c r="J277" s="483"/>
      <c r="K277" s="446"/>
      <c r="L277" s="446"/>
      <c r="M277" s="446"/>
      <c r="N277" s="446"/>
      <c r="O277" s="443"/>
      <c r="P277" s="443"/>
      <c r="Q277" s="443"/>
      <c r="R277" s="446"/>
      <c r="S277" s="446"/>
      <c r="T277" s="446"/>
      <c r="U277" s="446"/>
      <c r="V277" s="446"/>
      <c r="W277" s="446"/>
      <c r="X277" s="443"/>
      <c r="Y277" s="443"/>
      <c r="Z277" s="443"/>
      <c r="AA277" s="443"/>
      <c r="AB277" s="446"/>
    </row>
    <row r="278" ht="18.0" customHeight="1">
      <c r="A278" s="443"/>
      <c r="B278" s="481"/>
      <c r="C278" s="481"/>
      <c r="D278" s="481"/>
      <c r="E278" s="481"/>
      <c r="F278" s="482"/>
      <c r="G278" s="482"/>
      <c r="H278" s="481"/>
      <c r="I278" s="483"/>
      <c r="J278" s="483"/>
      <c r="K278" s="446"/>
      <c r="L278" s="446"/>
      <c r="M278" s="446"/>
      <c r="N278" s="446"/>
      <c r="O278" s="443"/>
      <c r="P278" s="443"/>
      <c r="Q278" s="443"/>
      <c r="R278" s="446"/>
      <c r="S278" s="446"/>
      <c r="T278" s="446"/>
      <c r="U278" s="446"/>
      <c r="V278" s="446"/>
      <c r="W278" s="446"/>
      <c r="X278" s="443"/>
      <c r="Y278" s="443"/>
      <c r="Z278" s="443"/>
      <c r="AA278" s="443"/>
      <c r="AB278" s="446"/>
    </row>
    <row r="279" ht="18.0" customHeight="1">
      <c r="A279" s="443"/>
      <c r="B279" s="481"/>
      <c r="C279" s="481"/>
      <c r="D279" s="481"/>
      <c r="E279" s="481"/>
      <c r="F279" s="482"/>
      <c r="G279" s="482"/>
      <c r="H279" s="481"/>
      <c r="I279" s="483"/>
      <c r="J279" s="483"/>
      <c r="K279" s="446"/>
      <c r="L279" s="446"/>
      <c r="M279" s="446"/>
      <c r="N279" s="446"/>
      <c r="O279" s="443"/>
      <c r="P279" s="443"/>
      <c r="Q279" s="443"/>
      <c r="R279" s="446"/>
      <c r="S279" s="446"/>
      <c r="T279" s="446"/>
      <c r="U279" s="446"/>
      <c r="V279" s="446"/>
      <c r="W279" s="446"/>
      <c r="X279" s="443"/>
      <c r="Y279" s="443"/>
      <c r="Z279" s="443"/>
      <c r="AA279" s="443"/>
      <c r="AB279" s="446"/>
    </row>
    <row r="280" ht="18.0" customHeight="1">
      <c r="A280" s="443"/>
      <c r="B280" s="481"/>
      <c r="C280" s="481"/>
      <c r="D280" s="481"/>
      <c r="E280" s="481"/>
      <c r="F280" s="482"/>
      <c r="G280" s="482"/>
      <c r="H280" s="481"/>
      <c r="I280" s="483"/>
      <c r="J280" s="483"/>
      <c r="K280" s="446"/>
      <c r="L280" s="446"/>
      <c r="M280" s="446"/>
      <c r="N280" s="446"/>
      <c r="O280" s="443"/>
      <c r="P280" s="443"/>
      <c r="Q280" s="443"/>
      <c r="R280" s="446"/>
      <c r="S280" s="446"/>
      <c r="T280" s="446"/>
      <c r="U280" s="446"/>
      <c r="V280" s="446"/>
      <c r="W280" s="446"/>
      <c r="X280" s="443"/>
      <c r="Y280" s="443"/>
      <c r="Z280" s="443"/>
      <c r="AA280" s="443"/>
      <c r="AB280" s="446"/>
    </row>
    <row r="281" ht="18.0" customHeight="1">
      <c r="A281" s="443"/>
      <c r="B281" s="481"/>
      <c r="C281" s="481"/>
      <c r="D281" s="481"/>
      <c r="E281" s="481"/>
      <c r="F281" s="482"/>
      <c r="G281" s="482"/>
      <c r="H281" s="481"/>
      <c r="I281" s="483"/>
      <c r="J281" s="483"/>
      <c r="K281" s="446"/>
      <c r="L281" s="446"/>
      <c r="M281" s="446"/>
      <c r="N281" s="446"/>
      <c r="O281" s="443"/>
      <c r="P281" s="443"/>
      <c r="Q281" s="443"/>
      <c r="R281" s="446"/>
      <c r="S281" s="446"/>
      <c r="T281" s="446"/>
      <c r="U281" s="446"/>
      <c r="V281" s="446"/>
      <c r="W281" s="446"/>
      <c r="X281" s="443"/>
      <c r="Y281" s="443"/>
      <c r="Z281" s="443"/>
      <c r="AA281" s="443"/>
      <c r="AB281" s="446"/>
    </row>
    <row r="282" ht="18.0" customHeight="1">
      <c r="A282" s="443"/>
      <c r="B282" s="481"/>
      <c r="C282" s="481"/>
      <c r="D282" s="481"/>
      <c r="E282" s="481"/>
      <c r="F282" s="482"/>
      <c r="G282" s="482"/>
      <c r="H282" s="481"/>
      <c r="I282" s="483"/>
      <c r="J282" s="483"/>
      <c r="K282" s="446"/>
      <c r="L282" s="446"/>
      <c r="M282" s="446"/>
      <c r="N282" s="446"/>
      <c r="O282" s="443"/>
      <c r="P282" s="443"/>
      <c r="Q282" s="443"/>
      <c r="R282" s="446"/>
      <c r="S282" s="446"/>
      <c r="T282" s="446"/>
      <c r="U282" s="446"/>
      <c r="V282" s="446"/>
      <c r="W282" s="446"/>
      <c r="X282" s="443"/>
      <c r="Y282" s="443"/>
      <c r="Z282" s="443"/>
      <c r="AA282" s="443"/>
      <c r="AB282" s="446"/>
    </row>
    <row r="283" ht="18.0" customHeight="1">
      <c r="A283" s="443"/>
      <c r="B283" s="481"/>
      <c r="C283" s="481"/>
      <c r="D283" s="481"/>
      <c r="E283" s="481"/>
      <c r="F283" s="482"/>
      <c r="G283" s="482"/>
      <c r="H283" s="481"/>
      <c r="I283" s="483"/>
      <c r="J283" s="483"/>
      <c r="K283" s="446"/>
      <c r="L283" s="446"/>
      <c r="M283" s="446"/>
      <c r="N283" s="446"/>
      <c r="O283" s="443"/>
      <c r="P283" s="443"/>
      <c r="Q283" s="443"/>
      <c r="R283" s="446"/>
      <c r="S283" s="446"/>
      <c r="T283" s="446"/>
      <c r="U283" s="446"/>
      <c r="V283" s="446"/>
      <c r="W283" s="446"/>
      <c r="X283" s="443"/>
      <c r="Y283" s="443"/>
      <c r="Z283" s="443"/>
      <c r="AA283" s="443"/>
      <c r="AB283" s="446"/>
    </row>
    <row r="284" ht="18.0" customHeight="1">
      <c r="A284" s="443"/>
      <c r="B284" s="481"/>
      <c r="C284" s="481"/>
      <c r="D284" s="481"/>
      <c r="E284" s="481"/>
      <c r="F284" s="482"/>
      <c r="G284" s="482"/>
      <c r="H284" s="481"/>
      <c r="I284" s="483"/>
      <c r="J284" s="483"/>
      <c r="K284" s="446"/>
      <c r="L284" s="446"/>
      <c r="M284" s="446"/>
      <c r="N284" s="446"/>
      <c r="O284" s="443"/>
      <c r="P284" s="443"/>
      <c r="Q284" s="443"/>
      <c r="R284" s="446"/>
      <c r="S284" s="446"/>
      <c r="T284" s="446"/>
      <c r="U284" s="446"/>
      <c r="V284" s="446"/>
      <c r="W284" s="446"/>
      <c r="X284" s="443"/>
      <c r="Y284" s="443"/>
      <c r="Z284" s="443"/>
      <c r="AA284" s="443"/>
      <c r="AB284" s="446"/>
    </row>
    <row r="285" ht="18.0" customHeight="1">
      <c r="A285" s="443"/>
      <c r="B285" s="481"/>
      <c r="C285" s="481"/>
      <c r="D285" s="481"/>
      <c r="E285" s="481"/>
      <c r="F285" s="482"/>
      <c r="G285" s="482"/>
      <c r="H285" s="481"/>
      <c r="I285" s="483"/>
      <c r="J285" s="483"/>
      <c r="K285" s="446"/>
      <c r="L285" s="446"/>
      <c r="M285" s="446"/>
      <c r="N285" s="446"/>
      <c r="O285" s="443"/>
      <c r="P285" s="443"/>
      <c r="Q285" s="443"/>
      <c r="R285" s="446"/>
      <c r="S285" s="446"/>
      <c r="T285" s="446"/>
      <c r="U285" s="446"/>
      <c r="V285" s="446"/>
      <c r="W285" s="446"/>
      <c r="X285" s="443"/>
      <c r="Y285" s="443"/>
      <c r="Z285" s="443"/>
      <c r="AA285" s="443"/>
      <c r="AB285" s="446"/>
    </row>
    <row r="286" ht="18.0" customHeight="1">
      <c r="A286" s="443"/>
      <c r="B286" s="481"/>
      <c r="C286" s="481"/>
      <c r="D286" s="481"/>
      <c r="E286" s="481"/>
      <c r="F286" s="482"/>
      <c r="G286" s="482"/>
      <c r="H286" s="481"/>
      <c r="I286" s="483"/>
      <c r="J286" s="483"/>
      <c r="K286" s="446"/>
      <c r="L286" s="446"/>
      <c r="M286" s="446"/>
      <c r="N286" s="446"/>
      <c r="O286" s="443"/>
      <c r="P286" s="443"/>
      <c r="Q286" s="443"/>
      <c r="R286" s="446"/>
      <c r="S286" s="446"/>
      <c r="T286" s="446"/>
      <c r="U286" s="446"/>
      <c r="V286" s="446"/>
      <c r="W286" s="446"/>
      <c r="X286" s="443"/>
      <c r="Y286" s="443"/>
      <c r="Z286" s="443"/>
      <c r="AA286" s="443"/>
      <c r="AB286" s="446"/>
    </row>
    <row r="287" ht="18.0" customHeight="1">
      <c r="A287" s="443"/>
      <c r="B287" s="481"/>
      <c r="C287" s="481"/>
      <c r="D287" s="481"/>
      <c r="E287" s="481"/>
      <c r="F287" s="482"/>
      <c r="G287" s="482"/>
      <c r="H287" s="481"/>
      <c r="I287" s="483"/>
      <c r="J287" s="483"/>
      <c r="K287" s="446"/>
      <c r="L287" s="446"/>
      <c r="M287" s="446"/>
      <c r="N287" s="446"/>
      <c r="O287" s="443"/>
      <c r="P287" s="443"/>
      <c r="Q287" s="443"/>
      <c r="R287" s="446"/>
      <c r="S287" s="446"/>
      <c r="T287" s="446"/>
      <c r="U287" s="446"/>
      <c r="V287" s="446"/>
      <c r="W287" s="446"/>
      <c r="X287" s="443"/>
      <c r="Y287" s="443"/>
      <c r="Z287" s="443"/>
      <c r="AA287" s="443"/>
      <c r="AB287" s="446"/>
    </row>
    <row r="288" ht="18.0" customHeight="1">
      <c r="A288" s="443"/>
      <c r="B288" s="481"/>
      <c r="C288" s="481"/>
      <c r="D288" s="481"/>
      <c r="E288" s="481"/>
      <c r="F288" s="482"/>
      <c r="G288" s="482"/>
      <c r="H288" s="481"/>
      <c r="I288" s="483"/>
      <c r="J288" s="483"/>
      <c r="K288" s="446"/>
      <c r="L288" s="446"/>
      <c r="M288" s="446"/>
      <c r="N288" s="446"/>
      <c r="O288" s="443"/>
      <c r="P288" s="443"/>
      <c r="Q288" s="443"/>
      <c r="R288" s="446"/>
      <c r="S288" s="446"/>
      <c r="T288" s="446"/>
      <c r="U288" s="446"/>
      <c r="V288" s="446"/>
      <c r="W288" s="446"/>
      <c r="X288" s="443"/>
      <c r="Y288" s="443"/>
      <c r="Z288" s="443"/>
      <c r="AA288" s="443"/>
      <c r="AB288" s="446"/>
    </row>
    <row r="289" ht="18.0" customHeight="1">
      <c r="A289" s="443"/>
      <c r="B289" s="481"/>
      <c r="C289" s="481"/>
      <c r="D289" s="481"/>
      <c r="E289" s="481"/>
      <c r="F289" s="482"/>
      <c r="G289" s="482"/>
      <c r="H289" s="481"/>
      <c r="I289" s="483"/>
      <c r="J289" s="483"/>
      <c r="K289" s="446"/>
      <c r="L289" s="446"/>
      <c r="M289" s="446"/>
      <c r="N289" s="446"/>
      <c r="O289" s="443"/>
      <c r="P289" s="443"/>
      <c r="Q289" s="443"/>
      <c r="R289" s="446"/>
      <c r="S289" s="446"/>
      <c r="T289" s="446"/>
      <c r="U289" s="446"/>
      <c r="V289" s="446"/>
      <c r="W289" s="446"/>
      <c r="X289" s="443"/>
      <c r="Y289" s="443"/>
      <c r="Z289" s="443"/>
      <c r="AA289" s="443"/>
      <c r="AB289" s="446"/>
    </row>
    <row r="290" ht="18.0" customHeight="1">
      <c r="A290" s="443"/>
      <c r="B290" s="481"/>
      <c r="C290" s="481"/>
      <c r="D290" s="481"/>
      <c r="E290" s="481"/>
      <c r="F290" s="482"/>
      <c r="G290" s="482"/>
      <c r="H290" s="481"/>
      <c r="I290" s="483"/>
      <c r="J290" s="483"/>
      <c r="K290" s="446"/>
      <c r="L290" s="446"/>
      <c r="M290" s="446"/>
      <c r="N290" s="446"/>
      <c r="O290" s="443"/>
      <c r="P290" s="443"/>
      <c r="Q290" s="443"/>
      <c r="R290" s="446"/>
      <c r="S290" s="446"/>
      <c r="T290" s="446"/>
      <c r="U290" s="446"/>
      <c r="V290" s="446"/>
      <c r="W290" s="446"/>
      <c r="X290" s="443"/>
      <c r="Y290" s="443"/>
      <c r="Z290" s="443"/>
      <c r="AA290" s="443"/>
      <c r="AB290" s="446"/>
    </row>
    <row r="291" ht="18.0" customHeight="1">
      <c r="A291" s="443"/>
      <c r="B291" s="481"/>
      <c r="C291" s="481"/>
      <c r="D291" s="481"/>
      <c r="E291" s="481"/>
      <c r="F291" s="482"/>
      <c r="G291" s="482"/>
      <c r="H291" s="481"/>
      <c r="I291" s="483"/>
      <c r="J291" s="483"/>
      <c r="K291" s="446"/>
      <c r="L291" s="446"/>
      <c r="M291" s="446"/>
      <c r="N291" s="446"/>
      <c r="O291" s="443"/>
      <c r="P291" s="443"/>
      <c r="Q291" s="443"/>
      <c r="R291" s="446"/>
      <c r="S291" s="446"/>
      <c r="T291" s="446"/>
      <c r="U291" s="446"/>
      <c r="V291" s="446"/>
      <c r="W291" s="446"/>
      <c r="X291" s="443"/>
      <c r="Y291" s="443"/>
      <c r="Z291" s="443"/>
      <c r="AA291" s="443"/>
      <c r="AB291" s="446"/>
    </row>
    <row r="292" ht="18.0" customHeight="1">
      <c r="A292" s="443"/>
      <c r="B292" s="481"/>
      <c r="C292" s="481"/>
      <c r="D292" s="481"/>
      <c r="E292" s="481"/>
      <c r="F292" s="482"/>
      <c r="G292" s="482"/>
      <c r="H292" s="481"/>
      <c r="I292" s="483"/>
      <c r="J292" s="483"/>
      <c r="K292" s="446"/>
      <c r="L292" s="446"/>
      <c r="M292" s="446"/>
      <c r="N292" s="446"/>
      <c r="O292" s="443"/>
      <c r="P292" s="443"/>
      <c r="Q292" s="443"/>
      <c r="R292" s="446"/>
      <c r="S292" s="446"/>
      <c r="T292" s="446"/>
      <c r="U292" s="446"/>
      <c r="V292" s="446"/>
      <c r="W292" s="446"/>
      <c r="X292" s="443"/>
      <c r="Y292" s="443"/>
      <c r="Z292" s="443"/>
      <c r="AA292" s="443"/>
      <c r="AB292" s="446"/>
    </row>
    <row r="293" ht="18.0" customHeight="1">
      <c r="A293" s="443"/>
      <c r="B293" s="481"/>
      <c r="C293" s="481"/>
      <c r="D293" s="481"/>
      <c r="E293" s="481"/>
      <c r="F293" s="482"/>
      <c r="G293" s="482"/>
      <c r="H293" s="481"/>
      <c r="I293" s="483"/>
      <c r="J293" s="483"/>
      <c r="K293" s="446"/>
      <c r="L293" s="446"/>
      <c r="M293" s="446"/>
      <c r="N293" s="446"/>
      <c r="O293" s="443"/>
      <c r="P293" s="443"/>
      <c r="Q293" s="443"/>
      <c r="R293" s="446"/>
      <c r="S293" s="446"/>
      <c r="T293" s="446"/>
      <c r="U293" s="446"/>
      <c r="V293" s="446"/>
      <c r="W293" s="446"/>
      <c r="X293" s="443"/>
      <c r="Y293" s="443"/>
      <c r="Z293" s="443"/>
      <c r="AA293" s="443"/>
      <c r="AB293" s="446"/>
    </row>
    <row r="294" ht="18.0" customHeight="1">
      <c r="A294" s="443"/>
      <c r="B294" s="481"/>
      <c r="C294" s="481"/>
      <c r="D294" s="481"/>
      <c r="E294" s="481"/>
      <c r="F294" s="482"/>
      <c r="G294" s="482"/>
      <c r="H294" s="481"/>
      <c r="I294" s="483"/>
      <c r="J294" s="483"/>
      <c r="K294" s="446"/>
      <c r="L294" s="446"/>
      <c r="M294" s="446"/>
      <c r="N294" s="446"/>
      <c r="O294" s="443"/>
      <c r="P294" s="443"/>
      <c r="Q294" s="443"/>
      <c r="R294" s="446"/>
      <c r="S294" s="446"/>
      <c r="T294" s="446"/>
      <c r="U294" s="446"/>
      <c r="V294" s="446"/>
      <c r="W294" s="446"/>
      <c r="X294" s="443"/>
      <c r="Y294" s="443"/>
      <c r="Z294" s="443"/>
      <c r="AA294" s="443"/>
      <c r="AB294" s="446"/>
    </row>
    <row r="295" ht="18.0" customHeight="1">
      <c r="A295" s="443"/>
      <c r="B295" s="481"/>
      <c r="C295" s="481"/>
      <c r="D295" s="481"/>
      <c r="E295" s="481"/>
      <c r="F295" s="482"/>
      <c r="G295" s="482"/>
      <c r="H295" s="481"/>
      <c r="I295" s="483"/>
      <c r="J295" s="483"/>
      <c r="K295" s="446"/>
      <c r="L295" s="446"/>
      <c r="M295" s="446"/>
      <c r="N295" s="446"/>
      <c r="O295" s="443"/>
      <c r="P295" s="443"/>
      <c r="Q295" s="443"/>
      <c r="R295" s="446"/>
      <c r="S295" s="446"/>
      <c r="T295" s="446"/>
      <c r="U295" s="446"/>
      <c r="V295" s="446"/>
      <c r="W295" s="446"/>
      <c r="X295" s="443"/>
      <c r="Y295" s="443"/>
      <c r="Z295" s="443"/>
      <c r="AA295" s="443"/>
      <c r="AB295" s="446"/>
    </row>
    <row r="296" ht="18.0" customHeight="1">
      <c r="A296" s="443"/>
      <c r="B296" s="481"/>
      <c r="C296" s="481"/>
      <c r="D296" s="481"/>
      <c r="E296" s="481"/>
      <c r="F296" s="482"/>
      <c r="G296" s="482"/>
      <c r="H296" s="481"/>
      <c r="I296" s="483"/>
      <c r="J296" s="483"/>
      <c r="K296" s="446"/>
      <c r="L296" s="446"/>
      <c r="M296" s="446"/>
      <c r="N296" s="446"/>
      <c r="O296" s="443"/>
      <c r="P296" s="443"/>
      <c r="Q296" s="443"/>
      <c r="R296" s="446"/>
      <c r="S296" s="446"/>
      <c r="T296" s="446"/>
      <c r="U296" s="446"/>
      <c r="V296" s="446"/>
      <c r="W296" s="446"/>
      <c r="X296" s="443"/>
      <c r="Y296" s="443"/>
      <c r="Z296" s="443"/>
      <c r="AA296" s="443"/>
      <c r="AB296" s="446"/>
    </row>
    <row r="297" ht="18.0" customHeight="1">
      <c r="A297" s="443"/>
      <c r="B297" s="481"/>
      <c r="C297" s="481"/>
      <c r="D297" s="481"/>
      <c r="E297" s="481"/>
      <c r="F297" s="482"/>
      <c r="G297" s="482"/>
      <c r="H297" s="481"/>
      <c r="I297" s="483"/>
      <c r="J297" s="483"/>
      <c r="K297" s="446"/>
      <c r="L297" s="446"/>
      <c r="M297" s="446"/>
      <c r="N297" s="446"/>
      <c r="O297" s="443"/>
      <c r="P297" s="443"/>
      <c r="Q297" s="443"/>
      <c r="R297" s="446"/>
      <c r="S297" s="446"/>
      <c r="T297" s="446"/>
      <c r="U297" s="446"/>
      <c r="V297" s="446"/>
      <c r="W297" s="446"/>
      <c r="X297" s="443"/>
      <c r="Y297" s="443"/>
      <c r="Z297" s="443"/>
      <c r="AA297" s="443"/>
      <c r="AB297" s="446"/>
    </row>
    <row r="298" ht="18.0" customHeight="1">
      <c r="A298" s="443"/>
      <c r="B298" s="481"/>
      <c r="C298" s="481"/>
      <c r="D298" s="481"/>
      <c r="E298" s="481"/>
      <c r="F298" s="482"/>
      <c r="G298" s="482"/>
      <c r="H298" s="481"/>
      <c r="I298" s="483"/>
      <c r="J298" s="483"/>
      <c r="K298" s="446"/>
      <c r="L298" s="446"/>
      <c r="M298" s="446"/>
      <c r="N298" s="446"/>
      <c r="O298" s="443"/>
      <c r="P298" s="443"/>
      <c r="Q298" s="443"/>
      <c r="R298" s="446"/>
      <c r="S298" s="446"/>
      <c r="T298" s="446"/>
      <c r="U298" s="446"/>
      <c r="V298" s="446"/>
      <c r="W298" s="446"/>
      <c r="X298" s="443"/>
      <c r="Y298" s="443"/>
      <c r="Z298" s="443"/>
      <c r="AA298" s="443"/>
      <c r="AB298" s="446"/>
    </row>
    <row r="299" ht="18.0" customHeight="1">
      <c r="A299" s="443"/>
      <c r="B299" s="481"/>
      <c r="C299" s="481"/>
      <c r="D299" s="481"/>
      <c r="E299" s="481"/>
      <c r="F299" s="482"/>
      <c r="G299" s="482"/>
      <c r="H299" s="481"/>
      <c r="I299" s="483"/>
      <c r="J299" s="483"/>
      <c r="K299" s="446"/>
      <c r="L299" s="446"/>
      <c r="M299" s="446"/>
      <c r="N299" s="446"/>
      <c r="O299" s="443"/>
      <c r="P299" s="443"/>
      <c r="Q299" s="443"/>
      <c r="R299" s="446"/>
      <c r="S299" s="446"/>
      <c r="T299" s="446"/>
      <c r="U299" s="446"/>
      <c r="V299" s="446"/>
      <c r="W299" s="446"/>
      <c r="X299" s="443"/>
      <c r="Y299" s="443"/>
      <c r="Z299" s="443"/>
      <c r="AA299" s="443"/>
      <c r="AB299" s="446"/>
    </row>
    <row r="300" ht="18.0" customHeight="1">
      <c r="A300" s="443"/>
      <c r="B300" s="481"/>
      <c r="C300" s="481"/>
      <c r="D300" s="481"/>
      <c r="E300" s="481"/>
      <c r="F300" s="482"/>
      <c r="G300" s="482"/>
      <c r="H300" s="481"/>
      <c r="I300" s="483"/>
      <c r="J300" s="483"/>
      <c r="K300" s="446"/>
      <c r="L300" s="446"/>
      <c r="M300" s="446"/>
      <c r="N300" s="446"/>
      <c r="O300" s="443"/>
      <c r="P300" s="443"/>
      <c r="Q300" s="443"/>
      <c r="R300" s="446"/>
      <c r="S300" s="446"/>
      <c r="T300" s="446"/>
      <c r="U300" s="446"/>
      <c r="V300" s="446"/>
      <c r="W300" s="446"/>
      <c r="X300" s="443"/>
      <c r="Y300" s="443"/>
      <c r="Z300" s="443"/>
      <c r="AA300" s="443"/>
      <c r="AB300" s="446"/>
    </row>
    <row r="301" ht="18.0" customHeight="1">
      <c r="A301" s="443"/>
      <c r="B301" s="481"/>
      <c r="C301" s="481"/>
      <c r="D301" s="481"/>
      <c r="E301" s="481"/>
      <c r="F301" s="482"/>
      <c r="G301" s="482"/>
      <c r="H301" s="481"/>
      <c r="I301" s="483"/>
      <c r="J301" s="483"/>
      <c r="K301" s="446"/>
      <c r="L301" s="446"/>
      <c r="M301" s="446"/>
      <c r="N301" s="446"/>
      <c r="O301" s="443"/>
      <c r="P301" s="443"/>
      <c r="Q301" s="443"/>
      <c r="R301" s="446"/>
      <c r="S301" s="446"/>
      <c r="T301" s="446"/>
      <c r="U301" s="446"/>
      <c r="V301" s="446"/>
      <c r="W301" s="446"/>
      <c r="X301" s="443"/>
      <c r="Y301" s="443"/>
      <c r="Z301" s="443"/>
      <c r="AA301" s="443"/>
      <c r="AB301" s="446"/>
    </row>
    <row r="302" ht="18.0" customHeight="1">
      <c r="A302" s="443"/>
      <c r="B302" s="481"/>
      <c r="C302" s="481"/>
      <c r="D302" s="481"/>
      <c r="E302" s="481"/>
      <c r="F302" s="482"/>
      <c r="G302" s="482"/>
      <c r="H302" s="481"/>
      <c r="I302" s="483"/>
      <c r="J302" s="483"/>
      <c r="K302" s="446"/>
      <c r="L302" s="446"/>
      <c r="M302" s="446"/>
      <c r="N302" s="446"/>
      <c r="O302" s="443"/>
      <c r="P302" s="443"/>
      <c r="Q302" s="443"/>
      <c r="R302" s="446"/>
      <c r="S302" s="446"/>
      <c r="T302" s="446"/>
      <c r="U302" s="446"/>
      <c r="V302" s="446"/>
      <c r="W302" s="446"/>
      <c r="X302" s="443"/>
      <c r="Y302" s="443"/>
      <c r="Z302" s="443"/>
      <c r="AA302" s="443"/>
      <c r="AB302" s="446"/>
    </row>
    <row r="303" ht="18.0" customHeight="1">
      <c r="A303" s="337"/>
      <c r="B303" s="446"/>
      <c r="C303" s="446"/>
      <c r="D303" s="446"/>
      <c r="E303" s="446"/>
      <c r="F303" s="484"/>
      <c r="G303" s="484"/>
      <c r="H303" s="463"/>
      <c r="I303" s="463"/>
      <c r="J303" s="463"/>
      <c r="K303" s="445"/>
      <c r="L303" s="445"/>
      <c r="M303" s="445"/>
      <c r="N303" s="445"/>
      <c r="O303" s="445"/>
      <c r="P303" s="445"/>
      <c r="Q303" s="445"/>
      <c r="R303" s="337"/>
      <c r="S303" s="337"/>
      <c r="T303" s="337"/>
      <c r="U303" s="337"/>
      <c r="V303" s="337"/>
      <c r="W303" s="337"/>
      <c r="X303" s="337"/>
      <c r="Y303" s="337"/>
      <c r="Z303" s="337"/>
      <c r="AA303" s="337"/>
      <c r="AB303" s="337"/>
    </row>
    <row r="304" ht="18.0" customHeight="1">
      <c r="A304" s="337"/>
      <c r="B304" s="446"/>
      <c r="C304" s="446"/>
      <c r="D304" s="446"/>
      <c r="E304" s="446"/>
      <c r="F304" s="485"/>
      <c r="G304" s="485"/>
      <c r="H304" s="446"/>
      <c r="I304" s="337"/>
      <c r="J304" s="337"/>
      <c r="K304" s="337"/>
      <c r="L304" s="337"/>
      <c r="M304" s="337"/>
      <c r="N304" s="337"/>
      <c r="O304" s="337"/>
      <c r="P304" s="337"/>
      <c r="Q304" s="337"/>
      <c r="R304" s="337"/>
      <c r="S304" s="337"/>
      <c r="T304" s="337"/>
      <c r="U304" s="337"/>
      <c r="V304" s="337"/>
      <c r="W304" s="337"/>
      <c r="X304" s="337"/>
      <c r="Y304" s="337"/>
      <c r="Z304" s="337"/>
      <c r="AA304" s="337"/>
      <c r="AB304" s="337"/>
    </row>
    <row r="305" ht="18.0" customHeight="1">
      <c r="A305" s="337"/>
      <c r="B305" s="337"/>
      <c r="C305" s="337"/>
      <c r="D305" s="337"/>
      <c r="E305" s="337"/>
      <c r="F305" s="486"/>
      <c r="G305" s="486"/>
      <c r="H305" s="337"/>
      <c r="I305" s="337"/>
      <c r="J305" s="337"/>
      <c r="K305" s="337"/>
      <c r="L305" s="337"/>
      <c r="M305" s="337"/>
      <c r="N305" s="337"/>
      <c r="O305" s="337"/>
      <c r="P305" s="337"/>
      <c r="Q305" s="337"/>
      <c r="R305" s="337"/>
      <c r="S305" s="337"/>
      <c r="T305" s="337"/>
      <c r="U305" s="337"/>
      <c r="V305" s="337"/>
      <c r="W305" s="337"/>
      <c r="X305" s="337"/>
      <c r="Y305" s="337"/>
      <c r="Z305" s="337"/>
      <c r="AA305" s="337"/>
      <c r="AB305" s="337"/>
    </row>
    <row r="306" ht="18.0" customHeight="1">
      <c r="A306" s="337"/>
      <c r="B306" s="337"/>
      <c r="C306" s="337"/>
      <c r="D306" s="337"/>
      <c r="E306" s="337"/>
      <c r="F306" s="486"/>
      <c r="G306" s="486"/>
      <c r="H306" s="337"/>
      <c r="I306" s="337"/>
      <c r="J306" s="337"/>
      <c r="K306" s="337"/>
      <c r="L306" s="337"/>
      <c r="M306" s="337"/>
      <c r="N306" s="337"/>
      <c r="O306" s="337"/>
      <c r="P306" s="337"/>
      <c r="Q306" s="337"/>
      <c r="R306" s="337"/>
      <c r="S306" s="337"/>
      <c r="T306" s="337"/>
      <c r="U306" s="337"/>
      <c r="V306" s="337"/>
      <c r="W306" s="337"/>
      <c r="X306" s="337"/>
      <c r="Y306" s="337"/>
      <c r="Z306" s="337"/>
      <c r="AA306" s="337"/>
      <c r="AB306" s="337"/>
    </row>
    <row r="307" ht="18.0" customHeight="1">
      <c r="A307" s="337"/>
      <c r="B307" s="337"/>
      <c r="C307" s="337"/>
      <c r="D307" s="337"/>
      <c r="E307" s="337"/>
      <c r="F307" s="486"/>
      <c r="G307" s="486"/>
      <c r="H307" s="337"/>
      <c r="I307" s="337"/>
      <c r="J307" s="337"/>
      <c r="K307" s="337"/>
      <c r="L307" s="337"/>
      <c r="M307" s="337"/>
      <c r="N307" s="337"/>
      <c r="O307" s="337"/>
      <c r="P307" s="337"/>
      <c r="Q307" s="337"/>
      <c r="R307" s="337"/>
      <c r="S307" s="337"/>
      <c r="T307" s="337"/>
      <c r="U307" s="337"/>
      <c r="V307" s="337"/>
      <c r="W307" s="337"/>
      <c r="X307" s="337"/>
      <c r="Y307" s="337"/>
      <c r="Z307" s="337"/>
      <c r="AA307" s="337"/>
      <c r="AB307" s="337"/>
    </row>
    <row r="308" ht="18.0" customHeight="1">
      <c r="A308" s="139"/>
      <c r="B308" s="337"/>
      <c r="C308" s="337"/>
      <c r="D308" s="337"/>
      <c r="E308" s="337"/>
      <c r="F308" s="486"/>
      <c r="G308" s="486"/>
      <c r="H308" s="337"/>
      <c r="I308" s="337"/>
      <c r="J308" s="337"/>
      <c r="K308" s="337"/>
      <c r="L308" s="337"/>
      <c r="M308" s="337"/>
      <c r="N308" s="337"/>
      <c r="O308" s="337"/>
      <c r="P308" s="337"/>
      <c r="Q308" s="337"/>
      <c r="R308" s="337"/>
      <c r="S308" s="337"/>
      <c r="T308" s="337"/>
      <c r="U308" s="337"/>
      <c r="V308" s="337"/>
      <c r="W308" s="337"/>
      <c r="X308" s="337"/>
      <c r="Y308" s="337"/>
      <c r="Z308" s="337"/>
      <c r="AA308" s="337"/>
      <c r="AB308" s="337"/>
    </row>
    <row r="309" ht="18.0" customHeight="1">
      <c r="A309" s="337"/>
      <c r="B309" s="337"/>
      <c r="C309" s="337"/>
      <c r="D309" s="337"/>
      <c r="E309" s="337"/>
      <c r="F309" s="486"/>
      <c r="G309" s="486"/>
      <c r="H309" s="337"/>
      <c r="I309" s="337"/>
      <c r="J309" s="337"/>
      <c r="K309" s="337"/>
      <c r="L309" s="337"/>
      <c r="M309" s="337"/>
      <c r="N309" s="337"/>
      <c r="O309" s="337"/>
      <c r="P309" s="337"/>
      <c r="Q309" s="337"/>
      <c r="R309" s="337"/>
      <c r="S309" s="337"/>
      <c r="T309" s="337"/>
      <c r="U309" s="337"/>
      <c r="V309" s="337"/>
      <c r="W309" s="337"/>
      <c r="X309" s="337"/>
      <c r="Y309" s="337"/>
      <c r="Z309" s="337"/>
      <c r="AA309" s="337"/>
      <c r="AB309" s="337"/>
    </row>
    <row r="310" ht="18.0" customHeight="1">
      <c r="A310" s="337"/>
      <c r="B310" s="463"/>
      <c r="C310" s="487"/>
      <c r="D310" s="487"/>
      <c r="E310" s="487"/>
      <c r="F310" s="488"/>
      <c r="G310" s="488"/>
      <c r="H310" s="463"/>
      <c r="I310" s="463"/>
      <c r="J310" s="463"/>
      <c r="K310" s="337"/>
      <c r="L310" s="337"/>
      <c r="M310" s="337"/>
      <c r="N310" s="337"/>
      <c r="O310" s="337"/>
      <c r="P310" s="337"/>
      <c r="Q310" s="337"/>
      <c r="R310" s="337"/>
      <c r="S310" s="337"/>
      <c r="T310" s="337"/>
      <c r="U310" s="337"/>
      <c r="V310" s="337"/>
      <c r="W310" s="337"/>
      <c r="X310" s="337"/>
      <c r="Y310" s="337"/>
      <c r="Z310" s="337"/>
      <c r="AA310" s="337"/>
      <c r="AB310" s="337"/>
    </row>
    <row r="311" ht="18.0" customHeight="1">
      <c r="A311" s="489"/>
      <c r="B311" s="444"/>
      <c r="C311" s="444"/>
      <c r="D311" s="444"/>
      <c r="E311" s="444"/>
      <c r="F311" s="451"/>
      <c r="G311" s="451"/>
      <c r="H311" s="444"/>
      <c r="I311" s="457"/>
      <c r="J311" s="457"/>
      <c r="K311" s="337"/>
      <c r="L311" s="337"/>
      <c r="M311" s="337"/>
      <c r="N311" s="337"/>
      <c r="O311" s="490"/>
      <c r="P311" s="490"/>
      <c r="Q311" s="490"/>
      <c r="R311" s="337"/>
      <c r="S311" s="337"/>
      <c r="T311" s="337"/>
      <c r="U311" s="337"/>
      <c r="V311" s="337"/>
      <c r="W311" s="337"/>
      <c r="X311" s="337"/>
      <c r="Y311" s="337"/>
      <c r="Z311" s="337"/>
      <c r="AA311" s="337"/>
      <c r="AB311" s="337"/>
    </row>
    <row r="312" ht="18.0" customHeight="1">
      <c r="A312" s="489"/>
      <c r="B312" s="444"/>
      <c r="C312" s="444"/>
      <c r="D312" s="444"/>
      <c r="E312" s="444"/>
      <c r="F312" s="451"/>
      <c r="G312" s="451"/>
      <c r="H312" s="444"/>
      <c r="I312" s="457"/>
      <c r="J312" s="457"/>
      <c r="K312" s="337"/>
      <c r="L312" s="337"/>
      <c r="M312" s="337"/>
      <c r="N312" s="337"/>
      <c r="O312" s="490"/>
      <c r="P312" s="490"/>
      <c r="Q312" s="490"/>
      <c r="R312" s="337"/>
      <c r="S312" s="337"/>
      <c r="T312" s="337"/>
      <c r="U312" s="337"/>
      <c r="V312" s="337"/>
      <c r="W312" s="337"/>
      <c r="X312" s="481"/>
      <c r="Y312" s="481"/>
      <c r="Z312" s="337"/>
      <c r="AA312" s="337"/>
      <c r="AB312" s="337"/>
    </row>
    <row r="313" ht="18.0" customHeight="1">
      <c r="A313" s="489"/>
      <c r="B313" s="444"/>
      <c r="C313" s="444"/>
      <c r="D313" s="444"/>
      <c r="E313" s="444"/>
      <c r="F313" s="451"/>
      <c r="G313" s="451"/>
      <c r="H313" s="444"/>
      <c r="I313" s="457"/>
      <c r="J313" s="457"/>
      <c r="K313" s="337"/>
      <c r="L313" s="337"/>
      <c r="M313" s="337"/>
      <c r="N313" s="337"/>
      <c r="O313" s="490"/>
      <c r="P313" s="490"/>
      <c r="Q313" s="490"/>
      <c r="R313" s="337"/>
      <c r="S313" s="337"/>
      <c r="T313" s="337"/>
      <c r="U313" s="337"/>
      <c r="V313" s="337"/>
      <c r="W313" s="337"/>
      <c r="X313" s="481"/>
      <c r="Y313" s="481"/>
      <c r="Z313" s="337"/>
      <c r="AA313" s="337"/>
      <c r="AB313" s="337"/>
    </row>
    <row r="314" ht="18.0" customHeight="1">
      <c r="A314" s="489"/>
      <c r="B314" s="444"/>
      <c r="C314" s="444"/>
      <c r="D314" s="444"/>
      <c r="E314" s="444"/>
      <c r="F314" s="451"/>
      <c r="G314" s="451"/>
      <c r="H314" s="444"/>
      <c r="I314" s="457"/>
      <c r="J314" s="457"/>
      <c r="K314" s="337"/>
      <c r="L314" s="337"/>
      <c r="M314" s="337"/>
      <c r="N314" s="337"/>
      <c r="O314" s="490"/>
      <c r="P314" s="490"/>
      <c r="Q314" s="490"/>
      <c r="R314" s="337"/>
      <c r="S314" s="337"/>
      <c r="T314" s="337"/>
      <c r="U314" s="337"/>
      <c r="V314" s="337"/>
      <c r="W314" s="337"/>
      <c r="X314" s="481"/>
      <c r="Y314" s="481"/>
      <c r="Z314" s="337"/>
      <c r="AA314" s="337"/>
      <c r="AB314" s="337"/>
    </row>
    <row r="315" ht="18.0" customHeight="1">
      <c r="A315" s="489"/>
      <c r="B315" s="444"/>
      <c r="C315" s="444"/>
      <c r="D315" s="444"/>
      <c r="E315" s="444"/>
      <c r="F315" s="451"/>
      <c r="G315" s="451"/>
      <c r="H315" s="444"/>
      <c r="I315" s="457"/>
      <c r="J315" s="457"/>
      <c r="K315" s="337"/>
      <c r="L315" s="337"/>
      <c r="M315" s="337"/>
      <c r="N315" s="337"/>
      <c r="O315" s="490"/>
      <c r="P315" s="490"/>
      <c r="Q315" s="490"/>
      <c r="R315" s="337"/>
      <c r="S315" s="337"/>
      <c r="T315" s="337"/>
      <c r="U315" s="337"/>
      <c r="V315" s="337"/>
      <c r="W315" s="337"/>
      <c r="X315" s="337"/>
      <c r="Y315" s="337"/>
      <c r="Z315" s="337"/>
      <c r="AA315" s="337"/>
      <c r="AB315" s="337"/>
    </row>
    <row r="316" ht="18.0" customHeight="1">
      <c r="A316" s="489"/>
      <c r="B316" s="444"/>
      <c r="C316" s="444"/>
      <c r="D316" s="444"/>
      <c r="E316" s="444"/>
      <c r="F316" s="451"/>
      <c r="G316" s="451"/>
      <c r="H316" s="444"/>
      <c r="I316" s="457"/>
      <c r="J316" s="457"/>
      <c r="K316" s="337"/>
      <c r="L316" s="337"/>
      <c r="M316" s="337"/>
      <c r="N316" s="337"/>
      <c r="O316" s="490"/>
      <c r="P316" s="490"/>
      <c r="Q316" s="490"/>
      <c r="R316" s="337"/>
      <c r="S316" s="337"/>
      <c r="T316" s="337"/>
      <c r="U316" s="337"/>
      <c r="V316" s="337"/>
      <c r="W316" s="337"/>
      <c r="X316" s="337"/>
      <c r="Y316" s="337"/>
      <c r="Z316" s="337"/>
      <c r="AA316" s="337"/>
      <c r="AB316" s="337"/>
    </row>
    <row r="317" ht="18.0" customHeight="1">
      <c r="A317" s="489"/>
      <c r="B317" s="444"/>
      <c r="C317" s="444"/>
      <c r="D317" s="444"/>
      <c r="E317" s="444"/>
      <c r="F317" s="451"/>
      <c r="G317" s="451"/>
      <c r="H317" s="444"/>
      <c r="I317" s="457"/>
      <c r="J317" s="457"/>
      <c r="K317" s="337"/>
      <c r="L317" s="337"/>
      <c r="M317" s="337"/>
      <c r="N317" s="337"/>
      <c r="O317" s="490"/>
      <c r="P317" s="490"/>
      <c r="Q317" s="490"/>
      <c r="R317" s="337"/>
      <c r="S317" s="337"/>
      <c r="T317" s="337"/>
      <c r="U317" s="337"/>
      <c r="V317" s="337"/>
      <c r="W317" s="337"/>
      <c r="X317" s="337"/>
      <c r="Y317" s="337"/>
      <c r="Z317" s="337"/>
      <c r="AA317" s="337"/>
      <c r="AB317" s="337"/>
    </row>
    <row r="318" ht="18.0" customHeight="1">
      <c r="A318" s="489"/>
      <c r="B318" s="444"/>
      <c r="C318" s="444"/>
      <c r="D318" s="444"/>
      <c r="E318" s="444"/>
      <c r="F318" s="451"/>
      <c r="G318" s="451"/>
      <c r="H318" s="444"/>
      <c r="I318" s="457"/>
      <c r="J318" s="457"/>
      <c r="K318" s="337"/>
      <c r="L318" s="337"/>
      <c r="M318" s="337"/>
      <c r="N318" s="337"/>
      <c r="O318" s="490"/>
      <c r="P318" s="490"/>
      <c r="Q318" s="490"/>
      <c r="R318" s="337"/>
      <c r="S318" s="337"/>
      <c r="T318" s="337"/>
      <c r="U318" s="337"/>
      <c r="V318" s="337"/>
      <c r="W318" s="337"/>
      <c r="X318" s="337"/>
      <c r="Y318" s="337"/>
      <c r="Z318" s="337"/>
      <c r="AA318" s="337"/>
      <c r="AB318" s="337"/>
    </row>
    <row r="319" ht="18.0" customHeight="1">
      <c r="A319" s="489"/>
      <c r="B319" s="444"/>
      <c r="C319" s="444"/>
      <c r="D319" s="444"/>
      <c r="E319" s="444"/>
      <c r="F319" s="451"/>
      <c r="G319" s="451"/>
      <c r="H319" s="444"/>
      <c r="I319" s="457"/>
      <c r="J319" s="457"/>
      <c r="K319" s="337"/>
      <c r="L319" s="337"/>
      <c r="M319" s="337"/>
      <c r="N319" s="337"/>
      <c r="O319" s="490"/>
      <c r="P319" s="490"/>
      <c r="Q319" s="490"/>
      <c r="R319" s="337"/>
      <c r="S319" s="337"/>
      <c r="T319" s="337"/>
      <c r="U319" s="337"/>
      <c r="V319" s="337"/>
      <c r="W319" s="337"/>
      <c r="X319" s="337"/>
      <c r="Y319" s="337"/>
      <c r="Z319" s="337"/>
      <c r="AA319" s="337"/>
      <c r="AB319" s="337"/>
    </row>
    <row r="320" ht="18.0" customHeight="1">
      <c r="A320" s="489"/>
      <c r="B320" s="444"/>
      <c r="C320" s="444"/>
      <c r="D320" s="444"/>
      <c r="E320" s="444"/>
      <c r="F320" s="451"/>
      <c r="G320" s="451"/>
      <c r="H320" s="444"/>
      <c r="I320" s="457"/>
      <c r="J320" s="457"/>
      <c r="K320" s="337"/>
      <c r="L320" s="337"/>
      <c r="M320" s="337"/>
      <c r="N320" s="337"/>
      <c r="O320" s="337"/>
      <c r="P320" s="337"/>
      <c r="Q320" s="337"/>
      <c r="R320" s="337"/>
      <c r="S320" s="337"/>
      <c r="T320" s="337"/>
      <c r="U320" s="337"/>
      <c r="V320" s="337"/>
      <c r="W320" s="491"/>
      <c r="X320" s="337"/>
      <c r="Y320" s="337"/>
      <c r="Z320" s="337"/>
      <c r="AA320" s="337"/>
      <c r="AB320" s="337"/>
    </row>
    <row r="321" ht="18.0" customHeight="1">
      <c r="A321" s="489"/>
      <c r="B321" s="337"/>
      <c r="C321" s="337"/>
      <c r="D321" s="337"/>
      <c r="E321" s="337"/>
      <c r="F321" s="488"/>
      <c r="G321" s="488"/>
      <c r="H321" s="337"/>
      <c r="I321" s="492"/>
      <c r="J321" s="492"/>
      <c r="K321" s="337"/>
      <c r="L321" s="337"/>
      <c r="M321" s="337"/>
      <c r="N321" s="337"/>
      <c r="O321" s="337"/>
      <c r="P321" s="337"/>
      <c r="Q321" s="337"/>
      <c r="R321" s="337"/>
      <c r="S321" s="337"/>
      <c r="T321" s="337"/>
      <c r="U321" s="337"/>
      <c r="V321" s="337"/>
      <c r="W321" s="491"/>
      <c r="X321" s="337"/>
      <c r="Y321" s="337"/>
      <c r="Z321" s="337"/>
      <c r="AA321" s="337"/>
      <c r="AB321" s="337"/>
    </row>
    <row r="322" ht="18.0" customHeight="1">
      <c r="A322" s="337"/>
      <c r="B322" s="337"/>
      <c r="C322" s="337"/>
      <c r="D322" s="337"/>
      <c r="E322" s="337"/>
      <c r="F322" s="486"/>
      <c r="G322" s="486"/>
      <c r="H322" s="337"/>
      <c r="I322" s="337"/>
      <c r="J322" s="337"/>
      <c r="K322" s="337"/>
      <c r="L322" s="337"/>
      <c r="M322" s="337"/>
      <c r="N322" s="337"/>
      <c r="O322" s="337"/>
      <c r="P322" s="337"/>
      <c r="Q322" s="337"/>
      <c r="R322" s="337"/>
      <c r="S322" s="337"/>
      <c r="T322" s="337"/>
      <c r="U322" s="337"/>
      <c r="V322" s="337"/>
      <c r="W322" s="491"/>
      <c r="X322" s="337"/>
      <c r="Y322" s="337"/>
      <c r="Z322" s="337"/>
      <c r="AA322" s="337"/>
      <c r="AB322" s="337"/>
    </row>
    <row r="323" ht="18.0" customHeight="1">
      <c r="A323" s="337"/>
      <c r="B323" s="337"/>
      <c r="C323" s="337"/>
      <c r="D323" s="337"/>
      <c r="E323" s="337"/>
      <c r="F323" s="486"/>
      <c r="G323" s="486"/>
      <c r="H323" s="337"/>
      <c r="I323" s="337"/>
      <c r="J323" s="337"/>
      <c r="K323" s="337"/>
      <c r="L323" s="337"/>
      <c r="M323" s="337"/>
      <c r="N323" s="337"/>
      <c r="O323" s="337"/>
      <c r="P323" s="337"/>
      <c r="Q323" s="337"/>
      <c r="R323" s="337"/>
      <c r="S323" s="337"/>
      <c r="T323" s="337"/>
      <c r="U323" s="337"/>
      <c r="V323" s="337"/>
      <c r="W323" s="491"/>
      <c r="X323" s="337"/>
      <c r="Y323" s="337"/>
      <c r="Z323" s="337"/>
      <c r="AA323" s="337"/>
      <c r="AB323" s="337"/>
    </row>
    <row r="324" ht="18.0" customHeight="1">
      <c r="A324" s="337"/>
      <c r="B324" s="337"/>
      <c r="C324" s="337"/>
      <c r="D324" s="337"/>
      <c r="E324" s="337"/>
      <c r="F324" s="486"/>
      <c r="G324" s="486"/>
      <c r="H324" s="337"/>
      <c r="I324" s="337"/>
      <c r="J324" s="337"/>
      <c r="K324" s="337"/>
      <c r="L324" s="337"/>
      <c r="M324" s="337"/>
      <c r="N324" s="337"/>
      <c r="O324" s="337"/>
      <c r="P324" s="337"/>
      <c r="Q324" s="337"/>
      <c r="R324" s="337"/>
      <c r="S324" s="337"/>
      <c r="T324" s="337"/>
      <c r="U324" s="337"/>
      <c r="V324" s="337"/>
      <c r="W324" s="491"/>
      <c r="X324" s="337"/>
      <c r="Y324" s="337"/>
      <c r="Z324" s="337"/>
      <c r="AA324" s="337"/>
      <c r="AB324" s="337"/>
    </row>
    <row r="325" ht="18.0" customHeight="1">
      <c r="A325" s="139"/>
      <c r="B325" s="337"/>
      <c r="C325" s="337"/>
      <c r="D325" s="337"/>
      <c r="E325" s="337"/>
      <c r="F325" s="486"/>
      <c r="G325" s="486"/>
      <c r="H325" s="337"/>
      <c r="I325" s="337"/>
      <c r="J325" s="337"/>
      <c r="K325" s="337"/>
      <c r="L325" s="337"/>
      <c r="M325" s="337"/>
      <c r="N325" s="337"/>
      <c r="O325" s="337"/>
      <c r="P325" s="337"/>
      <c r="Q325" s="337"/>
      <c r="R325" s="337"/>
      <c r="S325" s="337"/>
      <c r="T325" s="337"/>
      <c r="U325" s="337"/>
      <c r="V325" s="337"/>
      <c r="W325" s="491"/>
      <c r="X325" s="337"/>
      <c r="Y325" s="337"/>
      <c r="Z325" s="337"/>
      <c r="AA325" s="337"/>
      <c r="AB325" s="337"/>
    </row>
    <row r="326" ht="18.0" customHeight="1">
      <c r="A326" s="337"/>
      <c r="B326" s="337"/>
      <c r="C326" s="337"/>
      <c r="D326" s="337"/>
      <c r="E326" s="337"/>
      <c r="F326" s="486"/>
      <c r="G326" s="486"/>
      <c r="H326" s="337"/>
      <c r="I326" s="337"/>
      <c r="J326" s="337"/>
      <c r="K326" s="337"/>
      <c r="L326" s="337"/>
      <c r="M326" s="337"/>
      <c r="N326" s="337"/>
      <c r="O326" s="337"/>
      <c r="P326" s="337"/>
      <c r="Q326" s="337"/>
      <c r="R326" s="337"/>
      <c r="S326" s="337"/>
      <c r="T326" s="337"/>
      <c r="U326" s="337"/>
      <c r="V326" s="337"/>
      <c r="W326" s="491"/>
      <c r="X326" s="337"/>
      <c r="Y326" s="337"/>
      <c r="Z326" s="337"/>
      <c r="AA326" s="337"/>
      <c r="AB326" s="337"/>
    </row>
    <row r="327" ht="18.0" customHeight="1">
      <c r="A327" s="337"/>
      <c r="B327" s="463"/>
      <c r="C327" s="487"/>
      <c r="D327" s="487"/>
      <c r="E327" s="487"/>
      <c r="F327" s="488"/>
      <c r="G327" s="488"/>
      <c r="H327" s="463"/>
      <c r="I327" s="463"/>
      <c r="J327" s="463"/>
      <c r="K327" s="337"/>
      <c r="L327" s="337"/>
      <c r="M327" s="337"/>
      <c r="N327" s="337"/>
      <c r="O327" s="337"/>
      <c r="P327" s="337"/>
      <c r="Q327" s="337"/>
      <c r="R327" s="337"/>
      <c r="S327" s="337"/>
      <c r="T327" s="337"/>
      <c r="U327" s="337"/>
      <c r="V327" s="337"/>
      <c r="W327" s="491"/>
      <c r="X327" s="337"/>
      <c r="Y327" s="337"/>
      <c r="Z327" s="337"/>
      <c r="AA327" s="337"/>
      <c r="AB327" s="337"/>
    </row>
    <row r="328" ht="18.0" customHeight="1">
      <c r="A328" s="489"/>
      <c r="B328" s="493"/>
      <c r="C328" s="492"/>
      <c r="D328" s="492"/>
      <c r="E328" s="492"/>
      <c r="F328" s="494"/>
      <c r="G328" s="494"/>
      <c r="H328" s="492"/>
      <c r="I328" s="492"/>
      <c r="J328" s="492"/>
      <c r="K328" s="337"/>
      <c r="L328" s="337"/>
      <c r="M328" s="337"/>
      <c r="N328" s="337"/>
      <c r="O328" s="337"/>
      <c r="P328" s="337"/>
      <c r="Q328" s="337"/>
      <c r="R328" s="337"/>
      <c r="S328" s="337"/>
      <c r="T328" s="337"/>
      <c r="U328" s="337"/>
      <c r="V328" s="337"/>
      <c r="W328" s="491"/>
      <c r="X328" s="337"/>
      <c r="Y328" s="337"/>
      <c r="Z328" s="337"/>
      <c r="AA328" s="337"/>
      <c r="AB328" s="337"/>
    </row>
    <row r="329" ht="18.0" customHeight="1">
      <c r="A329" s="489"/>
      <c r="B329" s="493"/>
      <c r="C329" s="492"/>
      <c r="D329" s="492"/>
      <c r="E329" s="492"/>
      <c r="F329" s="494"/>
      <c r="G329" s="494"/>
      <c r="H329" s="492"/>
      <c r="I329" s="492"/>
      <c r="J329" s="492"/>
      <c r="K329" s="337"/>
      <c r="L329" s="337"/>
      <c r="M329" s="337"/>
      <c r="N329" s="337"/>
      <c r="O329" s="337"/>
      <c r="P329" s="337"/>
      <c r="Q329" s="337"/>
      <c r="R329" s="337"/>
      <c r="S329" s="337"/>
      <c r="T329" s="337"/>
      <c r="U329" s="337"/>
      <c r="V329" s="337"/>
      <c r="W329" s="491"/>
      <c r="X329" s="337"/>
      <c r="Y329" s="337"/>
      <c r="Z329" s="337"/>
      <c r="AA329" s="337"/>
      <c r="AB329" s="337"/>
    </row>
    <row r="330" ht="18.0" customHeight="1">
      <c r="A330" s="489"/>
      <c r="B330" s="493"/>
      <c r="C330" s="492"/>
      <c r="D330" s="492"/>
      <c r="E330" s="492"/>
      <c r="F330" s="494"/>
      <c r="G330" s="494"/>
      <c r="H330" s="492"/>
      <c r="I330" s="492"/>
      <c r="J330" s="492"/>
      <c r="K330" s="337"/>
      <c r="L330" s="337"/>
      <c r="M330" s="337"/>
      <c r="N330" s="337"/>
      <c r="O330" s="337"/>
      <c r="P330" s="337"/>
      <c r="Q330" s="337"/>
      <c r="R330" s="337"/>
      <c r="S330" s="337"/>
      <c r="T330" s="337"/>
      <c r="U330" s="337"/>
      <c r="V330" s="337"/>
      <c r="W330" s="491"/>
      <c r="X330" s="337"/>
      <c r="Y330" s="337"/>
      <c r="Z330" s="337"/>
      <c r="AA330" s="337"/>
      <c r="AB330" s="337"/>
    </row>
    <row r="331" ht="18.0" customHeight="1">
      <c r="A331" s="489"/>
      <c r="B331" s="493"/>
      <c r="C331" s="492"/>
      <c r="D331" s="492"/>
      <c r="E331" s="492"/>
      <c r="F331" s="495"/>
      <c r="G331" s="495"/>
      <c r="H331" s="492"/>
      <c r="I331" s="492"/>
      <c r="J331" s="492"/>
      <c r="K331" s="337"/>
      <c r="L331" s="337"/>
      <c r="M331" s="337"/>
      <c r="N331" s="337"/>
      <c r="O331" s="337"/>
      <c r="P331" s="337"/>
      <c r="Q331" s="337"/>
      <c r="R331" s="337"/>
      <c r="S331" s="337"/>
      <c r="T331" s="337"/>
      <c r="U331" s="337"/>
      <c r="V331" s="337"/>
      <c r="W331" s="486"/>
      <c r="X331" s="337"/>
      <c r="Y331" s="337"/>
      <c r="Z331" s="337"/>
      <c r="AA331" s="337"/>
      <c r="AB331" s="337"/>
    </row>
    <row r="332" ht="18.0" customHeight="1">
      <c r="A332" s="489"/>
      <c r="B332" s="493"/>
      <c r="C332" s="492"/>
      <c r="D332" s="492"/>
      <c r="E332" s="492"/>
      <c r="F332" s="495"/>
      <c r="G332" s="495"/>
      <c r="H332" s="492"/>
      <c r="I332" s="492"/>
      <c r="J332" s="492"/>
      <c r="K332" s="337"/>
      <c r="L332" s="337"/>
      <c r="M332" s="337"/>
      <c r="N332" s="337"/>
      <c r="O332" s="337"/>
      <c r="P332" s="337"/>
      <c r="Q332" s="337"/>
      <c r="R332" s="337"/>
      <c r="S332" s="337"/>
      <c r="T332" s="337"/>
      <c r="U332" s="337"/>
      <c r="V332" s="337"/>
      <c r="W332" s="491"/>
      <c r="X332" s="337"/>
      <c r="Y332" s="337"/>
      <c r="Z332" s="337"/>
      <c r="AA332" s="337"/>
      <c r="AB332" s="337"/>
    </row>
    <row r="333" ht="18.0" customHeight="1">
      <c r="A333" s="489"/>
      <c r="B333" s="493"/>
      <c r="C333" s="496"/>
      <c r="D333" s="492"/>
      <c r="E333" s="492"/>
      <c r="F333" s="495"/>
      <c r="G333" s="495"/>
      <c r="H333" s="492"/>
      <c r="I333" s="492"/>
      <c r="J333" s="492"/>
      <c r="K333" s="337"/>
      <c r="L333" s="337"/>
      <c r="M333" s="337"/>
      <c r="N333" s="337"/>
      <c r="O333" s="337"/>
      <c r="P333" s="337"/>
      <c r="Q333" s="337"/>
      <c r="R333" s="337"/>
      <c r="S333" s="337"/>
      <c r="T333" s="337"/>
      <c r="U333" s="337"/>
      <c r="V333" s="337"/>
      <c r="W333" s="491"/>
      <c r="X333" s="337"/>
      <c r="Y333" s="337"/>
      <c r="Z333" s="337"/>
      <c r="AA333" s="337"/>
      <c r="AB333" s="337"/>
    </row>
    <row r="334" ht="18.0" customHeight="1">
      <c r="A334" s="337"/>
      <c r="B334" s="337"/>
      <c r="C334" s="337"/>
      <c r="D334" s="337"/>
      <c r="E334" s="337"/>
      <c r="F334" s="488"/>
      <c r="G334" s="488"/>
      <c r="H334" s="337"/>
      <c r="I334" s="492"/>
      <c r="J334" s="492"/>
      <c r="K334" s="337"/>
      <c r="L334" s="337"/>
      <c r="M334" s="337"/>
      <c r="N334" s="337"/>
      <c r="O334" s="337"/>
      <c r="P334" s="337"/>
      <c r="Q334" s="337"/>
      <c r="R334" s="337"/>
      <c r="S334" s="337"/>
      <c r="T334" s="337"/>
      <c r="U334" s="337"/>
      <c r="V334" s="337"/>
      <c r="W334" s="491"/>
      <c r="X334" s="337"/>
      <c r="Y334" s="337"/>
      <c r="Z334" s="337"/>
      <c r="AA334" s="337"/>
      <c r="AB334" s="337"/>
    </row>
    <row r="335" ht="18.0" customHeight="1">
      <c r="A335" s="337"/>
      <c r="B335" s="337"/>
      <c r="C335" s="337"/>
      <c r="D335" s="337"/>
      <c r="E335" s="337"/>
      <c r="F335" s="486"/>
      <c r="G335" s="486"/>
      <c r="H335" s="337"/>
      <c r="I335" s="337"/>
      <c r="J335" s="337"/>
      <c r="K335" s="337"/>
      <c r="L335" s="337"/>
      <c r="M335" s="337"/>
      <c r="N335" s="337"/>
      <c r="O335" s="337"/>
      <c r="P335" s="337"/>
      <c r="Q335" s="337"/>
      <c r="R335" s="337"/>
      <c r="S335" s="337"/>
      <c r="T335" s="337"/>
      <c r="U335" s="337"/>
      <c r="V335" s="337"/>
      <c r="W335" s="491"/>
      <c r="X335" s="337"/>
      <c r="Y335" s="337"/>
      <c r="Z335" s="337"/>
      <c r="AA335" s="337"/>
      <c r="AB335" s="337"/>
    </row>
    <row r="336" ht="18.0" customHeight="1">
      <c r="A336" s="337"/>
      <c r="B336" s="337"/>
      <c r="C336" s="337"/>
      <c r="D336" s="337"/>
      <c r="E336" s="337"/>
      <c r="F336" s="486"/>
      <c r="G336" s="486"/>
      <c r="H336" s="337"/>
      <c r="I336" s="337"/>
      <c r="J336" s="337"/>
      <c r="K336" s="337"/>
      <c r="L336" s="337"/>
      <c r="M336" s="337"/>
      <c r="N336" s="337"/>
      <c r="O336" s="337"/>
      <c r="P336" s="337"/>
      <c r="Q336" s="337"/>
      <c r="R336" s="337"/>
      <c r="S336" s="337"/>
      <c r="T336" s="337"/>
      <c r="U336" s="337"/>
      <c r="V336" s="337"/>
      <c r="W336" s="491"/>
      <c r="X336" s="337"/>
      <c r="Y336" s="337"/>
      <c r="Z336" s="337"/>
      <c r="AA336" s="337"/>
      <c r="AB336" s="337"/>
    </row>
    <row r="337" ht="18.0" customHeight="1">
      <c r="A337" s="337"/>
      <c r="B337" s="337"/>
      <c r="C337" s="337"/>
      <c r="D337" s="337"/>
      <c r="E337" s="337"/>
      <c r="F337" s="486"/>
      <c r="G337" s="486"/>
      <c r="H337" s="337"/>
      <c r="I337" s="337"/>
      <c r="J337" s="337"/>
      <c r="K337" s="337"/>
      <c r="L337" s="337"/>
      <c r="M337" s="337"/>
      <c r="N337" s="337"/>
      <c r="O337" s="337"/>
      <c r="P337" s="337"/>
      <c r="Q337" s="337"/>
      <c r="R337" s="337"/>
      <c r="S337" s="337"/>
      <c r="T337" s="337"/>
      <c r="U337" s="337"/>
      <c r="V337" s="337"/>
      <c r="W337" s="491"/>
      <c r="X337" s="337"/>
      <c r="Y337" s="337"/>
      <c r="Z337" s="337"/>
      <c r="AA337" s="337"/>
      <c r="AB337" s="337"/>
    </row>
    <row r="338" ht="18.0" customHeight="1">
      <c r="A338" s="497"/>
      <c r="B338" s="337"/>
      <c r="C338" s="337"/>
      <c r="D338" s="337"/>
      <c r="E338" s="337"/>
      <c r="F338" s="486"/>
      <c r="G338" s="486"/>
      <c r="H338" s="337"/>
      <c r="I338" s="337"/>
      <c r="J338" s="337"/>
      <c r="K338" s="337"/>
      <c r="L338" s="337"/>
      <c r="M338" s="337"/>
      <c r="N338" s="337"/>
      <c r="O338" s="337"/>
      <c r="P338" s="337"/>
      <c r="Q338" s="337"/>
      <c r="R338" s="337"/>
      <c r="S338" s="337"/>
      <c r="T338" s="337"/>
      <c r="U338" s="337"/>
      <c r="V338" s="337"/>
      <c r="W338" s="491"/>
      <c r="X338" s="337"/>
      <c r="Y338" s="337"/>
      <c r="Z338" s="337"/>
      <c r="AA338" s="337"/>
      <c r="AB338" s="337"/>
    </row>
    <row r="339" ht="18.0" customHeight="1">
      <c r="A339" s="498"/>
      <c r="B339" s="444"/>
      <c r="C339" s="444"/>
      <c r="D339" s="444"/>
      <c r="E339" s="444"/>
      <c r="F339" s="499"/>
      <c r="G339" s="499"/>
      <c r="H339" s="444"/>
      <c r="I339" s="498"/>
      <c r="J339" s="498"/>
      <c r="K339" s="498"/>
      <c r="L339" s="498"/>
      <c r="M339" s="498"/>
      <c r="N339" s="498"/>
      <c r="O339" s="498"/>
      <c r="P339" s="498"/>
      <c r="Q339" s="498"/>
      <c r="R339" s="498"/>
      <c r="S339" s="498"/>
      <c r="T339" s="498"/>
      <c r="U339" s="498"/>
      <c r="V339" s="498"/>
      <c r="W339" s="491"/>
      <c r="X339" s="498"/>
      <c r="Y339" s="498"/>
      <c r="Z339" s="498"/>
      <c r="AA339" s="498"/>
      <c r="AB339" s="498"/>
    </row>
    <row r="340" ht="18.0" customHeight="1">
      <c r="A340" s="463"/>
      <c r="B340" s="463"/>
      <c r="C340" s="463"/>
      <c r="D340" s="463"/>
      <c r="E340" s="463"/>
      <c r="F340" s="500"/>
      <c r="G340" s="500"/>
      <c r="H340" s="463"/>
      <c r="I340" s="337"/>
      <c r="J340" s="337"/>
      <c r="K340" s="337"/>
      <c r="L340" s="337"/>
      <c r="M340" s="337"/>
      <c r="N340" s="337"/>
      <c r="O340" s="337"/>
      <c r="P340" s="337"/>
      <c r="Q340" s="337"/>
      <c r="R340" s="337"/>
      <c r="S340" s="337"/>
      <c r="T340" s="337"/>
      <c r="U340" s="337"/>
      <c r="V340" s="337"/>
      <c r="W340" s="491"/>
      <c r="X340" s="337"/>
      <c r="Y340" s="337"/>
      <c r="Z340" s="337"/>
      <c r="AA340" s="337"/>
      <c r="AB340" s="337"/>
    </row>
    <row r="341" ht="18.0" customHeight="1">
      <c r="A341" s="463"/>
      <c r="B341" s="463"/>
      <c r="C341" s="501"/>
      <c r="D341" s="502"/>
      <c r="E341" s="502"/>
      <c r="F341" s="503"/>
      <c r="G341" s="503"/>
      <c r="H341" s="502"/>
      <c r="I341" s="337"/>
      <c r="J341" s="337"/>
      <c r="K341" s="337"/>
      <c r="L341" s="337"/>
      <c r="M341" s="337"/>
      <c r="N341" s="337"/>
      <c r="O341" s="337"/>
      <c r="P341" s="337"/>
      <c r="Q341" s="337"/>
      <c r="R341" s="337"/>
      <c r="S341" s="337"/>
      <c r="T341" s="337"/>
      <c r="U341" s="337"/>
      <c r="V341" s="337"/>
      <c r="W341" s="491"/>
      <c r="X341" s="337"/>
      <c r="Y341" s="337"/>
      <c r="Z341" s="337"/>
      <c r="AA341" s="337"/>
      <c r="AB341" s="337"/>
    </row>
    <row r="342" ht="18.0" customHeight="1">
      <c r="A342" s="463"/>
      <c r="B342" s="489"/>
      <c r="C342" s="504"/>
      <c r="D342" s="504"/>
      <c r="E342" s="504"/>
      <c r="F342" s="505"/>
      <c r="G342" s="505"/>
      <c r="H342" s="504"/>
      <c r="I342" s="337"/>
      <c r="J342" s="337"/>
      <c r="K342" s="337"/>
      <c r="L342" s="337"/>
      <c r="M342" s="337"/>
      <c r="N342" s="337"/>
      <c r="O342" s="337"/>
      <c r="P342" s="337"/>
      <c r="Q342" s="337"/>
      <c r="R342" s="337"/>
      <c r="S342" s="337"/>
      <c r="T342" s="337"/>
      <c r="U342" s="337"/>
      <c r="V342" s="337"/>
      <c r="W342" s="491"/>
      <c r="X342" s="337"/>
      <c r="Y342" s="337"/>
      <c r="Z342" s="337"/>
      <c r="AA342" s="337"/>
      <c r="AB342" s="337"/>
    </row>
    <row r="343" ht="18.0" customHeight="1">
      <c r="A343" s="337"/>
      <c r="B343" s="337"/>
      <c r="C343" s="337"/>
      <c r="D343" s="445" t="s">
        <v>50</v>
      </c>
      <c r="E343" s="445" t="s">
        <v>48</v>
      </c>
      <c r="F343" s="500">
        <f>+D340+E340+F340+H340</f>
        <v>0</v>
      </c>
      <c r="G343" s="488"/>
      <c r="H343" s="337"/>
      <c r="I343" s="337"/>
      <c r="J343" s="337"/>
      <c r="K343" s="337"/>
      <c r="L343" s="337"/>
      <c r="M343" s="337"/>
      <c r="N343" s="337"/>
      <c r="O343" s="337"/>
      <c r="P343" s="337"/>
      <c r="Q343" s="337"/>
      <c r="R343" s="337"/>
      <c r="S343" s="337"/>
      <c r="T343" s="337"/>
      <c r="U343" s="337"/>
      <c r="V343" s="337"/>
      <c r="W343" s="495"/>
      <c r="X343" s="337"/>
      <c r="Y343" s="337"/>
      <c r="Z343" s="337"/>
      <c r="AA343" s="337"/>
      <c r="AB343" s="337"/>
    </row>
    <row r="344" ht="18.0" customHeight="1">
      <c r="A344" s="337"/>
      <c r="B344" s="337"/>
      <c r="C344" s="337"/>
      <c r="D344" s="496"/>
      <c r="E344" s="445" t="s">
        <v>49</v>
      </c>
      <c r="F344" s="503" t="str">
        <f>+F343/B340</f>
        <v>#DIV/0!</v>
      </c>
      <c r="G344" s="503"/>
      <c r="H344" s="337"/>
      <c r="I344" s="337"/>
      <c r="J344" s="337"/>
      <c r="K344" s="337"/>
      <c r="L344" s="337"/>
      <c r="M344" s="337"/>
      <c r="N344" s="337"/>
      <c r="O344" s="337"/>
      <c r="P344" s="337"/>
      <c r="Q344" s="337"/>
      <c r="R344" s="337"/>
      <c r="S344" s="337"/>
      <c r="T344" s="337"/>
      <c r="U344" s="337"/>
      <c r="V344" s="337"/>
      <c r="W344" s="495"/>
      <c r="X344" s="337"/>
      <c r="Y344" s="337"/>
      <c r="Z344" s="337"/>
      <c r="AA344" s="337"/>
      <c r="AB344" s="337"/>
    </row>
    <row r="345" ht="18.0" customHeight="1">
      <c r="A345" s="498"/>
      <c r="B345" s="498"/>
      <c r="C345" s="445" t="s">
        <v>51</v>
      </c>
      <c r="D345" s="498"/>
      <c r="E345" s="498"/>
      <c r="F345" s="506"/>
      <c r="G345" s="506"/>
      <c r="H345" s="498"/>
      <c r="I345" s="337"/>
      <c r="J345" s="337"/>
      <c r="K345" s="337"/>
      <c r="L345" s="337"/>
      <c r="M345" s="337"/>
      <c r="N345" s="337"/>
      <c r="O345" s="337"/>
      <c r="P345" s="337"/>
      <c r="Q345" s="337"/>
      <c r="R345" s="337"/>
      <c r="S345" s="337"/>
      <c r="T345" s="337"/>
      <c r="U345" s="337"/>
      <c r="V345" s="337"/>
      <c r="W345" s="486"/>
      <c r="X345" s="337"/>
      <c r="Y345" s="337"/>
      <c r="Z345" s="337"/>
      <c r="AA345" s="337"/>
      <c r="AB345" s="337"/>
    </row>
    <row r="346" ht="18.0" customHeight="1">
      <c r="A346" s="498"/>
      <c r="B346" s="498"/>
      <c r="C346" s="498"/>
      <c r="D346" s="445" t="s">
        <v>52</v>
      </c>
      <c r="E346" s="498"/>
      <c r="F346" s="506">
        <f>+F345*(F343-F340)</f>
        <v>0</v>
      </c>
      <c r="G346" s="506"/>
      <c r="H346" s="498"/>
      <c r="I346" s="337"/>
      <c r="J346" s="337"/>
      <c r="K346" s="337"/>
      <c r="L346" s="337"/>
      <c r="M346" s="337"/>
      <c r="N346" s="337"/>
      <c r="O346" s="337"/>
      <c r="P346" s="337"/>
      <c r="Q346" s="337"/>
      <c r="R346" s="337"/>
      <c r="S346" s="337"/>
      <c r="T346" s="337"/>
      <c r="U346" s="337"/>
      <c r="V346" s="337"/>
      <c r="W346" s="337"/>
      <c r="X346" s="337"/>
      <c r="Y346" s="337"/>
      <c r="Z346" s="337"/>
      <c r="AA346" s="337"/>
      <c r="AB346" s="337"/>
    </row>
    <row r="347" ht="18.0" customHeight="1">
      <c r="A347" s="337"/>
      <c r="B347" s="337"/>
      <c r="C347" s="337"/>
      <c r="D347" s="337"/>
      <c r="E347" s="337"/>
      <c r="F347" s="486"/>
      <c r="G347" s="486"/>
      <c r="H347" s="337"/>
      <c r="I347" s="337"/>
      <c r="J347" s="337"/>
      <c r="K347" s="337"/>
      <c r="L347" s="337"/>
      <c r="M347" s="337"/>
      <c r="N347" s="337"/>
      <c r="O347" s="337"/>
      <c r="P347" s="337"/>
      <c r="Q347" s="337"/>
      <c r="R347" s="337"/>
      <c r="S347" s="337"/>
      <c r="T347" s="337"/>
      <c r="U347" s="337"/>
      <c r="V347" s="337"/>
      <c r="W347" s="337"/>
      <c r="X347" s="337"/>
      <c r="Y347" s="337"/>
      <c r="Z347" s="337"/>
      <c r="AA347" s="337"/>
      <c r="AB347" s="337"/>
    </row>
    <row r="348" ht="18.0" customHeight="1">
      <c r="A348" s="337"/>
      <c r="B348" s="337"/>
      <c r="C348" s="337"/>
      <c r="D348" s="337"/>
      <c r="E348" s="337"/>
      <c r="F348" s="486"/>
      <c r="G348" s="486"/>
      <c r="H348" s="337"/>
      <c r="I348" s="337"/>
      <c r="J348" s="337"/>
      <c r="K348" s="337"/>
      <c r="L348" s="337"/>
      <c r="M348" s="337"/>
      <c r="N348" s="337"/>
      <c r="O348" s="337"/>
      <c r="P348" s="337"/>
      <c r="Q348" s="337"/>
      <c r="R348" s="337"/>
      <c r="S348" s="337"/>
      <c r="T348" s="337"/>
      <c r="U348" s="337"/>
      <c r="V348" s="337"/>
      <c r="W348" s="337"/>
      <c r="X348" s="337"/>
      <c r="Y348" s="337"/>
      <c r="Z348" s="337"/>
      <c r="AA348" s="337"/>
      <c r="AB348" s="337"/>
    </row>
    <row r="349" ht="18.0" customHeight="1">
      <c r="A349" s="337"/>
      <c r="B349" s="337"/>
      <c r="C349" s="337"/>
      <c r="D349" s="337"/>
      <c r="E349" s="337"/>
      <c r="F349" s="486"/>
      <c r="G349" s="486"/>
      <c r="H349" s="337"/>
      <c r="I349" s="337"/>
      <c r="J349" s="337"/>
      <c r="K349" s="337"/>
      <c r="L349" s="337"/>
      <c r="M349" s="337"/>
      <c r="N349" s="337"/>
      <c r="O349" s="337"/>
      <c r="P349" s="337"/>
      <c r="Q349" s="337"/>
      <c r="R349" s="337"/>
      <c r="S349" s="337"/>
      <c r="T349" s="337"/>
      <c r="U349" s="337"/>
      <c r="V349" s="337"/>
      <c r="W349" s="337"/>
      <c r="X349" s="337"/>
      <c r="Y349" s="337"/>
      <c r="Z349" s="337"/>
      <c r="AA349" s="337"/>
      <c r="AB349" s="337"/>
    </row>
    <row r="350" ht="18.0" customHeight="1">
      <c r="A350" s="337"/>
      <c r="B350" s="337"/>
      <c r="C350" s="337"/>
      <c r="D350" s="337"/>
      <c r="E350" s="337"/>
      <c r="F350" s="486"/>
      <c r="G350" s="486"/>
      <c r="H350" s="337"/>
      <c r="I350" s="337"/>
      <c r="J350" s="337"/>
      <c r="K350" s="337"/>
      <c r="L350" s="337"/>
      <c r="M350" s="337"/>
      <c r="N350" s="337"/>
      <c r="O350" s="337"/>
      <c r="P350" s="337"/>
      <c r="Q350" s="337"/>
      <c r="R350" s="337"/>
      <c r="S350" s="337"/>
      <c r="T350" s="337"/>
      <c r="U350" s="337"/>
      <c r="V350" s="337"/>
      <c r="W350" s="337"/>
      <c r="X350" s="337"/>
      <c r="Y350" s="337"/>
      <c r="Z350" s="337"/>
      <c r="AA350" s="337"/>
      <c r="AB350" s="337"/>
    </row>
    <row r="351" ht="18.0" customHeight="1">
      <c r="A351" s="337"/>
      <c r="B351" s="337"/>
      <c r="C351" s="337"/>
      <c r="D351" s="337"/>
      <c r="E351" s="337"/>
      <c r="F351" s="486"/>
      <c r="G351" s="486"/>
      <c r="H351" s="337"/>
      <c r="I351" s="337"/>
      <c r="J351" s="337"/>
      <c r="K351" s="337"/>
      <c r="L351" s="337"/>
      <c r="M351" s="337"/>
      <c r="N351" s="337"/>
      <c r="O351" s="337"/>
      <c r="P351" s="337"/>
      <c r="Q351" s="337"/>
      <c r="R351" s="337"/>
      <c r="S351" s="337"/>
      <c r="T351" s="337"/>
      <c r="U351" s="337"/>
      <c r="V351" s="337"/>
      <c r="W351" s="337"/>
      <c r="X351" s="337"/>
      <c r="Y351" s="337"/>
      <c r="Z351" s="337"/>
      <c r="AA351" s="337"/>
      <c r="AB351" s="337"/>
    </row>
    <row r="352" ht="18.0" customHeight="1">
      <c r="A352" s="337"/>
      <c r="B352" s="337"/>
      <c r="C352" s="337"/>
      <c r="D352" s="337"/>
      <c r="E352" s="337"/>
      <c r="F352" s="486"/>
      <c r="G352" s="486"/>
      <c r="H352" s="337"/>
      <c r="I352" s="337"/>
      <c r="J352" s="337"/>
      <c r="K352" s="337"/>
      <c r="L352" s="337"/>
      <c r="M352" s="337"/>
      <c r="N352" s="337"/>
      <c r="O352" s="337"/>
      <c r="P352" s="337"/>
      <c r="Q352" s="337"/>
      <c r="R352" s="337"/>
      <c r="S352" s="337"/>
      <c r="T352" s="337"/>
      <c r="U352" s="337"/>
      <c r="V352" s="337"/>
      <c r="W352" s="337"/>
      <c r="X352" s="337"/>
      <c r="Y352" s="337"/>
      <c r="Z352" s="337"/>
      <c r="AA352" s="337"/>
      <c r="AB352" s="337"/>
    </row>
    <row r="353" ht="18.0" customHeight="1">
      <c r="A353" s="337"/>
      <c r="B353" s="337"/>
      <c r="C353" s="337"/>
      <c r="D353" s="337"/>
      <c r="E353" s="337"/>
      <c r="F353" s="486"/>
      <c r="G353" s="486"/>
      <c r="H353" s="337"/>
      <c r="I353" s="337"/>
      <c r="J353" s="337"/>
      <c r="K353" s="337"/>
      <c r="L353" s="337"/>
      <c r="M353" s="337"/>
      <c r="N353" s="337"/>
      <c r="O353" s="337"/>
      <c r="P353" s="337"/>
      <c r="Q353" s="337"/>
      <c r="R353" s="337"/>
      <c r="S353" s="337"/>
      <c r="T353" s="337"/>
      <c r="U353" s="337"/>
      <c r="V353" s="337"/>
      <c r="W353" s="337"/>
      <c r="X353" s="337"/>
      <c r="Y353" s="337"/>
      <c r="Z353" s="337"/>
      <c r="AA353" s="337"/>
      <c r="AB353" s="337"/>
    </row>
    <row r="354" ht="18.0" customHeight="1">
      <c r="A354" s="337"/>
      <c r="B354" s="337"/>
      <c r="C354" s="337"/>
      <c r="D354" s="337"/>
      <c r="E354" s="337"/>
      <c r="F354" s="486"/>
      <c r="G354" s="486"/>
      <c r="H354" s="337"/>
      <c r="I354" s="337"/>
      <c r="J354" s="337"/>
      <c r="K354" s="337"/>
      <c r="L354" s="337"/>
      <c r="M354" s="337"/>
      <c r="N354" s="337"/>
      <c r="O354" s="337"/>
      <c r="P354" s="337"/>
      <c r="Q354" s="337"/>
      <c r="R354" s="337"/>
      <c r="S354" s="337"/>
      <c r="T354" s="337"/>
      <c r="U354" s="337"/>
      <c r="V354" s="337"/>
      <c r="W354" s="337"/>
      <c r="X354" s="337"/>
      <c r="Y354" s="337"/>
      <c r="Z354" s="337"/>
      <c r="AA354" s="337"/>
      <c r="AB354" s="337"/>
    </row>
    <row r="355" ht="18.0" customHeight="1">
      <c r="A355" s="337"/>
      <c r="B355" s="337"/>
      <c r="C355" s="337"/>
      <c r="D355" s="337"/>
      <c r="E355" s="337"/>
      <c r="F355" s="486"/>
      <c r="G355" s="486"/>
      <c r="H355" s="337"/>
      <c r="I355" s="337"/>
      <c r="J355" s="337"/>
      <c r="K355" s="337"/>
      <c r="L355" s="337"/>
      <c r="M355" s="337"/>
      <c r="N355" s="337"/>
      <c r="O355" s="337"/>
      <c r="P355" s="337"/>
      <c r="Q355" s="337"/>
      <c r="R355" s="337"/>
      <c r="S355" s="337"/>
      <c r="T355" s="337"/>
      <c r="U355" s="337"/>
      <c r="V355" s="337"/>
      <c r="W355" s="337"/>
      <c r="X355" s="337"/>
      <c r="Y355" s="337"/>
      <c r="Z355" s="337"/>
      <c r="AA355" s="337"/>
      <c r="AB355" s="337"/>
    </row>
    <row r="356" ht="18.0" customHeight="1">
      <c r="A356" s="337"/>
      <c r="B356" s="337"/>
      <c r="C356" s="337"/>
      <c r="D356" s="337"/>
      <c r="E356" s="337"/>
      <c r="F356" s="486"/>
      <c r="G356" s="486"/>
      <c r="H356" s="337"/>
      <c r="I356" s="337"/>
      <c r="J356" s="337"/>
      <c r="K356" s="337"/>
      <c r="L356" s="337"/>
      <c r="M356" s="337"/>
      <c r="N356" s="337"/>
      <c r="O356" s="337"/>
      <c r="P356" s="337"/>
      <c r="Q356" s="337"/>
      <c r="R356" s="337"/>
      <c r="S356" s="337"/>
      <c r="T356" s="337"/>
      <c r="U356" s="337"/>
      <c r="V356" s="337"/>
      <c r="W356" s="337"/>
      <c r="X356" s="337"/>
      <c r="Y356" s="337"/>
      <c r="Z356" s="337"/>
      <c r="AA356" s="337"/>
      <c r="AB356" s="337"/>
    </row>
    <row r="357" ht="18.0" customHeight="1">
      <c r="A357" s="337"/>
      <c r="B357" s="337"/>
      <c r="C357" s="337"/>
      <c r="D357" s="337"/>
      <c r="E357" s="337"/>
      <c r="F357" s="486"/>
      <c r="G357" s="486"/>
      <c r="H357" s="337"/>
      <c r="I357" s="337"/>
      <c r="J357" s="337"/>
      <c r="K357" s="337"/>
      <c r="L357" s="337"/>
      <c r="M357" s="337"/>
      <c r="N357" s="337"/>
      <c r="O357" s="337"/>
      <c r="P357" s="337"/>
      <c r="Q357" s="337"/>
      <c r="R357" s="337"/>
      <c r="S357" s="337"/>
      <c r="T357" s="337"/>
      <c r="U357" s="337"/>
      <c r="V357" s="337"/>
      <c r="W357" s="337"/>
      <c r="X357" s="337"/>
      <c r="Y357" s="337"/>
      <c r="Z357" s="337"/>
      <c r="AA357" s="337"/>
      <c r="AB357" s="337"/>
    </row>
    <row r="358" ht="18.0" customHeight="1">
      <c r="A358" s="337"/>
      <c r="B358" s="337"/>
      <c r="C358" s="337"/>
      <c r="D358" s="337"/>
      <c r="E358" s="337"/>
      <c r="F358" s="486"/>
      <c r="G358" s="486"/>
      <c r="H358" s="337"/>
      <c r="I358" s="337"/>
      <c r="J358" s="337"/>
      <c r="K358" s="337"/>
      <c r="L358" s="337"/>
      <c r="M358" s="337"/>
      <c r="N358" s="337"/>
      <c r="O358" s="337"/>
      <c r="P358" s="337"/>
      <c r="Q358" s="337"/>
      <c r="R358" s="337"/>
      <c r="S358" s="337"/>
      <c r="T358" s="337"/>
      <c r="U358" s="337"/>
      <c r="V358" s="337"/>
      <c r="W358" s="337"/>
      <c r="X358" s="337"/>
      <c r="Y358" s="337"/>
      <c r="Z358" s="337"/>
      <c r="AA358" s="337"/>
      <c r="AB358" s="337"/>
    </row>
    <row r="359" ht="18.0" customHeight="1">
      <c r="A359" s="337"/>
      <c r="B359" s="337"/>
      <c r="C359" s="337"/>
      <c r="D359" s="337"/>
      <c r="E359" s="337"/>
      <c r="F359" s="486"/>
      <c r="G359" s="486"/>
      <c r="H359" s="337"/>
      <c r="I359" s="337"/>
      <c r="J359" s="337"/>
      <c r="K359" s="337"/>
      <c r="L359" s="337"/>
      <c r="M359" s="337"/>
      <c r="N359" s="337"/>
      <c r="O359" s="337"/>
      <c r="P359" s="337"/>
      <c r="Q359" s="337"/>
      <c r="R359" s="337"/>
      <c r="S359" s="337"/>
      <c r="T359" s="337"/>
      <c r="U359" s="337"/>
      <c r="V359" s="337"/>
      <c r="W359" s="337"/>
      <c r="X359" s="337"/>
      <c r="Y359" s="337"/>
      <c r="Z359" s="337"/>
      <c r="AA359" s="337"/>
      <c r="AB359" s="337"/>
    </row>
    <row r="360" ht="18.0" customHeight="1">
      <c r="A360" s="337"/>
      <c r="B360" s="337"/>
      <c r="C360" s="337"/>
      <c r="D360" s="337"/>
      <c r="E360" s="337"/>
      <c r="F360" s="486"/>
      <c r="G360" s="486"/>
      <c r="H360" s="337"/>
      <c r="I360" s="337"/>
      <c r="J360" s="337"/>
      <c r="K360" s="337"/>
      <c r="L360" s="337"/>
      <c r="M360" s="337"/>
      <c r="N360" s="337"/>
      <c r="O360" s="337"/>
      <c r="P360" s="337"/>
      <c r="Q360" s="337"/>
      <c r="R360" s="337"/>
      <c r="S360" s="337"/>
      <c r="T360" s="337"/>
      <c r="U360" s="337"/>
      <c r="V360" s="337"/>
      <c r="W360" s="337"/>
      <c r="X360" s="337"/>
      <c r="Y360" s="337"/>
      <c r="Z360" s="337"/>
      <c r="AA360" s="337"/>
      <c r="AB360" s="337"/>
    </row>
    <row r="361" ht="18.0" customHeight="1">
      <c r="A361" s="337"/>
      <c r="B361" s="337"/>
      <c r="C361" s="337"/>
      <c r="D361" s="337"/>
      <c r="E361" s="337"/>
      <c r="F361" s="486"/>
      <c r="G361" s="486"/>
      <c r="H361" s="337"/>
      <c r="I361" s="337"/>
      <c r="J361" s="337"/>
      <c r="K361" s="337"/>
      <c r="L361" s="337"/>
      <c r="M361" s="337"/>
      <c r="N361" s="337"/>
      <c r="O361" s="337"/>
      <c r="P361" s="337"/>
      <c r="Q361" s="337"/>
      <c r="R361" s="337"/>
      <c r="S361" s="337"/>
      <c r="T361" s="337"/>
      <c r="U361" s="337"/>
      <c r="V361" s="337"/>
      <c r="W361" s="337"/>
      <c r="X361" s="337"/>
      <c r="Y361" s="337"/>
      <c r="Z361" s="337"/>
      <c r="AA361" s="337"/>
      <c r="AB361" s="337"/>
    </row>
    <row r="362" ht="18.0" customHeight="1">
      <c r="A362" s="337"/>
      <c r="B362" s="337"/>
      <c r="C362" s="337"/>
      <c r="D362" s="337"/>
      <c r="E362" s="337"/>
      <c r="F362" s="486"/>
      <c r="G362" s="486"/>
      <c r="H362" s="337"/>
      <c r="I362" s="337"/>
      <c r="J362" s="337"/>
      <c r="K362" s="337"/>
      <c r="L362" s="337"/>
      <c r="M362" s="337"/>
      <c r="N362" s="337"/>
      <c r="O362" s="337"/>
      <c r="P362" s="337"/>
      <c r="Q362" s="337"/>
      <c r="R362" s="337"/>
      <c r="S362" s="337"/>
      <c r="T362" s="337"/>
      <c r="U362" s="337"/>
      <c r="V362" s="337"/>
      <c r="W362" s="337"/>
      <c r="X362" s="337"/>
      <c r="Y362" s="337"/>
      <c r="Z362" s="337"/>
      <c r="AA362" s="337"/>
      <c r="AB362" s="337"/>
    </row>
    <row r="363" ht="18.0" customHeight="1">
      <c r="A363" s="337"/>
      <c r="B363" s="337"/>
      <c r="C363" s="337"/>
      <c r="D363" s="337"/>
      <c r="E363" s="337"/>
      <c r="F363" s="486"/>
      <c r="G363" s="486"/>
      <c r="H363" s="337"/>
      <c r="I363" s="337"/>
      <c r="J363" s="337"/>
      <c r="K363" s="337"/>
      <c r="L363" s="337"/>
      <c r="M363" s="337"/>
      <c r="N363" s="337"/>
      <c r="O363" s="337"/>
      <c r="P363" s="337"/>
      <c r="Q363" s="337"/>
      <c r="R363" s="337"/>
      <c r="S363" s="337"/>
      <c r="T363" s="337"/>
      <c r="U363" s="337"/>
      <c r="V363" s="337"/>
      <c r="W363" s="337"/>
      <c r="X363" s="337"/>
      <c r="Y363" s="337"/>
      <c r="Z363" s="337"/>
      <c r="AA363" s="337"/>
      <c r="AB363" s="337"/>
    </row>
    <row r="364" ht="18.0" customHeight="1">
      <c r="A364" s="337"/>
      <c r="B364" s="337"/>
      <c r="C364" s="337"/>
      <c r="D364" s="337"/>
      <c r="E364" s="337"/>
      <c r="F364" s="486"/>
      <c r="G364" s="486"/>
      <c r="H364" s="337"/>
      <c r="I364" s="337"/>
      <c r="J364" s="337"/>
      <c r="K364" s="337"/>
      <c r="L364" s="337"/>
      <c r="M364" s="337"/>
      <c r="N364" s="337"/>
      <c r="O364" s="337"/>
      <c r="P364" s="337"/>
      <c r="Q364" s="337"/>
      <c r="R364" s="337"/>
      <c r="S364" s="337"/>
      <c r="T364" s="337"/>
      <c r="U364" s="337"/>
      <c r="V364" s="337"/>
      <c r="W364" s="337"/>
      <c r="X364" s="337"/>
      <c r="Y364" s="337"/>
      <c r="Z364" s="337"/>
      <c r="AA364" s="337"/>
      <c r="AB364" s="337"/>
    </row>
    <row r="365" ht="18.0" customHeight="1">
      <c r="A365" s="337"/>
      <c r="B365" s="337"/>
      <c r="C365" s="337"/>
      <c r="D365" s="337"/>
      <c r="E365" s="337"/>
      <c r="F365" s="486"/>
      <c r="G365" s="486"/>
      <c r="H365" s="337"/>
      <c r="I365" s="337"/>
      <c r="J365" s="337"/>
      <c r="K365" s="337"/>
      <c r="L365" s="337"/>
      <c r="M365" s="337"/>
      <c r="N365" s="337"/>
      <c r="O365" s="337"/>
      <c r="P365" s="337"/>
      <c r="Q365" s="337"/>
      <c r="R365" s="337"/>
      <c r="S365" s="337"/>
      <c r="T365" s="337"/>
      <c r="U365" s="337"/>
      <c r="V365" s="337"/>
      <c r="W365" s="337"/>
      <c r="X365" s="337"/>
      <c r="Y365" s="337"/>
      <c r="Z365" s="337"/>
      <c r="AA365" s="337"/>
      <c r="AB365" s="337"/>
    </row>
    <row r="366" ht="18.0" customHeight="1">
      <c r="A366" s="337"/>
      <c r="B366" s="337"/>
      <c r="C366" s="337"/>
      <c r="D366" s="337"/>
      <c r="E366" s="337"/>
      <c r="F366" s="486"/>
      <c r="G366" s="486"/>
      <c r="H366" s="337"/>
      <c r="I366" s="337"/>
      <c r="J366" s="337"/>
      <c r="K366" s="337"/>
      <c r="L366" s="337"/>
      <c r="M366" s="337"/>
      <c r="N366" s="337"/>
      <c r="O366" s="337"/>
      <c r="P366" s="337"/>
      <c r="Q366" s="337"/>
      <c r="R366" s="337"/>
      <c r="S366" s="337"/>
      <c r="T366" s="337"/>
      <c r="U366" s="337"/>
      <c r="V366" s="337"/>
      <c r="W366" s="337"/>
      <c r="X366" s="337"/>
      <c r="Y366" s="337"/>
      <c r="Z366" s="337"/>
      <c r="AA366" s="337"/>
      <c r="AB366" s="337"/>
    </row>
    <row r="367" ht="18.0" customHeight="1">
      <c r="A367" s="337"/>
      <c r="B367" s="337"/>
      <c r="C367" s="337"/>
      <c r="D367" s="337"/>
      <c r="E367" s="337"/>
      <c r="F367" s="486"/>
      <c r="G367" s="486"/>
      <c r="H367" s="337"/>
      <c r="I367" s="337"/>
      <c r="J367" s="337"/>
      <c r="K367" s="337"/>
      <c r="L367" s="337"/>
      <c r="M367" s="337"/>
      <c r="N367" s="337"/>
      <c r="O367" s="337"/>
      <c r="P367" s="337"/>
      <c r="Q367" s="337"/>
      <c r="R367" s="337"/>
      <c r="S367" s="337"/>
      <c r="T367" s="337"/>
      <c r="U367" s="337"/>
      <c r="V367" s="337"/>
      <c r="W367" s="337"/>
      <c r="X367" s="337"/>
      <c r="Y367" s="337"/>
      <c r="Z367" s="337"/>
      <c r="AA367" s="337"/>
      <c r="AB367" s="337"/>
    </row>
    <row r="368" ht="18.0" customHeight="1">
      <c r="A368" s="337"/>
      <c r="B368" s="337"/>
      <c r="C368" s="337"/>
      <c r="D368" s="337"/>
      <c r="E368" s="337"/>
      <c r="F368" s="486"/>
      <c r="G368" s="486"/>
      <c r="H368" s="337"/>
      <c r="I368" s="337"/>
      <c r="J368" s="337"/>
      <c r="K368" s="337"/>
      <c r="L368" s="337"/>
      <c r="M368" s="337"/>
      <c r="N368" s="337"/>
      <c r="O368" s="337"/>
      <c r="P368" s="337"/>
      <c r="Q368" s="337"/>
      <c r="R368" s="337"/>
      <c r="S368" s="337"/>
      <c r="T368" s="337"/>
      <c r="U368" s="337"/>
      <c r="V368" s="337"/>
      <c r="W368" s="337"/>
      <c r="X368" s="337"/>
      <c r="Y368" s="337"/>
      <c r="Z368" s="337"/>
      <c r="AA368" s="337"/>
      <c r="AB368" s="337"/>
    </row>
    <row r="369" ht="18.0" customHeight="1">
      <c r="A369" s="337"/>
      <c r="B369" s="337"/>
      <c r="C369" s="337"/>
      <c r="D369" s="337"/>
      <c r="E369" s="337"/>
      <c r="F369" s="486"/>
      <c r="G369" s="486"/>
      <c r="H369" s="337"/>
      <c r="I369" s="337"/>
      <c r="J369" s="337"/>
      <c r="K369" s="337"/>
      <c r="L369" s="337"/>
      <c r="M369" s="337"/>
      <c r="N369" s="337"/>
      <c r="O369" s="337"/>
      <c r="P369" s="337"/>
      <c r="Q369" s="337"/>
      <c r="R369" s="337"/>
      <c r="S369" s="337"/>
      <c r="T369" s="337"/>
      <c r="U369" s="337"/>
      <c r="V369" s="337"/>
      <c r="W369" s="337"/>
      <c r="X369" s="337"/>
      <c r="Y369" s="337"/>
      <c r="Z369" s="337"/>
      <c r="AA369" s="337"/>
      <c r="AB369" s="337"/>
    </row>
    <row r="370" ht="18.0" customHeight="1">
      <c r="A370" s="337"/>
      <c r="B370" s="337"/>
      <c r="C370" s="337"/>
      <c r="D370" s="337"/>
      <c r="E370" s="337"/>
      <c r="F370" s="486"/>
      <c r="G370" s="486"/>
      <c r="H370" s="337"/>
      <c r="I370" s="337"/>
      <c r="J370" s="337"/>
      <c r="K370" s="337"/>
      <c r="L370" s="337"/>
      <c r="M370" s="337"/>
      <c r="N370" s="337"/>
      <c r="O370" s="337"/>
      <c r="P370" s="337"/>
      <c r="Q370" s="337"/>
      <c r="R370" s="337"/>
      <c r="S370" s="337"/>
      <c r="T370" s="337"/>
      <c r="U370" s="337"/>
      <c r="V370" s="337"/>
      <c r="W370" s="337"/>
      <c r="X370" s="337"/>
      <c r="Y370" s="337"/>
      <c r="Z370" s="337"/>
      <c r="AA370" s="337"/>
      <c r="AB370" s="337"/>
    </row>
    <row r="371" ht="18.0" customHeight="1">
      <c r="A371" s="337"/>
      <c r="B371" s="337"/>
      <c r="C371" s="337"/>
      <c r="D371" s="337"/>
      <c r="E371" s="337"/>
      <c r="F371" s="486"/>
      <c r="G371" s="486"/>
      <c r="H371" s="337"/>
      <c r="I371" s="337"/>
      <c r="J371" s="337"/>
      <c r="K371" s="337"/>
      <c r="L371" s="337"/>
      <c r="M371" s="337"/>
      <c r="N371" s="337"/>
      <c r="O371" s="337"/>
      <c r="P371" s="337"/>
      <c r="Q371" s="337"/>
      <c r="R371" s="337"/>
      <c r="S371" s="337"/>
      <c r="T371" s="337"/>
      <c r="U371" s="337"/>
      <c r="V371" s="337"/>
      <c r="W371" s="337"/>
      <c r="X371" s="337"/>
      <c r="Y371" s="337"/>
      <c r="Z371" s="337"/>
      <c r="AA371" s="337"/>
      <c r="AB371" s="337"/>
    </row>
    <row r="372" ht="18.0" customHeight="1">
      <c r="A372" s="337"/>
      <c r="B372" s="337"/>
      <c r="C372" s="337"/>
      <c r="D372" s="337"/>
      <c r="E372" s="337"/>
      <c r="F372" s="486"/>
      <c r="G372" s="486"/>
      <c r="H372" s="337"/>
      <c r="I372" s="337"/>
      <c r="J372" s="337"/>
      <c r="K372" s="337"/>
      <c r="L372" s="337"/>
      <c r="M372" s="337"/>
      <c r="N372" s="337"/>
      <c r="O372" s="337"/>
      <c r="P372" s="337"/>
      <c r="Q372" s="337"/>
      <c r="R372" s="337"/>
      <c r="S372" s="337"/>
      <c r="T372" s="337"/>
      <c r="U372" s="337"/>
      <c r="V372" s="337"/>
      <c r="W372" s="337"/>
      <c r="X372" s="337"/>
      <c r="Y372" s="337"/>
      <c r="Z372" s="337"/>
      <c r="AA372" s="337"/>
      <c r="AB372" s="337"/>
    </row>
    <row r="373" ht="18.0" customHeight="1">
      <c r="A373" s="337"/>
      <c r="B373" s="337"/>
      <c r="C373" s="337"/>
      <c r="D373" s="337"/>
      <c r="E373" s="337"/>
      <c r="F373" s="486"/>
      <c r="G373" s="486"/>
      <c r="H373" s="337"/>
      <c r="I373" s="337"/>
      <c r="J373" s="337"/>
      <c r="K373" s="337"/>
      <c r="L373" s="337"/>
      <c r="M373" s="337"/>
      <c r="N373" s="337"/>
      <c r="O373" s="337"/>
      <c r="P373" s="337"/>
      <c r="Q373" s="337"/>
      <c r="R373" s="337"/>
      <c r="S373" s="337"/>
      <c r="T373" s="337"/>
      <c r="U373" s="337"/>
      <c r="V373" s="337"/>
      <c r="W373" s="337"/>
      <c r="X373" s="337"/>
      <c r="Y373" s="337"/>
      <c r="Z373" s="337"/>
      <c r="AA373" s="337"/>
      <c r="AB373" s="337"/>
    </row>
    <row r="374" ht="18.0" customHeight="1">
      <c r="A374" s="337"/>
      <c r="B374" s="337"/>
      <c r="C374" s="337"/>
      <c r="D374" s="337"/>
      <c r="E374" s="337"/>
      <c r="F374" s="486"/>
      <c r="G374" s="486"/>
      <c r="H374" s="337"/>
      <c r="I374" s="337"/>
      <c r="J374" s="337"/>
      <c r="K374" s="337"/>
      <c r="L374" s="337"/>
      <c r="M374" s="337"/>
      <c r="N374" s="337"/>
      <c r="O374" s="337"/>
      <c r="P374" s="337"/>
      <c r="Q374" s="337"/>
      <c r="R374" s="337"/>
      <c r="S374" s="337"/>
      <c r="T374" s="337"/>
      <c r="U374" s="337"/>
      <c r="V374" s="337"/>
      <c r="W374" s="337"/>
      <c r="X374" s="337"/>
      <c r="Y374" s="337"/>
      <c r="Z374" s="337"/>
      <c r="AA374" s="337"/>
      <c r="AB374" s="337"/>
    </row>
    <row r="375" ht="18.0" customHeight="1">
      <c r="A375" s="337"/>
      <c r="B375" s="337"/>
      <c r="C375" s="337"/>
      <c r="D375" s="337"/>
      <c r="E375" s="337"/>
      <c r="F375" s="486"/>
      <c r="G375" s="486"/>
      <c r="H375" s="337"/>
      <c r="I375" s="337"/>
      <c r="J375" s="337"/>
      <c r="K375" s="337"/>
      <c r="L375" s="337"/>
      <c r="M375" s="337"/>
      <c r="N375" s="337"/>
      <c r="O375" s="337"/>
      <c r="P375" s="337"/>
      <c r="Q375" s="337"/>
      <c r="R375" s="337"/>
      <c r="S375" s="337"/>
      <c r="T375" s="337"/>
      <c r="U375" s="337"/>
      <c r="V375" s="337"/>
      <c r="W375" s="337"/>
      <c r="X375" s="337"/>
      <c r="Y375" s="337"/>
      <c r="Z375" s="337"/>
      <c r="AA375" s="337"/>
      <c r="AB375" s="337"/>
    </row>
    <row r="376" ht="18.0" customHeight="1">
      <c r="A376" s="337"/>
      <c r="B376" s="337"/>
      <c r="C376" s="337"/>
      <c r="D376" s="337"/>
      <c r="E376" s="337"/>
      <c r="F376" s="486"/>
      <c r="G376" s="486"/>
      <c r="H376" s="337"/>
      <c r="I376" s="337"/>
      <c r="J376" s="337"/>
      <c r="K376" s="337"/>
      <c r="L376" s="337"/>
      <c r="M376" s="337"/>
      <c r="N376" s="337"/>
      <c r="O376" s="337"/>
      <c r="P376" s="337"/>
      <c r="Q376" s="337"/>
      <c r="R376" s="337"/>
      <c r="S376" s="337"/>
      <c r="T376" s="337"/>
      <c r="U376" s="337"/>
      <c r="V376" s="337"/>
      <c r="W376" s="337"/>
      <c r="X376" s="337"/>
      <c r="Y376" s="337"/>
      <c r="Z376" s="337"/>
      <c r="AA376" s="337"/>
      <c r="AB376" s="337"/>
    </row>
    <row r="377" ht="18.0" customHeight="1">
      <c r="A377" s="337"/>
      <c r="B377" s="337"/>
      <c r="C377" s="337"/>
      <c r="D377" s="337"/>
      <c r="E377" s="337"/>
      <c r="F377" s="486"/>
      <c r="G377" s="486"/>
      <c r="H377" s="337"/>
      <c r="I377" s="337"/>
      <c r="J377" s="337"/>
      <c r="K377" s="337"/>
      <c r="L377" s="337"/>
      <c r="M377" s="337"/>
      <c r="N377" s="337"/>
      <c r="O377" s="337"/>
      <c r="P377" s="337"/>
      <c r="Q377" s="337"/>
      <c r="R377" s="337"/>
      <c r="S377" s="337"/>
      <c r="T377" s="337"/>
      <c r="U377" s="337"/>
      <c r="V377" s="337"/>
      <c r="W377" s="337"/>
      <c r="X377" s="337"/>
      <c r="Y377" s="337"/>
      <c r="Z377" s="337"/>
      <c r="AA377" s="337"/>
      <c r="AB377" s="337"/>
    </row>
    <row r="378" ht="18.0" customHeight="1">
      <c r="A378" s="337"/>
      <c r="B378" s="337"/>
      <c r="C378" s="337"/>
      <c r="D378" s="337"/>
      <c r="E378" s="337"/>
      <c r="F378" s="486"/>
      <c r="G378" s="486"/>
      <c r="H378" s="337"/>
      <c r="I378" s="337"/>
      <c r="J378" s="337"/>
      <c r="K378" s="337"/>
      <c r="L378" s="337"/>
      <c r="M378" s="337"/>
      <c r="N378" s="337"/>
      <c r="O378" s="337"/>
      <c r="P378" s="337"/>
      <c r="Q378" s="337"/>
      <c r="R378" s="337"/>
      <c r="S378" s="337"/>
      <c r="T378" s="337"/>
      <c r="U378" s="337"/>
      <c r="V378" s="337"/>
      <c r="W378" s="337"/>
      <c r="X378" s="337"/>
      <c r="Y378" s="337"/>
      <c r="Z378" s="337"/>
      <c r="AA378" s="337"/>
      <c r="AB378" s="337"/>
    </row>
    <row r="379" ht="18.0" customHeight="1">
      <c r="A379" s="337"/>
      <c r="B379" s="337"/>
      <c r="C379" s="337"/>
      <c r="D379" s="337"/>
      <c r="E379" s="337"/>
      <c r="F379" s="486"/>
      <c r="G379" s="486"/>
      <c r="H379" s="337"/>
      <c r="I379" s="337"/>
      <c r="J379" s="337"/>
      <c r="K379" s="337"/>
      <c r="L379" s="337"/>
      <c r="M379" s="337"/>
      <c r="N379" s="337"/>
      <c r="O379" s="337"/>
      <c r="P379" s="337"/>
      <c r="Q379" s="337"/>
      <c r="R379" s="337"/>
      <c r="S379" s="337"/>
      <c r="T379" s="337"/>
      <c r="U379" s="337"/>
      <c r="V379" s="337"/>
      <c r="W379" s="337"/>
      <c r="X379" s="337"/>
      <c r="Y379" s="337"/>
      <c r="Z379" s="337"/>
      <c r="AA379" s="337"/>
      <c r="AB379" s="337"/>
    </row>
    <row r="380" ht="18.0" customHeight="1">
      <c r="A380" s="337"/>
      <c r="B380" s="337"/>
      <c r="C380" s="337"/>
      <c r="D380" s="337"/>
      <c r="E380" s="337"/>
      <c r="F380" s="486"/>
      <c r="G380" s="486"/>
      <c r="H380" s="337"/>
      <c r="I380" s="337"/>
      <c r="J380" s="337"/>
      <c r="K380" s="337"/>
      <c r="L380" s="337"/>
      <c r="M380" s="337"/>
      <c r="N380" s="337"/>
      <c r="O380" s="337"/>
      <c r="P380" s="337"/>
      <c r="Q380" s="337"/>
      <c r="R380" s="337"/>
      <c r="S380" s="337"/>
      <c r="T380" s="337"/>
      <c r="U380" s="337"/>
      <c r="V380" s="337"/>
      <c r="W380" s="337"/>
      <c r="X380" s="337"/>
      <c r="Y380" s="337"/>
      <c r="Z380" s="337"/>
      <c r="AA380" s="337"/>
      <c r="AB380" s="337"/>
    </row>
    <row r="381" ht="18.0" customHeight="1">
      <c r="A381" s="337"/>
      <c r="B381" s="337"/>
      <c r="C381" s="337"/>
      <c r="D381" s="337"/>
      <c r="E381" s="337"/>
      <c r="F381" s="486"/>
      <c r="G381" s="486"/>
      <c r="H381" s="337"/>
      <c r="I381" s="337"/>
      <c r="J381" s="337"/>
      <c r="K381" s="337"/>
      <c r="L381" s="337"/>
      <c r="M381" s="337"/>
      <c r="N381" s="337"/>
      <c r="O381" s="337"/>
      <c r="P381" s="337"/>
      <c r="Q381" s="337"/>
      <c r="R381" s="337"/>
      <c r="S381" s="337"/>
      <c r="T381" s="337"/>
      <c r="U381" s="337"/>
      <c r="V381" s="337"/>
      <c r="W381" s="337"/>
      <c r="X381" s="337"/>
      <c r="Y381" s="337"/>
      <c r="Z381" s="337"/>
      <c r="AA381" s="337"/>
      <c r="AB381" s="337"/>
    </row>
    <row r="382" ht="18.0" customHeight="1">
      <c r="A382" s="337"/>
      <c r="B382" s="337"/>
      <c r="C382" s="337"/>
      <c r="D382" s="337"/>
      <c r="E382" s="337"/>
      <c r="F382" s="486"/>
      <c r="G382" s="486"/>
      <c r="H382" s="337"/>
      <c r="I382" s="337"/>
      <c r="J382" s="337"/>
      <c r="K382" s="337"/>
      <c r="L382" s="337"/>
      <c r="M382" s="337"/>
      <c r="N382" s="337"/>
      <c r="O382" s="337"/>
      <c r="P382" s="337"/>
      <c r="Q382" s="337"/>
      <c r="R382" s="337"/>
      <c r="S382" s="337"/>
      <c r="T382" s="337"/>
      <c r="U382" s="337"/>
      <c r="V382" s="337"/>
      <c r="W382" s="337"/>
      <c r="X382" s="337"/>
      <c r="Y382" s="337"/>
      <c r="Z382" s="337"/>
      <c r="AA382" s="337"/>
      <c r="AB382" s="337"/>
    </row>
    <row r="383" ht="18.0" customHeight="1">
      <c r="A383" s="337"/>
      <c r="B383" s="337"/>
      <c r="C383" s="337"/>
      <c r="D383" s="337"/>
      <c r="E383" s="337"/>
      <c r="F383" s="486"/>
      <c r="G383" s="486"/>
      <c r="H383" s="337"/>
      <c r="I383" s="337"/>
      <c r="J383" s="337"/>
      <c r="K383" s="337"/>
      <c r="L383" s="337"/>
      <c r="M383" s="337"/>
      <c r="N383" s="337"/>
      <c r="O383" s="337"/>
      <c r="P383" s="337"/>
      <c r="Q383" s="337"/>
      <c r="R383" s="337"/>
      <c r="S383" s="337"/>
      <c r="T383" s="337"/>
      <c r="U383" s="337"/>
      <c r="V383" s="337"/>
      <c r="W383" s="337"/>
      <c r="X383" s="337"/>
      <c r="Y383" s="337"/>
      <c r="Z383" s="337"/>
      <c r="AA383" s="337"/>
      <c r="AB383" s="337"/>
    </row>
    <row r="384" ht="18.0" customHeight="1">
      <c r="A384" s="337"/>
      <c r="B384" s="337"/>
      <c r="C384" s="337"/>
      <c r="D384" s="337"/>
      <c r="E384" s="337"/>
      <c r="F384" s="486"/>
      <c r="G384" s="486"/>
      <c r="H384" s="337"/>
      <c r="I384" s="337"/>
      <c r="J384" s="337"/>
      <c r="K384" s="337"/>
      <c r="L384" s="337"/>
      <c r="M384" s="337"/>
      <c r="N384" s="337"/>
      <c r="O384" s="337"/>
      <c r="P384" s="337"/>
      <c r="Q384" s="337"/>
      <c r="R384" s="337"/>
      <c r="S384" s="337"/>
      <c r="T384" s="337"/>
      <c r="U384" s="337"/>
      <c r="V384" s="337"/>
      <c r="W384" s="337"/>
      <c r="X384" s="337"/>
      <c r="Y384" s="337"/>
      <c r="Z384" s="337"/>
      <c r="AA384" s="337"/>
      <c r="AB384" s="337"/>
    </row>
    <row r="385" ht="18.0" customHeight="1">
      <c r="A385" s="337"/>
      <c r="B385" s="337"/>
      <c r="C385" s="337"/>
      <c r="D385" s="337"/>
      <c r="E385" s="337"/>
      <c r="F385" s="486"/>
      <c r="G385" s="486"/>
      <c r="H385" s="337"/>
      <c r="I385" s="337"/>
      <c r="J385" s="337"/>
      <c r="K385" s="337"/>
      <c r="L385" s="337"/>
      <c r="M385" s="337"/>
      <c r="N385" s="337"/>
      <c r="O385" s="337"/>
      <c r="P385" s="337"/>
      <c r="Q385" s="337"/>
      <c r="R385" s="337"/>
      <c r="S385" s="337"/>
      <c r="T385" s="337"/>
      <c r="U385" s="337"/>
      <c r="V385" s="337"/>
      <c r="W385" s="337"/>
      <c r="X385" s="337"/>
      <c r="Y385" s="337"/>
      <c r="Z385" s="337"/>
      <c r="AA385" s="337"/>
      <c r="AB385" s="337"/>
    </row>
    <row r="386" ht="18.0" customHeight="1">
      <c r="A386" s="337"/>
      <c r="B386" s="337"/>
      <c r="C386" s="337"/>
      <c r="D386" s="337"/>
      <c r="E386" s="337"/>
      <c r="F386" s="486"/>
      <c r="G386" s="486"/>
      <c r="H386" s="337"/>
      <c r="I386" s="337"/>
      <c r="J386" s="337"/>
      <c r="K386" s="337"/>
      <c r="L386" s="337"/>
      <c r="M386" s="337"/>
      <c r="N386" s="337"/>
      <c r="O386" s="337"/>
      <c r="P386" s="337"/>
      <c r="Q386" s="337"/>
      <c r="R386" s="337"/>
      <c r="S386" s="337"/>
      <c r="T386" s="337"/>
      <c r="U386" s="337"/>
      <c r="V386" s="337"/>
      <c r="W386" s="337"/>
      <c r="X386" s="337"/>
      <c r="Y386" s="337"/>
      <c r="Z386" s="337"/>
      <c r="AA386" s="337"/>
      <c r="AB386" s="337"/>
    </row>
    <row r="387" ht="18.0" customHeight="1">
      <c r="A387" s="337"/>
      <c r="B387" s="337"/>
      <c r="C387" s="337"/>
      <c r="D387" s="337"/>
      <c r="E387" s="337"/>
      <c r="F387" s="486"/>
      <c r="G387" s="486"/>
      <c r="H387" s="337"/>
      <c r="I387" s="337"/>
      <c r="J387" s="337"/>
      <c r="K387" s="337"/>
      <c r="L387" s="337"/>
      <c r="M387" s="337"/>
      <c r="N387" s="337"/>
      <c r="O387" s="337"/>
      <c r="P387" s="337"/>
      <c r="Q387" s="337"/>
      <c r="R387" s="337"/>
      <c r="S387" s="337"/>
      <c r="T387" s="337"/>
      <c r="U387" s="337"/>
      <c r="V387" s="337"/>
      <c r="W387" s="337"/>
      <c r="X387" s="337"/>
      <c r="Y387" s="337"/>
      <c r="Z387" s="337"/>
      <c r="AA387" s="337"/>
      <c r="AB387" s="337"/>
    </row>
    <row r="388" ht="18.0" customHeight="1">
      <c r="A388" s="337"/>
      <c r="B388" s="337"/>
      <c r="C388" s="337"/>
      <c r="D388" s="337"/>
      <c r="E388" s="337"/>
      <c r="F388" s="486"/>
      <c r="G388" s="486"/>
      <c r="H388" s="337"/>
      <c r="I388" s="337"/>
      <c r="J388" s="337"/>
      <c r="K388" s="337"/>
      <c r="L388" s="337"/>
      <c r="M388" s="337"/>
      <c r="N388" s="337"/>
      <c r="O388" s="337"/>
      <c r="P388" s="337"/>
      <c r="Q388" s="337"/>
      <c r="R388" s="337"/>
      <c r="S388" s="337"/>
      <c r="T388" s="337"/>
      <c r="U388" s="337"/>
      <c r="V388" s="337"/>
      <c r="W388" s="337"/>
      <c r="X388" s="337"/>
      <c r="Y388" s="337"/>
      <c r="Z388" s="337"/>
      <c r="AA388" s="337"/>
      <c r="AB388" s="337"/>
    </row>
    <row r="389" ht="18.0" customHeight="1">
      <c r="A389" s="337"/>
      <c r="B389" s="337"/>
      <c r="C389" s="337"/>
      <c r="D389" s="337"/>
      <c r="E389" s="337"/>
      <c r="F389" s="486"/>
      <c r="G389" s="486"/>
      <c r="H389" s="337"/>
      <c r="I389" s="337"/>
      <c r="J389" s="337"/>
      <c r="K389" s="337"/>
      <c r="L389" s="337"/>
      <c r="M389" s="337"/>
      <c r="N389" s="337"/>
      <c r="O389" s="337"/>
      <c r="P389" s="337"/>
      <c r="Q389" s="337"/>
      <c r="R389" s="337"/>
      <c r="S389" s="337"/>
      <c r="T389" s="337"/>
      <c r="U389" s="337"/>
      <c r="V389" s="337"/>
      <c r="W389" s="337"/>
      <c r="X389" s="337"/>
      <c r="Y389" s="337"/>
      <c r="Z389" s="337"/>
      <c r="AA389" s="337"/>
      <c r="AB389" s="337"/>
    </row>
    <row r="390" ht="18.0" customHeight="1">
      <c r="A390" s="337"/>
      <c r="B390" s="337"/>
      <c r="C390" s="337"/>
      <c r="D390" s="337"/>
      <c r="E390" s="337"/>
      <c r="F390" s="486"/>
      <c r="G390" s="486"/>
      <c r="H390" s="337"/>
      <c r="I390" s="337"/>
      <c r="J390" s="337"/>
      <c r="K390" s="337"/>
      <c r="L390" s="337"/>
      <c r="M390" s="337"/>
      <c r="N390" s="337"/>
      <c r="O390" s="337"/>
      <c r="P390" s="337"/>
      <c r="Q390" s="337"/>
      <c r="R390" s="337"/>
      <c r="S390" s="337"/>
      <c r="T390" s="337"/>
      <c r="U390" s="337"/>
      <c r="V390" s="337"/>
      <c r="W390" s="337"/>
      <c r="X390" s="337"/>
      <c r="Y390" s="337"/>
      <c r="Z390" s="337"/>
      <c r="AA390" s="337"/>
      <c r="AB390" s="337"/>
    </row>
    <row r="391" ht="18.0" customHeight="1">
      <c r="A391" s="337"/>
      <c r="B391" s="337"/>
      <c r="C391" s="337"/>
      <c r="D391" s="337"/>
      <c r="E391" s="337"/>
      <c r="F391" s="486"/>
      <c r="G391" s="486"/>
      <c r="H391" s="337"/>
      <c r="I391" s="337"/>
      <c r="J391" s="337"/>
      <c r="K391" s="337"/>
      <c r="L391" s="337"/>
      <c r="M391" s="337"/>
      <c r="N391" s="337"/>
      <c r="O391" s="337"/>
      <c r="P391" s="337"/>
      <c r="Q391" s="337"/>
      <c r="R391" s="337"/>
      <c r="S391" s="337"/>
      <c r="T391" s="337"/>
      <c r="U391" s="337"/>
      <c r="V391" s="337"/>
      <c r="W391" s="337"/>
      <c r="X391" s="337"/>
      <c r="Y391" s="337"/>
      <c r="Z391" s="337"/>
      <c r="AA391" s="337"/>
      <c r="AB391" s="337"/>
    </row>
    <row r="392" ht="18.0" customHeight="1">
      <c r="A392" s="337"/>
      <c r="B392" s="337"/>
      <c r="C392" s="337"/>
      <c r="D392" s="337"/>
      <c r="E392" s="337"/>
      <c r="F392" s="486"/>
      <c r="G392" s="486"/>
      <c r="H392" s="337"/>
      <c r="I392" s="337"/>
      <c r="J392" s="337"/>
      <c r="K392" s="337"/>
      <c r="L392" s="337"/>
      <c r="M392" s="337"/>
      <c r="N392" s="337"/>
      <c r="O392" s="337"/>
      <c r="P392" s="337"/>
      <c r="Q392" s="337"/>
      <c r="R392" s="337"/>
      <c r="S392" s="337"/>
      <c r="T392" s="337"/>
      <c r="U392" s="337"/>
      <c r="V392" s="337"/>
      <c r="W392" s="337"/>
      <c r="X392" s="337"/>
      <c r="Y392" s="337"/>
      <c r="Z392" s="337"/>
      <c r="AA392" s="337"/>
      <c r="AB392" s="337"/>
    </row>
    <row r="393" ht="18.0" customHeight="1">
      <c r="A393" s="337"/>
      <c r="B393" s="337"/>
      <c r="C393" s="337"/>
      <c r="D393" s="337"/>
      <c r="E393" s="337"/>
      <c r="F393" s="486"/>
      <c r="G393" s="486"/>
      <c r="H393" s="337"/>
      <c r="I393" s="337"/>
      <c r="J393" s="337"/>
      <c r="K393" s="337"/>
      <c r="L393" s="337"/>
      <c r="M393" s="337"/>
      <c r="N393" s="337"/>
      <c r="O393" s="337"/>
      <c r="P393" s="337"/>
      <c r="Q393" s="337"/>
      <c r="R393" s="337"/>
      <c r="S393" s="337"/>
      <c r="T393" s="337"/>
      <c r="U393" s="337"/>
      <c r="V393" s="337"/>
      <c r="W393" s="337"/>
      <c r="X393" s="337"/>
      <c r="Y393" s="337"/>
      <c r="Z393" s="337"/>
      <c r="AA393" s="337"/>
      <c r="AB393" s="337"/>
    </row>
    <row r="394" ht="18.0" customHeight="1">
      <c r="A394" s="337"/>
      <c r="B394" s="337"/>
      <c r="C394" s="337"/>
      <c r="D394" s="337"/>
      <c r="E394" s="337"/>
      <c r="F394" s="486"/>
      <c r="G394" s="486"/>
      <c r="H394" s="337"/>
      <c r="I394" s="337"/>
      <c r="J394" s="337"/>
      <c r="K394" s="337"/>
      <c r="L394" s="337"/>
      <c r="M394" s="337"/>
      <c r="N394" s="337"/>
      <c r="O394" s="337"/>
      <c r="P394" s="337"/>
      <c r="Q394" s="337"/>
      <c r="R394" s="337"/>
      <c r="S394" s="337"/>
      <c r="T394" s="337"/>
      <c r="U394" s="337"/>
      <c r="V394" s="337"/>
      <c r="W394" s="337"/>
      <c r="X394" s="337"/>
      <c r="Y394" s="337"/>
      <c r="Z394" s="337"/>
      <c r="AA394" s="337"/>
      <c r="AB394" s="337"/>
    </row>
    <row r="395" ht="18.0" customHeight="1">
      <c r="A395" s="337"/>
      <c r="B395" s="337"/>
      <c r="C395" s="337"/>
      <c r="D395" s="337"/>
      <c r="E395" s="337"/>
      <c r="F395" s="486"/>
      <c r="G395" s="486"/>
      <c r="H395" s="337"/>
      <c r="I395" s="337"/>
      <c r="J395" s="337"/>
      <c r="K395" s="337"/>
      <c r="L395" s="337"/>
      <c r="M395" s="337"/>
      <c r="N395" s="337"/>
      <c r="O395" s="337"/>
      <c r="P395" s="337"/>
      <c r="Q395" s="337"/>
      <c r="R395" s="337"/>
      <c r="S395" s="337"/>
      <c r="T395" s="337"/>
      <c r="U395" s="337"/>
      <c r="V395" s="337"/>
      <c r="W395" s="337"/>
      <c r="X395" s="337"/>
      <c r="Y395" s="337"/>
      <c r="Z395" s="337"/>
      <c r="AA395" s="337"/>
      <c r="AB395" s="337"/>
    </row>
    <row r="396" ht="18.0" customHeight="1">
      <c r="A396" s="337"/>
      <c r="B396" s="337"/>
      <c r="C396" s="337"/>
      <c r="D396" s="337"/>
      <c r="E396" s="337"/>
      <c r="F396" s="486"/>
      <c r="G396" s="486"/>
      <c r="H396" s="337"/>
      <c r="I396" s="337"/>
      <c r="J396" s="337"/>
      <c r="K396" s="337"/>
      <c r="L396" s="337"/>
      <c r="M396" s="337"/>
      <c r="N396" s="337"/>
      <c r="O396" s="337"/>
      <c r="P396" s="337"/>
      <c r="Q396" s="337"/>
      <c r="R396" s="337"/>
      <c r="S396" s="337"/>
      <c r="T396" s="337"/>
      <c r="U396" s="337"/>
      <c r="V396" s="337"/>
      <c r="W396" s="337"/>
      <c r="X396" s="337"/>
      <c r="Y396" s="337"/>
      <c r="Z396" s="337"/>
      <c r="AA396" s="337"/>
      <c r="AB396" s="337"/>
    </row>
    <row r="397" ht="18.0" customHeight="1">
      <c r="A397" s="337"/>
      <c r="B397" s="337"/>
      <c r="C397" s="337"/>
      <c r="D397" s="337"/>
      <c r="E397" s="337"/>
      <c r="F397" s="486"/>
      <c r="G397" s="486"/>
      <c r="H397" s="337"/>
      <c r="I397" s="337"/>
      <c r="J397" s="337"/>
      <c r="K397" s="337"/>
      <c r="L397" s="337"/>
      <c r="M397" s="337"/>
      <c r="N397" s="337"/>
      <c r="O397" s="337"/>
      <c r="P397" s="337"/>
      <c r="Q397" s="337"/>
      <c r="R397" s="337"/>
      <c r="S397" s="337"/>
      <c r="T397" s="337"/>
      <c r="U397" s="337"/>
      <c r="V397" s="337"/>
      <c r="W397" s="337"/>
      <c r="X397" s="337"/>
      <c r="Y397" s="337"/>
      <c r="Z397" s="337"/>
      <c r="AA397" s="337"/>
      <c r="AB397" s="337"/>
    </row>
    <row r="398" ht="18.0" customHeight="1">
      <c r="A398" s="337"/>
      <c r="B398" s="337"/>
      <c r="C398" s="337"/>
      <c r="D398" s="337"/>
      <c r="E398" s="337"/>
      <c r="F398" s="486"/>
      <c r="G398" s="486"/>
      <c r="H398" s="337"/>
      <c r="I398" s="337"/>
      <c r="J398" s="337"/>
      <c r="K398" s="337"/>
      <c r="L398" s="337"/>
      <c r="M398" s="337"/>
      <c r="N398" s="337"/>
      <c r="O398" s="337"/>
      <c r="P398" s="337"/>
      <c r="Q398" s="337"/>
      <c r="R398" s="337"/>
      <c r="S398" s="337"/>
      <c r="T398" s="337"/>
      <c r="U398" s="337"/>
      <c r="V398" s="337"/>
      <c r="W398" s="337"/>
      <c r="X398" s="337"/>
      <c r="Y398" s="337"/>
      <c r="Z398" s="337"/>
      <c r="AA398" s="337"/>
      <c r="AB398" s="337"/>
    </row>
    <row r="399" ht="18.0" customHeight="1">
      <c r="A399" s="337"/>
      <c r="B399" s="337"/>
      <c r="C399" s="337"/>
      <c r="D399" s="337"/>
      <c r="E399" s="337"/>
      <c r="F399" s="486"/>
      <c r="G399" s="486"/>
      <c r="H399" s="337"/>
      <c r="I399" s="337"/>
      <c r="J399" s="337"/>
      <c r="K399" s="337"/>
      <c r="L399" s="337"/>
      <c r="M399" s="337"/>
      <c r="N399" s="337"/>
      <c r="O399" s="337"/>
      <c r="P399" s="337"/>
      <c r="Q399" s="337"/>
      <c r="R399" s="337"/>
      <c r="S399" s="337"/>
      <c r="T399" s="337"/>
      <c r="U399" s="337"/>
      <c r="V399" s="337"/>
      <c r="W399" s="337"/>
      <c r="X399" s="337"/>
      <c r="Y399" s="337"/>
      <c r="Z399" s="337"/>
      <c r="AA399" s="337"/>
      <c r="AB399" s="337"/>
    </row>
    <row r="400" ht="18.0" customHeight="1">
      <c r="A400" s="337"/>
      <c r="B400" s="337"/>
      <c r="C400" s="337"/>
      <c r="D400" s="337"/>
      <c r="E400" s="337"/>
      <c r="F400" s="486"/>
      <c r="G400" s="486"/>
      <c r="H400" s="337"/>
      <c r="I400" s="337"/>
      <c r="J400" s="337"/>
      <c r="K400" s="337"/>
      <c r="L400" s="337"/>
      <c r="M400" s="337"/>
      <c r="N400" s="337"/>
      <c r="O400" s="337"/>
      <c r="P400" s="337"/>
      <c r="Q400" s="337"/>
      <c r="R400" s="337"/>
      <c r="S400" s="337"/>
      <c r="T400" s="337"/>
      <c r="U400" s="337"/>
      <c r="V400" s="337"/>
      <c r="W400" s="337"/>
      <c r="X400" s="337"/>
      <c r="Y400" s="337"/>
      <c r="Z400" s="337"/>
      <c r="AA400" s="337"/>
      <c r="AB400" s="337"/>
    </row>
    <row r="401" ht="18.0" customHeight="1">
      <c r="A401" s="337"/>
      <c r="B401" s="337"/>
      <c r="C401" s="337"/>
      <c r="D401" s="337"/>
      <c r="E401" s="337"/>
      <c r="F401" s="486"/>
      <c r="G401" s="486"/>
      <c r="H401" s="337"/>
      <c r="I401" s="337"/>
      <c r="J401" s="337"/>
      <c r="K401" s="337"/>
      <c r="L401" s="337"/>
      <c r="M401" s="337"/>
      <c r="N401" s="337"/>
      <c r="O401" s="337"/>
      <c r="P401" s="337"/>
      <c r="Q401" s="337"/>
      <c r="R401" s="337"/>
      <c r="S401" s="337"/>
      <c r="T401" s="337"/>
      <c r="U401" s="337"/>
      <c r="V401" s="337"/>
      <c r="W401" s="337"/>
      <c r="X401" s="337"/>
      <c r="Y401" s="337"/>
      <c r="Z401" s="337"/>
      <c r="AA401" s="337"/>
      <c r="AB401" s="337"/>
    </row>
    <row r="402" ht="18.0" customHeight="1">
      <c r="A402" s="337"/>
      <c r="B402" s="337"/>
      <c r="C402" s="337"/>
      <c r="D402" s="337"/>
      <c r="E402" s="337"/>
      <c r="F402" s="486"/>
      <c r="G402" s="486"/>
      <c r="H402" s="337"/>
      <c r="I402" s="337"/>
      <c r="J402" s="337"/>
      <c r="K402" s="337"/>
      <c r="L402" s="337"/>
      <c r="M402" s="337"/>
      <c r="N402" s="337"/>
      <c r="O402" s="337"/>
      <c r="P402" s="337"/>
      <c r="Q402" s="337"/>
      <c r="R402" s="337"/>
      <c r="S402" s="337"/>
      <c r="T402" s="337"/>
      <c r="U402" s="337"/>
      <c r="V402" s="337"/>
      <c r="W402" s="337"/>
      <c r="X402" s="337"/>
      <c r="Y402" s="337"/>
      <c r="Z402" s="337"/>
      <c r="AA402" s="337"/>
      <c r="AB402" s="337"/>
    </row>
    <row r="403" ht="18.0" customHeight="1">
      <c r="A403" s="337"/>
      <c r="B403" s="337"/>
      <c r="C403" s="337"/>
      <c r="D403" s="337"/>
      <c r="E403" s="337"/>
      <c r="F403" s="486"/>
      <c r="G403" s="486"/>
      <c r="H403" s="337"/>
      <c r="I403" s="337"/>
      <c r="J403" s="337"/>
      <c r="K403" s="337"/>
      <c r="L403" s="337"/>
      <c r="M403" s="337"/>
      <c r="N403" s="337"/>
      <c r="O403" s="337"/>
      <c r="P403" s="337"/>
      <c r="Q403" s="337"/>
      <c r="R403" s="337"/>
      <c r="S403" s="337"/>
      <c r="T403" s="337"/>
      <c r="U403" s="337"/>
      <c r="V403" s="337"/>
      <c r="W403" s="337"/>
      <c r="X403" s="337"/>
      <c r="Y403" s="337"/>
      <c r="Z403" s="337"/>
      <c r="AA403" s="337"/>
      <c r="AB403" s="337"/>
    </row>
    <row r="404" ht="18.0" customHeight="1">
      <c r="A404" s="337"/>
      <c r="B404" s="337"/>
      <c r="C404" s="337"/>
      <c r="D404" s="337"/>
      <c r="E404" s="337"/>
      <c r="F404" s="486"/>
      <c r="G404" s="486"/>
      <c r="H404" s="337"/>
      <c r="I404" s="337"/>
      <c r="J404" s="337"/>
      <c r="K404" s="337"/>
      <c r="L404" s="337"/>
      <c r="M404" s="337"/>
      <c r="N404" s="337"/>
      <c r="O404" s="337"/>
      <c r="P404" s="337"/>
      <c r="Q404" s="337"/>
      <c r="R404" s="337"/>
      <c r="S404" s="337"/>
      <c r="T404" s="337"/>
      <c r="U404" s="337"/>
      <c r="V404" s="337"/>
      <c r="W404" s="337"/>
      <c r="X404" s="337"/>
      <c r="Y404" s="337"/>
      <c r="Z404" s="337"/>
      <c r="AA404" s="337"/>
      <c r="AB404" s="337"/>
    </row>
    <row r="405" ht="18.0" customHeight="1">
      <c r="A405" s="337"/>
      <c r="B405" s="337"/>
      <c r="C405" s="337"/>
      <c r="D405" s="337"/>
      <c r="E405" s="337"/>
      <c r="F405" s="486"/>
      <c r="G405" s="486"/>
      <c r="H405" s="337"/>
      <c r="I405" s="337"/>
      <c r="J405" s="337"/>
      <c r="K405" s="337"/>
      <c r="L405" s="337"/>
      <c r="M405" s="337"/>
      <c r="N405" s="337"/>
      <c r="O405" s="337"/>
      <c r="P405" s="337"/>
      <c r="Q405" s="337"/>
      <c r="R405" s="337"/>
      <c r="S405" s="337"/>
      <c r="T405" s="337"/>
      <c r="U405" s="337"/>
      <c r="V405" s="337"/>
      <c r="W405" s="337"/>
      <c r="X405" s="337"/>
      <c r="Y405" s="337"/>
      <c r="Z405" s="337"/>
      <c r="AA405" s="337"/>
      <c r="AB405" s="337"/>
    </row>
    <row r="406" ht="18.0" customHeight="1">
      <c r="A406" s="337"/>
      <c r="B406" s="337"/>
      <c r="C406" s="337"/>
      <c r="D406" s="337"/>
      <c r="E406" s="337"/>
      <c r="F406" s="486"/>
      <c r="G406" s="486"/>
      <c r="H406" s="337"/>
      <c r="I406" s="337"/>
      <c r="J406" s="337"/>
      <c r="K406" s="337"/>
      <c r="L406" s="337"/>
      <c r="M406" s="337"/>
      <c r="N406" s="337"/>
      <c r="O406" s="337"/>
      <c r="P406" s="337"/>
      <c r="Q406" s="337"/>
      <c r="R406" s="337"/>
      <c r="S406" s="337"/>
      <c r="T406" s="337"/>
      <c r="U406" s="337"/>
      <c r="V406" s="337"/>
      <c r="W406" s="337"/>
      <c r="X406" s="337"/>
      <c r="Y406" s="337"/>
      <c r="Z406" s="337"/>
      <c r="AA406" s="337"/>
      <c r="AB406" s="337"/>
    </row>
    <row r="407" ht="18.0" customHeight="1">
      <c r="A407" s="337"/>
      <c r="B407" s="337"/>
      <c r="C407" s="337"/>
      <c r="D407" s="337"/>
      <c r="E407" s="337"/>
      <c r="F407" s="486"/>
      <c r="G407" s="486"/>
      <c r="H407" s="337"/>
      <c r="I407" s="337"/>
      <c r="J407" s="337"/>
      <c r="K407" s="337"/>
      <c r="L407" s="337"/>
      <c r="M407" s="337"/>
      <c r="N407" s="337"/>
      <c r="O407" s="337"/>
      <c r="P407" s="337"/>
      <c r="Q407" s="337"/>
      <c r="R407" s="337"/>
      <c r="S407" s="337"/>
      <c r="T407" s="337"/>
      <c r="U407" s="337"/>
      <c r="V407" s="337"/>
      <c r="W407" s="337"/>
      <c r="X407" s="337"/>
      <c r="Y407" s="337"/>
      <c r="Z407" s="337"/>
      <c r="AA407" s="337"/>
      <c r="AB407" s="337"/>
    </row>
    <row r="408" ht="18.0" customHeight="1">
      <c r="A408" s="337"/>
      <c r="B408" s="337"/>
      <c r="C408" s="337"/>
      <c r="D408" s="337"/>
      <c r="E408" s="337"/>
      <c r="F408" s="486"/>
      <c r="G408" s="486"/>
      <c r="H408" s="337"/>
      <c r="I408" s="337"/>
      <c r="J408" s="337"/>
      <c r="K408" s="337"/>
      <c r="L408" s="337"/>
      <c r="M408" s="337"/>
      <c r="N408" s="337"/>
      <c r="O408" s="337"/>
      <c r="P408" s="337"/>
      <c r="Q408" s="337"/>
      <c r="R408" s="337"/>
      <c r="S408" s="337"/>
      <c r="T408" s="337"/>
      <c r="U408" s="337"/>
      <c r="V408" s="337"/>
      <c r="W408" s="337"/>
      <c r="X408" s="337"/>
      <c r="Y408" s="337"/>
      <c r="Z408" s="337"/>
      <c r="AA408" s="337"/>
      <c r="AB408" s="337"/>
    </row>
    <row r="409" ht="18.0" customHeight="1">
      <c r="A409" s="337"/>
      <c r="B409" s="337"/>
      <c r="C409" s="337"/>
      <c r="D409" s="337"/>
      <c r="E409" s="337"/>
      <c r="F409" s="486"/>
      <c r="G409" s="486"/>
      <c r="H409" s="337"/>
      <c r="I409" s="337"/>
      <c r="J409" s="337"/>
      <c r="K409" s="337"/>
      <c r="L409" s="337"/>
      <c r="M409" s="337"/>
      <c r="N409" s="337"/>
      <c r="O409" s="337"/>
      <c r="P409" s="337"/>
      <c r="Q409" s="337"/>
      <c r="R409" s="337"/>
      <c r="S409" s="337"/>
      <c r="T409" s="337"/>
      <c r="U409" s="337"/>
      <c r="V409" s="337"/>
      <c r="W409" s="337"/>
      <c r="X409" s="337"/>
      <c r="Y409" s="337"/>
      <c r="Z409" s="337"/>
      <c r="AA409" s="337"/>
      <c r="AB409" s="337"/>
    </row>
    <row r="410" ht="18.0" customHeight="1">
      <c r="A410" s="337"/>
      <c r="B410" s="337"/>
      <c r="C410" s="337"/>
      <c r="D410" s="337"/>
      <c r="E410" s="337"/>
      <c r="F410" s="486"/>
      <c r="G410" s="486"/>
      <c r="H410" s="337"/>
      <c r="I410" s="337"/>
      <c r="J410" s="337"/>
      <c r="K410" s="337"/>
      <c r="L410" s="337"/>
      <c r="M410" s="337"/>
      <c r="N410" s="337"/>
      <c r="O410" s="337"/>
      <c r="P410" s="337"/>
      <c r="Q410" s="337"/>
      <c r="R410" s="337"/>
      <c r="S410" s="337"/>
      <c r="T410" s="337"/>
      <c r="U410" s="337"/>
      <c r="V410" s="337"/>
      <c r="W410" s="337"/>
      <c r="X410" s="337"/>
      <c r="Y410" s="337"/>
      <c r="Z410" s="337"/>
      <c r="AA410" s="337"/>
      <c r="AB410" s="337"/>
    </row>
    <row r="411" ht="18.0" customHeight="1">
      <c r="A411" s="337"/>
      <c r="B411" s="337"/>
      <c r="C411" s="337"/>
      <c r="D411" s="337"/>
      <c r="E411" s="337"/>
      <c r="F411" s="486"/>
      <c r="G411" s="486"/>
      <c r="H411" s="337"/>
      <c r="I411" s="337"/>
      <c r="J411" s="337"/>
      <c r="K411" s="337"/>
      <c r="L411" s="337"/>
      <c r="M411" s="337"/>
      <c r="N411" s="337"/>
      <c r="O411" s="337"/>
      <c r="P411" s="337"/>
      <c r="Q411" s="337"/>
      <c r="R411" s="337"/>
      <c r="S411" s="337"/>
      <c r="T411" s="337"/>
      <c r="U411" s="337"/>
      <c r="V411" s="337"/>
      <c r="W411" s="337"/>
      <c r="X411" s="337"/>
      <c r="Y411" s="337"/>
      <c r="Z411" s="337"/>
      <c r="AA411" s="337"/>
      <c r="AB411" s="337"/>
    </row>
    <row r="412" ht="18.0" customHeight="1">
      <c r="A412" s="337"/>
      <c r="B412" s="337"/>
      <c r="C412" s="337"/>
      <c r="D412" s="337"/>
      <c r="E412" s="337"/>
      <c r="F412" s="486"/>
      <c r="G412" s="486"/>
      <c r="H412" s="337"/>
      <c r="I412" s="337"/>
      <c r="J412" s="337"/>
      <c r="K412" s="337"/>
      <c r="L412" s="337"/>
      <c r="M412" s="337"/>
      <c r="N412" s="337"/>
      <c r="O412" s="337"/>
      <c r="P412" s="337"/>
      <c r="Q412" s="337"/>
      <c r="R412" s="337"/>
      <c r="S412" s="337"/>
      <c r="T412" s="337"/>
      <c r="U412" s="337"/>
      <c r="V412" s="337"/>
      <c r="W412" s="337"/>
      <c r="X412" s="337"/>
      <c r="Y412" s="337"/>
      <c r="Z412" s="337"/>
      <c r="AA412" s="337"/>
      <c r="AB412" s="337"/>
    </row>
    <row r="413" ht="18.0" customHeight="1">
      <c r="A413" s="337"/>
      <c r="B413" s="337"/>
      <c r="C413" s="337"/>
      <c r="D413" s="337"/>
      <c r="E413" s="337"/>
      <c r="F413" s="486"/>
      <c r="G413" s="486"/>
      <c r="H413" s="337"/>
      <c r="I413" s="337"/>
      <c r="J413" s="337"/>
      <c r="K413" s="337"/>
      <c r="L413" s="337"/>
      <c r="M413" s="337"/>
      <c r="N413" s="337"/>
      <c r="O413" s="337"/>
      <c r="P413" s="337"/>
      <c r="Q413" s="337"/>
      <c r="R413" s="337"/>
      <c r="S413" s="337"/>
      <c r="T413" s="337"/>
      <c r="U413" s="337"/>
      <c r="V413" s="337"/>
      <c r="W413" s="337"/>
      <c r="X413" s="337"/>
      <c r="Y413" s="337"/>
      <c r="Z413" s="337"/>
      <c r="AA413" s="337"/>
      <c r="AB413" s="337"/>
    </row>
    <row r="414" ht="18.0" customHeight="1">
      <c r="A414" s="337"/>
      <c r="B414" s="337"/>
      <c r="C414" s="337"/>
      <c r="D414" s="337"/>
      <c r="E414" s="337"/>
      <c r="F414" s="486"/>
      <c r="G414" s="486"/>
      <c r="H414" s="337"/>
      <c r="I414" s="337"/>
      <c r="J414" s="337"/>
      <c r="K414" s="337"/>
      <c r="L414" s="337"/>
      <c r="M414" s="337"/>
      <c r="N414" s="337"/>
      <c r="O414" s="337"/>
      <c r="P414" s="337"/>
      <c r="Q414" s="337"/>
      <c r="R414" s="337"/>
      <c r="S414" s="337"/>
      <c r="T414" s="337"/>
      <c r="U414" s="337"/>
      <c r="V414" s="337"/>
      <c r="W414" s="337"/>
      <c r="X414" s="337"/>
      <c r="Y414" s="337"/>
      <c r="Z414" s="337"/>
      <c r="AA414" s="337"/>
      <c r="AB414" s="337"/>
    </row>
    <row r="415" ht="18.0" customHeight="1">
      <c r="A415" s="337"/>
      <c r="B415" s="337"/>
      <c r="C415" s="337"/>
      <c r="D415" s="337"/>
      <c r="E415" s="337"/>
      <c r="F415" s="486"/>
      <c r="G415" s="486"/>
      <c r="H415" s="337"/>
      <c r="I415" s="337"/>
      <c r="J415" s="337"/>
      <c r="K415" s="337"/>
      <c r="L415" s="337"/>
      <c r="M415" s="337"/>
      <c r="N415" s="337"/>
      <c r="O415" s="337"/>
      <c r="P415" s="337"/>
      <c r="Q415" s="337"/>
      <c r="R415" s="337"/>
      <c r="S415" s="337"/>
      <c r="T415" s="337"/>
      <c r="U415" s="337"/>
      <c r="V415" s="337"/>
      <c r="W415" s="337"/>
      <c r="X415" s="337"/>
      <c r="Y415" s="337"/>
      <c r="Z415" s="337"/>
      <c r="AA415" s="337"/>
      <c r="AB415" s="337"/>
    </row>
    <row r="416" ht="18.0" customHeight="1">
      <c r="A416" s="337"/>
      <c r="B416" s="337"/>
      <c r="C416" s="337"/>
      <c r="D416" s="337"/>
      <c r="E416" s="337"/>
      <c r="F416" s="486"/>
      <c r="G416" s="486"/>
      <c r="H416" s="337"/>
      <c r="I416" s="337"/>
      <c r="J416" s="337"/>
      <c r="K416" s="337"/>
      <c r="L416" s="337"/>
      <c r="M416" s="337"/>
      <c r="N416" s="337"/>
      <c r="O416" s="337"/>
      <c r="P416" s="337"/>
      <c r="Q416" s="337"/>
      <c r="R416" s="337"/>
      <c r="S416" s="337"/>
      <c r="T416" s="337"/>
      <c r="U416" s="337"/>
      <c r="V416" s="337"/>
      <c r="W416" s="337"/>
      <c r="X416" s="337"/>
      <c r="Y416" s="337"/>
      <c r="Z416" s="337"/>
      <c r="AA416" s="337"/>
      <c r="AB416" s="337"/>
    </row>
    <row r="417" ht="18.0" customHeight="1">
      <c r="A417" s="337"/>
      <c r="B417" s="337"/>
      <c r="C417" s="337"/>
      <c r="D417" s="337"/>
      <c r="E417" s="337"/>
      <c r="F417" s="486"/>
      <c r="G417" s="486"/>
      <c r="H417" s="337"/>
      <c r="I417" s="337"/>
      <c r="J417" s="337"/>
      <c r="K417" s="337"/>
      <c r="L417" s="337"/>
      <c r="M417" s="337"/>
      <c r="N417" s="337"/>
      <c r="O417" s="337"/>
      <c r="P417" s="337"/>
      <c r="Q417" s="337"/>
      <c r="R417" s="337"/>
      <c r="S417" s="337"/>
      <c r="T417" s="337"/>
      <c r="U417" s="337"/>
      <c r="V417" s="337"/>
      <c r="W417" s="337"/>
      <c r="X417" s="337"/>
      <c r="Y417" s="337"/>
      <c r="Z417" s="337"/>
      <c r="AA417" s="337"/>
      <c r="AB417" s="337"/>
    </row>
    <row r="418" ht="18.0" customHeight="1">
      <c r="A418" s="337"/>
      <c r="B418" s="337"/>
      <c r="C418" s="337"/>
      <c r="D418" s="337"/>
      <c r="E418" s="337"/>
      <c r="F418" s="486"/>
      <c r="G418" s="486"/>
      <c r="H418" s="337"/>
      <c r="I418" s="337"/>
      <c r="J418" s="337"/>
      <c r="K418" s="337"/>
      <c r="L418" s="337"/>
      <c r="M418" s="337"/>
      <c r="N418" s="337"/>
      <c r="O418" s="337"/>
      <c r="P418" s="337"/>
      <c r="Q418" s="337"/>
      <c r="R418" s="337"/>
      <c r="S418" s="337"/>
      <c r="T418" s="337"/>
      <c r="U418" s="337"/>
      <c r="V418" s="337"/>
      <c r="W418" s="337"/>
      <c r="X418" s="337"/>
      <c r="Y418" s="337"/>
      <c r="Z418" s="337"/>
      <c r="AA418" s="337"/>
      <c r="AB418" s="337"/>
    </row>
    <row r="419" ht="18.0" customHeight="1">
      <c r="A419" s="337"/>
      <c r="B419" s="337"/>
      <c r="C419" s="337"/>
      <c r="D419" s="337"/>
      <c r="E419" s="337"/>
      <c r="F419" s="486"/>
      <c r="G419" s="486"/>
      <c r="H419" s="337"/>
      <c r="I419" s="337"/>
      <c r="J419" s="337"/>
      <c r="K419" s="337"/>
      <c r="L419" s="337"/>
      <c r="M419" s="337"/>
      <c r="N419" s="337"/>
      <c r="O419" s="337"/>
      <c r="P419" s="337"/>
      <c r="Q419" s="337"/>
      <c r="R419" s="337"/>
      <c r="S419" s="337"/>
      <c r="T419" s="337"/>
      <c r="U419" s="337"/>
      <c r="V419" s="337"/>
      <c r="W419" s="337"/>
      <c r="X419" s="337"/>
      <c r="Y419" s="337"/>
      <c r="Z419" s="337"/>
      <c r="AA419" s="337"/>
      <c r="AB419" s="337"/>
    </row>
    <row r="420" ht="18.0" customHeight="1">
      <c r="A420" s="337"/>
      <c r="B420" s="337"/>
      <c r="C420" s="337"/>
      <c r="D420" s="337"/>
      <c r="E420" s="337"/>
      <c r="F420" s="486"/>
      <c r="G420" s="486"/>
      <c r="H420" s="337"/>
      <c r="I420" s="337"/>
      <c r="J420" s="337"/>
      <c r="K420" s="337"/>
      <c r="L420" s="337"/>
      <c r="M420" s="337"/>
      <c r="N420" s="337"/>
      <c r="O420" s="337"/>
      <c r="P420" s="337"/>
      <c r="Q420" s="337"/>
      <c r="R420" s="337"/>
      <c r="S420" s="337"/>
      <c r="T420" s="337"/>
      <c r="U420" s="337"/>
      <c r="V420" s="337"/>
      <c r="W420" s="337"/>
      <c r="X420" s="337"/>
      <c r="Y420" s="337"/>
      <c r="Z420" s="337"/>
      <c r="AA420" s="337"/>
      <c r="AB420" s="337"/>
    </row>
    <row r="421" ht="18.0" customHeight="1">
      <c r="A421" s="337"/>
      <c r="B421" s="337"/>
      <c r="C421" s="337"/>
      <c r="D421" s="337"/>
      <c r="E421" s="337"/>
      <c r="F421" s="486"/>
      <c r="G421" s="486"/>
      <c r="H421" s="337"/>
      <c r="I421" s="337"/>
      <c r="J421" s="337"/>
      <c r="K421" s="337"/>
      <c r="L421" s="337"/>
      <c r="M421" s="337"/>
      <c r="N421" s="337"/>
      <c r="O421" s="337"/>
      <c r="P421" s="337"/>
      <c r="Q421" s="337"/>
      <c r="R421" s="337"/>
      <c r="S421" s="337"/>
      <c r="T421" s="337"/>
      <c r="U421" s="337"/>
      <c r="V421" s="337"/>
      <c r="W421" s="337"/>
      <c r="X421" s="337"/>
      <c r="Y421" s="337"/>
      <c r="Z421" s="337"/>
      <c r="AA421" s="337"/>
      <c r="AB421" s="337"/>
    </row>
    <row r="422" ht="18.0" customHeight="1">
      <c r="A422" s="337"/>
      <c r="B422" s="337"/>
      <c r="C422" s="337"/>
      <c r="D422" s="337"/>
      <c r="E422" s="337"/>
      <c r="F422" s="486"/>
      <c r="G422" s="486"/>
      <c r="H422" s="337"/>
      <c r="I422" s="337"/>
      <c r="J422" s="337"/>
      <c r="K422" s="337"/>
      <c r="L422" s="337"/>
      <c r="M422" s="337"/>
      <c r="N422" s="337"/>
      <c r="O422" s="337"/>
      <c r="P422" s="337"/>
      <c r="Q422" s="337"/>
      <c r="R422" s="337"/>
      <c r="S422" s="337"/>
      <c r="T422" s="337"/>
      <c r="U422" s="337"/>
      <c r="V422" s="337"/>
      <c r="W422" s="337"/>
      <c r="X422" s="337"/>
      <c r="Y422" s="337"/>
      <c r="Z422" s="337"/>
      <c r="AA422" s="337"/>
      <c r="AB422" s="337"/>
    </row>
    <row r="423" ht="18.0" customHeight="1">
      <c r="A423" s="337"/>
      <c r="B423" s="337"/>
      <c r="C423" s="337"/>
      <c r="D423" s="337"/>
      <c r="E423" s="337"/>
      <c r="F423" s="486"/>
      <c r="G423" s="486"/>
      <c r="H423" s="337"/>
      <c r="I423" s="337"/>
      <c r="J423" s="337"/>
      <c r="K423" s="337"/>
      <c r="L423" s="337"/>
      <c r="M423" s="337"/>
      <c r="N423" s="337"/>
      <c r="O423" s="337"/>
      <c r="P423" s="337"/>
      <c r="Q423" s="337"/>
      <c r="R423" s="337"/>
      <c r="S423" s="337"/>
      <c r="T423" s="337"/>
      <c r="U423" s="337"/>
      <c r="V423" s="337"/>
      <c r="W423" s="337"/>
      <c r="X423" s="337"/>
      <c r="Y423" s="337"/>
      <c r="Z423" s="337"/>
      <c r="AA423" s="337"/>
      <c r="AB423" s="337"/>
    </row>
    <row r="424" ht="18.0" customHeight="1">
      <c r="A424" s="337"/>
      <c r="B424" s="337"/>
      <c r="C424" s="337"/>
      <c r="D424" s="337"/>
      <c r="E424" s="337"/>
      <c r="F424" s="486"/>
      <c r="G424" s="486"/>
      <c r="H424" s="337"/>
      <c r="I424" s="337"/>
      <c r="J424" s="337"/>
      <c r="K424" s="337"/>
      <c r="L424" s="337"/>
      <c r="M424" s="337"/>
      <c r="N424" s="337"/>
      <c r="O424" s="337"/>
      <c r="P424" s="337"/>
      <c r="Q424" s="337"/>
      <c r="R424" s="337"/>
      <c r="S424" s="337"/>
      <c r="T424" s="337"/>
      <c r="U424" s="337"/>
      <c r="V424" s="337"/>
      <c r="W424" s="337"/>
      <c r="X424" s="337"/>
      <c r="Y424" s="337"/>
      <c r="Z424" s="337"/>
      <c r="AA424" s="337"/>
      <c r="AB424" s="337"/>
    </row>
    <row r="425" ht="18.0" customHeight="1">
      <c r="A425" s="337"/>
      <c r="B425" s="337"/>
      <c r="C425" s="337"/>
      <c r="D425" s="337"/>
      <c r="E425" s="337"/>
      <c r="F425" s="486"/>
      <c r="G425" s="486"/>
      <c r="H425" s="337"/>
      <c r="I425" s="337"/>
      <c r="J425" s="337"/>
      <c r="K425" s="337"/>
      <c r="L425" s="337"/>
      <c r="M425" s="337"/>
      <c r="N425" s="337"/>
      <c r="O425" s="337"/>
      <c r="P425" s="337"/>
      <c r="Q425" s="337"/>
      <c r="R425" s="337"/>
      <c r="S425" s="337"/>
      <c r="T425" s="337"/>
      <c r="U425" s="337"/>
      <c r="V425" s="337"/>
      <c r="W425" s="337"/>
      <c r="X425" s="337"/>
      <c r="Y425" s="337"/>
      <c r="Z425" s="337"/>
      <c r="AA425" s="337"/>
      <c r="AB425" s="337"/>
    </row>
    <row r="426" ht="18.0" customHeight="1">
      <c r="A426" s="337"/>
      <c r="B426" s="337"/>
      <c r="C426" s="337"/>
      <c r="D426" s="337"/>
      <c r="E426" s="337"/>
      <c r="F426" s="486"/>
      <c r="G426" s="486"/>
      <c r="H426" s="337"/>
      <c r="I426" s="337"/>
      <c r="J426" s="337"/>
      <c r="K426" s="337"/>
      <c r="L426" s="337"/>
      <c r="M426" s="337"/>
      <c r="N426" s="337"/>
      <c r="O426" s="337"/>
      <c r="P426" s="337"/>
      <c r="Q426" s="337"/>
      <c r="R426" s="337"/>
      <c r="S426" s="337"/>
      <c r="T426" s="337"/>
      <c r="U426" s="337"/>
      <c r="V426" s="337"/>
      <c r="W426" s="337"/>
      <c r="X426" s="337"/>
      <c r="Y426" s="337"/>
      <c r="Z426" s="337"/>
      <c r="AA426" s="337"/>
      <c r="AB426" s="337"/>
    </row>
    <row r="427" ht="18.0" customHeight="1">
      <c r="A427" s="337"/>
      <c r="B427" s="337"/>
      <c r="C427" s="337"/>
      <c r="D427" s="337"/>
      <c r="E427" s="337"/>
      <c r="F427" s="486"/>
      <c r="G427" s="486"/>
      <c r="H427" s="337"/>
      <c r="I427" s="337"/>
      <c r="J427" s="337"/>
      <c r="K427" s="337"/>
      <c r="L427" s="337"/>
      <c r="M427" s="337"/>
      <c r="N427" s="337"/>
      <c r="O427" s="337"/>
      <c r="P427" s="337"/>
      <c r="Q427" s="337"/>
      <c r="R427" s="337"/>
      <c r="S427" s="337"/>
      <c r="T427" s="337"/>
      <c r="U427" s="337"/>
      <c r="V427" s="337"/>
      <c r="W427" s="337"/>
      <c r="X427" s="337"/>
      <c r="Y427" s="337"/>
      <c r="Z427" s="337"/>
      <c r="AA427" s="337"/>
      <c r="AB427" s="337"/>
    </row>
    <row r="428" ht="18.0" customHeight="1">
      <c r="A428" s="337"/>
      <c r="B428" s="337"/>
      <c r="C428" s="337"/>
      <c r="D428" s="337"/>
      <c r="E428" s="337"/>
      <c r="F428" s="486"/>
      <c r="G428" s="486"/>
      <c r="H428" s="337"/>
      <c r="I428" s="337"/>
      <c r="J428" s="337"/>
      <c r="K428" s="337"/>
      <c r="L428" s="337"/>
      <c r="M428" s="337"/>
      <c r="N428" s="337"/>
      <c r="O428" s="337"/>
      <c r="P428" s="337"/>
      <c r="Q428" s="337"/>
      <c r="R428" s="337"/>
      <c r="S428" s="337"/>
      <c r="T428" s="337"/>
      <c r="U428" s="337"/>
      <c r="V428" s="337"/>
      <c r="W428" s="337"/>
      <c r="X428" s="337"/>
      <c r="Y428" s="337"/>
      <c r="Z428" s="337"/>
      <c r="AA428" s="337"/>
      <c r="AB428" s="337"/>
    </row>
    <row r="429" ht="18.0" customHeight="1">
      <c r="A429" s="337"/>
      <c r="B429" s="337"/>
      <c r="C429" s="337"/>
      <c r="D429" s="337"/>
      <c r="E429" s="337"/>
      <c r="F429" s="486"/>
      <c r="G429" s="486"/>
      <c r="H429" s="337"/>
      <c r="I429" s="337"/>
      <c r="J429" s="337"/>
      <c r="K429" s="337"/>
      <c r="L429" s="337"/>
      <c r="M429" s="337"/>
      <c r="N429" s="337"/>
      <c r="O429" s="337"/>
      <c r="P429" s="337"/>
      <c r="Q429" s="337"/>
      <c r="R429" s="337"/>
      <c r="S429" s="337"/>
      <c r="T429" s="337"/>
      <c r="U429" s="337"/>
      <c r="V429" s="337"/>
      <c r="W429" s="337"/>
      <c r="X429" s="337"/>
      <c r="Y429" s="337"/>
      <c r="Z429" s="337"/>
      <c r="AA429" s="337"/>
      <c r="AB429" s="337"/>
    </row>
    <row r="430" ht="18.0" customHeight="1">
      <c r="A430" s="337"/>
      <c r="B430" s="337"/>
      <c r="C430" s="337"/>
      <c r="D430" s="337"/>
      <c r="E430" s="337"/>
      <c r="F430" s="486"/>
      <c r="G430" s="486"/>
      <c r="H430" s="337"/>
      <c r="I430" s="337"/>
      <c r="J430" s="337"/>
      <c r="K430" s="337"/>
      <c r="L430" s="337"/>
      <c r="M430" s="337"/>
      <c r="N430" s="337"/>
      <c r="O430" s="337"/>
      <c r="P430" s="337"/>
      <c r="Q430" s="337"/>
      <c r="R430" s="337"/>
      <c r="S430" s="337"/>
      <c r="T430" s="337"/>
      <c r="U430" s="337"/>
      <c r="V430" s="337"/>
      <c r="W430" s="337"/>
      <c r="X430" s="337"/>
      <c r="Y430" s="337"/>
      <c r="Z430" s="337"/>
      <c r="AA430" s="337"/>
      <c r="AB430" s="337"/>
    </row>
    <row r="431" ht="18.0" customHeight="1">
      <c r="A431" s="337"/>
      <c r="B431" s="337"/>
      <c r="C431" s="337"/>
      <c r="D431" s="337"/>
      <c r="E431" s="337"/>
      <c r="F431" s="486"/>
      <c r="G431" s="486"/>
      <c r="H431" s="337"/>
      <c r="I431" s="337"/>
      <c r="J431" s="337"/>
      <c r="K431" s="337"/>
      <c r="L431" s="337"/>
      <c r="M431" s="337"/>
      <c r="N431" s="337"/>
      <c r="O431" s="337"/>
      <c r="P431" s="337"/>
      <c r="Q431" s="337"/>
      <c r="R431" s="337"/>
      <c r="S431" s="337"/>
      <c r="T431" s="337"/>
      <c r="U431" s="337"/>
      <c r="V431" s="337"/>
      <c r="W431" s="337"/>
      <c r="X431" s="337"/>
      <c r="Y431" s="337"/>
      <c r="Z431" s="337"/>
      <c r="AA431" s="337"/>
      <c r="AB431" s="337"/>
    </row>
    <row r="432" ht="18.0" customHeight="1">
      <c r="A432" s="337"/>
      <c r="B432" s="337"/>
      <c r="C432" s="337"/>
      <c r="D432" s="337"/>
      <c r="E432" s="337"/>
      <c r="F432" s="486"/>
      <c r="G432" s="486"/>
      <c r="H432" s="337"/>
      <c r="I432" s="337"/>
      <c r="J432" s="337"/>
      <c r="K432" s="337"/>
      <c r="L432" s="337"/>
      <c r="M432" s="337"/>
      <c r="N432" s="337"/>
      <c r="O432" s="337"/>
      <c r="P432" s="337"/>
      <c r="Q432" s="337"/>
      <c r="R432" s="337"/>
      <c r="S432" s="337"/>
      <c r="T432" s="337"/>
      <c r="U432" s="337"/>
      <c r="V432" s="337"/>
      <c r="W432" s="337"/>
      <c r="X432" s="337"/>
      <c r="Y432" s="337"/>
      <c r="Z432" s="337"/>
      <c r="AA432" s="337"/>
      <c r="AB432" s="337"/>
    </row>
    <row r="433" ht="18.0" customHeight="1">
      <c r="A433" s="337"/>
      <c r="B433" s="337"/>
      <c r="C433" s="337"/>
      <c r="D433" s="337"/>
      <c r="E433" s="337"/>
      <c r="F433" s="486"/>
      <c r="G433" s="486"/>
      <c r="H433" s="337"/>
      <c r="I433" s="337"/>
      <c r="J433" s="337"/>
      <c r="K433" s="337"/>
      <c r="L433" s="337"/>
      <c r="M433" s="337"/>
      <c r="N433" s="337"/>
      <c r="O433" s="337"/>
      <c r="P433" s="337"/>
      <c r="Q433" s="337"/>
      <c r="R433" s="337"/>
      <c r="S433" s="337"/>
      <c r="T433" s="337"/>
      <c r="U433" s="337"/>
      <c r="V433" s="337"/>
      <c r="W433" s="337"/>
      <c r="X433" s="337"/>
      <c r="Y433" s="337"/>
      <c r="Z433" s="337"/>
      <c r="AA433" s="337"/>
      <c r="AB433" s="337"/>
    </row>
    <row r="434" ht="18.0" customHeight="1">
      <c r="A434" s="337"/>
      <c r="B434" s="337"/>
      <c r="C434" s="337"/>
      <c r="D434" s="337"/>
      <c r="E434" s="337"/>
      <c r="F434" s="486"/>
      <c r="G434" s="486"/>
      <c r="H434" s="337"/>
      <c r="I434" s="337"/>
      <c r="J434" s="337"/>
      <c r="K434" s="337"/>
      <c r="L434" s="337"/>
      <c r="M434" s="337"/>
      <c r="N434" s="337"/>
      <c r="O434" s="337"/>
      <c r="P434" s="337"/>
      <c r="Q434" s="337"/>
      <c r="R434" s="337"/>
      <c r="S434" s="337"/>
      <c r="T434" s="337"/>
      <c r="U434" s="337"/>
      <c r="V434" s="337"/>
      <c r="W434" s="337"/>
      <c r="X434" s="337"/>
      <c r="Y434" s="337"/>
      <c r="Z434" s="337"/>
      <c r="AA434" s="337"/>
      <c r="AB434" s="337"/>
    </row>
    <row r="435" ht="18.0" customHeight="1">
      <c r="A435" s="337"/>
      <c r="B435" s="337"/>
      <c r="C435" s="337"/>
      <c r="D435" s="337"/>
      <c r="E435" s="337"/>
      <c r="F435" s="486"/>
      <c r="G435" s="486"/>
      <c r="H435" s="337"/>
      <c r="I435" s="337"/>
      <c r="J435" s="337"/>
      <c r="K435" s="337"/>
      <c r="L435" s="337"/>
      <c r="M435" s="337"/>
      <c r="N435" s="337"/>
      <c r="O435" s="337"/>
      <c r="P435" s="337"/>
      <c r="Q435" s="337"/>
      <c r="R435" s="337"/>
      <c r="S435" s="337"/>
      <c r="T435" s="337"/>
      <c r="U435" s="337"/>
      <c r="V435" s="337"/>
      <c r="W435" s="337"/>
      <c r="X435" s="337"/>
      <c r="Y435" s="337"/>
      <c r="Z435" s="337"/>
      <c r="AA435" s="337"/>
      <c r="AB435" s="337"/>
    </row>
    <row r="436" ht="18.0" customHeight="1">
      <c r="A436" s="337"/>
      <c r="B436" s="337"/>
      <c r="C436" s="337"/>
      <c r="D436" s="337"/>
      <c r="E436" s="337"/>
      <c r="F436" s="486"/>
      <c r="G436" s="486"/>
      <c r="H436" s="337"/>
      <c r="I436" s="337"/>
      <c r="J436" s="337"/>
      <c r="K436" s="337"/>
      <c r="L436" s="337"/>
      <c r="M436" s="337"/>
      <c r="N436" s="337"/>
      <c r="O436" s="337"/>
      <c r="P436" s="337"/>
      <c r="Q436" s="337"/>
      <c r="R436" s="337"/>
      <c r="S436" s="337"/>
      <c r="T436" s="337"/>
      <c r="U436" s="337"/>
      <c r="V436" s="337"/>
      <c r="W436" s="337"/>
      <c r="X436" s="337"/>
      <c r="Y436" s="337"/>
      <c r="Z436" s="337"/>
      <c r="AA436" s="337"/>
      <c r="AB436" s="337"/>
    </row>
    <row r="437" ht="18.0" customHeight="1">
      <c r="A437" s="337"/>
      <c r="B437" s="337"/>
      <c r="C437" s="337"/>
      <c r="D437" s="337"/>
      <c r="E437" s="337"/>
      <c r="F437" s="486"/>
      <c r="G437" s="486"/>
      <c r="H437" s="337"/>
      <c r="I437" s="337"/>
      <c r="J437" s="337"/>
      <c r="K437" s="337"/>
      <c r="L437" s="337"/>
      <c r="M437" s="337"/>
      <c r="N437" s="337"/>
      <c r="O437" s="337"/>
      <c r="P437" s="337"/>
      <c r="Q437" s="337"/>
      <c r="R437" s="337"/>
      <c r="S437" s="337"/>
      <c r="T437" s="337"/>
      <c r="U437" s="337"/>
      <c r="V437" s="337"/>
      <c r="W437" s="337"/>
      <c r="X437" s="337"/>
      <c r="Y437" s="337"/>
      <c r="Z437" s="337"/>
      <c r="AA437" s="337"/>
      <c r="AB437" s="337"/>
    </row>
    <row r="438" ht="18.0" customHeight="1">
      <c r="A438" s="337"/>
      <c r="B438" s="337"/>
      <c r="C438" s="337"/>
      <c r="D438" s="337"/>
      <c r="E438" s="337"/>
      <c r="F438" s="486"/>
      <c r="G438" s="486"/>
      <c r="H438" s="337"/>
      <c r="I438" s="337"/>
      <c r="J438" s="337"/>
      <c r="K438" s="337"/>
      <c r="L438" s="337"/>
      <c r="M438" s="337"/>
      <c r="N438" s="337"/>
      <c r="O438" s="337"/>
      <c r="P438" s="337"/>
      <c r="Q438" s="337"/>
      <c r="R438" s="337"/>
      <c r="S438" s="337"/>
      <c r="T438" s="337"/>
      <c r="U438" s="337"/>
      <c r="V438" s="337"/>
      <c r="W438" s="337"/>
      <c r="X438" s="337"/>
      <c r="Y438" s="337"/>
      <c r="Z438" s="337"/>
      <c r="AA438" s="337"/>
      <c r="AB438" s="337"/>
    </row>
    <row r="439" ht="18.0" customHeight="1">
      <c r="A439" s="337"/>
      <c r="B439" s="337"/>
      <c r="C439" s="337"/>
      <c r="D439" s="337"/>
      <c r="E439" s="337"/>
      <c r="F439" s="486"/>
      <c r="G439" s="486"/>
      <c r="H439" s="337"/>
      <c r="I439" s="337"/>
      <c r="J439" s="337"/>
      <c r="K439" s="337"/>
      <c r="L439" s="337"/>
      <c r="M439" s="337"/>
      <c r="N439" s="337"/>
      <c r="O439" s="337"/>
      <c r="P439" s="337"/>
      <c r="Q439" s="337"/>
      <c r="R439" s="337"/>
      <c r="S439" s="337"/>
      <c r="T439" s="337"/>
      <c r="U439" s="337"/>
      <c r="V439" s="337"/>
      <c r="W439" s="337"/>
      <c r="X439" s="337"/>
      <c r="Y439" s="337"/>
      <c r="Z439" s="337"/>
      <c r="AA439" s="337"/>
      <c r="AB439" s="337"/>
    </row>
    <row r="440" ht="18.0" customHeight="1">
      <c r="A440" s="337"/>
      <c r="B440" s="337"/>
      <c r="C440" s="337"/>
      <c r="D440" s="337"/>
      <c r="E440" s="337"/>
      <c r="F440" s="486"/>
      <c r="G440" s="486"/>
      <c r="H440" s="337"/>
      <c r="I440" s="337"/>
      <c r="J440" s="337"/>
      <c r="K440" s="337"/>
      <c r="L440" s="337"/>
      <c r="M440" s="337"/>
      <c r="N440" s="337"/>
      <c r="O440" s="337"/>
      <c r="P440" s="337"/>
      <c r="Q440" s="337"/>
      <c r="R440" s="337"/>
      <c r="S440" s="337"/>
      <c r="T440" s="337"/>
      <c r="U440" s="337"/>
      <c r="V440" s="337"/>
      <c r="W440" s="337"/>
      <c r="X440" s="337"/>
      <c r="Y440" s="337"/>
      <c r="Z440" s="337"/>
      <c r="AA440" s="337"/>
      <c r="AB440" s="337"/>
    </row>
    <row r="441" ht="18.0" customHeight="1">
      <c r="A441" s="337"/>
      <c r="B441" s="337"/>
      <c r="C441" s="337"/>
      <c r="D441" s="337"/>
      <c r="E441" s="337"/>
      <c r="F441" s="486"/>
      <c r="G441" s="486"/>
      <c r="H441" s="337"/>
      <c r="I441" s="337"/>
      <c r="J441" s="337"/>
      <c r="K441" s="337"/>
      <c r="L441" s="337"/>
      <c r="M441" s="337"/>
      <c r="N441" s="337"/>
      <c r="O441" s="337"/>
      <c r="P441" s="337"/>
      <c r="Q441" s="337"/>
      <c r="R441" s="337"/>
      <c r="S441" s="337"/>
      <c r="T441" s="337"/>
      <c r="U441" s="337"/>
      <c r="V441" s="337"/>
      <c r="W441" s="337"/>
      <c r="X441" s="337"/>
      <c r="Y441" s="337"/>
      <c r="Z441" s="337"/>
      <c r="AA441" s="337"/>
      <c r="AB441" s="337"/>
    </row>
    <row r="442" ht="18.0" customHeight="1">
      <c r="A442" s="337"/>
      <c r="B442" s="337"/>
      <c r="C442" s="337"/>
      <c r="D442" s="337"/>
      <c r="E442" s="337"/>
      <c r="F442" s="486"/>
      <c r="G442" s="486"/>
      <c r="H442" s="337"/>
      <c r="I442" s="337"/>
      <c r="J442" s="337"/>
      <c r="K442" s="337"/>
      <c r="L442" s="337"/>
      <c r="M442" s="337"/>
      <c r="N442" s="337"/>
      <c r="O442" s="337"/>
      <c r="P442" s="337"/>
      <c r="Q442" s="337"/>
      <c r="R442" s="337"/>
      <c r="S442" s="337"/>
      <c r="T442" s="337"/>
      <c r="U442" s="337"/>
      <c r="V442" s="337"/>
      <c r="W442" s="337"/>
      <c r="X442" s="337"/>
      <c r="Y442" s="337"/>
      <c r="Z442" s="337"/>
      <c r="AA442" s="337"/>
      <c r="AB442" s="337"/>
    </row>
    <row r="443" ht="18.0" customHeight="1">
      <c r="A443" s="337"/>
      <c r="B443" s="337"/>
      <c r="C443" s="337"/>
      <c r="D443" s="337"/>
      <c r="E443" s="337"/>
      <c r="F443" s="486"/>
      <c r="G443" s="486"/>
      <c r="H443" s="337"/>
      <c r="I443" s="337"/>
      <c r="J443" s="337"/>
      <c r="K443" s="337"/>
      <c r="L443" s="337"/>
      <c r="M443" s="337"/>
      <c r="N443" s="337"/>
      <c r="O443" s="337"/>
      <c r="P443" s="337"/>
      <c r="Q443" s="337"/>
      <c r="R443" s="337"/>
      <c r="S443" s="337"/>
      <c r="T443" s="337"/>
      <c r="U443" s="337"/>
      <c r="V443" s="337"/>
      <c r="W443" s="337"/>
      <c r="X443" s="337"/>
      <c r="Y443" s="337"/>
      <c r="Z443" s="337"/>
      <c r="AA443" s="337"/>
      <c r="AB443" s="337"/>
    </row>
    <row r="444" ht="18.0" customHeight="1">
      <c r="A444" s="337"/>
      <c r="B444" s="337"/>
      <c r="C444" s="337"/>
      <c r="D444" s="337"/>
      <c r="E444" s="337"/>
      <c r="F444" s="486"/>
      <c r="G444" s="486"/>
      <c r="H444" s="337"/>
      <c r="I444" s="337"/>
      <c r="J444" s="337"/>
      <c r="K444" s="337"/>
      <c r="L444" s="337"/>
      <c r="M444" s="337"/>
      <c r="N444" s="337"/>
      <c r="O444" s="337"/>
      <c r="P444" s="337"/>
      <c r="Q444" s="337"/>
      <c r="R444" s="337"/>
      <c r="S444" s="337"/>
      <c r="T444" s="337"/>
      <c r="U444" s="337"/>
      <c r="V444" s="337"/>
      <c r="W444" s="337"/>
      <c r="X444" s="337"/>
      <c r="Y444" s="337"/>
      <c r="Z444" s="337"/>
      <c r="AA444" s="337"/>
      <c r="AB444" s="337"/>
    </row>
    <row r="445" ht="18.0" customHeight="1">
      <c r="A445" s="337"/>
      <c r="B445" s="337"/>
      <c r="C445" s="337"/>
      <c r="D445" s="337"/>
      <c r="E445" s="337"/>
      <c r="F445" s="486"/>
      <c r="G445" s="486"/>
      <c r="H445" s="337"/>
      <c r="I445" s="337"/>
      <c r="J445" s="337"/>
      <c r="K445" s="337"/>
      <c r="L445" s="337"/>
      <c r="M445" s="337"/>
      <c r="N445" s="337"/>
      <c r="O445" s="337"/>
      <c r="P445" s="337"/>
      <c r="Q445" s="337"/>
      <c r="R445" s="337"/>
      <c r="S445" s="337"/>
      <c r="T445" s="337"/>
      <c r="U445" s="337"/>
      <c r="V445" s="337"/>
      <c r="W445" s="337"/>
      <c r="X445" s="337"/>
      <c r="Y445" s="337"/>
      <c r="Z445" s="337"/>
      <c r="AA445" s="337"/>
      <c r="AB445" s="337"/>
    </row>
    <row r="446" ht="18.0" customHeight="1">
      <c r="A446" s="337"/>
      <c r="B446" s="337"/>
      <c r="C446" s="337"/>
      <c r="D446" s="337"/>
      <c r="E446" s="337"/>
      <c r="F446" s="486"/>
      <c r="G446" s="486"/>
      <c r="H446" s="337"/>
      <c r="I446" s="337"/>
      <c r="J446" s="337"/>
      <c r="K446" s="337"/>
      <c r="L446" s="337"/>
      <c r="M446" s="337"/>
      <c r="N446" s="337"/>
      <c r="O446" s="337"/>
      <c r="P446" s="337"/>
      <c r="Q446" s="337"/>
      <c r="R446" s="337"/>
      <c r="S446" s="337"/>
      <c r="T446" s="337"/>
      <c r="U446" s="337"/>
      <c r="V446" s="337"/>
      <c r="W446" s="337"/>
      <c r="X446" s="337"/>
      <c r="Y446" s="337"/>
      <c r="Z446" s="337"/>
      <c r="AA446" s="337"/>
      <c r="AB446" s="337"/>
    </row>
    <row r="447" ht="18.0" customHeight="1">
      <c r="A447" s="337"/>
      <c r="B447" s="337"/>
      <c r="C447" s="337"/>
      <c r="D447" s="337"/>
      <c r="E447" s="337"/>
      <c r="F447" s="486"/>
      <c r="G447" s="486"/>
      <c r="H447" s="337"/>
      <c r="I447" s="337"/>
      <c r="J447" s="337"/>
      <c r="K447" s="337"/>
      <c r="L447" s="337"/>
      <c r="M447" s="337"/>
      <c r="N447" s="337"/>
      <c r="O447" s="337"/>
      <c r="P447" s="337"/>
      <c r="Q447" s="337"/>
      <c r="R447" s="337"/>
      <c r="S447" s="337"/>
      <c r="T447" s="337"/>
      <c r="U447" s="337"/>
      <c r="V447" s="337"/>
      <c r="W447" s="337"/>
      <c r="X447" s="337"/>
      <c r="Y447" s="337"/>
      <c r="Z447" s="337"/>
      <c r="AA447" s="337"/>
      <c r="AB447" s="337"/>
    </row>
    <row r="448" ht="18.0" customHeight="1">
      <c r="A448" s="337"/>
      <c r="B448" s="337"/>
      <c r="C448" s="337"/>
      <c r="D448" s="337"/>
      <c r="E448" s="337"/>
      <c r="F448" s="486"/>
      <c r="G448" s="486"/>
      <c r="H448" s="337"/>
      <c r="I448" s="337"/>
      <c r="J448" s="337"/>
      <c r="K448" s="337"/>
      <c r="L448" s="337"/>
      <c r="M448" s="337"/>
      <c r="N448" s="337"/>
      <c r="O448" s="337"/>
      <c r="P448" s="337"/>
      <c r="Q448" s="337"/>
      <c r="R448" s="337"/>
      <c r="S448" s="337"/>
      <c r="T448" s="337"/>
      <c r="U448" s="337"/>
      <c r="V448" s="337"/>
      <c r="W448" s="337"/>
      <c r="X448" s="337"/>
      <c r="Y448" s="337"/>
      <c r="Z448" s="337"/>
      <c r="AA448" s="337"/>
      <c r="AB448" s="337"/>
    </row>
    <row r="449" ht="18.0" customHeight="1">
      <c r="A449" s="337"/>
      <c r="B449" s="337"/>
      <c r="C449" s="337"/>
      <c r="D449" s="337"/>
      <c r="E449" s="337"/>
      <c r="F449" s="486"/>
      <c r="G449" s="486"/>
      <c r="H449" s="337"/>
      <c r="I449" s="337"/>
      <c r="J449" s="337"/>
      <c r="K449" s="337"/>
      <c r="L449" s="337"/>
      <c r="M449" s="337"/>
      <c r="N449" s="337"/>
      <c r="O449" s="337"/>
      <c r="P449" s="337"/>
      <c r="Q449" s="337"/>
      <c r="R449" s="337"/>
      <c r="S449" s="337"/>
      <c r="T449" s="337"/>
      <c r="U449" s="337"/>
      <c r="V449" s="337"/>
      <c r="W449" s="337"/>
      <c r="X449" s="337"/>
      <c r="Y449" s="337"/>
      <c r="Z449" s="337"/>
      <c r="AA449" s="337"/>
      <c r="AB449" s="337"/>
    </row>
    <row r="450" ht="18.0" customHeight="1">
      <c r="A450" s="337"/>
      <c r="B450" s="337"/>
      <c r="C450" s="337"/>
      <c r="D450" s="337"/>
      <c r="E450" s="337"/>
      <c r="F450" s="486"/>
      <c r="G450" s="486"/>
      <c r="H450" s="337"/>
      <c r="I450" s="337"/>
      <c r="J450" s="337"/>
      <c r="K450" s="337"/>
      <c r="L450" s="337"/>
      <c r="M450" s="337"/>
      <c r="N450" s="337"/>
      <c r="O450" s="337"/>
      <c r="P450" s="337"/>
      <c r="Q450" s="337"/>
      <c r="R450" s="337"/>
      <c r="S450" s="337"/>
      <c r="T450" s="337"/>
      <c r="U450" s="337"/>
      <c r="V450" s="337"/>
      <c r="W450" s="337"/>
      <c r="X450" s="337"/>
      <c r="Y450" s="337"/>
      <c r="Z450" s="337"/>
      <c r="AA450" s="337"/>
      <c r="AB450" s="337"/>
    </row>
    <row r="451" ht="18.0" customHeight="1">
      <c r="A451" s="337"/>
      <c r="B451" s="337"/>
      <c r="C451" s="337"/>
      <c r="D451" s="337"/>
      <c r="E451" s="337"/>
      <c r="F451" s="486"/>
      <c r="G451" s="486"/>
      <c r="H451" s="337"/>
      <c r="I451" s="337"/>
      <c r="J451" s="337"/>
      <c r="K451" s="337"/>
      <c r="L451" s="337"/>
      <c r="M451" s="337"/>
      <c r="N451" s="337"/>
      <c r="O451" s="337"/>
      <c r="P451" s="337"/>
      <c r="Q451" s="337"/>
      <c r="R451" s="337"/>
      <c r="S451" s="337"/>
      <c r="T451" s="337"/>
      <c r="U451" s="337"/>
      <c r="V451" s="337"/>
      <c r="W451" s="337"/>
      <c r="X451" s="337"/>
      <c r="Y451" s="337"/>
      <c r="Z451" s="337"/>
      <c r="AA451" s="337"/>
      <c r="AB451" s="337"/>
    </row>
    <row r="452" ht="18.0" customHeight="1">
      <c r="A452" s="337"/>
      <c r="B452" s="337"/>
      <c r="C452" s="337"/>
      <c r="D452" s="337"/>
      <c r="E452" s="337"/>
      <c r="F452" s="486"/>
      <c r="G452" s="486"/>
      <c r="H452" s="337"/>
      <c r="I452" s="337"/>
      <c r="J452" s="337"/>
      <c r="K452" s="337"/>
      <c r="L452" s="337"/>
      <c r="M452" s="337"/>
      <c r="N452" s="337"/>
      <c r="O452" s="337"/>
      <c r="P452" s="337"/>
      <c r="Q452" s="337"/>
      <c r="R452" s="337"/>
      <c r="S452" s="337"/>
      <c r="T452" s="337"/>
      <c r="U452" s="337"/>
      <c r="V452" s="337"/>
      <c r="W452" s="337"/>
      <c r="X452" s="337"/>
      <c r="Y452" s="337"/>
      <c r="Z452" s="337"/>
      <c r="AA452" s="337"/>
      <c r="AB452" s="337"/>
    </row>
    <row r="453" ht="18.0" customHeight="1">
      <c r="A453" s="337"/>
      <c r="B453" s="337"/>
      <c r="C453" s="337"/>
      <c r="D453" s="337"/>
      <c r="E453" s="337"/>
      <c r="F453" s="486"/>
      <c r="G453" s="486"/>
      <c r="H453" s="337"/>
      <c r="I453" s="337"/>
      <c r="J453" s="337"/>
      <c r="K453" s="337"/>
      <c r="L453" s="337"/>
      <c r="M453" s="337"/>
      <c r="N453" s="337"/>
      <c r="O453" s="337"/>
      <c r="P453" s="337"/>
      <c r="Q453" s="337"/>
      <c r="R453" s="337"/>
      <c r="S453" s="337"/>
      <c r="T453" s="337"/>
      <c r="U453" s="337"/>
      <c r="V453" s="337"/>
      <c r="W453" s="337"/>
      <c r="X453" s="337"/>
      <c r="Y453" s="337"/>
      <c r="Z453" s="337"/>
      <c r="AA453" s="337"/>
      <c r="AB453" s="337"/>
    </row>
    <row r="454" ht="18.0" customHeight="1">
      <c r="A454" s="337"/>
      <c r="B454" s="337"/>
      <c r="C454" s="337"/>
      <c r="D454" s="337"/>
      <c r="E454" s="337"/>
      <c r="F454" s="486"/>
      <c r="G454" s="486"/>
      <c r="H454" s="337"/>
      <c r="I454" s="337"/>
      <c r="J454" s="337"/>
      <c r="K454" s="337"/>
      <c r="L454" s="337"/>
      <c r="M454" s="337"/>
      <c r="N454" s="337"/>
      <c r="O454" s="337"/>
      <c r="P454" s="337"/>
      <c r="Q454" s="337"/>
      <c r="R454" s="337"/>
      <c r="S454" s="337"/>
      <c r="T454" s="337"/>
      <c r="U454" s="337"/>
      <c r="V454" s="337"/>
      <c r="W454" s="337"/>
      <c r="X454" s="337"/>
      <c r="Y454" s="337"/>
      <c r="Z454" s="337"/>
      <c r="AA454" s="337"/>
      <c r="AB454" s="337"/>
    </row>
    <row r="455" ht="18.0" customHeight="1">
      <c r="A455" s="337"/>
      <c r="B455" s="337"/>
      <c r="C455" s="337"/>
      <c r="D455" s="337"/>
      <c r="E455" s="337"/>
      <c r="F455" s="486"/>
      <c r="G455" s="486"/>
      <c r="H455" s="337"/>
      <c r="I455" s="337"/>
      <c r="J455" s="337"/>
      <c r="K455" s="337"/>
      <c r="L455" s="337"/>
      <c r="M455" s="337"/>
      <c r="N455" s="337"/>
      <c r="O455" s="337"/>
      <c r="P455" s="337"/>
      <c r="Q455" s="337"/>
      <c r="R455" s="337"/>
      <c r="S455" s="337"/>
      <c r="T455" s="337"/>
      <c r="U455" s="337"/>
      <c r="V455" s="337"/>
      <c r="W455" s="337"/>
      <c r="X455" s="337"/>
      <c r="Y455" s="337"/>
      <c r="Z455" s="337"/>
      <c r="AA455" s="337"/>
      <c r="AB455" s="337"/>
    </row>
    <row r="456" ht="18.0" customHeight="1">
      <c r="A456" s="337"/>
      <c r="B456" s="337"/>
      <c r="C456" s="337"/>
      <c r="D456" s="337"/>
      <c r="E456" s="337"/>
      <c r="F456" s="486"/>
      <c r="G456" s="486"/>
      <c r="H456" s="337"/>
      <c r="I456" s="337"/>
      <c r="J456" s="337"/>
      <c r="K456" s="337"/>
      <c r="L456" s="337"/>
      <c r="M456" s="337"/>
      <c r="N456" s="337"/>
      <c r="O456" s="337"/>
      <c r="P456" s="337"/>
      <c r="Q456" s="337"/>
      <c r="R456" s="337"/>
      <c r="S456" s="337"/>
      <c r="T456" s="337"/>
      <c r="U456" s="337"/>
      <c r="V456" s="337"/>
      <c r="W456" s="337"/>
      <c r="X456" s="337"/>
      <c r="Y456" s="337"/>
      <c r="Z456" s="337"/>
      <c r="AA456" s="337"/>
      <c r="AB456" s="337"/>
    </row>
    <row r="457" ht="18.0" customHeight="1">
      <c r="A457" s="337"/>
      <c r="B457" s="337"/>
      <c r="C457" s="337"/>
      <c r="D457" s="337"/>
      <c r="E457" s="337"/>
      <c r="F457" s="486"/>
      <c r="G457" s="486"/>
      <c r="H457" s="337"/>
      <c r="I457" s="337"/>
      <c r="J457" s="337"/>
      <c r="K457" s="337"/>
      <c r="L457" s="337"/>
      <c r="M457" s="337"/>
      <c r="N457" s="337"/>
      <c r="O457" s="337"/>
      <c r="P457" s="337"/>
      <c r="Q457" s="337"/>
      <c r="R457" s="337"/>
      <c r="S457" s="337"/>
      <c r="T457" s="337"/>
      <c r="U457" s="337"/>
      <c r="V457" s="337"/>
      <c r="W457" s="337"/>
      <c r="X457" s="337"/>
      <c r="Y457" s="337"/>
      <c r="Z457" s="337"/>
      <c r="AA457" s="337"/>
      <c r="AB457" s="337"/>
    </row>
    <row r="458" ht="18.0" customHeight="1">
      <c r="A458" s="337"/>
      <c r="B458" s="337"/>
      <c r="C458" s="337"/>
      <c r="D458" s="337"/>
      <c r="E458" s="337"/>
      <c r="F458" s="486"/>
      <c r="G458" s="486"/>
      <c r="H458" s="337"/>
      <c r="I458" s="337"/>
      <c r="J458" s="337"/>
      <c r="K458" s="337"/>
      <c r="L458" s="337"/>
      <c r="M458" s="337"/>
      <c r="N458" s="337"/>
      <c r="O458" s="337"/>
      <c r="P458" s="337"/>
      <c r="Q458" s="337"/>
      <c r="R458" s="337"/>
      <c r="S458" s="337"/>
      <c r="T458" s="337"/>
      <c r="U458" s="337"/>
      <c r="V458" s="337"/>
      <c r="W458" s="337"/>
      <c r="X458" s="337"/>
      <c r="Y458" s="337"/>
      <c r="Z458" s="337"/>
      <c r="AA458" s="337"/>
      <c r="AB458" s="337"/>
    </row>
    <row r="459" ht="18.0" customHeight="1">
      <c r="A459" s="337"/>
      <c r="B459" s="337"/>
      <c r="C459" s="337"/>
      <c r="D459" s="337"/>
      <c r="E459" s="337"/>
      <c r="F459" s="486"/>
      <c r="G459" s="486"/>
      <c r="H459" s="337"/>
      <c r="I459" s="337"/>
      <c r="J459" s="337"/>
      <c r="K459" s="337"/>
      <c r="L459" s="337"/>
      <c r="M459" s="337"/>
      <c r="N459" s="337"/>
      <c r="O459" s="337"/>
      <c r="P459" s="337"/>
      <c r="Q459" s="337"/>
      <c r="R459" s="337"/>
      <c r="S459" s="337"/>
      <c r="T459" s="337"/>
      <c r="U459" s="337"/>
      <c r="V459" s="337"/>
      <c r="W459" s="337"/>
      <c r="X459" s="337"/>
      <c r="Y459" s="337"/>
      <c r="Z459" s="337"/>
      <c r="AA459" s="337"/>
      <c r="AB459" s="337"/>
    </row>
    <row r="460" ht="18.0" customHeight="1">
      <c r="A460" s="337"/>
      <c r="B460" s="337"/>
      <c r="C460" s="337"/>
      <c r="D460" s="337"/>
      <c r="E460" s="337"/>
      <c r="F460" s="486"/>
      <c r="G460" s="486"/>
      <c r="H460" s="337"/>
      <c r="I460" s="337"/>
      <c r="J460" s="337"/>
      <c r="K460" s="337"/>
      <c r="L460" s="337"/>
      <c r="M460" s="337"/>
      <c r="N460" s="337"/>
      <c r="O460" s="337"/>
      <c r="P460" s="337"/>
      <c r="Q460" s="337"/>
      <c r="R460" s="337"/>
      <c r="S460" s="337"/>
      <c r="T460" s="337"/>
      <c r="U460" s="337"/>
      <c r="V460" s="337"/>
      <c r="W460" s="337"/>
      <c r="X460" s="337"/>
      <c r="Y460" s="337"/>
      <c r="Z460" s="337"/>
      <c r="AA460" s="337"/>
      <c r="AB460" s="337"/>
    </row>
    <row r="461" ht="18.0" customHeight="1">
      <c r="A461" s="337"/>
      <c r="B461" s="337"/>
      <c r="C461" s="337"/>
      <c r="D461" s="337"/>
      <c r="E461" s="337"/>
      <c r="F461" s="486"/>
      <c r="G461" s="486"/>
      <c r="H461" s="337"/>
      <c r="I461" s="337"/>
      <c r="J461" s="337"/>
      <c r="K461" s="337"/>
      <c r="L461" s="337"/>
      <c r="M461" s="337"/>
      <c r="N461" s="337"/>
      <c r="O461" s="337"/>
      <c r="P461" s="337"/>
      <c r="Q461" s="337"/>
      <c r="R461" s="337"/>
      <c r="S461" s="337"/>
      <c r="T461" s="337"/>
      <c r="U461" s="337"/>
      <c r="V461" s="337"/>
      <c r="W461" s="337"/>
      <c r="X461" s="337"/>
      <c r="Y461" s="337"/>
      <c r="Z461" s="337"/>
      <c r="AA461" s="337"/>
      <c r="AB461" s="337"/>
    </row>
    <row r="462" ht="18.0" customHeight="1">
      <c r="A462" s="337"/>
      <c r="B462" s="337"/>
      <c r="C462" s="337"/>
      <c r="D462" s="337"/>
      <c r="E462" s="337"/>
      <c r="F462" s="486"/>
      <c r="G462" s="486"/>
      <c r="H462" s="337"/>
      <c r="I462" s="337"/>
      <c r="J462" s="337"/>
      <c r="K462" s="337"/>
      <c r="L462" s="337"/>
      <c r="M462" s="337"/>
      <c r="N462" s="337"/>
      <c r="O462" s="337"/>
      <c r="P462" s="337"/>
      <c r="Q462" s="337"/>
      <c r="R462" s="337"/>
      <c r="S462" s="337"/>
      <c r="T462" s="337"/>
      <c r="U462" s="337"/>
      <c r="V462" s="337"/>
      <c r="W462" s="337"/>
      <c r="X462" s="337"/>
      <c r="Y462" s="337"/>
      <c r="Z462" s="337"/>
      <c r="AA462" s="337"/>
      <c r="AB462" s="337"/>
    </row>
    <row r="463" ht="18.0" customHeight="1">
      <c r="A463" s="337"/>
      <c r="B463" s="337"/>
      <c r="C463" s="337"/>
      <c r="D463" s="337"/>
      <c r="E463" s="337"/>
      <c r="F463" s="486"/>
      <c r="G463" s="486"/>
      <c r="H463" s="337"/>
      <c r="I463" s="337"/>
      <c r="J463" s="337"/>
      <c r="K463" s="337"/>
      <c r="L463" s="337"/>
      <c r="M463" s="337"/>
      <c r="N463" s="337"/>
      <c r="O463" s="337"/>
      <c r="P463" s="337"/>
      <c r="Q463" s="337"/>
      <c r="R463" s="337"/>
      <c r="S463" s="337"/>
      <c r="T463" s="337"/>
      <c r="U463" s="337"/>
      <c r="V463" s="337"/>
      <c r="W463" s="337"/>
      <c r="X463" s="337"/>
      <c r="Y463" s="337"/>
      <c r="Z463" s="337"/>
      <c r="AA463" s="337"/>
      <c r="AB463" s="337"/>
    </row>
    <row r="464" ht="18.0" customHeight="1">
      <c r="A464" s="337"/>
      <c r="B464" s="337"/>
      <c r="C464" s="337"/>
      <c r="D464" s="337"/>
      <c r="E464" s="337"/>
      <c r="F464" s="486"/>
      <c r="G464" s="486"/>
      <c r="H464" s="337"/>
      <c r="I464" s="337"/>
      <c r="J464" s="337"/>
      <c r="K464" s="337"/>
      <c r="L464" s="337"/>
      <c r="M464" s="337"/>
      <c r="N464" s="337"/>
      <c r="O464" s="337"/>
      <c r="P464" s="337"/>
      <c r="Q464" s="337"/>
      <c r="R464" s="337"/>
      <c r="S464" s="337"/>
      <c r="T464" s="337"/>
      <c r="U464" s="337"/>
      <c r="V464" s="337"/>
      <c r="W464" s="337"/>
      <c r="X464" s="337"/>
      <c r="Y464" s="337"/>
      <c r="Z464" s="337"/>
      <c r="AA464" s="337"/>
      <c r="AB464" s="337"/>
    </row>
    <row r="465" ht="18.0" customHeight="1">
      <c r="A465" s="337"/>
      <c r="B465" s="337"/>
      <c r="C465" s="337"/>
      <c r="D465" s="337"/>
      <c r="E465" s="337"/>
      <c r="F465" s="486"/>
      <c r="G465" s="486"/>
      <c r="H465" s="337"/>
      <c r="I465" s="337"/>
      <c r="J465" s="337"/>
      <c r="K465" s="337"/>
      <c r="L465" s="337"/>
      <c r="M465" s="337"/>
      <c r="N465" s="337"/>
      <c r="O465" s="337"/>
      <c r="P465" s="337"/>
      <c r="Q465" s="337"/>
      <c r="R465" s="337"/>
      <c r="S465" s="337"/>
      <c r="T465" s="337"/>
      <c r="U465" s="337"/>
      <c r="V465" s="337"/>
      <c r="W465" s="337"/>
      <c r="X465" s="337"/>
      <c r="Y465" s="337"/>
      <c r="Z465" s="337"/>
      <c r="AA465" s="337"/>
      <c r="AB465" s="337"/>
    </row>
    <row r="466" ht="18.0" customHeight="1">
      <c r="A466" s="337"/>
      <c r="B466" s="337"/>
      <c r="C466" s="337"/>
      <c r="D466" s="337"/>
      <c r="E466" s="337"/>
      <c r="F466" s="486"/>
      <c r="G466" s="486"/>
      <c r="H466" s="337"/>
      <c r="I466" s="337"/>
      <c r="J466" s="337"/>
      <c r="K466" s="337"/>
      <c r="L466" s="337"/>
      <c r="M466" s="337"/>
      <c r="N466" s="337"/>
      <c r="O466" s="337"/>
      <c r="P466" s="337"/>
      <c r="Q466" s="337"/>
      <c r="R466" s="337"/>
      <c r="S466" s="337"/>
      <c r="T466" s="337"/>
      <c r="U466" s="337"/>
      <c r="V466" s="337"/>
      <c r="W466" s="337"/>
      <c r="X466" s="337"/>
      <c r="Y466" s="337"/>
      <c r="Z466" s="337"/>
      <c r="AA466" s="337"/>
      <c r="AB466" s="337"/>
    </row>
    <row r="467" ht="18.0" customHeight="1">
      <c r="A467" s="337"/>
      <c r="B467" s="337"/>
      <c r="C467" s="337"/>
      <c r="D467" s="337"/>
      <c r="E467" s="337"/>
      <c r="F467" s="486"/>
      <c r="G467" s="486"/>
      <c r="H467" s="337"/>
      <c r="I467" s="337"/>
      <c r="J467" s="337"/>
      <c r="K467" s="337"/>
      <c r="L467" s="337"/>
      <c r="M467" s="337"/>
      <c r="N467" s="337"/>
      <c r="O467" s="337"/>
      <c r="P467" s="337"/>
      <c r="Q467" s="337"/>
      <c r="R467" s="337"/>
      <c r="S467" s="337"/>
      <c r="T467" s="337"/>
      <c r="U467" s="337"/>
      <c r="V467" s="337"/>
      <c r="W467" s="337"/>
      <c r="X467" s="337"/>
      <c r="Y467" s="337"/>
      <c r="Z467" s="337"/>
      <c r="AA467" s="337"/>
      <c r="AB467" s="337"/>
    </row>
    <row r="468" ht="18.0" customHeight="1">
      <c r="A468" s="337"/>
      <c r="B468" s="337"/>
      <c r="C468" s="337"/>
      <c r="D468" s="337"/>
      <c r="E468" s="337"/>
      <c r="F468" s="486"/>
      <c r="G468" s="486"/>
      <c r="H468" s="337"/>
      <c r="I468" s="337"/>
      <c r="J468" s="337"/>
      <c r="K468" s="337"/>
      <c r="L468" s="337"/>
      <c r="M468" s="337"/>
      <c r="N468" s="337"/>
      <c r="O468" s="337"/>
      <c r="P468" s="337"/>
      <c r="Q468" s="337"/>
      <c r="R468" s="337"/>
      <c r="S468" s="337"/>
      <c r="T468" s="337"/>
      <c r="U468" s="337"/>
      <c r="V468" s="337"/>
      <c r="W468" s="337"/>
      <c r="X468" s="337"/>
      <c r="Y468" s="337"/>
      <c r="Z468" s="337"/>
      <c r="AA468" s="337"/>
      <c r="AB468" s="337"/>
    </row>
    <row r="469" ht="18.0" customHeight="1">
      <c r="A469" s="337"/>
      <c r="B469" s="337"/>
      <c r="C469" s="337"/>
      <c r="D469" s="337"/>
      <c r="E469" s="337"/>
      <c r="F469" s="486"/>
      <c r="G469" s="486"/>
      <c r="H469" s="337"/>
      <c r="I469" s="337"/>
      <c r="J469" s="337"/>
      <c r="K469" s="337"/>
      <c r="L469" s="337"/>
      <c r="M469" s="337"/>
      <c r="N469" s="337"/>
      <c r="O469" s="337"/>
      <c r="P469" s="337"/>
      <c r="Q469" s="337"/>
      <c r="R469" s="337"/>
      <c r="S469" s="337"/>
      <c r="T469" s="337"/>
      <c r="U469" s="337"/>
      <c r="V469" s="337"/>
      <c r="W469" s="337"/>
      <c r="X469" s="337"/>
      <c r="Y469" s="337"/>
      <c r="Z469" s="337"/>
      <c r="AA469" s="337"/>
      <c r="AB469" s="337"/>
    </row>
    <row r="470" ht="18.0" customHeight="1">
      <c r="A470" s="337"/>
      <c r="B470" s="337"/>
      <c r="C470" s="337"/>
      <c r="D470" s="337"/>
      <c r="E470" s="337"/>
      <c r="F470" s="486"/>
      <c r="G470" s="486"/>
      <c r="H470" s="337"/>
      <c r="I470" s="337"/>
      <c r="J470" s="337"/>
      <c r="K470" s="337"/>
      <c r="L470" s="337"/>
      <c r="M470" s="337"/>
      <c r="N470" s="337"/>
      <c r="O470" s="337"/>
      <c r="P470" s="337"/>
      <c r="Q470" s="337"/>
      <c r="R470" s="337"/>
      <c r="S470" s="337"/>
      <c r="T470" s="337"/>
      <c r="U470" s="337"/>
      <c r="V470" s="337"/>
      <c r="W470" s="337"/>
      <c r="X470" s="337"/>
      <c r="Y470" s="337"/>
      <c r="Z470" s="337"/>
      <c r="AA470" s="337"/>
      <c r="AB470" s="337"/>
    </row>
    <row r="471" ht="18.0" customHeight="1">
      <c r="A471" s="337"/>
      <c r="B471" s="337"/>
      <c r="C471" s="337"/>
      <c r="D471" s="337"/>
      <c r="E471" s="337"/>
      <c r="F471" s="486"/>
      <c r="G471" s="486"/>
      <c r="H471" s="337"/>
      <c r="I471" s="337"/>
      <c r="J471" s="337"/>
      <c r="K471" s="337"/>
      <c r="L471" s="337"/>
      <c r="M471" s="337"/>
      <c r="N471" s="337"/>
      <c r="O471" s="337"/>
      <c r="P471" s="337"/>
      <c r="Q471" s="337"/>
      <c r="R471" s="337"/>
      <c r="S471" s="337"/>
      <c r="T471" s="337"/>
      <c r="U471" s="337"/>
      <c r="V471" s="337"/>
      <c r="W471" s="337"/>
      <c r="X471" s="337"/>
      <c r="Y471" s="337"/>
      <c r="Z471" s="337"/>
      <c r="AA471" s="337"/>
      <c r="AB471" s="337"/>
    </row>
    <row r="472" ht="18.0" customHeight="1">
      <c r="A472" s="337"/>
      <c r="B472" s="337"/>
      <c r="C472" s="337"/>
      <c r="D472" s="337"/>
      <c r="E472" s="337"/>
      <c r="F472" s="486"/>
      <c r="G472" s="486"/>
      <c r="H472" s="337"/>
      <c r="I472" s="337"/>
      <c r="J472" s="337"/>
      <c r="K472" s="337"/>
      <c r="L472" s="337"/>
      <c r="M472" s="337"/>
      <c r="N472" s="337"/>
      <c r="O472" s="337"/>
      <c r="P472" s="337"/>
      <c r="Q472" s="337"/>
      <c r="R472" s="337"/>
      <c r="S472" s="337"/>
      <c r="T472" s="337"/>
      <c r="U472" s="337"/>
      <c r="V472" s="337"/>
      <c r="W472" s="337"/>
      <c r="X472" s="337"/>
      <c r="Y472" s="337"/>
      <c r="Z472" s="337"/>
      <c r="AA472" s="337"/>
      <c r="AB472" s="337"/>
    </row>
    <row r="473" ht="18.0" customHeight="1">
      <c r="A473" s="337"/>
      <c r="B473" s="337"/>
      <c r="C473" s="337"/>
      <c r="D473" s="337"/>
      <c r="E473" s="337"/>
      <c r="F473" s="486"/>
      <c r="G473" s="486"/>
      <c r="H473" s="337"/>
      <c r="I473" s="337"/>
      <c r="J473" s="337"/>
      <c r="K473" s="337"/>
      <c r="L473" s="337"/>
      <c r="M473" s="337"/>
      <c r="N473" s="337"/>
      <c r="O473" s="337"/>
      <c r="P473" s="337"/>
      <c r="Q473" s="337"/>
      <c r="R473" s="337"/>
      <c r="S473" s="337"/>
      <c r="T473" s="337"/>
      <c r="U473" s="337"/>
      <c r="V473" s="337"/>
      <c r="W473" s="337"/>
      <c r="X473" s="337"/>
      <c r="Y473" s="337"/>
      <c r="Z473" s="337"/>
      <c r="AA473" s="337"/>
      <c r="AB473" s="337"/>
    </row>
    <row r="474" ht="18.0" customHeight="1">
      <c r="A474" s="337"/>
      <c r="B474" s="337"/>
      <c r="C474" s="337"/>
      <c r="D474" s="337"/>
      <c r="E474" s="337"/>
      <c r="F474" s="486"/>
      <c r="G474" s="486"/>
      <c r="H474" s="337"/>
      <c r="I474" s="337"/>
      <c r="J474" s="337"/>
      <c r="K474" s="337"/>
      <c r="L474" s="337"/>
      <c r="M474" s="337"/>
      <c r="N474" s="337"/>
      <c r="O474" s="337"/>
      <c r="P474" s="337"/>
      <c r="Q474" s="337"/>
      <c r="R474" s="337"/>
      <c r="S474" s="337"/>
      <c r="T474" s="337"/>
      <c r="U474" s="337"/>
      <c r="V474" s="337"/>
      <c r="W474" s="337"/>
      <c r="X474" s="337"/>
      <c r="Y474" s="337"/>
      <c r="Z474" s="337"/>
      <c r="AA474" s="337"/>
      <c r="AB474" s="337"/>
    </row>
    <row r="475" ht="18.0" customHeight="1">
      <c r="A475" s="337"/>
      <c r="B475" s="337"/>
      <c r="C475" s="337"/>
      <c r="D475" s="337"/>
      <c r="E475" s="337"/>
      <c r="F475" s="486"/>
      <c r="G475" s="486"/>
      <c r="H475" s="337"/>
      <c r="I475" s="337"/>
      <c r="J475" s="337"/>
      <c r="K475" s="337"/>
      <c r="L475" s="337"/>
      <c r="M475" s="337"/>
      <c r="N475" s="337"/>
      <c r="O475" s="337"/>
      <c r="P475" s="337"/>
      <c r="Q475" s="337"/>
      <c r="R475" s="337"/>
      <c r="S475" s="337"/>
      <c r="T475" s="337"/>
      <c r="U475" s="337"/>
      <c r="V475" s="337"/>
      <c r="W475" s="337"/>
      <c r="X475" s="337"/>
      <c r="Y475" s="337"/>
      <c r="Z475" s="337"/>
      <c r="AA475" s="337"/>
      <c r="AB475" s="337"/>
    </row>
    <row r="476" ht="18.0" customHeight="1">
      <c r="A476" s="337"/>
      <c r="B476" s="337"/>
      <c r="C476" s="337"/>
      <c r="D476" s="337"/>
      <c r="E476" s="337"/>
      <c r="F476" s="486"/>
      <c r="G476" s="486"/>
      <c r="H476" s="337"/>
      <c r="I476" s="337"/>
      <c r="J476" s="337"/>
      <c r="K476" s="337"/>
      <c r="L476" s="337"/>
      <c r="M476" s="337"/>
      <c r="N476" s="337"/>
      <c r="O476" s="337"/>
      <c r="P476" s="337"/>
      <c r="Q476" s="337"/>
      <c r="R476" s="337"/>
      <c r="S476" s="337"/>
      <c r="T476" s="337"/>
      <c r="U476" s="337"/>
      <c r="V476" s="337"/>
      <c r="W476" s="337"/>
      <c r="X476" s="337"/>
      <c r="Y476" s="337"/>
      <c r="Z476" s="337"/>
      <c r="AA476" s="337"/>
      <c r="AB476" s="337"/>
    </row>
    <row r="477" ht="18.0" customHeight="1">
      <c r="A477" s="337"/>
      <c r="B477" s="337"/>
      <c r="C477" s="337"/>
      <c r="D477" s="337"/>
      <c r="E477" s="337"/>
      <c r="F477" s="486"/>
      <c r="G477" s="486"/>
      <c r="H477" s="337"/>
      <c r="I477" s="337"/>
      <c r="J477" s="337"/>
      <c r="K477" s="337"/>
      <c r="L477" s="337"/>
      <c r="M477" s="337"/>
      <c r="N477" s="337"/>
      <c r="O477" s="337"/>
      <c r="P477" s="337"/>
      <c r="Q477" s="337"/>
      <c r="R477" s="337"/>
      <c r="S477" s="337"/>
      <c r="T477" s="337"/>
      <c r="U477" s="337"/>
      <c r="V477" s="337"/>
      <c r="W477" s="337"/>
      <c r="X477" s="337"/>
      <c r="Y477" s="337"/>
      <c r="Z477" s="337"/>
      <c r="AA477" s="337"/>
      <c r="AB477" s="337"/>
    </row>
    <row r="478" ht="18.0" customHeight="1">
      <c r="A478" s="337"/>
      <c r="B478" s="337"/>
      <c r="C478" s="337"/>
      <c r="D478" s="337"/>
      <c r="E478" s="337"/>
      <c r="F478" s="486"/>
      <c r="G478" s="486"/>
      <c r="H478" s="337"/>
      <c r="I478" s="337"/>
      <c r="J478" s="337"/>
      <c r="K478" s="337"/>
      <c r="L478" s="337"/>
      <c r="M478" s="337"/>
      <c r="N478" s="337"/>
      <c r="O478" s="337"/>
      <c r="P478" s="337"/>
      <c r="Q478" s="337"/>
      <c r="R478" s="337"/>
      <c r="S478" s="337"/>
      <c r="T478" s="337"/>
      <c r="U478" s="337"/>
      <c r="V478" s="337"/>
      <c r="W478" s="337"/>
      <c r="X478" s="337"/>
      <c r="Y478" s="337"/>
      <c r="Z478" s="337"/>
      <c r="AA478" s="337"/>
      <c r="AB478" s="337"/>
    </row>
    <row r="479" ht="18.0" customHeight="1">
      <c r="A479" s="337"/>
      <c r="B479" s="337"/>
      <c r="C479" s="337"/>
      <c r="D479" s="337"/>
      <c r="E479" s="337"/>
      <c r="F479" s="486"/>
      <c r="G479" s="486"/>
      <c r="H479" s="337"/>
      <c r="I479" s="337"/>
      <c r="J479" s="337"/>
      <c r="K479" s="337"/>
      <c r="L479" s="337"/>
      <c r="M479" s="337"/>
      <c r="N479" s="337"/>
      <c r="O479" s="337"/>
      <c r="P479" s="337"/>
      <c r="Q479" s="337"/>
      <c r="R479" s="337"/>
      <c r="S479" s="337"/>
      <c r="T479" s="337"/>
      <c r="U479" s="337"/>
      <c r="V479" s="337"/>
      <c r="W479" s="337"/>
      <c r="X479" s="337"/>
      <c r="Y479" s="337"/>
      <c r="Z479" s="337"/>
      <c r="AA479" s="337"/>
      <c r="AB479" s="337"/>
    </row>
    <row r="480" ht="18.0" customHeight="1">
      <c r="A480" s="337"/>
      <c r="B480" s="337"/>
      <c r="C480" s="337"/>
      <c r="D480" s="337"/>
      <c r="E480" s="337"/>
      <c r="F480" s="486"/>
      <c r="G480" s="486"/>
      <c r="H480" s="337"/>
      <c r="I480" s="337"/>
      <c r="J480" s="337"/>
      <c r="K480" s="337"/>
      <c r="L480" s="337"/>
      <c r="M480" s="337"/>
      <c r="N480" s="337"/>
      <c r="O480" s="337"/>
      <c r="P480" s="337"/>
      <c r="Q480" s="337"/>
      <c r="R480" s="337"/>
      <c r="S480" s="337"/>
      <c r="T480" s="337"/>
      <c r="U480" s="337"/>
      <c r="V480" s="337"/>
      <c r="W480" s="337"/>
      <c r="X480" s="337"/>
      <c r="Y480" s="337"/>
      <c r="Z480" s="337"/>
      <c r="AA480" s="337"/>
      <c r="AB480" s="337"/>
    </row>
    <row r="481" ht="18.0" customHeight="1">
      <c r="A481" s="337"/>
      <c r="B481" s="337"/>
      <c r="C481" s="337"/>
      <c r="D481" s="337"/>
      <c r="E481" s="337"/>
      <c r="F481" s="486"/>
      <c r="G481" s="486"/>
      <c r="H481" s="337"/>
      <c r="I481" s="337"/>
      <c r="J481" s="337"/>
      <c r="K481" s="337"/>
      <c r="L481" s="337"/>
      <c r="M481" s="337"/>
      <c r="N481" s="337"/>
      <c r="O481" s="337"/>
      <c r="P481" s="337"/>
      <c r="Q481" s="337"/>
      <c r="R481" s="337"/>
      <c r="S481" s="337"/>
      <c r="T481" s="337"/>
      <c r="U481" s="337"/>
      <c r="V481" s="337"/>
      <c r="W481" s="337"/>
      <c r="X481" s="337"/>
      <c r="Y481" s="337"/>
      <c r="Z481" s="337"/>
      <c r="AA481" s="337"/>
      <c r="AB481" s="337"/>
    </row>
    <row r="482" ht="18.0" customHeight="1">
      <c r="A482" s="337"/>
      <c r="B482" s="337"/>
      <c r="C482" s="337"/>
      <c r="D482" s="337"/>
      <c r="E482" s="337"/>
      <c r="F482" s="486"/>
      <c r="G482" s="486"/>
      <c r="H482" s="337"/>
      <c r="I482" s="337"/>
      <c r="J482" s="337"/>
      <c r="K482" s="337"/>
      <c r="L482" s="337"/>
      <c r="M482" s="337"/>
      <c r="N482" s="337"/>
      <c r="O482" s="337"/>
      <c r="P482" s="337"/>
      <c r="Q482" s="337"/>
      <c r="R482" s="337"/>
      <c r="S482" s="337"/>
      <c r="T482" s="337"/>
      <c r="U482" s="337"/>
      <c r="V482" s="337"/>
      <c r="W482" s="337"/>
      <c r="X482" s="337"/>
      <c r="Y482" s="337"/>
      <c r="Z482" s="337"/>
      <c r="AA482" s="337"/>
      <c r="AB482" s="337"/>
    </row>
    <row r="483" ht="18.0" customHeight="1">
      <c r="A483" s="337"/>
      <c r="B483" s="337"/>
      <c r="C483" s="337"/>
      <c r="D483" s="337"/>
      <c r="E483" s="337"/>
      <c r="F483" s="486"/>
      <c r="G483" s="486"/>
      <c r="H483" s="337"/>
      <c r="I483" s="337"/>
      <c r="J483" s="337"/>
      <c r="K483" s="337"/>
      <c r="L483" s="337"/>
      <c r="M483" s="337"/>
      <c r="N483" s="337"/>
      <c r="O483" s="337"/>
      <c r="P483" s="337"/>
      <c r="Q483" s="337"/>
      <c r="R483" s="337"/>
      <c r="S483" s="337"/>
      <c r="T483" s="337"/>
      <c r="U483" s="337"/>
      <c r="V483" s="337"/>
      <c r="W483" s="337"/>
      <c r="X483" s="337"/>
      <c r="Y483" s="337"/>
      <c r="Z483" s="337"/>
      <c r="AA483" s="337"/>
      <c r="AB483" s="337"/>
    </row>
    <row r="484" ht="18.0" customHeight="1">
      <c r="A484" s="337"/>
      <c r="B484" s="337"/>
      <c r="C484" s="337"/>
      <c r="D484" s="337"/>
      <c r="E484" s="337"/>
      <c r="F484" s="486"/>
      <c r="G484" s="486"/>
      <c r="H484" s="337"/>
      <c r="I484" s="337"/>
      <c r="J484" s="337"/>
      <c r="K484" s="337"/>
      <c r="L484" s="337"/>
      <c r="M484" s="337"/>
      <c r="N484" s="337"/>
      <c r="O484" s="337"/>
      <c r="P484" s="337"/>
      <c r="Q484" s="337"/>
      <c r="R484" s="337"/>
      <c r="S484" s="337"/>
      <c r="T484" s="337"/>
      <c r="U484" s="337"/>
      <c r="V484" s="337"/>
      <c r="W484" s="337"/>
      <c r="X484" s="337"/>
      <c r="Y484" s="337"/>
      <c r="Z484" s="337"/>
      <c r="AA484" s="337"/>
      <c r="AB484" s="337"/>
    </row>
    <row r="485" ht="18.0" customHeight="1">
      <c r="A485" s="337"/>
      <c r="B485" s="337"/>
      <c r="C485" s="337"/>
      <c r="D485" s="337"/>
      <c r="E485" s="337"/>
      <c r="F485" s="486"/>
      <c r="G485" s="486"/>
      <c r="H485" s="337"/>
      <c r="I485" s="337"/>
      <c r="J485" s="337"/>
      <c r="K485" s="337"/>
      <c r="L485" s="337"/>
      <c r="M485" s="337"/>
      <c r="N485" s="337"/>
      <c r="O485" s="337"/>
      <c r="P485" s="337"/>
      <c r="Q485" s="337"/>
      <c r="R485" s="337"/>
      <c r="S485" s="337"/>
      <c r="T485" s="337"/>
      <c r="U485" s="337"/>
      <c r="V485" s="337"/>
      <c r="W485" s="337"/>
      <c r="X485" s="337"/>
      <c r="Y485" s="337"/>
      <c r="Z485" s="337"/>
      <c r="AA485" s="337"/>
      <c r="AB485" s="337"/>
    </row>
    <row r="486" ht="18.0" customHeight="1">
      <c r="A486" s="337"/>
      <c r="B486" s="337"/>
      <c r="C486" s="337"/>
      <c r="D486" s="337"/>
      <c r="E486" s="337"/>
      <c r="F486" s="486"/>
      <c r="G486" s="486"/>
      <c r="H486" s="337"/>
      <c r="I486" s="337"/>
      <c r="J486" s="337"/>
      <c r="K486" s="337"/>
      <c r="L486" s="337"/>
      <c r="M486" s="337"/>
      <c r="N486" s="337"/>
      <c r="O486" s="337"/>
      <c r="P486" s="337"/>
      <c r="Q486" s="337"/>
      <c r="R486" s="337"/>
      <c r="S486" s="337"/>
      <c r="T486" s="337"/>
      <c r="U486" s="337"/>
      <c r="V486" s="337"/>
      <c r="W486" s="337"/>
      <c r="X486" s="337"/>
      <c r="Y486" s="337"/>
      <c r="Z486" s="337"/>
      <c r="AA486" s="337"/>
      <c r="AB486" s="337"/>
    </row>
    <row r="487" ht="18.0" customHeight="1">
      <c r="A487" s="337"/>
      <c r="B487" s="337"/>
      <c r="C487" s="337"/>
      <c r="D487" s="337"/>
      <c r="E487" s="337"/>
      <c r="F487" s="486"/>
      <c r="G487" s="486"/>
      <c r="H487" s="337"/>
      <c r="I487" s="337"/>
      <c r="J487" s="337"/>
      <c r="K487" s="337"/>
      <c r="L487" s="337"/>
      <c r="M487" s="337"/>
      <c r="N487" s="337"/>
      <c r="O487" s="337"/>
      <c r="P487" s="337"/>
      <c r="Q487" s="337"/>
      <c r="R487" s="337"/>
      <c r="S487" s="337"/>
      <c r="T487" s="337"/>
      <c r="U487" s="337"/>
      <c r="V487" s="337"/>
      <c r="W487" s="337"/>
      <c r="X487" s="337"/>
      <c r="Y487" s="337"/>
      <c r="Z487" s="337"/>
      <c r="AA487" s="337"/>
      <c r="AB487" s="337"/>
    </row>
    <row r="488" ht="18.0" customHeight="1">
      <c r="A488" s="337"/>
      <c r="B488" s="337"/>
      <c r="C488" s="337"/>
      <c r="D488" s="337"/>
      <c r="E488" s="337"/>
      <c r="F488" s="486"/>
      <c r="G488" s="486"/>
      <c r="H488" s="337"/>
      <c r="I488" s="337"/>
      <c r="J488" s="337"/>
      <c r="K488" s="337"/>
      <c r="L488" s="337"/>
      <c r="M488" s="337"/>
      <c r="N488" s="337"/>
      <c r="O488" s="337"/>
      <c r="P488" s="337"/>
      <c r="Q488" s="337"/>
      <c r="R488" s="337"/>
      <c r="S488" s="337"/>
      <c r="T488" s="337"/>
      <c r="U488" s="337"/>
      <c r="V488" s="337"/>
      <c r="W488" s="337"/>
      <c r="X488" s="337"/>
      <c r="Y488" s="337"/>
      <c r="Z488" s="337"/>
      <c r="AA488" s="337"/>
      <c r="AB488" s="337"/>
    </row>
    <row r="489" ht="18.0" customHeight="1">
      <c r="A489" s="337"/>
      <c r="B489" s="337"/>
      <c r="C489" s="337"/>
      <c r="D489" s="337"/>
      <c r="E489" s="337"/>
      <c r="F489" s="486"/>
      <c r="G489" s="486"/>
      <c r="H489" s="337"/>
      <c r="I489" s="337"/>
      <c r="J489" s="337"/>
      <c r="K489" s="337"/>
      <c r="L489" s="337"/>
      <c r="M489" s="337"/>
      <c r="N489" s="337"/>
      <c r="O489" s="337"/>
      <c r="P489" s="337"/>
      <c r="Q489" s="337"/>
      <c r="R489" s="337"/>
      <c r="S489" s="337"/>
      <c r="T489" s="337"/>
      <c r="U489" s="337"/>
      <c r="V489" s="337"/>
      <c r="W489" s="337"/>
      <c r="X489" s="337"/>
      <c r="Y489" s="337"/>
      <c r="Z489" s="337"/>
      <c r="AA489" s="337"/>
      <c r="AB489" s="337"/>
    </row>
    <row r="490" ht="18.0" customHeight="1">
      <c r="A490" s="337"/>
      <c r="B490" s="337"/>
      <c r="C490" s="337"/>
      <c r="D490" s="337"/>
      <c r="E490" s="337"/>
      <c r="F490" s="486"/>
      <c r="G490" s="486"/>
      <c r="H490" s="337"/>
      <c r="I490" s="337"/>
      <c r="J490" s="337"/>
      <c r="K490" s="337"/>
      <c r="L490" s="337"/>
      <c r="M490" s="337"/>
      <c r="N490" s="337"/>
      <c r="O490" s="337"/>
      <c r="P490" s="337"/>
      <c r="Q490" s="337"/>
      <c r="R490" s="337"/>
      <c r="S490" s="337"/>
      <c r="T490" s="337"/>
      <c r="U490" s="337"/>
      <c r="V490" s="337"/>
      <c r="W490" s="337"/>
      <c r="X490" s="337"/>
      <c r="Y490" s="337"/>
      <c r="Z490" s="337"/>
      <c r="AA490" s="337"/>
      <c r="AB490" s="337"/>
    </row>
    <row r="491" ht="18.0" customHeight="1">
      <c r="A491" s="337"/>
      <c r="B491" s="337"/>
      <c r="C491" s="337"/>
      <c r="D491" s="337"/>
      <c r="E491" s="337"/>
      <c r="F491" s="486"/>
      <c r="G491" s="486"/>
      <c r="H491" s="337"/>
      <c r="I491" s="337"/>
      <c r="J491" s="337"/>
      <c r="K491" s="337"/>
      <c r="L491" s="337"/>
      <c r="M491" s="337"/>
      <c r="N491" s="337"/>
      <c r="O491" s="337"/>
      <c r="P491" s="337"/>
      <c r="Q491" s="337"/>
      <c r="R491" s="337"/>
      <c r="S491" s="337"/>
      <c r="T491" s="337"/>
      <c r="U491" s="337"/>
      <c r="V491" s="337"/>
      <c r="W491" s="337"/>
      <c r="X491" s="337"/>
      <c r="Y491" s="337"/>
      <c r="Z491" s="337"/>
      <c r="AA491" s="337"/>
      <c r="AB491" s="337"/>
    </row>
    <row r="492" ht="18.0" customHeight="1">
      <c r="A492" s="337"/>
      <c r="B492" s="337"/>
      <c r="C492" s="337"/>
      <c r="D492" s="337"/>
      <c r="E492" s="337"/>
      <c r="F492" s="486"/>
      <c r="G492" s="486"/>
      <c r="H492" s="337"/>
      <c r="I492" s="337"/>
      <c r="J492" s="337"/>
      <c r="K492" s="337"/>
      <c r="L492" s="337"/>
      <c r="M492" s="337"/>
      <c r="N492" s="337"/>
      <c r="O492" s="337"/>
      <c r="P492" s="337"/>
      <c r="Q492" s="337"/>
      <c r="R492" s="337"/>
      <c r="S492" s="337"/>
      <c r="T492" s="337"/>
      <c r="U492" s="337"/>
      <c r="V492" s="337"/>
      <c r="W492" s="337"/>
      <c r="X492" s="337"/>
      <c r="Y492" s="337"/>
      <c r="Z492" s="337"/>
      <c r="AA492" s="337"/>
      <c r="AB492" s="337"/>
    </row>
    <row r="493" ht="18.0" customHeight="1">
      <c r="A493" s="337"/>
      <c r="B493" s="337"/>
      <c r="C493" s="337"/>
      <c r="D493" s="337"/>
      <c r="E493" s="337"/>
      <c r="F493" s="486"/>
      <c r="G493" s="486"/>
      <c r="H493" s="337"/>
      <c r="I493" s="337"/>
      <c r="J493" s="337"/>
      <c r="K493" s="337"/>
      <c r="L493" s="337"/>
      <c r="M493" s="337"/>
      <c r="N493" s="337"/>
      <c r="O493" s="337"/>
      <c r="P493" s="337"/>
      <c r="Q493" s="337"/>
      <c r="R493" s="337"/>
      <c r="S493" s="337"/>
      <c r="T493" s="337"/>
      <c r="U493" s="337"/>
      <c r="V493" s="337"/>
      <c r="W493" s="337"/>
      <c r="X493" s="337"/>
      <c r="Y493" s="337"/>
      <c r="Z493" s="337"/>
      <c r="AA493" s="337"/>
      <c r="AB493" s="337"/>
    </row>
    <row r="494" ht="18.0" customHeight="1">
      <c r="A494" s="337"/>
      <c r="B494" s="337"/>
      <c r="C494" s="337"/>
      <c r="D494" s="337"/>
      <c r="E494" s="337"/>
      <c r="F494" s="486"/>
      <c r="G494" s="486"/>
      <c r="H494" s="337"/>
      <c r="I494" s="337"/>
      <c r="J494" s="337"/>
      <c r="K494" s="337"/>
      <c r="L494" s="337"/>
      <c r="M494" s="337"/>
      <c r="N494" s="337"/>
      <c r="O494" s="337"/>
      <c r="P494" s="337"/>
      <c r="Q494" s="337"/>
      <c r="R494" s="337"/>
      <c r="S494" s="337"/>
      <c r="T494" s="337"/>
      <c r="U494" s="337"/>
      <c r="V494" s="337"/>
      <c r="W494" s="337"/>
      <c r="X494" s="337"/>
      <c r="Y494" s="337"/>
      <c r="Z494" s="337"/>
      <c r="AA494" s="337"/>
      <c r="AB494" s="337"/>
    </row>
    <row r="495" ht="18.0" customHeight="1">
      <c r="A495" s="337"/>
      <c r="B495" s="337"/>
      <c r="C495" s="337"/>
      <c r="D495" s="337"/>
      <c r="E495" s="337"/>
      <c r="F495" s="486"/>
      <c r="G495" s="486"/>
      <c r="H495" s="337"/>
      <c r="I495" s="337"/>
      <c r="J495" s="337"/>
      <c r="K495" s="337"/>
      <c r="L495" s="337"/>
      <c r="M495" s="337"/>
      <c r="N495" s="337"/>
      <c r="O495" s="337"/>
      <c r="P495" s="337"/>
      <c r="Q495" s="337"/>
      <c r="R495" s="337"/>
      <c r="S495" s="337"/>
      <c r="T495" s="337"/>
      <c r="U495" s="337"/>
      <c r="V495" s="337"/>
      <c r="W495" s="337"/>
      <c r="X495" s="337"/>
      <c r="Y495" s="337"/>
      <c r="Z495" s="337"/>
      <c r="AA495" s="337"/>
      <c r="AB495" s="337"/>
    </row>
    <row r="496" ht="18.0" customHeight="1">
      <c r="A496" s="337"/>
      <c r="B496" s="337"/>
      <c r="C496" s="337"/>
      <c r="D496" s="337"/>
      <c r="E496" s="337"/>
      <c r="F496" s="486"/>
      <c r="G496" s="486"/>
      <c r="H496" s="337"/>
      <c r="I496" s="337"/>
      <c r="J496" s="337"/>
      <c r="K496" s="337"/>
      <c r="L496" s="337"/>
      <c r="M496" s="337"/>
      <c r="N496" s="337"/>
      <c r="O496" s="337"/>
      <c r="P496" s="337"/>
      <c r="Q496" s="337"/>
      <c r="R496" s="337"/>
      <c r="S496" s="337"/>
      <c r="T496" s="337"/>
      <c r="U496" s="337"/>
      <c r="V496" s="337"/>
      <c r="W496" s="337"/>
      <c r="X496" s="337"/>
      <c r="Y496" s="337"/>
      <c r="Z496" s="337"/>
      <c r="AA496" s="337"/>
      <c r="AB496" s="337"/>
    </row>
    <row r="497" ht="18.0" customHeight="1">
      <c r="A497" s="337"/>
      <c r="B497" s="337"/>
      <c r="C497" s="337"/>
      <c r="D497" s="337"/>
      <c r="E497" s="337"/>
      <c r="F497" s="486"/>
      <c r="G497" s="486"/>
      <c r="H497" s="337"/>
      <c r="I497" s="337"/>
      <c r="J497" s="337"/>
      <c r="K497" s="337"/>
      <c r="L497" s="337"/>
      <c r="M497" s="337"/>
      <c r="N497" s="337"/>
      <c r="O497" s="337"/>
      <c r="P497" s="337"/>
      <c r="Q497" s="337"/>
      <c r="R497" s="337"/>
      <c r="S497" s="337"/>
      <c r="T497" s="337"/>
      <c r="U497" s="337"/>
      <c r="V497" s="337"/>
      <c r="W497" s="337"/>
      <c r="X497" s="337"/>
      <c r="Y497" s="337"/>
      <c r="Z497" s="337"/>
      <c r="AA497" s="337"/>
      <c r="AB497" s="337"/>
    </row>
    <row r="498" ht="18.0" customHeight="1">
      <c r="A498" s="337"/>
      <c r="B498" s="337"/>
      <c r="C498" s="337"/>
      <c r="D498" s="337"/>
      <c r="E498" s="337"/>
      <c r="F498" s="486"/>
      <c r="G498" s="486"/>
      <c r="H498" s="337"/>
      <c r="I498" s="337"/>
      <c r="J498" s="337"/>
      <c r="K498" s="337"/>
      <c r="L498" s="337"/>
      <c r="M498" s="337"/>
      <c r="N498" s="337"/>
      <c r="O498" s="337"/>
      <c r="P498" s="337"/>
      <c r="Q498" s="337"/>
      <c r="R498" s="337"/>
      <c r="S498" s="337"/>
      <c r="T498" s="337"/>
      <c r="U498" s="337"/>
      <c r="V498" s="337"/>
      <c r="W498" s="337"/>
      <c r="X498" s="337"/>
      <c r="Y498" s="337"/>
      <c r="Z498" s="337"/>
      <c r="AA498" s="337"/>
      <c r="AB498" s="337"/>
    </row>
    <row r="499" ht="18.0" customHeight="1">
      <c r="A499" s="337"/>
      <c r="B499" s="337"/>
      <c r="C499" s="337"/>
      <c r="D499" s="337"/>
      <c r="E499" s="337"/>
      <c r="F499" s="486"/>
      <c r="G499" s="486"/>
      <c r="H499" s="337"/>
      <c r="I499" s="337"/>
      <c r="J499" s="337"/>
      <c r="K499" s="337"/>
      <c r="L499" s="337"/>
      <c r="M499" s="337"/>
      <c r="N499" s="337"/>
      <c r="O499" s="337"/>
      <c r="P499" s="337"/>
      <c r="Q499" s="337"/>
      <c r="R499" s="337"/>
      <c r="S499" s="337"/>
      <c r="T499" s="337"/>
      <c r="U499" s="337"/>
      <c r="V499" s="337"/>
      <c r="W499" s="337"/>
      <c r="X499" s="337"/>
      <c r="Y499" s="337"/>
      <c r="Z499" s="337"/>
      <c r="AA499" s="337"/>
      <c r="AB499" s="337"/>
    </row>
    <row r="500" ht="18.0" customHeight="1">
      <c r="A500" s="337"/>
      <c r="B500" s="337"/>
      <c r="C500" s="337"/>
      <c r="D500" s="337"/>
      <c r="E500" s="337"/>
      <c r="F500" s="486"/>
      <c r="G500" s="486"/>
      <c r="H500" s="337"/>
      <c r="I500" s="337"/>
      <c r="J500" s="337"/>
      <c r="K500" s="337"/>
      <c r="L500" s="337"/>
      <c r="M500" s="337"/>
      <c r="N500" s="337"/>
      <c r="O500" s="337"/>
      <c r="P500" s="337"/>
      <c r="Q500" s="337"/>
      <c r="R500" s="337"/>
      <c r="S500" s="337"/>
      <c r="T500" s="337"/>
      <c r="U500" s="337"/>
      <c r="V500" s="337"/>
      <c r="W500" s="337"/>
      <c r="X500" s="337"/>
      <c r="Y500" s="337"/>
      <c r="Z500" s="337"/>
      <c r="AA500" s="337"/>
      <c r="AB500" s="337"/>
    </row>
    <row r="501" ht="18.0" customHeight="1">
      <c r="A501" s="337"/>
      <c r="B501" s="337"/>
      <c r="C501" s="337"/>
      <c r="D501" s="337"/>
      <c r="E501" s="337"/>
      <c r="F501" s="486"/>
      <c r="G501" s="486"/>
      <c r="H501" s="337"/>
      <c r="I501" s="337"/>
      <c r="J501" s="337"/>
      <c r="K501" s="337"/>
      <c r="L501" s="337"/>
      <c r="M501" s="337"/>
      <c r="N501" s="337"/>
      <c r="O501" s="337"/>
      <c r="P501" s="337"/>
      <c r="Q501" s="337"/>
      <c r="R501" s="337"/>
      <c r="S501" s="337"/>
      <c r="T501" s="337"/>
      <c r="U501" s="337"/>
      <c r="V501" s="337"/>
      <c r="W501" s="337"/>
      <c r="X501" s="337"/>
      <c r="Y501" s="337"/>
      <c r="Z501" s="337"/>
      <c r="AA501" s="337"/>
      <c r="AB501" s="337"/>
    </row>
    <row r="502" ht="18.0" customHeight="1">
      <c r="A502" s="337"/>
      <c r="B502" s="337"/>
      <c r="C502" s="337"/>
      <c r="D502" s="337"/>
      <c r="E502" s="337"/>
      <c r="F502" s="486"/>
      <c r="G502" s="486"/>
      <c r="H502" s="337"/>
      <c r="I502" s="337"/>
      <c r="J502" s="337"/>
      <c r="K502" s="337"/>
      <c r="L502" s="337"/>
      <c r="M502" s="337"/>
      <c r="N502" s="337"/>
      <c r="O502" s="337"/>
      <c r="P502" s="337"/>
      <c r="Q502" s="337"/>
      <c r="R502" s="337"/>
      <c r="S502" s="337"/>
      <c r="T502" s="337"/>
      <c r="U502" s="337"/>
      <c r="V502" s="337"/>
      <c r="W502" s="337"/>
      <c r="X502" s="337"/>
      <c r="Y502" s="337"/>
      <c r="Z502" s="337"/>
      <c r="AA502" s="337"/>
      <c r="AB502" s="337"/>
    </row>
    <row r="503" ht="18.0" customHeight="1">
      <c r="A503" s="337"/>
      <c r="B503" s="337"/>
      <c r="C503" s="337"/>
      <c r="D503" s="337"/>
      <c r="E503" s="337"/>
      <c r="F503" s="486"/>
      <c r="G503" s="486"/>
      <c r="H503" s="337"/>
      <c r="I503" s="337"/>
      <c r="J503" s="337"/>
      <c r="K503" s="337"/>
      <c r="L503" s="337"/>
      <c r="M503" s="337"/>
      <c r="N503" s="337"/>
      <c r="O503" s="337"/>
      <c r="P503" s="337"/>
      <c r="Q503" s="337"/>
      <c r="R503" s="337"/>
      <c r="S503" s="337"/>
      <c r="T503" s="337"/>
      <c r="U503" s="337"/>
      <c r="V503" s="337"/>
      <c r="W503" s="337"/>
      <c r="X503" s="337"/>
      <c r="Y503" s="337"/>
      <c r="Z503" s="337"/>
      <c r="AA503" s="337"/>
      <c r="AB503" s="337"/>
    </row>
    <row r="504" ht="18.0" customHeight="1">
      <c r="A504" s="337"/>
      <c r="B504" s="337"/>
      <c r="C504" s="337"/>
      <c r="D504" s="337"/>
      <c r="E504" s="337"/>
      <c r="F504" s="486"/>
      <c r="G504" s="486"/>
      <c r="H504" s="337"/>
      <c r="I504" s="337"/>
      <c r="J504" s="337"/>
      <c r="K504" s="337"/>
      <c r="L504" s="337"/>
      <c r="M504" s="337"/>
      <c r="N504" s="337"/>
      <c r="O504" s="337"/>
      <c r="P504" s="337"/>
      <c r="Q504" s="337"/>
      <c r="R504" s="337"/>
      <c r="S504" s="337"/>
      <c r="T504" s="337"/>
      <c r="U504" s="337"/>
      <c r="V504" s="337"/>
      <c r="W504" s="337"/>
      <c r="X504" s="337"/>
      <c r="Y504" s="337"/>
      <c r="Z504" s="337"/>
      <c r="AA504" s="337"/>
      <c r="AB504" s="337"/>
    </row>
    <row r="505" ht="18.0" customHeight="1">
      <c r="A505" s="337"/>
      <c r="B505" s="337"/>
      <c r="C505" s="337"/>
      <c r="D505" s="337"/>
      <c r="E505" s="337"/>
      <c r="F505" s="486"/>
      <c r="G505" s="486"/>
      <c r="H505" s="337"/>
      <c r="I505" s="337"/>
      <c r="J505" s="337"/>
      <c r="K505" s="337"/>
      <c r="L505" s="337"/>
      <c r="M505" s="337"/>
      <c r="N505" s="337"/>
      <c r="O505" s="337"/>
      <c r="P505" s="337"/>
      <c r="Q505" s="337"/>
      <c r="R505" s="337"/>
      <c r="S505" s="337"/>
      <c r="T505" s="337"/>
      <c r="U505" s="337"/>
      <c r="V505" s="337"/>
      <c r="W505" s="337"/>
      <c r="X505" s="337"/>
      <c r="Y505" s="337"/>
      <c r="Z505" s="337"/>
      <c r="AA505" s="337"/>
      <c r="AB505" s="337"/>
    </row>
    <row r="506" ht="18.0" customHeight="1">
      <c r="A506" s="337"/>
      <c r="B506" s="337"/>
      <c r="C506" s="337"/>
      <c r="D506" s="337"/>
      <c r="E506" s="337"/>
      <c r="F506" s="486"/>
      <c r="G506" s="486"/>
      <c r="H506" s="337"/>
      <c r="I506" s="337"/>
      <c r="J506" s="337"/>
      <c r="K506" s="337"/>
      <c r="L506" s="337"/>
      <c r="M506" s="337"/>
      <c r="N506" s="337"/>
      <c r="O506" s="337"/>
      <c r="P506" s="337"/>
      <c r="Q506" s="337"/>
      <c r="R506" s="337"/>
      <c r="S506" s="337"/>
      <c r="T506" s="337"/>
      <c r="U506" s="337"/>
      <c r="V506" s="337"/>
      <c r="W506" s="337"/>
      <c r="X506" s="337"/>
      <c r="Y506" s="337"/>
      <c r="Z506" s="337"/>
      <c r="AA506" s="337"/>
      <c r="AB506" s="337"/>
    </row>
    <row r="507" ht="18.0" customHeight="1">
      <c r="A507" s="337"/>
      <c r="B507" s="337"/>
      <c r="C507" s="337"/>
      <c r="D507" s="337"/>
      <c r="E507" s="337"/>
      <c r="F507" s="486"/>
      <c r="G507" s="486"/>
      <c r="H507" s="337"/>
      <c r="I507" s="337"/>
      <c r="J507" s="337"/>
      <c r="K507" s="337"/>
      <c r="L507" s="337"/>
      <c r="M507" s="337"/>
      <c r="N507" s="337"/>
      <c r="O507" s="337"/>
      <c r="P507" s="337"/>
      <c r="Q507" s="337"/>
      <c r="R507" s="337"/>
      <c r="S507" s="337"/>
      <c r="T507" s="337"/>
      <c r="U507" s="337"/>
      <c r="V507" s="337"/>
      <c r="W507" s="337"/>
      <c r="X507" s="337"/>
      <c r="Y507" s="337"/>
      <c r="Z507" s="337"/>
      <c r="AA507" s="337"/>
      <c r="AB507" s="337"/>
    </row>
    <row r="508" ht="18.0" customHeight="1">
      <c r="A508" s="337"/>
      <c r="B508" s="337"/>
      <c r="C508" s="337"/>
      <c r="D508" s="337"/>
      <c r="E508" s="337"/>
      <c r="F508" s="486"/>
      <c r="G508" s="486"/>
      <c r="H508" s="337"/>
      <c r="I508" s="337"/>
      <c r="J508" s="337"/>
      <c r="K508" s="337"/>
      <c r="L508" s="337"/>
      <c r="M508" s="337"/>
      <c r="N508" s="337"/>
      <c r="O508" s="337"/>
      <c r="P508" s="337"/>
      <c r="Q508" s="337"/>
      <c r="R508" s="337"/>
      <c r="S508" s="337"/>
      <c r="T508" s="337"/>
      <c r="U508" s="337"/>
      <c r="V508" s="337"/>
      <c r="W508" s="337"/>
      <c r="X508" s="337"/>
      <c r="Y508" s="337"/>
      <c r="Z508" s="337"/>
      <c r="AA508" s="337"/>
      <c r="AB508" s="337"/>
    </row>
    <row r="509" ht="18.0" customHeight="1">
      <c r="A509" s="337"/>
      <c r="B509" s="337"/>
      <c r="C509" s="337"/>
      <c r="D509" s="337"/>
      <c r="E509" s="337"/>
      <c r="F509" s="486"/>
      <c r="G509" s="486"/>
      <c r="H509" s="337"/>
      <c r="I509" s="337"/>
      <c r="J509" s="337"/>
      <c r="K509" s="337"/>
      <c r="L509" s="337"/>
      <c r="M509" s="337"/>
      <c r="N509" s="337"/>
      <c r="O509" s="337"/>
      <c r="P509" s="337"/>
      <c r="Q509" s="337"/>
      <c r="R509" s="337"/>
      <c r="S509" s="337"/>
      <c r="T509" s="337"/>
      <c r="U509" s="337"/>
      <c r="V509" s="337"/>
      <c r="W509" s="337"/>
      <c r="X509" s="337"/>
      <c r="Y509" s="337"/>
      <c r="Z509" s="337"/>
      <c r="AA509" s="337"/>
      <c r="AB509" s="337"/>
    </row>
    <row r="510" ht="18.0" customHeight="1">
      <c r="A510" s="337"/>
      <c r="B510" s="337"/>
      <c r="C510" s="337"/>
      <c r="D510" s="337"/>
      <c r="E510" s="337"/>
      <c r="F510" s="486"/>
      <c r="G510" s="486"/>
      <c r="H510" s="337"/>
      <c r="I510" s="337"/>
      <c r="J510" s="337"/>
      <c r="K510" s="337"/>
      <c r="L510" s="337"/>
      <c r="M510" s="337"/>
      <c r="N510" s="337"/>
      <c r="O510" s="337"/>
      <c r="P510" s="337"/>
      <c r="Q510" s="337"/>
      <c r="R510" s="337"/>
      <c r="S510" s="337"/>
      <c r="T510" s="337"/>
      <c r="U510" s="337"/>
      <c r="V510" s="337"/>
      <c r="W510" s="337"/>
      <c r="X510" s="337"/>
      <c r="Y510" s="337"/>
      <c r="Z510" s="337"/>
      <c r="AA510" s="337"/>
      <c r="AB510" s="337"/>
    </row>
    <row r="511" ht="18.0" customHeight="1">
      <c r="A511" s="337"/>
      <c r="B511" s="337"/>
      <c r="C511" s="337"/>
      <c r="D511" s="337"/>
      <c r="E511" s="337"/>
      <c r="F511" s="486"/>
      <c r="G511" s="486"/>
      <c r="H511" s="337"/>
      <c r="I511" s="337"/>
      <c r="J511" s="337"/>
      <c r="K511" s="337"/>
      <c r="L511" s="337"/>
      <c r="M511" s="337"/>
      <c r="N511" s="337"/>
      <c r="O511" s="337"/>
      <c r="P511" s="337"/>
      <c r="Q511" s="337"/>
      <c r="R511" s="337"/>
      <c r="S511" s="337"/>
      <c r="T511" s="337"/>
      <c r="U511" s="337"/>
      <c r="V511" s="337"/>
      <c r="W511" s="337"/>
      <c r="X511" s="337"/>
      <c r="Y511" s="337"/>
      <c r="Z511" s="337"/>
      <c r="AA511" s="337"/>
      <c r="AB511" s="337"/>
    </row>
    <row r="512" ht="18.0" customHeight="1">
      <c r="A512" s="337"/>
      <c r="B512" s="337"/>
      <c r="C512" s="337"/>
      <c r="D512" s="337"/>
      <c r="E512" s="337"/>
      <c r="F512" s="486"/>
      <c r="G512" s="486"/>
      <c r="H512" s="337"/>
      <c r="I512" s="337"/>
      <c r="J512" s="337"/>
      <c r="K512" s="337"/>
      <c r="L512" s="337"/>
      <c r="M512" s="337"/>
      <c r="N512" s="337"/>
      <c r="O512" s="337"/>
      <c r="P512" s="337"/>
      <c r="Q512" s="337"/>
      <c r="R512" s="337"/>
      <c r="S512" s="337"/>
      <c r="T512" s="337"/>
      <c r="U512" s="337"/>
      <c r="V512" s="337"/>
      <c r="W512" s="337"/>
      <c r="X512" s="337"/>
      <c r="Y512" s="337"/>
      <c r="Z512" s="337"/>
      <c r="AA512" s="337"/>
      <c r="AB512" s="337"/>
    </row>
    <row r="513" ht="18.0" customHeight="1">
      <c r="A513" s="337"/>
      <c r="B513" s="337"/>
      <c r="C513" s="337"/>
      <c r="D513" s="337"/>
      <c r="E513" s="337"/>
      <c r="F513" s="486"/>
      <c r="G513" s="486"/>
      <c r="H513" s="337"/>
      <c r="I513" s="337"/>
      <c r="J513" s="337"/>
      <c r="K513" s="337"/>
      <c r="L513" s="337"/>
      <c r="M513" s="337"/>
      <c r="N513" s="337"/>
      <c r="O513" s="337"/>
      <c r="P513" s="337"/>
      <c r="Q513" s="337"/>
      <c r="R513" s="337"/>
      <c r="S513" s="337"/>
      <c r="T513" s="337"/>
      <c r="U513" s="337"/>
      <c r="V513" s="337"/>
      <c r="W513" s="337"/>
      <c r="X513" s="337"/>
      <c r="Y513" s="337"/>
      <c r="Z513" s="337"/>
      <c r="AA513" s="337"/>
      <c r="AB513" s="337"/>
    </row>
    <row r="514" ht="18.0" customHeight="1">
      <c r="A514" s="337"/>
      <c r="B514" s="337"/>
      <c r="C514" s="337"/>
      <c r="D514" s="337"/>
      <c r="E514" s="337"/>
      <c r="F514" s="486"/>
      <c r="G514" s="486"/>
      <c r="H514" s="337"/>
      <c r="I514" s="337"/>
      <c r="J514" s="337"/>
      <c r="K514" s="337"/>
      <c r="L514" s="337"/>
      <c r="M514" s="337"/>
      <c r="N514" s="337"/>
      <c r="O514" s="337"/>
      <c r="P514" s="337"/>
      <c r="Q514" s="337"/>
      <c r="R514" s="337"/>
      <c r="S514" s="337"/>
      <c r="T514" s="337"/>
      <c r="U514" s="337"/>
      <c r="V514" s="337"/>
      <c r="W514" s="337"/>
      <c r="X514" s="337"/>
      <c r="Y514" s="337"/>
      <c r="Z514" s="337"/>
      <c r="AA514" s="337"/>
      <c r="AB514" s="337"/>
    </row>
    <row r="515" ht="18.0" customHeight="1">
      <c r="A515" s="337"/>
      <c r="B515" s="337"/>
      <c r="C515" s="337"/>
      <c r="D515" s="337"/>
      <c r="E515" s="337"/>
      <c r="F515" s="486"/>
      <c r="G515" s="486"/>
      <c r="H515" s="337"/>
      <c r="I515" s="337"/>
      <c r="J515" s="337"/>
      <c r="K515" s="337"/>
      <c r="L515" s="337"/>
      <c r="M515" s="337"/>
      <c r="N515" s="337"/>
      <c r="O515" s="337"/>
      <c r="P515" s="337"/>
      <c r="Q515" s="337"/>
      <c r="R515" s="337"/>
      <c r="S515" s="337"/>
      <c r="T515" s="337"/>
      <c r="U515" s="337"/>
      <c r="V515" s="337"/>
      <c r="W515" s="337"/>
      <c r="X515" s="337"/>
      <c r="Y515" s="337"/>
      <c r="Z515" s="337"/>
      <c r="AA515" s="337"/>
      <c r="AB515" s="337"/>
    </row>
    <row r="516" ht="18.0" customHeight="1">
      <c r="A516" s="337"/>
      <c r="B516" s="337"/>
      <c r="C516" s="337"/>
      <c r="D516" s="337"/>
      <c r="E516" s="337"/>
      <c r="F516" s="486"/>
      <c r="G516" s="486"/>
      <c r="H516" s="337"/>
      <c r="I516" s="337"/>
      <c r="J516" s="337"/>
      <c r="K516" s="337"/>
      <c r="L516" s="337"/>
      <c r="M516" s="337"/>
      <c r="N516" s="337"/>
      <c r="O516" s="337"/>
      <c r="P516" s="337"/>
      <c r="Q516" s="337"/>
      <c r="R516" s="337"/>
      <c r="S516" s="337"/>
      <c r="T516" s="337"/>
      <c r="U516" s="337"/>
      <c r="V516" s="337"/>
      <c r="W516" s="337"/>
      <c r="X516" s="337"/>
      <c r="Y516" s="337"/>
      <c r="Z516" s="337"/>
      <c r="AA516" s="337"/>
      <c r="AB516" s="337"/>
    </row>
    <row r="517" ht="18.0" customHeight="1">
      <c r="A517" s="337"/>
      <c r="B517" s="337"/>
      <c r="C517" s="337"/>
      <c r="D517" s="337"/>
      <c r="E517" s="337"/>
      <c r="F517" s="486"/>
      <c r="G517" s="486"/>
      <c r="H517" s="337"/>
      <c r="I517" s="337"/>
      <c r="J517" s="337"/>
      <c r="K517" s="337"/>
      <c r="L517" s="337"/>
      <c r="M517" s="337"/>
      <c r="N517" s="337"/>
      <c r="O517" s="337"/>
      <c r="P517" s="337"/>
      <c r="Q517" s="337"/>
      <c r="R517" s="337"/>
      <c r="S517" s="337"/>
      <c r="T517" s="337"/>
      <c r="U517" s="337"/>
      <c r="V517" s="337"/>
      <c r="W517" s="337"/>
      <c r="X517" s="337"/>
      <c r="Y517" s="337"/>
      <c r="Z517" s="337"/>
      <c r="AA517" s="337"/>
      <c r="AB517" s="337"/>
    </row>
    <row r="518" ht="18.0" customHeight="1">
      <c r="A518" s="337"/>
      <c r="B518" s="337"/>
      <c r="C518" s="337"/>
      <c r="D518" s="337"/>
      <c r="E518" s="337"/>
      <c r="F518" s="486"/>
      <c r="G518" s="486"/>
      <c r="H518" s="337"/>
      <c r="I518" s="337"/>
      <c r="J518" s="337"/>
      <c r="K518" s="337"/>
      <c r="L518" s="337"/>
      <c r="M518" s="337"/>
      <c r="N518" s="337"/>
      <c r="O518" s="337"/>
      <c r="P518" s="337"/>
      <c r="Q518" s="337"/>
      <c r="R518" s="337"/>
      <c r="S518" s="337"/>
      <c r="T518" s="337"/>
      <c r="U518" s="337"/>
      <c r="V518" s="337"/>
      <c r="W518" s="337"/>
      <c r="X518" s="337"/>
      <c r="Y518" s="337"/>
      <c r="Z518" s="337"/>
      <c r="AA518" s="337"/>
      <c r="AB518" s="337"/>
    </row>
    <row r="519" ht="18.0" customHeight="1">
      <c r="A519" s="337"/>
      <c r="B519" s="337"/>
      <c r="C519" s="337"/>
      <c r="D519" s="337"/>
      <c r="E519" s="337"/>
      <c r="F519" s="486"/>
      <c r="G519" s="486"/>
      <c r="H519" s="337"/>
      <c r="I519" s="337"/>
      <c r="J519" s="337"/>
      <c r="K519" s="337"/>
      <c r="L519" s="337"/>
      <c r="M519" s="337"/>
      <c r="N519" s="337"/>
      <c r="O519" s="337"/>
      <c r="P519" s="337"/>
      <c r="Q519" s="337"/>
      <c r="R519" s="337"/>
      <c r="S519" s="337"/>
      <c r="T519" s="337"/>
      <c r="U519" s="337"/>
      <c r="V519" s="337"/>
      <c r="W519" s="337"/>
      <c r="X519" s="337"/>
      <c r="Y519" s="337"/>
      <c r="Z519" s="337"/>
      <c r="AA519" s="337"/>
      <c r="AB519" s="337"/>
    </row>
    <row r="520" ht="18.0" customHeight="1">
      <c r="A520" s="337"/>
      <c r="B520" s="337"/>
      <c r="C520" s="337"/>
      <c r="D520" s="337"/>
      <c r="E520" s="337"/>
      <c r="F520" s="486"/>
      <c r="G520" s="486"/>
      <c r="H520" s="337"/>
      <c r="I520" s="337"/>
      <c r="J520" s="337"/>
      <c r="K520" s="337"/>
      <c r="L520" s="337"/>
      <c r="M520" s="337"/>
      <c r="N520" s="337"/>
      <c r="O520" s="337"/>
      <c r="P520" s="337"/>
      <c r="Q520" s="337"/>
      <c r="R520" s="337"/>
      <c r="S520" s="337"/>
      <c r="T520" s="337"/>
      <c r="U520" s="337"/>
      <c r="V520" s="337"/>
      <c r="W520" s="337"/>
      <c r="X520" s="337"/>
      <c r="Y520" s="337"/>
      <c r="Z520" s="337"/>
      <c r="AA520" s="337"/>
      <c r="AB520" s="337"/>
    </row>
    <row r="521" ht="18.0" customHeight="1">
      <c r="A521" s="337"/>
      <c r="B521" s="337"/>
      <c r="C521" s="337"/>
      <c r="D521" s="337"/>
      <c r="E521" s="337"/>
      <c r="F521" s="486"/>
      <c r="G521" s="486"/>
      <c r="H521" s="337"/>
      <c r="I521" s="337"/>
      <c r="J521" s="337"/>
      <c r="K521" s="337"/>
      <c r="L521" s="337"/>
      <c r="M521" s="337"/>
      <c r="N521" s="337"/>
      <c r="O521" s="337"/>
      <c r="P521" s="337"/>
      <c r="Q521" s="337"/>
      <c r="R521" s="337"/>
      <c r="S521" s="337"/>
      <c r="T521" s="337"/>
      <c r="U521" s="337"/>
      <c r="V521" s="337"/>
      <c r="W521" s="337"/>
      <c r="X521" s="337"/>
      <c r="Y521" s="337"/>
      <c r="Z521" s="337"/>
      <c r="AA521" s="337"/>
      <c r="AB521" s="337"/>
    </row>
    <row r="522" ht="18.0" customHeight="1">
      <c r="A522" s="337"/>
      <c r="B522" s="337"/>
      <c r="C522" s="337"/>
      <c r="D522" s="337"/>
      <c r="E522" s="337"/>
      <c r="F522" s="486"/>
      <c r="G522" s="486"/>
      <c r="H522" s="337"/>
      <c r="I522" s="337"/>
      <c r="J522" s="337"/>
      <c r="K522" s="337"/>
      <c r="L522" s="337"/>
      <c r="M522" s="337"/>
      <c r="N522" s="337"/>
      <c r="O522" s="337"/>
      <c r="P522" s="337"/>
      <c r="Q522" s="337"/>
      <c r="R522" s="337"/>
      <c r="S522" s="337"/>
      <c r="T522" s="337"/>
      <c r="U522" s="337"/>
      <c r="V522" s="337"/>
      <c r="W522" s="337"/>
      <c r="X522" s="337"/>
      <c r="Y522" s="337"/>
      <c r="Z522" s="337"/>
      <c r="AA522" s="337"/>
      <c r="AB522" s="337"/>
    </row>
    <row r="523" ht="18.0" customHeight="1">
      <c r="A523" s="337"/>
      <c r="B523" s="337"/>
      <c r="C523" s="337"/>
      <c r="D523" s="337"/>
      <c r="E523" s="337"/>
      <c r="F523" s="486"/>
      <c r="G523" s="486"/>
      <c r="H523" s="337"/>
      <c r="I523" s="337"/>
      <c r="J523" s="337"/>
      <c r="K523" s="337"/>
      <c r="L523" s="337"/>
      <c r="M523" s="337"/>
      <c r="N523" s="337"/>
      <c r="O523" s="337"/>
      <c r="P523" s="337"/>
      <c r="Q523" s="337"/>
      <c r="R523" s="337"/>
      <c r="S523" s="337"/>
      <c r="T523" s="337"/>
      <c r="U523" s="337"/>
      <c r="V523" s="337"/>
      <c r="W523" s="337"/>
      <c r="X523" s="337"/>
      <c r="Y523" s="337"/>
      <c r="Z523" s="337"/>
      <c r="AA523" s="337"/>
      <c r="AB523" s="337"/>
    </row>
    <row r="524" ht="18.0" customHeight="1">
      <c r="A524" s="337"/>
      <c r="B524" s="337"/>
      <c r="C524" s="337"/>
      <c r="D524" s="337"/>
      <c r="E524" s="337"/>
      <c r="F524" s="486"/>
      <c r="G524" s="486"/>
      <c r="H524" s="337"/>
      <c r="I524" s="337"/>
      <c r="J524" s="337"/>
      <c r="K524" s="337"/>
      <c r="L524" s="337"/>
      <c r="M524" s="337"/>
      <c r="N524" s="337"/>
      <c r="O524" s="337"/>
      <c r="P524" s="337"/>
      <c r="Q524" s="337"/>
      <c r="R524" s="337"/>
      <c r="S524" s="337"/>
      <c r="T524" s="337"/>
      <c r="U524" s="337"/>
      <c r="V524" s="337"/>
      <c r="W524" s="337"/>
      <c r="X524" s="337"/>
      <c r="Y524" s="337"/>
      <c r="Z524" s="337"/>
      <c r="AA524" s="337"/>
      <c r="AB524" s="337"/>
    </row>
    <row r="525" ht="18.0" customHeight="1">
      <c r="A525" s="337"/>
      <c r="B525" s="337"/>
      <c r="C525" s="337"/>
      <c r="D525" s="337"/>
      <c r="E525" s="337"/>
      <c r="F525" s="486"/>
      <c r="G525" s="486"/>
      <c r="H525" s="337"/>
      <c r="I525" s="337"/>
      <c r="J525" s="337"/>
      <c r="K525" s="337"/>
      <c r="L525" s="337"/>
      <c r="M525" s="337"/>
      <c r="N525" s="337"/>
      <c r="O525" s="337"/>
      <c r="P525" s="337"/>
      <c r="Q525" s="337"/>
      <c r="R525" s="337"/>
      <c r="S525" s="337"/>
      <c r="T525" s="337"/>
      <c r="U525" s="337"/>
      <c r="V525" s="337"/>
      <c r="W525" s="337"/>
      <c r="X525" s="337"/>
      <c r="Y525" s="337"/>
      <c r="Z525" s="337"/>
      <c r="AA525" s="337"/>
      <c r="AB525" s="337"/>
    </row>
    <row r="526" ht="18.0" customHeight="1">
      <c r="A526" s="337"/>
      <c r="B526" s="337"/>
      <c r="C526" s="337"/>
      <c r="D526" s="337"/>
      <c r="E526" s="337"/>
      <c r="F526" s="486"/>
      <c r="G526" s="486"/>
      <c r="H526" s="337"/>
      <c r="I526" s="337"/>
      <c r="J526" s="337"/>
      <c r="K526" s="337"/>
      <c r="L526" s="337"/>
      <c r="M526" s="337"/>
      <c r="N526" s="337"/>
      <c r="O526" s="337"/>
      <c r="P526" s="337"/>
      <c r="Q526" s="337"/>
      <c r="R526" s="337"/>
      <c r="S526" s="337"/>
      <c r="T526" s="337"/>
      <c r="U526" s="337"/>
      <c r="V526" s="337"/>
      <c r="W526" s="337"/>
      <c r="X526" s="337"/>
      <c r="Y526" s="337"/>
      <c r="Z526" s="337"/>
      <c r="AA526" s="337"/>
      <c r="AB526" s="337"/>
    </row>
    <row r="527" ht="18.0" customHeight="1">
      <c r="A527" s="337"/>
      <c r="B527" s="337"/>
      <c r="C527" s="337"/>
      <c r="D527" s="337"/>
      <c r="E527" s="337"/>
      <c r="F527" s="486"/>
      <c r="G527" s="486"/>
      <c r="H527" s="337"/>
      <c r="I527" s="337"/>
      <c r="J527" s="337"/>
      <c r="K527" s="337"/>
      <c r="L527" s="337"/>
      <c r="M527" s="337"/>
      <c r="N527" s="337"/>
      <c r="O527" s="337"/>
      <c r="P527" s="337"/>
      <c r="Q527" s="337"/>
      <c r="R527" s="337"/>
      <c r="S527" s="337"/>
      <c r="T527" s="337"/>
      <c r="U527" s="337"/>
      <c r="V527" s="337"/>
      <c r="W527" s="337"/>
      <c r="X527" s="337"/>
      <c r="Y527" s="337"/>
      <c r="Z527" s="337"/>
      <c r="AA527" s="337"/>
      <c r="AB527" s="337"/>
    </row>
    <row r="528" ht="18.0" customHeight="1">
      <c r="A528" s="337"/>
      <c r="B528" s="337"/>
      <c r="C528" s="337"/>
      <c r="D528" s="337"/>
      <c r="E528" s="337"/>
      <c r="F528" s="486"/>
      <c r="G528" s="486"/>
      <c r="H528" s="337"/>
      <c r="I528" s="337"/>
      <c r="J528" s="337"/>
      <c r="K528" s="337"/>
      <c r="L528" s="337"/>
      <c r="M528" s="337"/>
      <c r="N528" s="337"/>
      <c r="O528" s="337"/>
      <c r="P528" s="337"/>
      <c r="Q528" s="337"/>
      <c r="R528" s="337"/>
      <c r="S528" s="337"/>
      <c r="T528" s="337"/>
      <c r="U528" s="337"/>
      <c r="V528" s="337"/>
      <c r="W528" s="337"/>
      <c r="X528" s="337"/>
      <c r="Y528" s="337"/>
      <c r="Z528" s="337"/>
      <c r="AA528" s="337"/>
      <c r="AB528" s="337"/>
    </row>
    <row r="529" ht="18.0" customHeight="1">
      <c r="A529" s="337"/>
      <c r="B529" s="337"/>
      <c r="C529" s="337"/>
      <c r="D529" s="337"/>
      <c r="E529" s="337"/>
      <c r="F529" s="486"/>
      <c r="G529" s="486"/>
      <c r="H529" s="337"/>
      <c r="I529" s="337"/>
      <c r="J529" s="337"/>
      <c r="K529" s="337"/>
      <c r="L529" s="337"/>
      <c r="M529" s="337"/>
      <c r="N529" s="337"/>
      <c r="O529" s="337"/>
      <c r="P529" s="337"/>
      <c r="Q529" s="337"/>
      <c r="R529" s="337"/>
      <c r="S529" s="337"/>
      <c r="T529" s="337"/>
      <c r="U529" s="337"/>
      <c r="V529" s="337"/>
      <c r="W529" s="337"/>
      <c r="X529" s="337"/>
      <c r="Y529" s="337"/>
      <c r="Z529" s="337"/>
      <c r="AA529" s="337"/>
      <c r="AB529" s="337"/>
    </row>
    <row r="530" ht="18.0" customHeight="1">
      <c r="A530" s="337"/>
      <c r="B530" s="337"/>
      <c r="C530" s="337"/>
      <c r="D530" s="337"/>
      <c r="E530" s="337"/>
      <c r="F530" s="486"/>
      <c r="G530" s="486"/>
      <c r="H530" s="337"/>
      <c r="I530" s="337"/>
      <c r="J530" s="337"/>
      <c r="K530" s="337"/>
      <c r="L530" s="337"/>
      <c r="M530" s="337"/>
      <c r="N530" s="337"/>
      <c r="O530" s="337"/>
      <c r="P530" s="337"/>
      <c r="Q530" s="337"/>
      <c r="R530" s="337"/>
      <c r="S530" s="337"/>
      <c r="T530" s="337"/>
      <c r="U530" s="337"/>
      <c r="V530" s="337"/>
      <c r="W530" s="337"/>
      <c r="X530" s="337"/>
      <c r="Y530" s="337"/>
      <c r="Z530" s="337"/>
      <c r="AA530" s="337"/>
      <c r="AB530" s="337"/>
    </row>
    <row r="531" ht="18.0" customHeight="1">
      <c r="A531" s="337"/>
      <c r="B531" s="337"/>
      <c r="C531" s="337"/>
      <c r="D531" s="337"/>
      <c r="E531" s="337"/>
      <c r="F531" s="486"/>
      <c r="G531" s="486"/>
      <c r="H531" s="337"/>
      <c r="I531" s="337"/>
      <c r="J531" s="337"/>
      <c r="K531" s="337"/>
      <c r="L531" s="337"/>
      <c r="M531" s="337"/>
      <c r="N531" s="337"/>
      <c r="O531" s="337"/>
      <c r="P531" s="337"/>
      <c r="Q531" s="337"/>
      <c r="R531" s="337"/>
      <c r="S531" s="337"/>
      <c r="T531" s="337"/>
      <c r="U531" s="337"/>
      <c r="V531" s="337"/>
      <c r="W531" s="337"/>
      <c r="X531" s="337"/>
      <c r="Y531" s="337"/>
      <c r="Z531" s="337"/>
      <c r="AA531" s="337"/>
      <c r="AB531" s="337"/>
    </row>
    <row r="532" ht="18.0" customHeight="1">
      <c r="A532" s="337"/>
      <c r="B532" s="337"/>
      <c r="C532" s="337"/>
      <c r="D532" s="337"/>
      <c r="E532" s="337"/>
      <c r="F532" s="486"/>
      <c r="G532" s="486"/>
      <c r="H532" s="337"/>
      <c r="I532" s="337"/>
      <c r="J532" s="337"/>
      <c r="K532" s="337"/>
      <c r="L532" s="337"/>
      <c r="M532" s="337"/>
      <c r="N532" s="337"/>
      <c r="O532" s="337"/>
      <c r="P532" s="337"/>
      <c r="Q532" s="337"/>
      <c r="R532" s="337"/>
      <c r="S532" s="337"/>
      <c r="T532" s="337"/>
      <c r="U532" s="337"/>
      <c r="V532" s="337"/>
      <c r="W532" s="337"/>
      <c r="X532" s="337"/>
      <c r="Y532" s="337"/>
      <c r="Z532" s="337"/>
      <c r="AA532" s="337"/>
      <c r="AB532" s="337"/>
    </row>
    <row r="533" ht="18.0" customHeight="1">
      <c r="A533" s="337"/>
      <c r="B533" s="337"/>
      <c r="C533" s="337"/>
      <c r="D533" s="337"/>
      <c r="E533" s="337"/>
      <c r="F533" s="486"/>
      <c r="G533" s="486"/>
      <c r="H533" s="337"/>
      <c r="I533" s="337"/>
      <c r="J533" s="337"/>
      <c r="K533" s="337"/>
      <c r="L533" s="337"/>
      <c r="M533" s="337"/>
      <c r="N533" s="337"/>
      <c r="O533" s="337"/>
      <c r="P533" s="337"/>
      <c r="Q533" s="337"/>
      <c r="R533" s="337"/>
      <c r="S533" s="337"/>
      <c r="T533" s="337"/>
      <c r="U533" s="337"/>
      <c r="V533" s="337"/>
      <c r="W533" s="337"/>
      <c r="X533" s="337"/>
      <c r="Y533" s="337"/>
      <c r="Z533" s="337"/>
      <c r="AA533" s="337"/>
      <c r="AB533" s="337"/>
    </row>
    <row r="534" ht="18.0" customHeight="1">
      <c r="A534" s="337"/>
      <c r="B534" s="337"/>
      <c r="C534" s="337"/>
      <c r="D534" s="337"/>
      <c r="E534" s="337"/>
      <c r="F534" s="486"/>
      <c r="G534" s="486"/>
      <c r="H534" s="337"/>
      <c r="I534" s="337"/>
      <c r="J534" s="337"/>
      <c r="K534" s="337"/>
      <c r="L534" s="337"/>
      <c r="M534" s="337"/>
      <c r="N534" s="337"/>
      <c r="O534" s="337"/>
      <c r="P534" s="337"/>
      <c r="Q534" s="337"/>
      <c r="R534" s="337"/>
      <c r="S534" s="337"/>
      <c r="T534" s="337"/>
      <c r="U534" s="337"/>
      <c r="V534" s="337"/>
      <c r="W534" s="337"/>
      <c r="X534" s="337"/>
      <c r="Y534" s="337"/>
      <c r="Z534" s="337"/>
      <c r="AA534" s="337"/>
      <c r="AB534" s="337"/>
    </row>
    <row r="535" ht="18.0" customHeight="1">
      <c r="A535" s="337"/>
      <c r="B535" s="337"/>
      <c r="C535" s="337"/>
      <c r="D535" s="337"/>
      <c r="E535" s="337"/>
      <c r="F535" s="486"/>
      <c r="G535" s="486"/>
      <c r="H535" s="337"/>
      <c r="I535" s="337"/>
      <c r="J535" s="337"/>
      <c r="K535" s="337"/>
      <c r="L535" s="337"/>
      <c r="M535" s="337"/>
      <c r="N535" s="337"/>
      <c r="O535" s="337"/>
      <c r="P535" s="337"/>
      <c r="Q535" s="337"/>
      <c r="R535" s="337"/>
      <c r="S535" s="337"/>
      <c r="T535" s="337"/>
      <c r="U535" s="337"/>
      <c r="V535" s="337"/>
      <c r="W535" s="337"/>
      <c r="X535" s="337"/>
      <c r="Y535" s="337"/>
      <c r="Z535" s="337"/>
      <c r="AA535" s="337"/>
      <c r="AB535" s="337"/>
    </row>
    <row r="536" ht="18.0" customHeight="1">
      <c r="A536" s="337"/>
      <c r="B536" s="337"/>
      <c r="C536" s="337"/>
      <c r="D536" s="337"/>
      <c r="E536" s="337"/>
      <c r="F536" s="486"/>
      <c r="G536" s="486"/>
      <c r="H536" s="337"/>
      <c r="I536" s="337"/>
      <c r="J536" s="337"/>
      <c r="K536" s="337"/>
      <c r="L536" s="337"/>
      <c r="M536" s="337"/>
      <c r="N536" s="337"/>
      <c r="O536" s="337"/>
      <c r="P536" s="337"/>
      <c r="Q536" s="337"/>
      <c r="R536" s="337"/>
      <c r="S536" s="337"/>
      <c r="T536" s="337"/>
      <c r="U536" s="337"/>
      <c r="V536" s="337"/>
      <c r="W536" s="337"/>
      <c r="X536" s="337"/>
      <c r="Y536" s="337"/>
      <c r="Z536" s="337"/>
      <c r="AA536" s="337"/>
      <c r="AB536" s="337"/>
    </row>
    <row r="537" ht="18.0" customHeight="1">
      <c r="A537" s="337"/>
      <c r="B537" s="337"/>
      <c r="C537" s="337"/>
      <c r="D537" s="337"/>
      <c r="E537" s="337"/>
      <c r="F537" s="486"/>
      <c r="G537" s="486"/>
      <c r="H537" s="337"/>
      <c r="I537" s="337"/>
      <c r="J537" s="337"/>
      <c r="K537" s="337"/>
      <c r="L537" s="337"/>
      <c r="M537" s="337"/>
      <c r="N537" s="337"/>
      <c r="O537" s="337"/>
      <c r="P537" s="337"/>
      <c r="Q537" s="337"/>
      <c r="R537" s="337"/>
      <c r="S537" s="337"/>
      <c r="T537" s="337"/>
      <c r="U537" s="337"/>
      <c r="V537" s="337"/>
      <c r="W537" s="337"/>
      <c r="X537" s="337"/>
      <c r="Y537" s="337"/>
      <c r="Z537" s="337"/>
      <c r="AA537" s="337"/>
      <c r="AB537" s="337"/>
    </row>
    <row r="538" ht="18.0" customHeight="1">
      <c r="A538" s="337"/>
      <c r="B538" s="337"/>
      <c r="C538" s="337"/>
      <c r="D538" s="337"/>
      <c r="E538" s="337"/>
      <c r="F538" s="486"/>
      <c r="G538" s="486"/>
      <c r="H538" s="337"/>
      <c r="I538" s="337"/>
      <c r="J538" s="337"/>
      <c r="K538" s="337"/>
      <c r="L538" s="337"/>
      <c r="M538" s="337"/>
      <c r="N538" s="337"/>
      <c r="O538" s="337"/>
      <c r="P538" s="337"/>
      <c r="Q538" s="337"/>
      <c r="R538" s="337"/>
      <c r="S538" s="337"/>
      <c r="T538" s="337"/>
      <c r="U538" s="337"/>
      <c r="V538" s="337"/>
      <c r="W538" s="337"/>
      <c r="X538" s="337"/>
      <c r="Y538" s="337"/>
      <c r="Z538" s="337"/>
      <c r="AA538" s="337"/>
      <c r="AB538" s="337"/>
    </row>
    <row r="539" ht="18.0" customHeight="1">
      <c r="A539" s="337"/>
      <c r="B539" s="337"/>
      <c r="C539" s="337"/>
      <c r="D539" s="337"/>
      <c r="E539" s="337"/>
      <c r="F539" s="486"/>
      <c r="G539" s="486"/>
      <c r="H539" s="337"/>
      <c r="I539" s="337"/>
      <c r="J539" s="337"/>
      <c r="K539" s="337"/>
      <c r="L539" s="337"/>
      <c r="M539" s="337"/>
      <c r="N539" s="337"/>
      <c r="O539" s="337"/>
      <c r="P539" s="337"/>
      <c r="Q539" s="337"/>
      <c r="R539" s="337"/>
      <c r="S539" s="337"/>
      <c r="T539" s="337"/>
      <c r="U539" s="337"/>
      <c r="V539" s="337"/>
      <c r="W539" s="337"/>
      <c r="X539" s="337"/>
      <c r="Y539" s="337"/>
      <c r="Z539" s="337"/>
      <c r="AA539" s="337"/>
      <c r="AB539" s="337"/>
    </row>
    <row r="540" ht="18.0" customHeight="1">
      <c r="A540" s="337"/>
      <c r="B540" s="337"/>
      <c r="C540" s="337"/>
      <c r="D540" s="337"/>
      <c r="E540" s="337"/>
      <c r="F540" s="486"/>
      <c r="G540" s="486"/>
      <c r="H540" s="337"/>
      <c r="I540" s="337"/>
      <c r="J540" s="337"/>
      <c r="K540" s="337"/>
      <c r="L540" s="337"/>
      <c r="M540" s="337"/>
      <c r="N540" s="337"/>
      <c r="O540" s="337"/>
      <c r="P540" s="337"/>
      <c r="Q540" s="337"/>
      <c r="R540" s="337"/>
      <c r="S540" s="337"/>
      <c r="T540" s="337"/>
      <c r="U540" s="337"/>
      <c r="V540" s="337"/>
      <c r="W540" s="337"/>
      <c r="X540" s="337"/>
      <c r="Y540" s="337"/>
      <c r="Z540" s="337"/>
      <c r="AA540" s="337"/>
      <c r="AB540" s="337"/>
    </row>
    <row r="541" ht="18.0" customHeight="1">
      <c r="A541" s="337"/>
      <c r="B541" s="337"/>
      <c r="C541" s="337"/>
      <c r="D541" s="337"/>
      <c r="E541" s="337"/>
      <c r="F541" s="486"/>
      <c r="G541" s="486"/>
      <c r="H541" s="337"/>
      <c r="I541" s="337"/>
      <c r="J541" s="337"/>
      <c r="K541" s="337"/>
      <c r="L541" s="337"/>
      <c r="M541" s="337"/>
      <c r="N541" s="337"/>
      <c r="O541" s="337"/>
      <c r="P541" s="337"/>
      <c r="Q541" s="337"/>
      <c r="R541" s="337"/>
      <c r="S541" s="337"/>
      <c r="T541" s="337"/>
      <c r="U541" s="337"/>
      <c r="V541" s="337"/>
      <c r="W541" s="337"/>
      <c r="X541" s="337"/>
      <c r="Y541" s="337"/>
      <c r="Z541" s="337"/>
      <c r="AA541" s="337"/>
      <c r="AB541" s="337"/>
    </row>
    <row r="542" ht="18.0" customHeight="1">
      <c r="A542" s="337"/>
      <c r="B542" s="337"/>
      <c r="C542" s="337"/>
      <c r="D542" s="337"/>
      <c r="E542" s="337"/>
      <c r="F542" s="486"/>
      <c r="G542" s="486"/>
      <c r="H542" s="337"/>
      <c r="I542" s="337"/>
      <c r="J542" s="337"/>
      <c r="K542" s="337"/>
      <c r="L542" s="337"/>
      <c r="M542" s="337"/>
      <c r="N542" s="337"/>
      <c r="O542" s="337"/>
      <c r="P542" s="337"/>
      <c r="Q542" s="337"/>
      <c r="R542" s="337"/>
      <c r="S542" s="337"/>
      <c r="T542" s="337"/>
      <c r="U542" s="337"/>
      <c r="V542" s="337"/>
      <c r="W542" s="337"/>
      <c r="X542" s="337"/>
      <c r="Y542" s="337"/>
      <c r="Z542" s="337"/>
      <c r="AA542" s="337"/>
      <c r="AB542" s="337"/>
    </row>
    <row r="543" ht="18.0" customHeight="1">
      <c r="A543" s="337"/>
      <c r="B543" s="337"/>
      <c r="C543" s="337"/>
      <c r="D543" s="337"/>
      <c r="E543" s="337"/>
      <c r="F543" s="486"/>
      <c r="G543" s="486"/>
      <c r="H543" s="337"/>
      <c r="I543" s="337"/>
      <c r="J543" s="337"/>
      <c r="K543" s="337"/>
      <c r="L543" s="337"/>
      <c r="M543" s="337"/>
      <c r="N543" s="337"/>
      <c r="O543" s="337"/>
      <c r="P543" s="337"/>
      <c r="Q543" s="337"/>
      <c r="R543" s="337"/>
      <c r="S543" s="337"/>
      <c r="T543" s="337"/>
      <c r="U543" s="337"/>
      <c r="V543" s="337"/>
      <c r="W543" s="337"/>
      <c r="X543" s="337"/>
      <c r="Y543" s="337"/>
      <c r="Z543" s="337"/>
      <c r="AA543" s="337"/>
      <c r="AB543" s="337"/>
    </row>
    <row r="544" ht="18.0" customHeight="1">
      <c r="A544" s="337"/>
      <c r="B544" s="337"/>
      <c r="C544" s="337"/>
      <c r="D544" s="337"/>
      <c r="E544" s="337"/>
      <c r="F544" s="486"/>
      <c r="G544" s="486"/>
      <c r="H544" s="337"/>
      <c r="I544" s="337"/>
      <c r="J544" s="337"/>
      <c r="K544" s="337"/>
      <c r="L544" s="337"/>
      <c r="M544" s="337"/>
      <c r="N544" s="337"/>
      <c r="O544" s="337"/>
      <c r="P544" s="337"/>
      <c r="Q544" s="337"/>
      <c r="R544" s="337"/>
      <c r="S544" s="337"/>
      <c r="T544" s="337"/>
      <c r="U544" s="337"/>
      <c r="V544" s="337"/>
      <c r="W544" s="337"/>
      <c r="X544" s="337"/>
      <c r="Y544" s="337"/>
      <c r="Z544" s="337"/>
      <c r="AA544" s="337"/>
      <c r="AB544" s="337"/>
    </row>
    <row r="545" ht="18.0" customHeight="1">
      <c r="A545" s="337"/>
      <c r="B545" s="337"/>
      <c r="C545" s="337"/>
      <c r="D545" s="337"/>
      <c r="E545" s="337"/>
      <c r="F545" s="486"/>
      <c r="G545" s="486"/>
      <c r="H545" s="337"/>
      <c r="I545" s="337"/>
      <c r="J545" s="337"/>
      <c r="K545" s="337"/>
      <c r="L545" s="337"/>
      <c r="M545" s="337"/>
      <c r="N545" s="337"/>
      <c r="O545" s="337"/>
      <c r="P545" s="337"/>
      <c r="Q545" s="337"/>
      <c r="R545" s="337"/>
      <c r="S545" s="337"/>
      <c r="T545" s="337"/>
      <c r="U545" s="337"/>
      <c r="V545" s="337"/>
      <c r="W545" s="337"/>
      <c r="X545" s="337"/>
      <c r="Y545" s="337"/>
      <c r="Z545" s="337"/>
      <c r="AA545" s="337"/>
      <c r="AB545" s="337"/>
    </row>
    <row r="546" ht="18.0" customHeight="1">
      <c r="A546" s="337"/>
      <c r="B546" s="337"/>
      <c r="C546" s="337"/>
      <c r="D546" s="337"/>
      <c r="E546" s="337"/>
      <c r="F546" s="486"/>
      <c r="G546" s="486"/>
      <c r="H546" s="337"/>
      <c r="I546" s="337"/>
      <c r="J546" s="337"/>
      <c r="K546" s="337"/>
      <c r="L546" s="337"/>
      <c r="M546" s="337"/>
      <c r="N546" s="337"/>
      <c r="O546" s="337"/>
      <c r="P546" s="337"/>
      <c r="Q546" s="337"/>
      <c r="R546" s="337"/>
      <c r="S546" s="337"/>
      <c r="T546" s="337"/>
      <c r="U546" s="337"/>
      <c r="V546" s="337"/>
      <c r="W546" s="337"/>
      <c r="X546" s="337"/>
      <c r="Y546" s="337"/>
      <c r="Z546" s="337"/>
      <c r="AA546" s="337"/>
      <c r="AB546" s="337"/>
    </row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8.14"/>
  </cols>
  <sheetData>
    <row r="1" ht="18.75" customHeight="1">
      <c r="A1" s="443"/>
      <c r="B1" s="450"/>
      <c r="C1" s="446"/>
      <c r="D1" s="446"/>
      <c r="E1" s="446"/>
      <c r="F1" s="446"/>
      <c r="G1" s="446"/>
      <c r="H1" s="446"/>
      <c r="I1" s="452"/>
      <c r="J1" s="452"/>
      <c r="K1" s="455"/>
      <c r="L1" s="452"/>
      <c r="M1" s="452"/>
      <c r="N1" s="446"/>
      <c r="O1" s="443"/>
      <c r="P1" s="443"/>
      <c r="Q1" s="443"/>
      <c r="R1" s="446"/>
      <c r="S1" s="446"/>
      <c r="T1" s="446"/>
      <c r="U1" s="446"/>
      <c r="V1" s="449"/>
      <c r="W1" s="518"/>
      <c r="X1" s="443"/>
    </row>
    <row r="2" ht="18.75" customHeight="1">
      <c r="A2" s="443"/>
      <c r="B2" s="450"/>
      <c r="C2" s="446"/>
      <c r="D2" s="446"/>
      <c r="E2" s="446"/>
      <c r="F2" s="444"/>
      <c r="G2" s="446"/>
      <c r="H2" s="444"/>
      <c r="I2" s="445"/>
      <c r="J2" s="445"/>
      <c r="K2" s="447"/>
      <c r="L2" s="448"/>
      <c r="M2" s="448"/>
      <c r="N2" s="446"/>
      <c r="O2" s="443"/>
      <c r="P2" s="443"/>
      <c r="Q2" s="443"/>
      <c r="R2" s="446"/>
      <c r="S2" s="446"/>
      <c r="T2" s="446"/>
      <c r="U2" s="446"/>
      <c r="V2" s="449"/>
      <c r="W2" s="518"/>
      <c r="X2" s="443"/>
    </row>
    <row r="3" ht="18.75" customHeight="1">
      <c r="A3" s="443"/>
      <c r="B3" s="450"/>
      <c r="C3" s="453"/>
      <c r="D3" s="446"/>
      <c r="E3" s="454"/>
      <c r="F3" s="444"/>
      <c r="G3" s="446"/>
      <c r="H3" s="444"/>
      <c r="I3" s="445"/>
      <c r="J3" s="445"/>
      <c r="K3" s="455"/>
      <c r="L3" s="455"/>
      <c r="M3" s="455"/>
      <c r="N3" s="446"/>
      <c r="O3" s="443"/>
      <c r="P3" s="443"/>
      <c r="Q3" s="443"/>
      <c r="R3" s="446"/>
      <c r="S3" s="446"/>
      <c r="T3" s="446"/>
      <c r="U3" s="446"/>
      <c r="V3" s="449"/>
      <c r="W3" s="518"/>
      <c r="X3" s="443"/>
    </row>
    <row r="4" ht="18.75" customHeight="1">
      <c r="A4" s="443"/>
      <c r="B4" s="450"/>
      <c r="C4" s="446"/>
      <c r="D4" s="446"/>
      <c r="E4" s="446"/>
      <c r="F4" s="446"/>
      <c r="G4" s="446"/>
      <c r="H4" s="458"/>
      <c r="I4" s="475"/>
      <c r="J4" s="475"/>
      <c r="K4" s="456"/>
      <c r="L4" s="446"/>
      <c r="M4" s="446"/>
      <c r="N4" s="446"/>
      <c r="O4" s="443"/>
      <c r="P4" s="443"/>
      <c r="Q4" s="443"/>
      <c r="R4" s="446"/>
      <c r="S4" s="446"/>
      <c r="T4" s="446"/>
      <c r="U4" s="446"/>
      <c r="V4" s="449"/>
      <c r="W4" s="518"/>
      <c r="X4" s="443"/>
    </row>
    <row r="5" ht="18.75" customHeight="1">
      <c r="A5" s="443"/>
      <c r="B5" s="450"/>
      <c r="C5" s="446"/>
      <c r="D5" s="446"/>
      <c r="E5" s="446"/>
      <c r="F5" s="446"/>
      <c r="G5" s="446"/>
      <c r="H5" s="458"/>
      <c r="I5" s="475"/>
      <c r="J5" s="475"/>
      <c r="K5" s="456"/>
      <c r="L5" s="446"/>
      <c r="M5" s="446"/>
      <c r="N5" s="446"/>
      <c r="O5" s="443"/>
      <c r="P5" s="443"/>
      <c r="Q5" s="443"/>
      <c r="R5" s="446"/>
      <c r="S5" s="446"/>
      <c r="T5" s="446"/>
      <c r="U5" s="446"/>
      <c r="V5" s="449"/>
      <c r="W5" s="518"/>
      <c r="X5" s="443"/>
    </row>
    <row r="6" ht="18.75" customHeight="1">
      <c r="A6" s="443"/>
      <c r="B6" s="444"/>
      <c r="C6" s="446"/>
      <c r="D6" s="446"/>
      <c r="E6" s="446"/>
      <c r="F6" s="446"/>
      <c r="G6" s="446"/>
      <c r="H6" s="458"/>
      <c r="I6" s="475"/>
      <c r="J6" s="475"/>
      <c r="K6" s="456"/>
      <c r="L6" s="446"/>
      <c r="M6" s="446"/>
      <c r="N6" s="446"/>
      <c r="O6" s="443"/>
      <c r="P6" s="443"/>
      <c r="Q6" s="443"/>
      <c r="R6" s="446"/>
      <c r="S6" s="446"/>
      <c r="T6" s="446"/>
      <c r="U6" s="446"/>
      <c r="V6" s="449"/>
      <c r="W6" s="518"/>
      <c r="X6" s="443"/>
    </row>
    <row r="7" ht="18.75" customHeight="1">
      <c r="A7" s="443"/>
      <c r="B7" s="444" t="s">
        <v>150</v>
      </c>
      <c r="C7" s="446" t="s">
        <v>151</v>
      </c>
      <c r="D7" s="446" t="s">
        <v>152</v>
      </c>
      <c r="E7" s="446"/>
      <c r="F7" s="446"/>
      <c r="G7" s="446"/>
      <c r="H7" s="458"/>
      <c r="I7" s="457"/>
      <c r="J7" s="457"/>
      <c r="K7" s="458"/>
      <c r="L7" s="446"/>
      <c r="M7" s="446"/>
      <c r="N7" s="446"/>
      <c r="O7" s="443"/>
      <c r="P7" s="443"/>
      <c r="Q7" s="443"/>
      <c r="R7" s="446"/>
      <c r="S7" s="446"/>
      <c r="T7" s="446"/>
      <c r="U7" s="446"/>
      <c r="V7" s="444"/>
      <c r="W7" s="518"/>
      <c r="X7" s="446"/>
    </row>
    <row r="8" ht="18.75" customHeight="1">
      <c r="A8" s="443"/>
      <c r="B8" s="444">
        <v>1.0</v>
      </c>
      <c r="C8" s="458"/>
      <c r="D8" s="519"/>
      <c r="E8" s="446"/>
      <c r="F8" s="446"/>
      <c r="G8" s="446"/>
      <c r="H8" s="458"/>
      <c r="I8" s="461"/>
      <c r="J8" s="461"/>
      <c r="K8" s="456"/>
      <c r="L8" s="446"/>
      <c r="M8" s="446"/>
      <c r="N8" s="446"/>
      <c r="O8" s="443"/>
      <c r="P8" s="443"/>
      <c r="Q8" s="489"/>
      <c r="R8" s="498"/>
      <c r="S8" s="498"/>
      <c r="T8" s="446"/>
      <c r="U8" s="446"/>
      <c r="V8" s="444"/>
      <c r="W8" s="520"/>
      <c r="X8" s="451"/>
    </row>
    <row r="9" ht="18.75" customHeight="1">
      <c r="A9" s="443"/>
      <c r="B9" s="444">
        <v>2.0</v>
      </c>
      <c r="C9" s="444"/>
      <c r="D9" s="508"/>
      <c r="E9" s="444"/>
      <c r="F9" s="451"/>
      <c r="G9" s="451"/>
      <c r="H9" s="444"/>
      <c r="I9" s="457"/>
      <c r="J9" s="457"/>
      <c r="K9" s="446"/>
      <c r="L9" s="446"/>
      <c r="M9" s="446"/>
      <c r="N9" s="446"/>
      <c r="O9" s="443"/>
      <c r="P9" s="443"/>
      <c r="Q9" s="489"/>
      <c r="R9" s="498"/>
      <c r="S9" s="498"/>
      <c r="T9" s="446"/>
      <c r="U9" s="446"/>
      <c r="V9" s="444"/>
      <c r="W9" s="521"/>
      <c r="X9" s="443"/>
    </row>
    <row r="10" ht="18.75" customHeight="1">
      <c r="A10" s="443"/>
      <c r="B10" s="444">
        <v>3.0</v>
      </c>
      <c r="C10" s="458"/>
      <c r="D10" s="475"/>
      <c r="E10" s="444"/>
      <c r="F10" s="451"/>
      <c r="G10" s="451"/>
      <c r="H10" s="444"/>
      <c r="I10" s="457"/>
      <c r="J10" s="457"/>
      <c r="K10" s="446"/>
      <c r="L10" s="446"/>
      <c r="M10" s="446"/>
      <c r="N10" s="446"/>
      <c r="O10" s="443"/>
      <c r="P10" s="443"/>
      <c r="Q10" s="489"/>
      <c r="R10" s="498"/>
      <c r="S10" s="498"/>
      <c r="T10" s="446"/>
      <c r="U10" s="446"/>
      <c r="V10" s="444"/>
      <c r="W10" s="520"/>
      <c r="X10" s="443"/>
    </row>
    <row r="11" ht="18.75" customHeight="1">
      <c r="A11" s="443"/>
      <c r="B11" s="444">
        <v>4.0</v>
      </c>
      <c r="C11" s="458"/>
      <c r="D11" s="519"/>
      <c r="E11" s="444"/>
      <c r="F11" s="451"/>
      <c r="G11" s="451"/>
      <c r="H11" s="444"/>
      <c r="I11" s="457"/>
      <c r="J11" s="457"/>
      <c r="K11" s="446"/>
      <c r="L11" s="446"/>
      <c r="M11" s="446"/>
      <c r="N11" s="446"/>
      <c r="O11" s="443"/>
      <c r="P11" s="443"/>
      <c r="Q11" s="489"/>
      <c r="R11" s="498"/>
      <c r="S11" s="498"/>
      <c r="T11" s="446"/>
      <c r="U11" s="446"/>
      <c r="V11" s="444"/>
      <c r="W11" s="520"/>
      <c r="X11" s="451"/>
    </row>
    <row r="12" ht="18.75" customHeight="1">
      <c r="A12" s="443"/>
      <c r="B12" s="444">
        <v>5.0</v>
      </c>
      <c r="C12" s="476"/>
      <c r="D12" s="522"/>
      <c r="E12" s="444"/>
      <c r="F12" s="451"/>
      <c r="G12" s="451"/>
      <c r="H12" s="444"/>
      <c r="I12" s="457"/>
      <c r="J12" s="457"/>
      <c r="K12" s="446"/>
      <c r="L12" s="446"/>
      <c r="M12" s="446"/>
      <c r="N12" s="446"/>
      <c r="O12" s="443"/>
      <c r="P12" s="443"/>
      <c r="Q12" s="489"/>
      <c r="R12" s="498"/>
      <c r="S12" s="498"/>
      <c r="T12" s="446"/>
      <c r="U12" s="446"/>
      <c r="V12" s="444"/>
      <c r="W12" s="521"/>
      <c r="X12" s="445"/>
    </row>
    <row r="13" ht="18.75" customHeight="1">
      <c r="A13" s="443"/>
      <c r="B13" s="444">
        <v>6.0</v>
      </c>
      <c r="C13" s="458"/>
      <c r="D13" s="519"/>
      <c r="E13" s="444"/>
      <c r="F13" s="451"/>
      <c r="G13" s="451"/>
      <c r="H13" s="444"/>
      <c r="I13" s="457"/>
      <c r="J13" s="457"/>
      <c r="K13" s="446"/>
      <c r="L13" s="446"/>
      <c r="M13" s="446"/>
      <c r="N13" s="446"/>
      <c r="O13" s="443"/>
      <c r="P13" s="443"/>
      <c r="Q13" s="489"/>
      <c r="R13" s="498"/>
      <c r="S13" s="498"/>
      <c r="T13" s="446"/>
      <c r="U13" s="446"/>
      <c r="V13" s="444"/>
      <c r="W13" s="521"/>
      <c r="X13" s="451"/>
    </row>
    <row r="14" ht="18.75" customHeight="1">
      <c r="A14" s="443"/>
      <c r="B14" s="444">
        <v>7.0</v>
      </c>
      <c r="C14" s="458"/>
      <c r="D14" s="519"/>
      <c r="E14" s="444"/>
      <c r="F14" s="451"/>
      <c r="G14" s="451"/>
      <c r="H14" s="444"/>
      <c r="I14" s="457"/>
      <c r="J14" s="457"/>
      <c r="K14" s="446"/>
      <c r="L14" s="446"/>
      <c r="M14" s="446"/>
      <c r="N14" s="446"/>
      <c r="O14" s="443"/>
      <c r="P14" s="443"/>
      <c r="Q14" s="489"/>
      <c r="R14" s="498"/>
      <c r="S14" s="498"/>
      <c r="T14" s="446"/>
      <c r="U14" s="446"/>
      <c r="V14" s="444"/>
      <c r="W14" s="523"/>
      <c r="X14" s="464"/>
    </row>
    <row r="15" ht="18.75" customHeight="1">
      <c r="A15" s="443"/>
      <c r="B15" s="444">
        <v>8.0</v>
      </c>
      <c r="C15" s="458"/>
      <c r="D15" s="519"/>
      <c r="E15" s="444"/>
      <c r="F15" s="451"/>
      <c r="G15" s="451"/>
      <c r="H15" s="444"/>
      <c r="I15" s="457"/>
      <c r="J15" s="457"/>
      <c r="K15" s="446"/>
      <c r="L15" s="446"/>
      <c r="M15" s="446"/>
      <c r="N15" s="446"/>
      <c r="O15" s="443"/>
      <c r="P15" s="443"/>
      <c r="Q15" s="489"/>
      <c r="R15" s="498"/>
      <c r="S15" s="498"/>
      <c r="T15" s="446"/>
      <c r="U15" s="446"/>
      <c r="V15" s="444"/>
      <c r="W15" s="521"/>
      <c r="X15" s="464"/>
    </row>
    <row r="16" ht="18.75" customHeight="1">
      <c r="A16" s="443"/>
      <c r="B16" s="444">
        <v>9.0</v>
      </c>
      <c r="C16" s="458"/>
      <c r="D16" s="475"/>
      <c r="E16" s="444"/>
      <c r="F16" s="451"/>
      <c r="G16" s="451"/>
      <c r="H16" s="444"/>
      <c r="I16" s="457"/>
      <c r="J16" s="457"/>
      <c r="K16" s="446"/>
      <c r="L16" s="446"/>
      <c r="M16" s="446"/>
      <c r="N16" s="446"/>
      <c r="O16" s="443"/>
      <c r="P16" s="443"/>
      <c r="Q16" s="489"/>
      <c r="R16" s="498"/>
      <c r="S16" s="498"/>
      <c r="T16" s="446"/>
      <c r="U16" s="446"/>
      <c r="V16" s="444"/>
      <c r="W16" s="520"/>
      <c r="X16" s="451"/>
    </row>
    <row r="17" ht="18.75" customHeight="1">
      <c r="A17" s="443"/>
      <c r="B17" s="444">
        <v>10.0</v>
      </c>
      <c r="C17" s="476"/>
      <c r="D17" s="522"/>
      <c r="E17" s="444"/>
      <c r="F17" s="451"/>
      <c r="G17" s="451"/>
      <c r="H17" s="444"/>
      <c r="I17" s="457"/>
      <c r="J17" s="457"/>
      <c r="K17" s="446"/>
      <c r="L17" s="446"/>
      <c r="M17" s="446"/>
      <c r="N17" s="446"/>
      <c r="O17" s="443"/>
      <c r="P17" s="443"/>
      <c r="Q17" s="489"/>
      <c r="R17" s="498"/>
      <c r="S17" s="498"/>
      <c r="T17" s="446"/>
      <c r="U17" s="446"/>
      <c r="V17" s="444"/>
      <c r="W17" s="521"/>
      <c r="X17" s="451"/>
    </row>
    <row r="18" ht="18.75" customHeight="1">
      <c r="A18" s="443"/>
      <c r="B18" s="444">
        <v>11.0</v>
      </c>
      <c r="C18" s="476"/>
      <c r="D18" s="519"/>
      <c r="E18" s="444"/>
      <c r="F18" s="451"/>
      <c r="G18" s="451"/>
      <c r="H18" s="444"/>
      <c r="I18" s="457"/>
      <c r="J18" s="457"/>
      <c r="K18" s="446"/>
      <c r="L18" s="446"/>
      <c r="M18" s="446"/>
      <c r="N18" s="446"/>
      <c r="O18" s="443"/>
      <c r="P18" s="443"/>
      <c r="Q18" s="489"/>
      <c r="R18" s="498"/>
      <c r="S18" s="498"/>
      <c r="T18" s="446"/>
      <c r="U18" s="446"/>
      <c r="V18" s="444"/>
      <c r="W18" s="521"/>
      <c r="X18" s="451"/>
    </row>
    <row r="19" ht="18.75" customHeight="1">
      <c r="A19" s="443"/>
      <c r="B19" s="444">
        <v>12.0</v>
      </c>
      <c r="C19" s="476"/>
      <c r="D19" s="522"/>
      <c r="E19" s="444"/>
      <c r="F19" s="451"/>
      <c r="G19" s="451"/>
      <c r="H19" s="444"/>
      <c r="I19" s="457"/>
      <c r="J19" s="457"/>
      <c r="K19" s="446"/>
      <c r="L19" s="446"/>
      <c r="M19" s="446"/>
      <c r="N19" s="446"/>
      <c r="O19" s="443"/>
      <c r="P19" s="443"/>
      <c r="Q19" s="489"/>
      <c r="R19" s="498"/>
      <c r="S19" s="498"/>
      <c r="T19" s="446"/>
      <c r="U19" s="446"/>
      <c r="V19" s="444"/>
      <c r="W19" s="521"/>
      <c r="X19" s="464"/>
    </row>
    <row r="20" ht="18.75" customHeight="1">
      <c r="A20" s="443"/>
      <c r="B20" s="444">
        <v>13.0</v>
      </c>
      <c r="C20" s="458"/>
      <c r="D20" s="519"/>
      <c r="E20" s="444"/>
      <c r="F20" s="451"/>
      <c r="G20" s="451"/>
      <c r="H20" s="444"/>
      <c r="I20" s="457"/>
      <c r="J20" s="457"/>
      <c r="K20" s="446"/>
      <c r="L20" s="446"/>
      <c r="M20" s="446"/>
      <c r="N20" s="446"/>
      <c r="O20" s="443"/>
      <c r="P20" s="443"/>
      <c r="Q20" s="489"/>
      <c r="R20" s="498"/>
      <c r="S20" s="498"/>
      <c r="T20" s="446"/>
      <c r="U20" s="446"/>
      <c r="V20" s="444"/>
      <c r="W20" s="524"/>
      <c r="X20" s="451"/>
    </row>
    <row r="21" ht="18.75" customHeight="1">
      <c r="A21" s="443"/>
      <c r="B21" s="444">
        <v>14.0</v>
      </c>
      <c r="C21" s="458"/>
      <c r="D21" s="519"/>
      <c r="E21" s="444"/>
      <c r="F21" s="451"/>
      <c r="G21" s="451"/>
      <c r="H21" s="444"/>
      <c r="I21" s="457"/>
      <c r="J21" s="457"/>
      <c r="K21" s="446"/>
      <c r="L21" s="446"/>
      <c r="M21" s="446"/>
      <c r="N21" s="446"/>
      <c r="O21" s="443"/>
      <c r="P21" s="443"/>
      <c r="Q21" s="489"/>
      <c r="R21" s="498"/>
      <c r="S21" s="498"/>
      <c r="T21" s="446"/>
      <c r="U21" s="446"/>
      <c r="V21" s="444"/>
      <c r="W21" s="524"/>
      <c r="X21" s="451"/>
    </row>
    <row r="22" ht="18.75" customHeight="1">
      <c r="A22" s="443"/>
      <c r="B22" s="444">
        <v>15.0</v>
      </c>
      <c r="C22" s="458"/>
      <c r="D22" s="519"/>
      <c r="E22" s="444"/>
      <c r="F22" s="451"/>
      <c r="G22" s="451"/>
      <c r="H22" s="444"/>
      <c r="I22" s="457"/>
      <c r="J22" s="457"/>
      <c r="K22" s="446"/>
      <c r="L22" s="446"/>
      <c r="M22" s="446"/>
      <c r="N22" s="446"/>
      <c r="O22" s="443"/>
      <c r="P22" s="443"/>
      <c r="Q22" s="489"/>
      <c r="R22" s="498"/>
      <c r="S22" s="498"/>
      <c r="T22" s="446"/>
      <c r="U22" s="446"/>
      <c r="V22" s="444"/>
      <c r="W22" s="520"/>
      <c r="X22" s="443"/>
    </row>
    <row r="23" ht="18.75" customHeight="1">
      <c r="A23" s="443"/>
      <c r="B23" s="444">
        <v>16.0</v>
      </c>
      <c r="C23" s="476"/>
      <c r="D23" s="522"/>
      <c r="E23" s="444"/>
      <c r="F23" s="451"/>
      <c r="G23" s="451"/>
      <c r="H23" s="444"/>
      <c r="I23" s="457"/>
      <c r="J23" s="457"/>
      <c r="K23" s="446"/>
      <c r="L23" s="446"/>
      <c r="M23" s="446"/>
      <c r="N23" s="446"/>
      <c r="O23" s="443"/>
      <c r="P23" s="443"/>
      <c r="Q23" s="489"/>
      <c r="R23" s="498"/>
      <c r="S23" s="498"/>
      <c r="T23" s="446"/>
      <c r="U23" s="446"/>
      <c r="V23" s="444"/>
      <c r="W23" s="520"/>
      <c r="X23" s="451"/>
    </row>
    <row r="24" ht="18.75" customHeight="1">
      <c r="A24" s="443"/>
      <c r="B24" s="444">
        <v>17.0</v>
      </c>
      <c r="C24" s="458"/>
      <c r="D24" s="519"/>
      <c r="E24" s="444"/>
      <c r="F24" s="451"/>
      <c r="G24" s="451"/>
      <c r="H24" s="444"/>
      <c r="I24" s="457"/>
      <c r="J24" s="457"/>
      <c r="K24" s="446"/>
      <c r="L24" s="446"/>
      <c r="M24" s="446"/>
      <c r="N24" s="446"/>
      <c r="O24" s="443"/>
      <c r="P24" s="443"/>
      <c r="Q24" s="489"/>
      <c r="R24" s="498"/>
      <c r="S24" s="498"/>
      <c r="T24" s="446"/>
      <c r="U24" s="446"/>
      <c r="V24" s="444"/>
      <c r="W24" s="521"/>
      <c r="X24" s="451"/>
    </row>
    <row r="25" ht="18.75" customHeight="1">
      <c r="A25" s="443"/>
      <c r="B25" s="444">
        <v>18.0</v>
      </c>
      <c r="C25" s="458"/>
      <c r="D25" s="519"/>
      <c r="E25" s="444"/>
      <c r="F25" s="451"/>
      <c r="G25" s="451"/>
      <c r="H25" s="444"/>
      <c r="I25" s="457"/>
      <c r="J25" s="457"/>
      <c r="K25" s="446"/>
      <c r="L25" s="446"/>
      <c r="M25" s="446"/>
      <c r="N25" s="446"/>
      <c r="O25" s="443"/>
      <c r="P25" s="443"/>
      <c r="Q25" s="489"/>
      <c r="R25" s="498"/>
      <c r="S25" s="498"/>
      <c r="T25" s="446"/>
      <c r="U25" s="446"/>
      <c r="V25" s="444"/>
      <c r="W25" s="525"/>
      <c r="X25" s="464"/>
    </row>
    <row r="26" ht="18.75" customHeight="1">
      <c r="A26" s="443"/>
      <c r="B26" s="444">
        <v>19.0</v>
      </c>
      <c r="C26" s="458"/>
      <c r="D26" s="519"/>
      <c r="E26" s="444"/>
      <c r="F26" s="451"/>
      <c r="G26" s="451"/>
      <c r="H26" s="444"/>
      <c r="I26" s="457"/>
      <c r="J26" s="457"/>
      <c r="K26" s="446"/>
      <c r="L26" s="446"/>
      <c r="M26" s="446"/>
      <c r="N26" s="446"/>
      <c r="O26" s="443"/>
      <c r="P26" s="443"/>
      <c r="Q26" s="489"/>
      <c r="R26" s="498"/>
      <c r="S26" s="498"/>
      <c r="T26" s="446"/>
      <c r="U26" s="446"/>
      <c r="V26" s="444"/>
      <c r="W26" s="526"/>
      <c r="X26" s="443"/>
    </row>
    <row r="27" ht="18.75" customHeight="1">
      <c r="A27" s="443"/>
      <c r="B27" s="444">
        <v>20.0</v>
      </c>
      <c r="C27" s="458"/>
      <c r="D27" s="519"/>
      <c r="E27" s="444"/>
      <c r="F27" s="451"/>
      <c r="G27" s="451"/>
      <c r="H27" s="444"/>
      <c r="I27" s="457"/>
      <c r="J27" s="457"/>
      <c r="K27" s="446"/>
      <c r="L27" s="446"/>
      <c r="M27" s="446"/>
      <c r="N27" s="446"/>
      <c r="O27" s="443"/>
      <c r="P27" s="443"/>
      <c r="Q27" s="489"/>
      <c r="R27" s="498"/>
      <c r="S27" s="498"/>
      <c r="T27" s="446"/>
      <c r="U27" s="446"/>
      <c r="V27" s="444"/>
      <c r="W27" s="520"/>
      <c r="X27" s="451"/>
    </row>
    <row r="28" ht="18.75" customHeight="1">
      <c r="A28" s="443"/>
      <c r="B28" s="444">
        <v>21.0</v>
      </c>
      <c r="C28" s="458"/>
      <c r="D28" s="519"/>
      <c r="E28" s="444"/>
      <c r="F28" s="451"/>
      <c r="G28" s="451"/>
      <c r="H28" s="444"/>
      <c r="I28" s="457"/>
      <c r="J28" s="457"/>
      <c r="K28" s="446"/>
      <c r="L28" s="446"/>
      <c r="M28" s="446"/>
      <c r="N28" s="446"/>
      <c r="O28" s="443"/>
      <c r="P28" s="443"/>
      <c r="Q28" s="443"/>
      <c r="R28" s="446"/>
      <c r="S28" s="446"/>
      <c r="T28" s="446"/>
      <c r="U28" s="446"/>
      <c r="V28" s="449"/>
      <c r="W28" s="518"/>
      <c r="X28" s="443"/>
    </row>
    <row r="29" ht="18.75" customHeight="1">
      <c r="A29" s="443"/>
      <c r="B29" s="444">
        <v>22.0</v>
      </c>
      <c r="C29" s="476"/>
      <c r="D29" s="527"/>
      <c r="E29" s="444"/>
      <c r="F29" s="451"/>
      <c r="G29" s="451"/>
      <c r="H29" s="444"/>
      <c r="I29" s="457"/>
      <c r="J29" s="457"/>
      <c r="K29" s="446"/>
      <c r="L29" s="446"/>
      <c r="M29" s="446"/>
      <c r="N29" s="446"/>
      <c r="O29" s="443"/>
      <c r="P29" s="443"/>
      <c r="Q29" s="443"/>
      <c r="R29" s="446"/>
      <c r="S29" s="446"/>
      <c r="T29" s="446"/>
      <c r="U29" s="446"/>
      <c r="V29" s="449"/>
      <c r="W29" s="518"/>
      <c r="X29" s="443"/>
    </row>
    <row r="30" ht="18.75" customHeight="1">
      <c r="A30" s="443"/>
      <c r="B30" s="444">
        <v>23.0</v>
      </c>
      <c r="C30" s="444"/>
      <c r="D30" s="444"/>
      <c r="E30" s="444"/>
      <c r="F30" s="451"/>
      <c r="G30" s="451"/>
      <c r="H30" s="444"/>
      <c r="I30" s="457"/>
      <c r="J30" s="457"/>
      <c r="K30" s="446"/>
      <c r="L30" s="446"/>
      <c r="M30" s="446"/>
      <c r="N30" s="446"/>
      <c r="O30" s="443"/>
      <c r="P30" s="443"/>
      <c r="Q30" s="443"/>
      <c r="R30" s="446"/>
      <c r="S30" s="446"/>
      <c r="T30" s="446"/>
      <c r="U30" s="446"/>
      <c r="V30" s="449"/>
      <c r="W30" s="518"/>
      <c r="X30" s="443"/>
    </row>
    <row r="31" ht="18.75" customHeight="1">
      <c r="A31" s="443"/>
      <c r="B31" s="444" t="s">
        <v>134</v>
      </c>
      <c r="C31" s="444"/>
      <c r="D31" s="515">
        <f>SUM(D8:D30)</f>
        <v>0</v>
      </c>
      <c r="E31" s="444"/>
      <c r="F31" s="451"/>
      <c r="G31" s="451"/>
      <c r="H31" s="444"/>
      <c r="I31" s="457"/>
      <c r="J31" s="457"/>
      <c r="K31" s="446"/>
      <c r="L31" s="446"/>
      <c r="M31" s="446"/>
      <c r="N31" s="446"/>
      <c r="O31" s="443"/>
      <c r="P31" s="443"/>
      <c r="Q31" s="443"/>
      <c r="R31" s="446"/>
      <c r="S31" s="446"/>
      <c r="T31" s="446"/>
      <c r="U31" s="446"/>
      <c r="V31" s="449"/>
      <c r="W31" s="518"/>
      <c r="X31" s="443"/>
    </row>
    <row r="32" ht="18.75" customHeight="1">
      <c r="A32" s="443"/>
      <c r="B32" s="444"/>
      <c r="C32" s="444"/>
      <c r="D32" s="444"/>
      <c r="E32" s="444"/>
      <c r="F32" s="451"/>
      <c r="G32" s="451"/>
      <c r="H32" s="444"/>
      <c r="I32" s="457"/>
      <c r="J32" s="457"/>
      <c r="K32" s="446"/>
      <c r="L32" s="446"/>
      <c r="M32" s="446"/>
      <c r="N32" s="446"/>
      <c r="O32" s="443"/>
      <c r="P32" s="443"/>
      <c r="Q32" s="443"/>
      <c r="R32" s="446"/>
      <c r="S32" s="446"/>
      <c r="T32" s="446"/>
      <c r="U32" s="446"/>
      <c r="V32" s="449"/>
      <c r="W32" s="518"/>
      <c r="X32" s="443"/>
    </row>
    <row r="33" ht="18.75" customHeight="1">
      <c r="A33" s="443"/>
      <c r="B33" s="444"/>
      <c r="C33" s="444"/>
      <c r="D33" s="444"/>
      <c r="E33" s="444"/>
      <c r="F33" s="451"/>
      <c r="G33" s="451"/>
      <c r="H33" s="444"/>
      <c r="I33" s="457"/>
      <c r="J33" s="457"/>
      <c r="K33" s="446"/>
      <c r="L33" s="446"/>
      <c r="M33" s="446"/>
      <c r="N33" s="446"/>
      <c r="O33" s="443"/>
      <c r="P33" s="443"/>
      <c r="Q33" s="443"/>
      <c r="R33" s="446"/>
      <c r="S33" s="446"/>
      <c r="T33" s="446"/>
      <c r="U33" s="446"/>
      <c r="V33" s="449"/>
      <c r="W33" s="518"/>
      <c r="X33" s="443"/>
    </row>
    <row r="34" ht="18.75" customHeight="1">
      <c r="A34" s="443"/>
      <c r="B34" s="444"/>
      <c r="C34" s="444"/>
      <c r="D34" s="444"/>
      <c r="E34" s="444"/>
      <c r="F34" s="451"/>
      <c r="G34" s="451"/>
      <c r="H34" s="444"/>
      <c r="I34" s="457"/>
      <c r="J34" s="457"/>
      <c r="K34" s="446"/>
      <c r="L34" s="446"/>
      <c r="M34" s="446"/>
      <c r="N34" s="446"/>
      <c r="O34" s="443"/>
      <c r="P34" s="443"/>
      <c r="Q34" s="443"/>
      <c r="R34" s="446"/>
      <c r="S34" s="446"/>
      <c r="T34" s="446"/>
      <c r="U34" s="446"/>
      <c r="V34" s="449"/>
      <c r="W34" s="518"/>
      <c r="X34" s="443"/>
    </row>
    <row r="35" ht="18.75" customHeight="1">
      <c r="A35" s="443"/>
      <c r="B35" s="444"/>
      <c r="C35" s="444"/>
      <c r="D35" s="444"/>
      <c r="E35" s="444"/>
      <c r="F35" s="451"/>
      <c r="G35" s="451"/>
      <c r="H35" s="444"/>
      <c r="I35" s="457"/>
      <c r="J35" s="457"/>
      <c r="K35" s="446"/>
      <c r="L35" s="446"/>
      <c r="M35" s="446"/>
      <c r="N35" s="446"/>
      <c r="O35" s="443"/>
      <c r="P35" s="443"/>
      <c r="Q35" s="443"/>
      <c r="R35" s="446"/>
      <c r="S35" s="446"/>
      <c r="T35" s="446"/>
      <c r="U35" s="446"/>
      <c r="V35" s="449"/>
      <c r="W35" s="518"/>
      <c r="X35" s="443"/>
    </row>
    <row r="36" ht="18.75" customHeight="1">
      <c r="A36" s="443"/>
      <c r="B36" s="444"/>
      <c r="C36" s="444"/>
      <c r="D36" s="444"/>
      <c r="E36" s="444"/>
      <c r="F36" s="451"/>
      <c r="G36" s="451"/>
      <c r="H36" s="444"/>
      <c r="I36" s="457"/>
      <c r="J36" s="457"/>
      <c r="K36" s="446"/>
      <c r="L36" s="446"/>
      <c r="M36" s="446"/>
      <c r="N36" s="446"/>
      <c r="O36" s="443"/>
      <c r="P36" s="443"/>
      <c r="Q36" s="443"/>
      <c r="R36" s="446"/>
      <c r="S36" s="446"/>
      <c r="T36" s="446"/>
      <c r="U36" s="446"/>
      <c r="V36" s="449"/>
      <c r="W36" s="518"/>
      <c r="X36" s="443"/>
      <c r="Y36" s="446"/>
      <c r="Z36" s="446"/>
    </row>
    <row r="37" ht="18.75" customHeight="1">
      <c r="A37" s="443"/>
      <c r="B37" s="444"/>
      <c r="C37" s="444"/>
      <c r="D37" s="444"/>
      <c r="E37" s="444"/>
      <c r="F37" s="451"/>
      <c r="G37" s="451"/>
      <c r="H37" s="444"/>
      <c r="I37" s="457"/>
      <c r="J37" s="457"/>
      <c r="K37" s="446"/>
      <c r="L37" s="446"/>
      <c r="M37" s="446"/>
      <c r="N37" s="446"/>
      <c r="O37" s="443"/>
      <c r="P37" s="443"/>
      <c r="Q37" s="443"/>
      <c r="R37" s="446"/>
      <c r="S37" s="446"/>
      <c r="T37" s="446"/>
      <c r="U37" s="446"/>
      <c r="V37" s="449"/>
      <c r="W37" s="518"/>
      <c r="X37" s="443"/>
      <c r="Y37" s="446"/>
      <c r="Z37" s="446"/>
    </row>
    <row r="38" ht="18.75" customHeight="1">
      <c r="A38" s="443"/>
      <c r="B38" s="444"/>
      <c r="C38" s="444"/>
      <c r="D38" s="444"/>
      <c r="E38" s="444"/>
      <c r="F38" s="451"/>
      <c r="G38" s="451"/>
      <c r="H38" s="444"/>
      <c r="I38" s="457"/>
      <c r="J38" s="457"/>
      <c r="K38" s="446"/>
      <c r="L38" s="446"/>
      <c r="M38" s="446"/>
      <c r="N38" s="446"/>
      <c r="O38" s="443"/>
      <c r="P38" s="443"/>
      <c r="Q38" s="443"/>
      <c r="R38" s="446"/>
      <c r="S38" s="446"/>
      <c r="T38" s="446"/>
      <c r="U38" s="446"/>
      <c r="V38" s="449"/>
      <c r="W38" s="518"/>
      <c r="X38" s="443"/>
      <c r="Y38" s="446"/>
      <c r="Z38" s="446"/>
    </row>
    <row r="39" ht="18.75" customHeight="1">
      <c r="A39" s="443"/>
      <c r="B39" s="444"/>
      <c r="C39" s="444"/>
      <c r="D39" s="444"/>
      <c r="E39" s="444"/>
      <c r="F39" s="451"/>
      <c r="G39" s="451"/>
      <c r="H39" s="444"/>
      <c r="I39" s="457"/>
      <c r="J39" s="457"/>
      <c r="K39" s="446"/>
      <c r="L39" s="446"/>
      <c r="M39" s="446"/>
      <c r="N39" s="446"/>
      <c r="O39" s="443"/>
      <c r="P39" s="443"/>
      <c r="Q39" s="443"/>
      <c r="R39" s="446"/>
      <c r="S39" s="446"/>
      <c r="T39" s="446"/>
      <c r="U39" s="446"/>
      <c r="V39" s="449"/>
      <c r="W39" s="518"/>
      <c r="X39" s="443"/>
      <c r="Y39" s="446"/>
      <c r="Z39" s="446"/>
    </row>
    <row r="40" ht="18.75" customHeight="1">
      <c r="A40" s="443"/>
      <c r="B40" s="444"/>
      <c r="C40" s="444"/>
      <c r="D40" s="444"/>
      <c r="E40" s="444"/>
      <c r="F40" s="451"/>
      <c r="G40" s="451"/>
      <c r="H40" s="444"/>
      <c r="I40" s="457"/>
      <c r="J40" s="457"/>
      <c r="K40" s="446"/>
      <c r="L40" s="446"/>
      <c r="M40" s="446"/>
      <c r="N40" s="446"/>
      <c r="O40" s="443"/>
      <c r="P40" s="443"/>
      <c r="Q40" s="443"/>
      <c r="R40" s="446"/>
      <c r="S40" s="446"/>
      <c r="T40" s="446"/>
      <c r="U40" s="446"/>
      <c r="V40" s="449"/>
      <c r="W40" s="518"/>
      <c r="X40" s="443"/>
      <c r="Y40" s="446"/>
      <c r="Z40" s="446"/>
    </row>
    <row r="41" ht="18.75" customHeight="1">
      <c r="A41" s="443"/>
      <c r="B41" s="444"/>
      <c r="C41" s="444"/>
      <c r="D41" s="444"/>
      <c r="E41" s="444"/>
      <c r="F41" s="451"/>
      <c r="G41" s="451"/>
      <c r="H41" s="444"/>
      <c r="I41" s="457"/>
      <c r="J41" s="457"/>
      <c r="K41" s="446"/>
      <c r="L41" s="446"/>
      <c r="M41" s="446"/>
      <c r="N41" s="446"/>
      <c r="O41" s="443"/>
      <c r="P41" s="443"/>
      <c r="Q41" s="443"/>
      <c r="R41" s="446"/>
      <c r="S41" s="446"/>
      <c r="T41" s="446"/>
      <c r="U41" s="446"/>
      <c r="V41" s="449"/>
      <c r="W41" s="518"/>
      <c r="X41" s="443"/>
      <c r="Y41" s="446"/>
      <c r="Z41" s="446"/>
    </row>
    <row r="42" ht="18.75" customHeight="1">
      <c r="A42" s="443"/>
      <c r="B42" s="444"/>
      <c r="C42" s="444"/>
      <c r="D42" s="444"/>
      <c r="E42" s="444"/>
      <c r="F42" s="451"/>
      <c r="G42" s="451"/>
      <c r="H42" s="444"/>
      <c r="I42" s="457"/>
      <c r="J42" s="457"/>
      <c r="K42" s="446"/>
      <c r="L42" s="446"/>
      <c r="M42" s="446"/>
      <c r="N42" s="446"/>
      <c r="O42" s="443"/>
      <c r="P42" s="443"/>
      <c r="Q42" s="443"/>
      <c r="R42" s="446"/>
      <c r="S42" s="446"/>
      <c r="T42" s="446"/>
      <c r="U42" s="446"/>
      <c r="V42" s="449"/>
      <c r="W42" s="518"/>
      <c r="X42" s="443"/>
      <c r="Y42" s="446"/>
      <c r="Z42" s="446"/>
    </row>
    <row r="43" ht="18.75" customHeight="1">
      <c r="A43" s="443"/>
      <c r="B43" s="444"/>
      <c r="C43" s="444"/>
      <c r="D43" s="444"/>
      <c r="E43" s="444"/>
      <c r="F43" s="451"/>
      <c r="G43" s="451"/>
      <c r="H43" s="444"/>
      <c r="I43" s="457"/>
      <c r="J43" s="457"/>
      <c r="K43" s="446"/>
      <c r="L43" s="446"/>
      <c r="M43" s="446"/>
      <c r="N43" s="446"/>
      <c r="O43" s="443"/>
      <c r="P43" s="443"/>
      <c r="Q43" s="443"/>
      <c r="R43" s="446"/>
      <c r="S43" s="446"/>
      <c r="T43" s="446"/>
      <c r="U43" s="446"/>
      <c r="V43" s="449"/>
      <c r="W43" s="518"/>
      <c r="X43" s="443"/>
      <c r="Y43" s="446"/>
      <c r="Z43" s="446"/>
    </row>
    <row r="44" ht="18.75" customHeight="1">
      <c r="A44" s="443"/>
      <c r="B44" s="444"/>
      <c r="C44" s="444"/>
      <c r="D44" s="444"/>
      <c r="E44" s="444"/>
      <c r="F44" s="451"/>
      <c r="G44" s="451"/>
      <c r="H44" s="444"/>
      <c r="I44" s="457"/>
      <c r="J44" s="457"/>
      <c r="K44" s="446"/>
      <c r="L44" s="446"/>
      <c r="M44" s="446"/>
      <c r="N44" s="446"/>
      <c r="O44" s="443"/>
      <c r="P44" s="443"/>
      <c r="Q44" s="443"/>
      <c r="R44" s="446"/>
      <c r="S44" s="446"/>
      <c r="T44" s="446"/>
      <c r="U44" s="446"/>
      <c r="V44" s="449"/>
      <c r="W44" s="518"/>
      <c r="X44" s="443"/>
      <c r="Y44" s="446"/>
      <c r="Z44" s="446"/>
    </row>
    <row r="45" ht="18.75" customHeight="1">
      <c r="A45" s="443"/>
      <c r="B45" s="444"/>
      <c r="C45" s="444"/>
      <c r="D45" s="444"/>
      <c r="E45" s="444"/>
      <c r="F45" s="451"/>
      <c r="G45" s="451"/>
      <c r="H45" s="444"/>
      <c r="I45" s="457"/>
      <c r="J45" s="457"/>
      <c r="K45" s="446"/>
      <c r="L45" s="446"/>
      <c r="M45" s="446"/>
      <c r="N45" s="446"/>
      <c r="O45" s="443"/>
      <c r="P45" s="443"/>
      <c r="Q45" s="443"/>
      <c r="R45" s="446"/>
      <c r="S45" s="446"/>
      <c r="T45" s="446"/>
      <c r="U45" s="446"/>
      <c r="V45" s="449"/>
      <c r="W45" s="518"/>
      <c r="X45" s="443"/>
      <c r="Y45" s="446"/>
      <c r="Z45" s="446"/>
    </row>
    <row r="46" ht="18.75" customHeight="1">
      <c r="A46" s="443"/>
      <c r="B46" s="444"/>
      <c r="C46" s="444"/>
      <c r="D46" s="444"/>
      <c r="E46" s="444"/>
      <c r="F46" s="451"/>
      <c r="G46" s="451"/>
      <c r="H46" s="444"/>
      <c r="I46" s="457"/>
      <c r="J46" s="457"/>
      <c r="K46" s="446"/>
      <c r="L46" s="446"/>
      <c r="M46" s="446"/>
      <c r="N46" s="446"/>
      <c r="O46" s="443"/>
      <c r="P46" s="443"/>
      <c r="Q46" s="443"/>
      <c r="R46" s="446"/>
      <c r="S46" s="446"/>
      <c r="T46" s="446"/>
      <c r="U46" s="446"/>
      <c r="V46" s="449"/>
      <c r="W46" s="518"/>
      <c r="X46" s="443"/>
      <c r="Y46" s="446"/>
      <c r="Z46" s="446"/>
    </row>
    <row r="47" ht="18.75" customHeight="1">
      <c r="A47" s="443"/>
      <c r="B47" s="444"/>
      <c r="C47" s="444"/>
      <c r="D47" s="444"/>
      <c r="E47" s="444"/>
      <c r="F47" s="451"/>
      <c r="G47" s="451"/>
      <c r="H47" s="444"/>
      <c r="I47" s="457"/>
      <c r="J47" s="457"/>
      <c r="K47" s="446"/>
      <c r="L47" s="446"/>
      <c r="M47" s="446"/>
      <c r="N47" s="446"/>
      <c r="O47" s="443"/>
      <c r="P47" s="443"/>
      <c r="Q47" s="443"/>
      <c r="R47" s="446"/>
      <c r="S47" s="446"/>
      <c r="T47" s="446"/>
      <c r="U47" s="446"/>
      <c r="V47" s="449"/>
      <c r="W47" s="518"/>
      <c r="X47" s="443"/>
      <c r="Y47" s="446"/>
      <c r="Z47" s="446"/>
    </row>
    <row r="48" ht="18.75" customHeight="1">
      <c r="A48" s="443"/>
      <c r="B48" s="444"/>
      <c r="C48" s="444"/>
      <c r="D48" s="444"/>
      <c r="E48" s="444"/>
      <c r="F48" s="451"/>
      <c r="G48" s="451"/>
      <c r="H48" s="444"/>
      <c r="I48" s="457"/>
      <c r="J48" s="457"/>
      <c r="K48" s="446"/>
      <c r="L48" s="446"/>
      <c r="M48" s="446"/>
      <c r="N48" s="446"/>
      <c r="O48" s="443"/>
      <c r="P48" s="443"/>
      <c r="Q48" s="443"/>
      <c r="R48" s="446"/>
      <c r="S48" s="446"/>
      <c r="T48" s="446"/>
      <c r="U48" s="446"/>
      <c r="V48" s="449"/>
      <c r="W48" s="518"/>
      <c r="X48" s="443"/>
      <c r="Y48" s="446"/>
      <c r="Z48" s="446"/>
    </row>
    <row r="49" ht="18.75" customHeight="1">
      <c r="A49" s="443"/>
      <c r="B49" s="444"/>
      <c r="C49" s="444"/>
      <c r="D49" s="444"/>
      <c r="E49" s="444"/>
      <c r="F49" s="451"/>
      <c r="G49" s="451"/>
      <c r="H49" s="444"/>
      <c r="I49" s="457"/>
      <c r="J49" s="457"/>
      <c r="K49" s="446"/>
      <c r="L49" s="446"/>
      <c r="M49" s="446"/>
      <c r="N49" s="446"/>
      <c r="O49" s="443"/>
      <c r="P49" s="443"/>
      <c r="Q49" s="443"/>
      <c r="R49" s="446"/>
      <c r="S49" s="446"/>
      <c r="T49" s="446"/>
      <c r="U49" s="446"/>
      <c r="V49" s="449"/>
      <c r="W49" s="518"/>
      <c r="X49" s="443"/>
      <c r="Y49" s="446"/>
      <c r="Z49" s="446"/>
    </row>
    <row r="50" ht="18.75" customHeight="1">
      <c r="A50" s="443"/>
      <c r="B50" s="444"/>
      <c r="C50" s="444"/>
      <c r="D50" s="444"/>
      <c r="E50" s="444"/>
      <c r="F50" s="451"/>
      <c r="G50" s="451"/>
      <c r="H50" s="444"/>
      <c r="I50" s="457"/>
      <c r="J50" s="457"/>
      <c r="K50" s="446"/>
      <c r="L50" s="446"/>
      <c r="M50" s="446"/>
      <c r="N50" s="446"/>
      <c r="O50" s="443"/>
      <c r="P50" s="443"/>
      <c r="Q50" s="443"/>
      <c r="R50" s="446"/>
      <c r="S50" s="446"/>
      <c r="T50" s="446"/>
      <c r="U50" s="446"/>
      <c r="V50" s="449"/>
      <c r="W50" s="518"/>
      <c r="X50" s="443"/>
      <c r="Y50" s="446"/>
      <c r="Z50" s="446"/>
    </row>
    <row r="51" ht="18.75" customHeight="1">
      <c r="A51" s="443"/>
      <c r="B51" s="444"/>
      <c r="C51" s="444"/>
      <c r="D51" s="444"/>
      <c r="E51" s="444"/>
      <c r="F51" s="451"/>
      <c r="G51" s="451"/>
      <c r="H51" s="444"/>
      <c r="I51" s="457"/>
      <c r="J51" s="457"/>
      <c r="K51" s="446"/>
      <c r="L51" s="446"/>
      <c r="M51" s="446"/>
      <c r="N51" s="446"/>
      <c r="O51" s="443"/>
      <c r="P51" s="443"/>
      <c r="Q51" s="443"/>
      <c r="R51" s="446"/>
      <c r="S51" s="446"/>
      <c r="T51" s="446"/>
      <c r="U51" s="446"/>
      <c r="V51" s="449"/>
      <c r="W51" s="518"/>
      <c r="X51" s="443"/>
      <c r="Y51" s="446"/>
      <c r="Z51" s="446"/>
    </row>
    <row r="52" ht="18.75" customHeight="1">
      <c r="A52" s="443"/>
      <c r="B52" s="444"/>
      <c r="C52" s="444"/>
      <c r="D52" s="444"/>
      <c r="E52" s="444"/>
      <c r="F52" s="451"/>
      <c r="G52" s="451"/>
      <c r="H52" s="444"/>
      <c r="I52" s="457"/>
      <c r="J52" s="457"/>
      <c r="K52" s="446"/>
      <c r="L52" s="446"/>
      <c r="M52" s="446"/>
      <c r="N52" s="446"/>
      <c r="O52" s="443"/>
      <c r="P52" s="443"/>
      <c r="Q52" s="443"/>
      <c r="R52" s="446"/>
      <c r="S52" s="446"/>
      <c r="T52" s="446"/>
      <c r="U52" s="446"/>
      <c r="V52" s="449"/>
      <c r="W52" s="518"/>
      <c r="X52" s="443"/>
      <c r="Y52" s="446"/>
      <c r="Z52" s="446"/>
    </row>
    <row r="53" ht="18.75" customHeight="1">
      <c r="A53" s="443"/>
      <c r="B53" s="444"/>
      <c r="C53" s="444"/>
      <c r="D53" s="444"/>
      <c r="E53" s="444"/>
      <c r="F53" s="451"/>
      <c r="G53" s="451"/>
      <c r="H53" s="444"/>
      <c r="I53" s="457"/>
      <c r="J53" s="457"/>
      <c r="K53" s="446"/>
      <c r="L53" s="446"/>
      <c r="M53" s="446"/>
      <c r="N53" s="446"/>
      <c r="O53" s="443"/>
      <c r="P53" s="443"/>
      <c r="Q53" s="443"/>
      <c r="R53" s="446"/>
      <c r="S53" s="446"/>
      <c r="T53" s="446"/>
      <c r="U53" s="446"/>
      <c r="V53" s="449"/>
      <c r="W53" s="518"/>
      <c r="X53" s="443"/>
      <c r="Y53" s="443"/>
      <c r="Z53" s="443"/>
    </row>
    <row r="54" ht="18.75" customHeight="1">
      <c r="A54" s="443"/>
      <c r="B54" s="444"/>
      <c r="C54" s="444"/>
      <c r="D54" s="444"/>
      <c r="E54" s="444"/>
      <c r="F54" s="451"/>
      <c r="G54" s="451"/>
      <c r="H54" s="444"/>
      <c r="I54" s="457"/>
      <c r="J54" s="457"/>
      <c r="K54" s="446"/>
      <c r="L54" s="446"/>
      <c r="M54" s="446"/>
      <c r="N54" s="446"/>
      <c r="O54" s="443"/>
      <c r="P54" s="443"/>
      <c r="Q54" s="443"/>
      <c r="R54" s="446"/>
      <c r="S54" s="446"/>
      <c r="T54" s="446"/>
      <c r="U54" s="446"/>
      <c r="V54" s="449"/>
      <c r="W54" s="518"/>
      <c r="X54" s="443"/>
      <c r="Y54" s="443"/>
      <c r="Z54" s="443"/>
    </row>
    <row r="55" ht="18.75" customHeight="1">
      <c r="A55" s="443"/>
      <c r="B55" s="444"/>
      <c r="C55" s="444"/>
      <c r="D55" s="444"/>
      <c r="E55" s="444"/>
      <c r="F55" s="451"/>
      <c r="G55" s="451"/>
      <c r="H55" s="444"/>
      <c r="I55" s="457"/>
      <c r="J55" s="457"/>
      <c r="K55" s="446"/>
      <c r="L55" s="446"/>
      <c r="M55" s="446"/>
      <c r="N55" s="446"/>
      <c r="O55" s="443"/>
      <c r="P55" s="443"/>
      <c r="Q55" s="443"/>
      <c r="R55" s="446"/>
      <c r="S55" s="446"/>
      <c r="T55" s="446"/>
      <c r="U55" s="446"/>
      <c r="V55" s="449"/>
      <c r="W55" s="518"/>
      <c r="X55" s="443"/>
      <c r="Y55" s="443"/>
      <c r="Z55" s="443"/>
    </row>
    <row r="56" ht="18.75" customHeight="1">
      <c r="A56" s="443"/>
      <c r="B56" s="444"/>
      <c r="C56" s="444"/>
      <c r="D56" s="444"/>
      <c r="E56" s="444"/>
      <c r="F56" s="451"/>
      <c r="G56" s="451"/>
      <c r="H56" s="444"/>
      <c r="I56" s="457"/>
      <c r="J56" s="457"/>
      <c r="K56" s="446"/>
      <c r="L56" s="446"/>
      <c r="M56" s="446"/>
      <c r="N56" s="446"/>
      <c r="O56" s="443"/>
      <c r="P56" s="443"/>
      <c r="Q56" s="443"/>
      <c r="R56" s="446"/>
      <c r="S56" s="446"/>
      <c r="T56" s="446"/>
      <c r="U56" s="446"/>
      <c r="V56" s="449"/>
      <c r="W56" s="518"/>
      <c r="X56" s="443"/>
      <c r="Y56" s="443"/>
      <c r="Z56" s="443"/>
    </row>
    <row r="57" ht="18.75" customHeight="1">
      <c r="A57" s="443"/>
      <c r="B57" s="444"/>
      <c r="C57" s="444"/>
      <c r="D57" s="444"/>
      <c r="E57" s="444"/>
      <c r="F57" s="451"/>
      <c r="G57" s="451"/>
      <c r="H57" s="444"/>
      <c r="I57" s="457"/>
      <c r="J57" s="457"/>
      <c r="K57" s="446"/>
      <c r="L57" s="446"/>
      <c r="M57" s="446"/>
      <c r="N57" s="446"/>
      <c r="O57" s="443"/>
      <c r="P57" s="443"/>
      <c r="Q57" s="443"/>
      <c r="R57" s="446"/>
      <c r="S57" s="446"/>
      <c r="T57" s="446"/>
      <c r="U57" s="446"/>
      <c r="V57" s="449"/>
      <c r="W57" s="518"/>
      <c r="X57" s="443"/>
      <c r="Y57" s="443"/>
      <c r="Z57" s="443"/>
    </row>
    <row r="58" ht="18.75" customHeight="1">
      <c r="A58" s="443"/>
      <c r="B58" s="444"/>
      <c r="C58" s="444"/>
      <c r="D58" s="444"/>
      <c r="E58" s="444"/>
      <c r="F58" s="451"/>
      <c r="G58" s="451"/>
      <c r="H58" s="444"/>
      <c r="I58" s="457"/>
      <c r="J58" s="457"/>
      <c r="K58" s="446"/>
      <c r="L58" s="446"/>
      <c r="M58" s="446"/>
      <c r="N58" s="446"/>
      <c r="O58" s="443"/>
      <c r="P58" s="443"/>
      <c r="Q58" s="443"/>
      <c r="R58" s="446"/>
      <c r="S58" s="446"/>
      <c r="T58" s="446"/>
      <c r="U58" s="446"/>
      <c r="V58" s="449"/>
      <c r="W58" s="518"/>
      <c r="X58" s="443"/>
      <c r="Y58" s="443"/>
      <c r="Z58" s="443"/>
    </row>
    <row r="59" ht="18.75" customHeight="1">
      <c r="A59" s="443"/>
      <c r="B59" s="444"/>
      <c r="C59" s="444"/>
      <c r="D59" s="444"/>
      <c r="E59" s="444"/>
      <c r="F59" s="451"/>
      <c r="G59" s="451"/>
      <c r="H59" s="444"/>
      <c r="I59" s="457"/>
      <c r="J59" s="457"/>
      <c r="K59" s="446"/>
      <c r="L59" s="446"/>
      <c r="M59" s="446"/>
      <c r="N59" s="446"/>
      <c r="O59" s="443"/>
      <c r="P59" s="443"/>
      <c r="Q59" s="443"/>
      <c r="R59" s="446"/>
      <c r="S59" s="446"/>
      <c r="T59" s="446"/>
      <c r="U59" s="446"/>
      <c r="V59" s="449"/>
      <c r="W59" s="518"/>
      <c r="X59" s="443"/>
      <c r="Y59" s="443"/>
      <c r="Z59" s="443"/>
    </row>
    <row r="60" ht="18.75" customHeight="1">
      <c r="A60" s="443"/>
      <c r="B60" s="444"/>
      <c r="C60" s="444"/>
      <c r="D60" s="444"/>
      <c r="E60" s="444"/>
      <c r="F60" s="451"/>
      <c r="G60" s="451"/>
      <c r="H60" s="444"/>
      <c r="I60" s="457"/>
      <c r="J60" s="457"/>
      <c r="K60" s="446"/>
      <c r="L60" s="446"/>
      <c r="M60" s="446"/>
      <c r="N60" s="446"/>
      <c r="O60" s="443"/>
      <c r="P60" s="443"/>
      <c r="Q60" s="443"/>
      <c r="R60" s="446"/>
      <c r="S60" s="446"/>
      <c r="T60" s="446"/>
      <c r="U60" s="446"/>
      <c r="V60" s="449"/>
      <c r="W60" s="518"/>
      <c r="X60" s="443"/>
      <c r="Y60" s="443"/>
      <c r="Z60" s="443"/>
    </row>
    <row r="61" ht="18.75" customHeight="1">
      <c r="A61" s="443"/>
      <c r="B61" s="444"/>
      <c r="C61" s="444"/>
      <c r="D61" s="444"/>
      <c r="E61" s="444"/>
      <c r="F61" s="451"/>
      <c r="G61" s="451"/>
      <c r="H61" s="444"/>
      <c r="I61" s="457"/>
      <c r="J61" s="457"/>
      <c r="K61" s="446"/>
      <c r="L61" s="446"/>
      <c r="M61" s="446"/>
      <c r="N61" s="446"/>
      <c r="O61" s="443"/>
      <c r="P61" s="443"/>
      <c r="Q61" s="443"/>
      <c r="R61" s="446"/>
      <c r="S61" s="446"/>
      <c r="T61" s="446"/>
      <c r="U61" s="446"/>
      <c r="V61" s="449"/>
      <c r="W61" s="518"/>
      <c r="X61" s="443"/>
      <c r="Y61" s="443"/>
      <c r="Z61" s="443"/>
    </row>
    <row r="62" ht="18.75" customHeight="1">
      <c r="A62" s="443"/>
      <c r="B62" s="444"/>
      <c r="C62" s="444"/>
      <c r="D62" s="444"/>
      <c r="E62" s="444"/>
      <c r="F62" s="451"/>
      <c r="G62" s="451"/>
      <c r="H62" s="444"/>
      <c r="I62" s="457"/>
      <c r="J62" s="457"/>
      <c r="K62" s="446"/>
      <c r="L62" s="446"/>
      <c r="M62" s="446"/>
      <c r="N62" s="446"/>
      <c r="O62" s="443"/>
      <c r="P62" s="443"/>
      <c r="Q62" s="443"/>
      <c r="R62" s="446"/>
      <c r="S62" s="446"/>
      <c r="T62" s="446"/>
      <c r="U62" s="446"/>
      <c r="V62" s="449"/>
      <c r="W62" s="518"/>
      <c r="X62" s="443"/>
      <c r="Y62" s="443"/>
      <c r="Z62" s="443"/>
    </row>
    <row r="63" ht="18.75" customHeight="1">
      <c r="A63" s="443"/>
      <c r="B63" s="444"/>
      <c r="C63" s="444"/>
      <c r="D63" s="444"/>
      <c r="E63" s="444"/>
      <c r="F63" s="451"/>
      <c r="G63" s="451"/>
      <c r="H63" s="444"/>
      <c r="I63" s="457"/>
      <c r="J63" s="457"/>
      <c r="K63" s="446"/>
      <c r="L63" s="446"/>
      <c r="M63" s="446"/>
      <c r="N63" s="446"/>
      <c r="O63" s="443"/>
      <c r="P63" s="443"/>
      <c r="Q63" s="443"/>
      <c r="R63" s="446"/>
      <c r="S63" s="446"/>
      <c r="T63" s="446"/>
      <c r="U63" s="446"/>
      <c r="V63" s="449"/>
      <c r="W63" s="518"/>
      <c r="X63" s="443"/>
      <c r="Y63" s="443"/>
      <c r="Z63" s="443"/>
    </row>
    <row r="64" ht="18.75" customHeight="1">
      <c r="A64" s="443"/>
      <c r="B64" s="444"/>
      <c r="C64" s="444"/>
      <c r="D64" s="444"/>
      <c r="E64" s="444"/>
      <c r="F64" s="451"/>
      <c r="G64" s="451"/>
      <c r="H64" s="444"/>
      <c r="I64" s="457"/>
      <c r="J64" s="457"/>
      <c r="K64" s="446"/>
      <c r="L64" s="446"/>
      <c r="M64" s="446"/>
      <c r="N64" s="446"/>
      <c r="O64" s="443"/>
      <c r="P64" s="443"/>
      <c r="Q64" s="443"/>
      <c r="R64" s="446"/>
      <c r="S64" s="446"/>
      <c r="T64" s="446"/>
      <c r="U64" s="446"/>
      <c r="V64" s="449"/>
      <c r="W64" s="518"/>
      <c r="X64" s="443"/>
      <c r="Y64" s="443"/>
      <c r="Z64" s="443"/>
    </row>
    <row r="65" ht="18.75" customHeight="1">
      <c r="A65" s="443"/>
      <c r="B65" s="444"/>
      <c r="C65" s="444"/>
      <c r="D65" s="444"/>
      <c r="E65" s="444"/>
      <c r="F65" s="451"/>
      <c r="G65" s="451"/>
      <c r="H65" s="444"/>
      <c r="I65" s="457"/>
      <c r="J65" s="457"/>
      <c r="K65" s="446"/>
      <c r="L65" s="446"/>
      <c r="M65" s="446"/>
      <c r="N65" s="446"/>
      <c r="O65" s="443"/>
      <c r="P65" s="443"/>
      <c r="Q65" s="443"/>
      <c r="R65" s="446"/>
      <c r="S65" s="446"/>
      <c r="T65" s="446"/>
      <c r="U65" s="446"/>
      <c r="V65" s="449"/>
      <c r="W65" s="518"/>
      <c r="X65" s="443"/>
      <c r="Y65" s="443"/>
      <c r="Z65" s="443"/>
    </row>
    <row r="66" ht="18.75" customHeight="1">
      <c r="A66" s="443"/>
      <c r="B66" s="444"/>
      <c r="C66" s="444"/>
      <c r="D66" s="444"/>
      <c r="E66" s="444"/>
      <c r="F66" s="451"/>
      <c r="G66" s="451"/>
      <c r="H66" s="444"/>
      <c r="I66" s="457"/>
      <c r="J66" s="457"/>
      <c r="K66" s="446"/>
      <c r="L66" s="446"/>
      <c r="M66" s="446"/>
      <c r="N66" s="446"/>
      <c r="O66" s="443"/>
      <c r="P66" s="443"/>
      <c r="Q66" s="443"/>
      <c r="R66" s="446"/>
      <c r="S66" s="446"/>
      <c r="T66" s="446"/>
      <c r="U66" s="446"/>
      <c r="V66" s="449"/>
      <c r="W66" s="518"/>
      <c r="X66" s="443"/>
      <c r="Y66" s="443"/>
      <c r="Z66" s="443"/>
    </row>
    <row r="67" ht="18.75" customHeight="1">
      <c r="A67" s="443"/>
      <c r="B67" s="444"/>
      <c r="C67" s="444"/>
      <c r="D67" s="444"/>
      <c r="E67" s="444"/>
      <c r="F67" s="451"/>
      <c r="G67" s="451"/>
      <c r="H67" s="444"/>
      <c r="I67" s="457"/>
      <c r="J67" s="457"/>
      <c r="K67" s="446"/>
      <c r="L67" s="446"/>
      <c r="M67" s="446"/>
      <c r="N67" s="446"/>
      <c r="O67" s="443"/>
      <c r="P67" s="443"/>
      <c r="Q67" s="443"/>
      <c r="R67" s="446"/>
      <c r="S67" s="446"/>
      <c r="T67" s="446"/>
      <c r="U67" s="446"/>
      <c r="V67" s="449"/>
      <c r="W67" s="518"/>
      <c r="X67" s="443"/>
      <c r="Y67" s="443"/>
      <c r="Z67" s="443"/>
    </row>
    <row r="68" ht="18.75" customHeight="1">
      <c r="A68" s="443"/>
      <c r="B68" s="444"/>
      <c r="C68" s="444"/>
      <c r="D68" s="444"/>
      <c r="E68" s="444"/>
      <c r="F68" s="451"/>
      <c r="G68" s="451"/>
      <c r="H68" s="444"/>
      <c r="I68" s="457"/>
      <c r="J68" s="457"/>
      <c r="K68" s="446"/>
      <c r="L68" s="446"/>
      <c r="M68" s="446"/>
      <c r="N68" s="446"/>
      <c r="O68" s="443"/>
      <c r="P68" s="443"/>
      <c r="Q68" s="443"/>
      <c r="R68" s="446"/>
      <c r="S68" s="446"/>
      <c r="T68" s="446"/>
      <c r="U68" s="446"/>
      <c r="V68" s="449"/>
      <c r="W68" s="518"/>
      <c r="X68" s="443"/>
      <c r="Y68" s="443"/>
      <c r="Z68" s="443"/>
    </row>
    <row r="69" ht="18.75" customHeight="1">
      <c r="A69" s="443"/>
      <c r="B69" s="444"/>
      <c r="C69" s="444"/>
      <c r="D69" s="444"/>
      <c r="E69" s="444"/>
      <c r="F69" s="451"/>
      <c r="G69" s="451"/>
      <c r="H69" s="444"/>
      <c r="I69" s="457"/>
      <c r="J69" s="457"/>
      <c r="K69" s="446"/>
      <c r="L69" s="446"/>
      <c r="M69" s="446"/>
      <c r="N69" s="446"/>
      <c r="O69" s="443"/>
      <c r="P69" s="443"/>
      <c r="Q69" s="443"/>
      <c r="R69" s="446"/>
      <c r="S69" s="446"/>
      <c r="T69" s="446"/>
      <c r="U69" s="446"/>
      <c r="V69" s="449"/>
      <c r="W69" s="518"/>
      <c r="X69" s="443"/>
      <c r="Y69" s="443"/>
      <c r="Z69" s="443"/>
    </row>
    <row r="70" ht="18.75" customHeight="1">
      <c r="A70" s="443"/>
      <c r="B70" s="444"/>
      <c r="C70" s="444"/>
      <c r="D70" s="444"/>
      <c r="E70" s="444"/>
      <c r="F70" s="451"/>
      <c r="G70" s="451"/>
      <c r="H70" s="444"/>
      <c r="I70" s="457"/>
      <c r="J70" s="457"/>
      <c r="K70" s="446"/>
      <c r="L70" s="446"/>
      <c r="M70" s="446"/>
      <c r="N70" s="446"/>
      <c r="O70" s="443"/>
      <c r="P70" s="443"/>
      <c r="Q70" s="443"/>
      <c r="R70" s="446"/>
      <c r="S70" s="446"/>
      <c r="T70" s="446"/>
      <c r="U70" s="446"/>
      <c r="V70" s="449"/>
      <c r="W70" s="518"/>
      <c r="X70" s="443"/>
      <c r="Y70" s="443"/>
      <c r="Z70" s="443"/>
    </row>
    <row r="71" ht="18.75" customHeight="1">
      <c r="A71" s="443"/>
      <c r="B71" s="444"/>
      <c r="C71" s="444"/>
      <c r="D71" s="444"/>
      <c r="E71" s="444"/>
      <c r="F71" s="451"/>
      <c r="G71" s="451"/>
      <c r="H71" s="444"/>
      <c r="I71" s="457"/>
      <c r="J71" s="457"/>
      <c r="K71" s="446"/>
      <c r="L71" s="446"/>
      <c r="M71" s="446"/>
      <c r="N71" s="446"/>
      <c r="O71" s="443"/>
      <c r="P71" s="443"/>
      <c r="Q71" s="443"/>
      <c r="R71" s="446"/>
      <c r="S71" s="446"/>
      <c r="T71" s="446"/>
      <c r="U71" s="446"/>
      <c r="V71" s="449"/>
      <c r="W71" s="518"/>
      <c r="X71" s="443"/>
      <c r="Y71" s="443"/>
      <c r="Z71" s="443"/>
    </row>
    <row r="72" ht="18.75" customHeight="1">
      <c r="A72" s="443"/>
      <c r="B72" s="444"/>
      <c r="C72" s="444"/>
      <c r="D72" s="444"/>
      <c r="E72" s="444"/>
      <c r="F72" s="451"/>
      <c r="G72" s="451"/>
      <c r="H72" s="444"/>
      <c r="I72" s="457"/>
      <c r="J72" s="457"/>
      <c r="K72" s="446"/>
      <c r="L72" s="446"/>
      <c r="M72" s="446"/>
      <c r="N72" s="446"/>
      <c r="O72" s="443"/>
      <c r="P72" s="443"/>
      <c r="Q72" s="443"/>
      <c r="R72" s="446"/>
      <c r="S72" s="446"/>
      <c r="T72" s="446"/>
      <c r="U72" s="446"/>
      <c r="V72" s="449"/>
      <c r="W72" s="518"/>
      <c r="X72" s="443"/>
      <c r="Y72" s="443"/>
      <c r="Z72" s="443"/>
    </row>
    <row r="73" ht="18.75" customHeight="1">
      <c r="A73" s="443"/>
      <c r="B73" s="444"/>
      <c r="C73" s="444"/>
      <c r="D73" s="444"/>
      <c r="E73" s="444"/>
      <c r="F73" s="451"/>
      <c r="G73" s="451"/>
      <c r="H73" s="444"/>
      <c r="I73" s="457"/>
      <c r="J73" s="457"/>
      <c r="K73" s="446"/>
      <c r="L73" s="446"/>
      <c r="M73" s="446"/>
      <c r="N73" s="446"/>
      <c r="O73" s="443"/>
      <c r="P73" s="443"/>
      <c r="Q73" s="443"/>
      <c r="R73" s="446"/>
      <c r="S73" s="446"/>
      <c r="T73" s="446"/>
      <c r="U73" s="446"/>
      <c r="V73" s="449"/>
      <c r="W73" s="518"/>
      <c r="X73" s="443"/>
      <c r="Y73" s="443"/>
      <c r="Z73" s="443"/>
    </row>
    <row r="74" ht="18.75" customHeight="1">
      <c r="A74" s="443"/>
      <c r="B74" s="444"/>
      <c r="C74" s="444"/>
      <c r="D74" s="444"/>
      <c r="E74" s="444"/>
      <c r="F74" s="451"/>
      <c r="G74" s="451"/>
      <c r="H74" s="444"/>
      <c r="I74" s="457"/>
      <c r="J74" s="457"/>
      <c r="K74" s="446"/>
      <c r="L74" s="446"/>
      <c r="M74" s="446"/>
      <c r="N74" s="446"/>
      <c r="O74" s="443"/>
      <c r="P74" s="443"/>
      <c r="Q74" s="443"/>
      <c r="R74" s="446"/>
      <c r="S74" s="446"/>
      <c r="T74" s="446"/>
      <c r="U74" s="446"/>
      <c r="V74" s="449"/>
      <c r="W74" s="518"/>
      <c r="X74" s="443"/>
      <c r="Y74" s="443"/>
      <c r="Z74" s="443"/>
    </row>
    <row r="75" ht="18.75" customHeight="1">
      <c r="A75" s="443"/>
      <c r="B75" s="444"/>
      <c r="C75" s="444"/>
      <c r="D75" s="444"/>
      <c r="E75" s="444"/>
      <c r="F75" s="451"/>
      <c r="G75" s="451"/>
      <c r="H75" s="444"/>
      <c r="I75" s="457"/>
      <c r="J75" s="457"/>
      <c r="K75" s="446"/>
      <c r="L75" s="446"/>
      <c r="M75" s="446"/>
      <c r="N75" s="446"/>
      <c r="O75" s="443"/>
      <c r="P75" s="443"/>
      <c r="Q75" s="443"/>
      <c r="R75" s="446"/>
      <c r="S75" s="446"/>
      <c r="T75" s="446"/>
      <c r="U75" s="446"/>
      <c r="V75" s="449"/>
      <c r="W75" s="518"/>
      <c r="X75" s="443"/>
      <c r="Y75" s="443"/>
      <c r="Z75" s="443"/>
    </row>
    <row r="76" ht="18.75" customHeight="1">
      <c r="A76" s="443"/>
      <c r="B76" s="444"/>
      <c r="C76" s="444"/>
      <c r="D76" s="444"/>
      <c r="E76" s="444"/>
      <c r="F76" s="451"/>
      <c r="G76" s="451"/>
      <c r="H76" s="444"/>
      <c r="I76" s="457"/>
      <c r="J76" s="457"/>
      <c r="K76" s="446"/>
      <c r="L76" s="446"/>
      <c r="M76" s="446"/>
      <c r="N76" s="446"/>
      <c r="O76" s="443"/>
      <c r="P76" s="443"/>
      <c r="Q76" s="443"/>
      <c r="R76" s="446"/>
      <c r="S76" s="446"/>
      <c r="T76" s="446"/>
      <c r="U76" s="446"/>
      <c r="V76" s="449"/>
      <c r="W76" s="518"/>
      <c r="X76" s="443"/>
      <c r="Y76" s="443"/>
      <c r="Z76" s="443"/>
    </row>
    <row r="77" ht="18.75" customHeight="1">
      <c r="A77" s="443"/>
      <c r="B77" s="444"/>
      <c r="C77" s="444"/>
      <c r="D77" s="444"/>
      <c r="E77" s="444"/>
      <c r="F77" s="451"/>
      <c r="G77" s="451"/>
      <c r="H77" s="444"/>
      <c r="I77" s="457"/>
      <c r="J77" s="457"/>
      <c r="K77" s="446"/>
      <c r="L77" s="446"/>
      <c r="M77" s="446"/>
      <c r="N77" s="446"/>
      <c r="O77" s="443"/>
      <c r="P77" s="443"/>
      <c r="Q77" s="443"/>
      <c r="R77" s="446"/>
      <c r="S77" s="446"/>
      <c r="T77" s="446"/>
      <c r="U77" s="446"/>
      <c r="V77" s="449"/>
      <c r="W77" s="518"/>
      <c r="X77" s="443"/>
      <c r="Y77" s="443"/>
      <c r="Z77" s="443"/>
    </row>
    <row r="78" ht="18.75" customHeight="1">
      <c r="A78" s="443"/>
      <c r="B78" s="444"/>
      <c r="C78" s="444"/>
      <c r="D78" s="444"/>
      <c r="E78" s="444"/>
      <c r="F78" s="451"/>
      <c r="G78" s="451"/>
      <c r="H78" s="444"/>
      <c r="I78" s="457"/>
      <c r="J78" s="457"/>
      <c r="K78" s="446"/>
      <c r="L78" s="446"/>
      <c r="M78" s="446"/>
      <c r="N78" s="446"/>
      <c r="O78" s="443"/>
      <c r="P78" s="443"/>
      <c r="Q78" s="443"/>
      <c r="R78" s="446"/>
      <c r="S78" s="446"/>
      <c r="T78" s="446"/>
      <c r="U78" s="446"/>
      <c r="V78" s="449"/>
      <c r="W78" s="518"/>
      <c r="X78" s="443"/>
      <c r="Y78" s="443"/>
      <c r="Z78" s="443"/>
    </row>
    <row r="79" ht="18.75" customHeight="1">
      <c r="A79" s="443"/>
      <c r="B79" s="444"/>
      <c r="C79" s="444"/>
      <c r="D79" s="444"/>
      <c r="E79" s="444"/>
      <c r="F79" s="451"/>
      <c r="G79" s="451"/>
      <c r="H79" s="444"/>
      <c r="I79" s="457"/>
      <c r="J79" s="457"/>
      <c r="K79" s="446"/>
      <c r="L79" s="446"/>
      <c r="M79" s="446"/>
      <c r="N79" s="446"/>
      <c r="O79" s="443"/>
      <c r="P79" s="443"/>
      <c r="Q79" s="443"/>
      <c r="R79" s="446"/>
      <c r="S79" s="446"/>
      <c r="T79" s="446"/>
      <c r="U79" s="446"/>
      <c r="V79" s="449"/>
      <c r="W79" s="518"/>
      <c r="X79" s="443"/>
      <c r="Y79" s="443"/>
      <c r="Z79" s="443"/>
    </row>
    <row r="80" ht="18.75" customHeight="1">
      <c r="A80" s="443"/>
      <c r="B80" s="444"/>
      <c r="C80" s="444"/>
      <c r="D80" s="444"/>
      <c r="E80" s="444"/>
      <c r="F80" s="451"/>
      <c r="G80" s="451"/>
      <c r="H80" s="444"/>
      <c r="I80" s="457"/>
      <c r="J80" s="457"/>
      <c r="K80" s="446"/>
      <c r="L80" s="446"/>
      <c r="M80" s="446"/>
      <c r="N80" s="446"/>
      <c r="O80" s="443"/>
      <c r="P80" s="443"/>
      <c r="Q80" s="443"/>
      <c r="R80" s="446"/>
      <c r="S80" s="446"/>
      <c r="T80" s="446"/>
      <c r="U80" s="446"/>
      <c r="V80" s="449"/>
      <c r="W80" s="518"/>
      <c r="X80" s="443"/>
      <c r="Y80" s="443"/>
      <c r="Z80" s="443"/>
    </row>
    <row r="81" ht="18.75" customHeight="1">
      <c r="A81" s="443"/>
      <c r="B81" s="444"/>
      <c r="C81" s="444"/>
      <c r="D81" s="444"/>
      <c r="E81" s="444"/>
      <c r="F81" s="451"/>
      <c r="G81" s="451"/>
      <c r="H81" s="444"/>
      <c r="I81" s="457"/>
      <c r="J81" s="457"/>
      <c r="K81" s="446"/>
      <c r="L81" s="446"/>
      <c r="M81" s="446"/>
      <c r="N81" s="446"/>
      <c r="O81" s="443"/>
      <c r="P81" s="443"/>
      <c r="Q81" s="443"/>
      <c r="R81" s="446"/>
      <c r="S81" s="446"/>
      <c r="T81" s="446"/>
      <c r="U81" s="446"/>
      <c r="V81" s="449"/>
      <c r="W81" s="518"/>
      <c r="X81" s="443"/>
      <c r="Y81" s="443"/>
      <c r="Z81" s="443"/>
    </row>
    <row r="82" ht="18.75" customHeight="1">
      <c r="A82" s="443"/>
      <c r="B82" s="444"/>
      <c r="C82" s="444"/>
      <c r="D82" s="444"/>
      <c r="E82" s="444"/>
      <c r="F82" s="451"/>
      <c r="G82" s="451"/>
      <c r="H82" s="444"/>
      <c r="I82" s="457"/>
      <c r="J82" s="457"/>
      <c r="K82" s="446"/>
      <c r="L82" s="446"/>
      <c r="M82" s="446"/>
      <c r="N82" s="446"/>
      <c r="O82" s="443"/>
      <c r="P82" s="443"/>
      <c r="Q82" s="443"/>
      <c r="R82" s="446"/>
      <c r="S82" s="446"/>
      <c r="T82" s="446"/>
      <c r="U82" s="446"/>
      <c r="V82" s="449"/>
      <c r="W82" s="518"/>
      <c r="X82" s="443"/>
      <c r="Y82" s="443"/>
      <c r="Z82" s="443"/>
    </row>
    <row r="83" ht="18.75" customHeight="1">
      <c r="A83" s="443"/>
      <c r="B83" s="444"/>
      <c r="C83" s="444"/>
      <c r="D83" s="444"/>
      <c r="E83" s="444"/>
      <c r="F83" s="451"/>
      <c r="G83" s="451"/>
      <c r="H83" s="444"/>
      <c r="I83" s="457"/>
      <c r="J83" s="457"/>
      <c r="K83" s="446"/>
      <c r="L83" s="446"/>
      <c r="M83" s="446"/>
      <c r="N83" s="446"/>
      <c r="O83" s="443"/>
      <c r="P83" s="443"/>
      <c r="Q83" s="443"/>
      <c r="R83" s="446"/>
      <c r="S83" s="446"/>
      <c r="T83" s="446"/>
      <c r="U83" s="446"/>
      <c r="V83" s="449"/>
      <c r="W83" s="518"/>
      <c r="X83" s="443"/>
      <c r="Y83" s="443"/>
      <c r="Z83" s="443"/>
    </row>
    <row r="84" ht="18.75" customHeight="1">
      <c r="A84" s="443"/>
      <c r="B84" s="444"/>
      <c r="C84" s="444"/>
      <c r="D84" s="444"/>
      <c r="E84" s="444"/>
      <c r="F84" s="451"/>
      <c r="G84" s="451"/>
      <c r="H84" s="444"/>
      <c r="I84" s="457"/>
      <c r="J84" s="457"/>
      <c r="K84" s="446"/>
      <c r="L84" s="446"/>
      <c r="M84" s="446"/>
      <c r="N84" s="446"/>
      <c r="O84" s="443"/>
      <c r="P84" s="443"/>
      <c r="Q84" s="443"/>
      <c r="R84" s="446"/>
      <c r="S84" s="446"/>
      <c r="T84" s="446"/>
      <c r="U84" s="446"/>
      <c r="V84" s="449"/>
      <c r="W84" s="518"/>
      <c r="X84" s="443"/>
      <c r="Y84" s="443"/>
      <c r="Z84" s="443"/>
    </row>
    <row r="85" ht="18.75" customHeight="1">
      <c r="A85" s="443"/>
      <c r="B85" s="444"/>
      <c r="C85" s="444"/>
      <c r="D85" s="444"/>
      <c r="E85" s="444"/>
      <c r="F85" s="451"/>
      <c r="G85" s="451"/>
      <c r="H85" s="444"/>
      <c r="I85" s="457"/>
      <c r="J85" s="457"/>
      <c r="K85" s="446"/>
      <c r="L85" s="446"/>
      <c r="M85" s="446"/>
      <c r="N85" s="446"/>
      <c r="O85" s="443"/>
      <c r="P85" s="443"/>
      <c r="Q85" s="443"/>
      <c r="R85" s="446"/>
      <c r="S85" s="446"/>
      <c r="T85" s="446"/>
      <c r="U85" s="446"/>
      <c r="V85" s="449"/>
      <c r="W85" s="518"/>
      <c r="X85" s="443"/>
      <c r="Y85" s="443"/>
      <c r="Z85" s="443"/>
    </row>
    <row r="86" ht="18.75" customHeight="1">
      <c r="A86" s="443"/>
      <c r="B86" s="444"/>
      <c r="C86" s="444"/>
      <c r="D86" s="444"/>
      <c r="E86" s="444"/>
      <c r="F86" s="451"/>
      <c r="G86" s="451"/>
      <c r="H86" s="444"/>
      <c r="I86" s="457"/>
      <c r="J86" s="457"/>
      <c r="K86" s="446"/>
      <c r="L86" s="446"/>
      <c r="M86" s="446"/>
      <c r="N86" s="446"/>
      <c r="O86" s="443"/>
      <c r="P86" s="443"/>
      <c r="Q86" s="443"/>
      <c r="R86" s="446"/>
      <c r="S86" s="446"/>
      <c r="T86" s="446"/>
      <c r="U86" s="446"/>
      <c r="V86" s="449"/>
      <c r="W86" s="518"/>
      <c r="X86" s="443"/>
      <c r="Y86" s="443"/>
      <c r="Z86" s="443"/>
    </row>
    <row r="87" ht="18.75" customHeight="1">
      <c r="A87" s="443"/>
      <c r="B87" s="444"/>
      <c r="C87" s="444"/>
      <c r="D87" s="444"/>
      <c r="E87" s="444"/>
      <c r="F87" s="451"/>
      <c r="G87" s="451"/>
      <c r="H87" s="444"/>
      <c r="I87" s="457"/>
      <c r="J87" s="457"/>
      <c r="K87" s="446"/>
      <c r="L87" s="446"/>
      <c r="M87" s="446"/>
      <c r="N87" s="446"/>
      <c r="O87" s="443"/>
      <c r="P87" s="443"/>
      <c r="Q87" s="443"/>
      <c r="R87" s="446"/>
      <c r="S87" s="446"/>
      <c r="T87" s="446"/>
      <c r="U87" s="446"/>
      <c r="V87" s="449"/>
      <c r="W87" s="518"/>
      <c r="X87" s="443"/>
      <c r="Y87" s="443"/>
      <c r="Z87" s="443"/>
    </row>
    <row r="88" ht="18.75" customHeight="1">
      <c r="A88" s="443"/>
      <c r="B88" s="444"/>
      <c r="C88" s="444"/>
      <c r="D88" s="444"/>
      <c r="E88" s="444"/>
      <c r="F88" s="451"/>
      <c r="G88" s="451"/>
      <c r="H88" s="444"/>
      <c r="I88" s="457"/>
      <c r="J88" s="457"/>
      <c r="K88" s="446"/>
      <c r="L88" s="446"/>
      <c r="M88" s="446"/>
      <c r="N88" s="446"/>
      <c r="O88" s="443"/>
      <c r="P88" s="443"/>
      <c r="Q88" s="443"/>
      <c r="R88" s="446"/>
      <c r="S88" s="446"/>
      <c r="T88" s="446"/>
      <c r="U88" s="446"/>
      <c r="V88" s="449"/>
      <c r="W88" s="518"/>
      <c r="X88" s="443"/>
      <c r="Y88" s="443"/>
      <c r="Z88" s="443"/>
    </row>
    <row r="89" ht="18.75" customHeight="1">
      <c r="A89" s="443"/>
      <c r="B89" s="444"/>
      <c r="C89" s="444"/>
      <c r="D89" s="444"/>
      <c r="E89" s="444"/>
      <c r="F89" s="451"/>
      <c r="G89" s="451"/>
      <c r="H89" s="444"/>
      <c r="I89" s="457"/>
      <c r="J89" s="457"/>
      <c r="K89" s="446"/>
      <c r="L89" s="446"/>
      <c r="M89" s="446"/>
      <c r="N89" s="446"/>
      <c r="O89" s="443"/>
      <c r="P89" s="443"/>
      <c r="Q89" s="443"/>
      <c r="R89" s="446"/>
      <c r="S89" s="446"/>
      <c r="T89" s="446"/>
      <c r="U89" s="446"/>
      <c r="V89" s="449"/>
      <c r="W89" s="518"/>
      <c r="X89" s="443"/>
      <c r="Y89" s="443"/>
      <c r="Z89" s="443"/>
    </row>
    <row r="90" ht="18.75" customHeight="1">
      <c r="A90" s="443"/>
      <c r="B90" s="444"/>
      <c r="C90" s="444"/>
      <c r="D90" s="444"/>
      <c r="E90" s="444"/>
      <c r="F90" s="451"/>
      <c r="G90" s="451"/>
      <c r="H90" s="444"/>
      <c r="I90" s="457"/>
      <c r="J90" s="457"/>
      <c r="K90" s="446"/>
      <c r="L90" s="446"/>
      <c r="M90" s="446"/>
      <c r="N90" s="446"/>
      <c r="O90" s="443"/>
      <c r="P90" s="443"/>
      <c r="Q90" s="443"/>
      <c r="R90" s="446"/>
      <c r="S90" s="446"/>
      <c r="T90" s="446"/>
      <c r="U90" s="446"/>
      <c r="V90" s="449"/>
      <c r="W90" s="518"/>
      <c r="X90" s="443"/>
      <c r="Y90" s="443"/>
      <c r="Z90" s="443"/>
    </row>
    <row r="91" ht="18.75" customHeight="1">
      <c r="A91" s="443"/>
      <c r="B91" s="444"/>
      <c r="C91" s="444"/>
      <c r="D91" s="444"/>
      <c r="E91" s="444"/>
      <c r="F91" s="451"/>
      <c r="G91" s="451"/>
      <c r="H91" s="444"/>
      <c r="I91" s="457"/>
      <c r="J91" s="457"/>
      <c r="K91" s="446"/>
      <c r="L91" s="446"/>
      <c r="M91" s="446"/>
      <c r="N91" s="446"/>
      <c r="O91" s="443"/>
      <c r="P91" s="443"/>
      <c r="Q91" s="443"/>
      <c r="R91" s="446"/>
      <c r="S91" s="446"/>
      <c r="T91" s="446"/>
      <c r="U91" s="446"/>
      <c r="V91" s="449"/>
      <c r="W91" s="518"/>
      <c r="X91" s="443"/>
      <c r="Y91" s="443"/>
      <c r="Z91" s="443"/>
    </row>
    <row r="92" ht="18.75" customHeight="1">
      <c r="A92" s="443"/>
      <c r="B92" s="444"/>
      <c r="C92" s="444"/>
      <c r="D92" s="444"/>
      <c r="E92" s="444"/>
      <c r="F92" s="451"/>
      <c r="G92" s="451"/>
      <c r="H92" s="444"/>
      <c r="I92" s="457"/>
      <c r="J92" s="457"/>
      <c r="K92" s="446"/>
      <c r="L92" s="446"/>
      <c r="M92" s="446"/>
      <c r="N92" s="446"/>
      <c r="O92" s="443"/>
      <c r="P92" s="443"/>
      <c r="Q92" s="443"/>
      <c r="R92" s="446"/>
      <c r="S92" s="446"/>
      <c r="T92" s="446"/>
      <c r="U92" s="446"/>
      <c r="V92" s="449"/>
      <c r="W92" s="518"/>
      <c r="X92" s="443"/>
      <c r="Y92" s="443"/>
      <c r="Z92" s="443"/>
    </row>
    <row r="93" ht="18.75" customHeight="1">
      <c r="A93" s="443"/>
      <c r="B93" s="444"/>
      <c r="C93" s="444"/>
      <c r="D93" s="444"/>
      <c r="E93" s="444"/>
      <c r="F93" s="451"/>
      <c r="G93" s="451"/>
      <c r="H93" s="444"/>
      <c r="I93" s="457"/>
      <c r="J93" s="457"/>
      <c r="K93" s="446"/>
      <c r="L93" s="446"/>
      <c r="M93" s="446"/>
      <c r="N93" s="446"/>
      <c r="O93" s="443"/>
      <c r="P93" s="443"/>
      <c r="Q93" s="443"/>
      <c r="R93" s="446"/>
      <c r="S93" s="446"/>
      <c r="T93" s="446"/>
      <c r="U93" s="446"/>
      <c r="V93" s="449"/>
      <c r="W93" s="518"/>
      <c r="X93" s="443"/>
      <c r="Y93" s="443"/>
      <c r="Z93" s="443"/>
    </row>
    <row r="94" ht="18.75" customHeight="1">
      <c r="A94" s="443"/>
      <c r="B94" s="444"/>
      <c r="C94" s="444"/>
      <c r="D94" s="444"/>
      <c r="E94" s="444"/>
      <c r="F94" s="451"/>
      <c r="G94" s="451"/>
      <c r="H94" s="444"/>
      <c r="I94" s="457"/>
      <c r="J94" s="457"/>
      <c r="K94" s="446"/>
      <c r="L94" s="446"/>
      <c r="M94" s="446"/>
      <c r="N94" s="446"/>
      <c r="O94" s="443"/>
      <c r="P94" s="443"/>
      <c r="Q94" s="443"/>
      <c r="R94" s="446"/>
      <c r="S94" s="446"/>
      <c r="T94" s="446"/>
      <c r="U94" s="446"/>
      <c r="V94" s="449"/>
      <c r="W94" s="518"/>
      <c r="X94" s="443"/>
      <c r="Y94" s="443"/>
      <c r="Z94" s="443"/>
    </row>
    <row r="95" ht="18.75" customHeight="1">
      <c r="A95" s="443"/>
      <c r="B95" s="444"/>
      <c r="C95" s="444"/>
      <c r="D95" s="444"/>
      <c r="E95" s="444"/>
      <c r="F95" s="451"/>
      <c r="G95" s="451"/>
      <c r="H95" s="444"/>
      <c r="I95" s="457"/>
      <c r="J95" s="457"/>
      <c r="K95" s="446"/>
      <c r="L95" s="446"/>
      <c r="M95" s="446"/>
      <c r="N95" s="446"/>
      <c r="O95" s="443"/>
      <c r="P95" s="443"/>
      <c r="Q95" s="443"/>
      <c r="R95" s="446"/>
      <c r="S95" s="446"/>
      <c r="T95" s="446"/>
      <c r="U95" s="446"/>
      <c r="V95" s="449"/>
      <c r="W95" s="518"/>
      <c r="X95" s="443"/>
      <c r="Y95" s="443"/>
      <c r="Z95" s="443"/>
    </row>
    <row r="96" ht="18.75" customHeight="1">
      <c r="A96" s="443"/>
      <c r="B96" s="444"/>
      <c r="C96" s="444"/>
      <c r="D96" s="444"/>
      <c r="E96" s="444"/>
      <c r="F96" s="451"/>
      <c r="G96" s="451"/>
      <c r="H96" s="444"/>
      <c r="I96" s="457"/>
      <c r="J96" s="457"/>
      <c r="K96" s="446"/>
      <c r="L96" s="446"/>
      <c r="M96" s="446"/>
      <c r="N96" s="446"/>
      <c r="O96" s="443"/>
      <c r="P96" s="443"/>
      <c r="Q96" s="443"/>
      <c r="R96" s="446"/>
      <c r="S96" s="446"/>
      <c r="T96" s="446"/>
      <c r="U96" s="446"/>
      <c r="V96" s="449"/>
      <c r="W96" s="518"/>
      <c r="X96" s="443"/>
      <c r="Y96" s="443"/>
      <c r="Z96" s="443"/>
    </row>
    <row r="97" ht="18.75" customHeight="1">
      <c r="A97" s="443"/>
      <c r="B97" s="444"/>
      <c r="C97" s="444"/>
      <c r="D97" s="444"/>
      <c r="E97" s="444"/>
      <c r="F97" s="451"/>
      <c r="G97" s="451"/>
      <c r="H97" s="444"/>
      <c r="I97" s="457"/>
      <c r="J97" s="457"/>
      <c r="K97" s="446"/>
      <c r="L97" s="446"/>
      <c r="M97" s="446"/>
      <c r="N97" s="446"/>
      <c r="O97" s="443"/>
      <c r="P97" s="443"/>
      <c r="Q97" s="443"/>
      <c r="R97" s="446"/>
      <c r="S97" s="446"/>
      <c r="T97" s="446"/>
      <c r="U97" s="446"/>
      <c r="V97" s="449"/>
      <c r="W97" s="518"/>
      <c r="X97" s="443"/>
      <c r="Y97" s="443"/>
      <c r="Z97" s="443"/>
    </row>
    <row r="98" ht="18.75" customHeight="1">
      <c r="A98" s="443"/>
      <c r="B98" s="444"/>
      <c r="C98" s="444"/>
      <c r="D98" s="444"/>
      <c r="E98" s="444"/>
      <c r="F98" s="451"/>
      <c r="G98" s="451"/>
      <c r="H98" s="444"/>
      <c r="I98" s="457"/>
      <c r="J98" s="457"/>
      <c r="K98" s="446"/>
      <c r="L98" s="446"/>
      <c r="M98" s="446"/>
      <c r="N98" s="446"/>
      <c r="O98" s="443"/>
      <c r="P98" s="443"/>
      <c r="Q98" s="443"/>
      <c r="R98" s="446"/>
      <c r="S98" s="446"/>
      <c r="T98" s="446"/>
      <c r="U98" s="446"/>
      <c r="V98" s="449"/>
      <c r="W98" s="518"/>
      <c r="X98" s="443"/>
      <c r="Y98" s="443"/>
      <c r="Z98" s="443"/>
    </row>
    <row r="99" ht="18.75" customHeight="1">
      <c r="A99" s="443"/>
      <c r="B99" s="444"/>
      <c r="C99" s="444"/>
      <c r="D99" s="444"/>
      <c r="E99" s="444"/>
      <c r="F99" s="451"/>
      <c r="G99" s="451"/>
      <c r="H99" s="444"/>
      <c r="I99" s="457"/>
      <c r="J99" s="457"/>
      <c r="K99" s="446"/>
      <c r="L99" s="446"/>
      <c r="M99" s="446"/>
      <c r="N99" s="446"/>
      <c r="O99" s="443"/>
      <c r="P99" s="443"/>
      <c r="Q99" s="443"/>
      <c r="R99" s="446"/>
      <c r="S99" s="446"/>
      <c r="T99" s="446"/>
      <c r="U99" s="446"/>
      <c r="V99" s="449"/>
      <c r="W99" s="518"/>
      <c r="X99" s="443"/>
      <c r="Y99" s="443"/>
      <c r="Z99" s="443"/>
    </row>
    <row r="100" ht="18.75" customHeight="1">
      <c r="A100" s="443"/>
      <c r="B100" s="444"/>
      <c r="C100" s="444"/>
      <c r="D100" s="444"/>
      <c r="E100" s="444"/>
      <c r="F100" s="451"/>
      <c r="G100" s="451"/>
      <c r="H100" s="444"/>
      <c r="I100" s="457"/>
      <c r="J100" s="457"/>
      <c r="K100" s="446"/>
      <c r="L100" s="446"/>
      <c r="M100" s="446"/>
      <c r="N100" s="446"/>
      <c r="O100" s="443"/>
      <c r="P100" s="443"/>
      <c r="Q100" s="443"/>
      <c r="R100" s="446"/>
      <c r="S100" s="446"/>
      <c r="T100" s="446"/>
      <c r="U100" s="446"/>
      <c r="V100" s="449"/>
      <c r="W100" s="518"/>
      <c r="X100" s="443"/>
      <c r="Y100" s="443"/>
      <c r="Z100" s="443"/>
    </row>
    <row r="101" ht="18.75" customHeight="1">
      <c r="A101" s="443"/>
      <c r="B101" s="444"/>
      <c r="C101" s="444"/>
      <c r="D101" s="444"/>
      <c r="E101" s="444"/>
      <c r="F101" s="451"/>
      <c r="G101" s="451"/>
      <c r="H101" s="444"/>
      <c r="I101" s="457"/>
      <c r="J101" s="457"/>
      <c r="K101" s="446"/>
      <c r="L101" s="446"/>
      <c r="M101" s="446"/>
      <c r="N101" s="446"/>
      <c r="O101" s="443"/>
      <c r="P101" s="443"/>
      <c r="Q101" s="443"/>
      <c r="R101" s="446"/>
      <c r="S101" s="446"/>
      <c r="T101" s="446"/>
      <c r="U101" s="446"/>
      <c r="V101" s="449"/>
      <c r="W101" s="518"/>
      <c r="X101" s="443"/>
      <c r="Y101" s="443"/>
      <c r="Z101" s="443"/>
    </row>
    <row r="102" ht="18.75" customHeight="1">
      <c r="A102" s="443"/>
      <c r="B102" s="444"/>
      <c r="C102" s="444"/>
      <c r="D102" s="444"/>
      <c r="E102" s="444"/>
      <c r="F102" s="451"/>
      <c r="G102" s="451"/>
      <c r="H102" s="444"/>
      <c r="I102" s="457"/>
      <c r="J102" s="457"/>
      <c r="K102" s="446"/>
      <c r="L102" s="446"/>
      <c r="M102" s="446"/>
      <c r="N102" s="446"/>
      <c r="O102" s="443"/>
      <c r="P102" s="443"/>
      <c r="Q102" s="443"/>
      <c r="R102" s="446"/>
      <c r="S102" s="446"/>
      <c r="T102" s="446"/>
      <c r="U102" s="446"/>
      <c r="V102" s="449"/>
      <c r="W102" s="518"/>
      <c r="X102" s="443"/>
      <c r="Y102" s="443"/>
      <c r="Z102" s="443"/>
    </row>
    <row r="103" ht="18.75" customHeight="1">
      <c r="A103" s="443"/>
      <c r="B103" s="444"/>
      <c r="C103" s="444"/>
      <c r="D103" s="444"/>
      <c r="E103" s="444"/>
      <c r="F103" s="451"/>
      <c r="G103" s="451"/>
      <c r="H103" s="444"/>
      <c r="I103" s="457"/>
      <c r="J103" s="457"/>
      <c r="K103" s="446"/>
      <c r="L103" s="446"/>
      <c r="M103" s="446"/>
      <c r="N103" s="446"/>
      <c r="O103" s="443"/>
      <c r="P103" s="443"/>
      <c r="Q103" s="443"/>
      <c r="R103" s="446"/>
      <c r="S103" s="446"/>
      <c r="T103" s="446"/>
      <c r="U103" s="446"/>
      <c r="V103" s="449"/>
      <c r="W103" s="518"/>
      <c r="X103" s="443"/>
      <c r="Y103" s="443"/>
      <c r="Z103" s="443"/>
    </row>
    <row r="104" ht="18.75" customHeight="1">
      <c r="A104" s="443"/>
      <c r="B104" s="444"/>
      <c r="C104" s="444"/>
      <c r="D104" s="444"/>
      <c r="E104" s="444"/>
      <c r="F104" s="451"/>
      <c r="G104" s="451"/>
      <c r="H104" s="444"/>
      <c r="I104" s="457"/>
      <c r="J104" s="457"/>
      <c r="K104" s="446"/>
      <c r="L104" s="446"/>
      <c r="M104" s="446"/>
      <c r="N104" s="446"/>
      <c r="O104" s="443"/>
      <c r="P104" s="443"/>
      <c r="Q104" s="443"/>
      <c r="R104" s="446"/>
      <c r="S104" s="446"/>
      <c r="T104" s="446"/>
      <c r="U104" s="446"/>
      <c r="V104" s="449"/>
      <c r="W104" s="518"/>
      <c r="X104" s="443"/>
      <c r="Y104" s="443"/>
      <c r="Z104" s="443"/>
    </row>
    <row r="105" ht="18.75" customHeight="1">
      <c r="A105" s="443"/>
      <c r="B105" s="444"/>
      <c r="C105" s="444"/>
      <c r="D105" s="444"/>
      <c r="E105" s="444"/>
      <c r="F105" s="451"/>
      <c r="G105" s="451"/>
      <c r="H105" s="444"/>
      <c r="I105" s="457"/>
      <c r="J105" s="457"/>
      <c r="K105" s="446"/>
      <c r="L105" s="446"/>
      <c r="M105" s="446"/>
      <c r="N105" s="446"/>
      <c r="O105" s="443"/>
      <c r="P105" s="443"/>
      <c r="Q105" s="443"/>
      <c r="R105" s="446"/>
      <c r="S105" s="446"/>
      <c r="T105" s="446"/>
      <c r="U105" s="446"/>
      <c r="V105" s="449"/>
      <c r="W105" s="518"/>
      <c r="X105" s="443"/>
      <c r="Y105" s="443"/>
      <c r="Z105" s="443"/>
    </row>
    <row r="106" ht="18.75" customHeight="1">
      <c r="A106" s="443"/>
      <c r="B106" s="444"/>
      <c r="C106" s="444"/>
      <c r="D106" s="444"/>
      <c r="E106" s="444"/>
      <c r="F106" s="451"/>
      <c r="G106" s="451"/>
      <c r="H106" s="444"/>
      <c r="I106" s="457"/>
      <c r="J106" s="457"/>
      <c r="K106" s="446"/>
      <c r="L106" s="446"/>
      <c r="M106" s="446"/>
      <c r="N106" s="446"/>
      <c r="O106" s="443"/>
      <c r="P106" s="443"/>
      <c r="Q106" s="443"/>
      <c r="R106" s="446"/>
      <c r="S106" s="446"/>
      <c r="T106" s="446"/>
      <c r="U106" s="446"/>
      <c r="V106" s="449"/>
      <c r="W106" s="518"/>
      <c r="X106" s="443"/>
      <c r="Y106" s="443"/>
      <c r="Z106" s="443"/>
    </row>
    <row r="107" ht="18.75" customHeight="1">
      <c r="A107" s="443"/>
      <c r="B107" s="444"/>
      <c r="C107" s="444"/>
      <c r="D107" s="444"/>
      <c r="E107" s="444"/>
      <c r="F107" s="451"/>
      <c r="G107" s="451"/>
      <c r="H107" s="444"/>
      <c r="I107" s="457"/>
      <c r="J107" s="457"/>
      <c r="K107" s="446"/>
      <c r="L107" s="446"/>
      <c r="M107" s="446"/>
      <c r="N107" s="446"/>
      <c r="O107" s="443"/>
      <c r="P107" s="443"/>
      <c r="Q107" s="443"/>
      <c r="R107" s="446"/>
      <c r="S107" s="446"/>
      <c r="T107" s="446"/>
      <c r="U107" s="446"/>
      <c r="V107" s="449"/>
      <c r="W107" s="518"/>
      <c r="X107" s="443"/>
      <c r="Y107" s="443"/>
      <c r="Z107" s="443"/>
    </row>
    <row r="108" ht="18.75" customHeight="1">
      <c r="A108" s="443"/>
      <c r="B108" s="444"/>
      <c r="C108" s="444"/>
      <c r="D108" s="444"/>
      <c r="E108" s="444"/>
      <c r="F108" s="451"/>
      <c r="G108" s="451"/>
      <c r="H108" s="444"/>
      <c r="I108" s="457"/>
      <c r="J108" s="457"/>
      <c r="K108" s="446"/>
      <c r="L108" s="446"/>
      <c r="M108" s="446"/>
      <c r="N108" s="446"/>
      <c r="O108" s="443"/>
      <c r="P108" s="443"/>
      <c r="Q108" s="443"/>
      <c r="R108" s="446"/>
      <c r="S108" s="446"/>
      <c r="T108" s="446"/>
      <c r="U108" s="446"/>
      <c r="V108" s="449"/>
      <c r="W108" s="518"/>
      <c r="X108" s="443"/>
      <c r="Y108" s="443"/>
      <c r="Z108" s="443"/>
    </row>
    <row r="109" ht="18.75" customHeight="1">
      <c r="A109" s="443"/>
      <c r="B109" s="444"/>
      <c r="C109" s="444"/>
      <c r="D109" s="444"/>
      <c r="E109" s="444"/>
      <c r="F109" s="451"/>
      <c r="G109" s="451"/>
      <c r="H109" s="444"/>
      <c r="I109" s="457"/>
      <c r="J109" s="457"/>
      <c r="K109" s="446"/>
      <c r="L109" s="446"/>
      <c r="M109" s="446"/>
      <c r="N109" s="446"/>
      <c r="O109" s="443"/>
      <c r="P109" s="443"/>
      <c r="Q109" s="443"/>
      <c r="R109" s="446"/>
      <c r="S109" s="446"/>
      <c r="T109" s="446"/>
      <c r="U109" s="446"/>
      <c r="V109" s="449"/>
      <c r="W109" s="518"/>
      <c r="X109" s="443"/>
      <c r="Y109" s="443"/>
      <c r="Z109" s="443"/>
    </row>
    <row r="110" ht="18.75" customHeight="1">
      <c r="A110" s="443"/>
      <c r="B110" s="444"/>
      <c r="C110" s="444"/>
      <c r="D110" s="444"/>
      <c r="E110" s="444"/>
      <c r="F110" s="451"/>
      <c r="G110" s="451"/>
      <c r="H110" s="444"/>
      <c r="I110" s="457"/>
      <c r="J110" s="457"/>
      <c r="K110" s="446"/>
      <c r="L110" s="446"/>
      <c r="M110" s="446"/>
      <c r="N110" s="446"/>
      <c r="O110" s="443"/>
      <c r="P110" s="443"/>
      <c r="Q110" s="443"/>
      <c r="R110" s="446"/>
      <c r="S110" s="446"/>
      <c r="T110" s="446"/>
      <c r="U110" s="446"/>
      <c r="V110" s="449"/>
      <c r="W110" s="518"/>
      <c r="X110" s="443"/>
      <c r="Y110" s="443"/>
      <c r="Z110" s="443"/>
    </row>
    <row r="111" ht="18.75" customHeight="1">
      <c r="A111" s="443"/>
      <c r="B111" s="444"/>
      <c r="C111" s="444"/>
      <c r="D111" s="444"/>
      <c r="E111" s="444"/>
      <c r="F111" s="451"/>
      <c r="G111" s="451"/>
      <c r="H111" s="444"/>
      <c r="I111" s="457"/>
      <c r="J111" s="457"/>
      <c r="K111" s="446"/>
      <c r="L111" s="446"/>
      <c r="M111" s="446"/>
      <c r="N111" s="446"/>
      <c r="O111" s="443"/>
      <c r="P111" s="443"/>
      <c r="Q111" s="443"/>
      <c r="R111" s="446"/>
      <c r="S111" s="446"/>
      <c r="T111" s="446"/>
      <c r="U111" s="446"/>
      <c r="V111" s="449"/>
      <c r="W111" s="518"/>
      <c r="X111" s="443"/>
      <c r="Y111" s="443"/>
      <c r="Z111" s="443"/>
    </row>
    <row r="112" ht="18.75" customHeight="1">
      <c r="A112" s="443"/>
      <c r="B112" s="444"/>
      <c r="C112" s="444"/>
      <c r="D112" s="444"/>
      <c r="E112" s="444"/>
      <c r="F112" s="451"/>
      <c r="G112" s="451"/>
      <c r="H112" s="444"/>
      <c r="I112" s="457"/>
      <c r="J112" s="457"/>
      <c r="K112" s="446"/>
      <c r="L112" s="446"/>
      <c r="M112" s="446"/>
      <c r="N112" s="446"/>
      <c r="O112" s="443"/>
      <c r="P112" s="443"/>
      <c r="Q112" s="443"/>
      <c r="R112" s="446"/>
      <c r="S112" s="446"/>
      <c r="T112" s="446"/>
      <c r="U112" s="446"/>
      <c r="V112" s="449"/>
      <c r="W112" s="518"/>
      <c r="X112" s="443"/>
      <c r="Y112" s="443"/>
      <c r="Z112" s="443"/>
    </row>
    <row r="113" ht="18.75" customHeight="1">
      <c r="A113" s="443"/>
      <c r="B113" s="444"/>
      <c r="C113" s="444"/>
      <c r="D113" s="444"/>
      <c r="E113" s="444"/>
      <c r="F113" s="451"/>
      <c r="G113" s="451"/>
      <c r="H113" s="444"/>
      <c r="I113" s="457"/>
      <c r="J113" s="457"/>
      <c r="K113" s="446"/>
      <c r="L113" s="446"/>
      <c r="M113" s="446"/>
      <c r="N113" s="446"/>
      <c r="O113" s="443"/>
      <c r="P113" s="443"/>
      <c r="Q113" s="443"/>
      <c r="R113" s="446"/>
      <c r="S113" s="446"/>
      <c r="T113" s="446"/>
      <c r="U113" s="446"/>
      <c r="V113" s="449"/>
      <c r="W113" s="518"/>
      <c r="X113" s="443"/>
      <c r="Y113" s="443"/>
      <c r="Z113" s="443"/>
    </row>
    <row r="114" ht="18.75" customHeight="1">
      <c r="A114" s="443"/>
      <c r="B114" s="444"/>
      <c r="C114" s="444"/>
      <c r="D114" s="444"/>
      <c r="E114" s="444"/>
      <c r="F114" s="451"/>
      <c r="G114" s="451"/>
      <c r="H114" s="444"/>
      <c r="I114" s="457"/>
      <c r="J114" s="457"/>
      <c r="K114" s="446"/>
      <c r="L114" s="446"/>
      <c r="M114" s="446"/>
      <c r="N114" s="446"/>
      <c r="O114" s="443"/>
      <c r="P114" s="443"/>
      <c r="Q114" s="443"/>
      <c r="R114" s="446"/>
      <c r="S114" s="446"/>
      <c r="T114" s="446"/>
      <c r="U114" s="446"/>
      <c r="V114" s="449"/>
      <c r="W114" s="518"/>
      <c r="X114" s="443"/>
      <c r="Y114" s="443"/>
      <c r="Z114" s="443"/>
    </row>
    <row r="115" ht="18.75" customHeight="1">
      <c r="A115" s="443"/>
      <c r="B115" s="444"/>
      <c r="C115" s="444"/>
      <c r="D115" s="444"/>
      <c r="E115" s="444"/>
      <c r="F115" s="451"/>
      <c r="G115" s="451"/>
      <c r="H115" s="444"/>
      <c r="I115" s="457"/>
      <c r="J115" s="457"/>
      <c r="K115" s="446"/>
      <c r="L115" s="446"/>
      <c r="M115" s="446"/>
      <c r="N115" s="446"/>
      <c r="O115" s="443"/>
      <c r="P115" s="443"/>
      <c r="Q115" s="443"/>
      <c r="R115" s="446"/>
      <c r="S115" s="446"/>
      <c r="T115" s="446"/>
      <c r="U115" s="446"/>
      <c r="V115" s="449"/>
      <c r="W115" s="518"/>
      <c r="X115" s="443"/>
      <c r="Y115" s="443"/>
      <c r="Z115" s="443"/>
    </row>
    <row r="116" ht="18.75" customHeight="1">
      <c r="A116" s="443"/>
      <c r="B116" s="444"/>
      <c r="C116" s="444"/>
      <c r="D116" s="444"/>
      <c r="E116" s="444"/>
      <c r="F116" s="451"/>
      <c r="G116" s="451"/>
      <c r="H116" s="444"/>
      <c r="I116" s="457"/>
      <c r="J116" s="457"/>
      <c r="K116" s="446"/>
      <c r="L116" s="446"/>
      <c r="M116" s="446"/>
      <c r="N116" s="446"/>
      <c r="O116" s="443"/>
      <c r="P116" s="443"/>
      <c r="Q116" s="443"/>
      <c r="R116" s="446"/>
      <c r="S116" s="446"/>
      <c r="T116" s="446"/>
      <c r="U116" s="446"/>
      <c r="V116" s="449"/>
      <c r="W116" s="518"/>
      <c r="X116" s="443"/>
      <c r="Y116" s="443"/>
      <c r="Z116" s="443"/>
    </row>
    <row r="117" ht="18.75" customHeight="1">
      <c r="A117" s="443"/>
      <c r="B117" s="444"/>
      <c r="C117" s="444"/>
      <c r="D117" s="444"/>
      <c r="E117" s="444"/>
      <c r="F117" s="451"/>
      <c r="G117" s="451"/>
      <c r="H117" s="444"/>
      <c r="I117" s="457"/>
      <c r="J117" s="457"/>
      <c r="K117" s="446"/>
      <c r="L117" s="446"/>
      <c r="M117" s="446"/>
      <c r="N117" s="446"/>
      <c r="O117" s="443"/>
      <c r="P117" s="443"/>
      <c r="Q117" s="443"/>
      <c r="R117" s="446"/>
      <c r="S117" s="446"/>
      <c r="T117" s="446"/>
      <c r="U117" s="446"/>
      <c r="V117" s="449"/>
      <c r="W117" s="518"/>
      <c r="X117" s="443"/>
      <c r="Y117" s="443"/>
      <c r="Z117" s="443"/>
    </row>
    <row r="118" ht="18.75" customHeight="1">
      <c r="A118" s="443"/>
      <c r="B118" s="444"/>
      <c r="C118" s="444"/>
      <c r="D118" s="444"/>
      <c r="E118" s="444"/>
      <c r="F118" s="451"/>
      <c r="G118" s="451"/>
      <c r="H118" s="444"/>
      <c r="I118" s="457"/>
      <c r="J118" s="457"/>
      <c r="K118" s="446"/>
      <c r="L118" s="446"/>
      <c r="M118" s="446"/>
      <c r="N118" s="446"/>
      <c r="O118" s="443"/>
      <c r="P118" s="443"/>
      <c r="Q118" s="443"/>
      <c r="R118" s="446"/>
      <c r="S118" s="446"/>
      <c r="T118" s="446"/>
      <c r="U118" s="446"/>
      <c r="V118" s="449"/>
      <c r="W118" s="518"/>
      <c r="X118" s="443"/>
      <c r="Y118" s="443"/>
      <c r="Z118" s="443"/>
    </row>
    <row r="119" ht="18.75" customHeight="1">
      <c r="A119" s="443"/>
      <c r="B119" s="444"/>
      <c r="C119" s="444"/>
      <c r="D119" s="444"/>
      <c r="E119" s="444"/>
      <c r="F119" s="451"/>
      <c r="G119" s="451"/>
      <c r="H119" s="444"/>
      <c r="I119" s="457"/>
      <c r="J119" s="457"/>
      <c r="K119" s="446"/>
      <c r="L119" s="446"/>
      <c r="M119" s="446"/>
      <c r="N119" s="446"/>
      <c r="O119" s="443"/>
      <c r="P119" s="443"/>
      <c r="Q119" s="443"/>
      <c r="R119" s="446"/>
      <c r="S119" s="446"/>
      <c r="T119" s="446"/>
      <c r="U119" s="446"/>
      <c r="V119" s="449"/>
      <c r="W119" s="518"/>
      <c r="X119" s="443"/>
      <c r="Y119" s="443"/>
      <c r="Z119" s="443"/>
    </row>
    <row r="120" ht="18.75" customHeight="1">
      <c r="A120" s="443"/>
      <c r="B120" s="444"/>
      <c r="C120" s="444"/>
      <c r="D120" s="444"/>
      <c r="E120" s="444"/>
      <c r="F120" s="451"/>
      <c r="G120" s="451"/>
      <c r="H120" s="444"/>
      <c r="I120" s="457"/>
      <c r="J120" s="457"/>
      <c r="K120" s="446"/>
      <c r="L120" s="446"/>
      <c r="M120" s="446"/>
      <c r="N120" s="446"/>
      <c r="O120" s="443"/>
      <c r="P120" s="443"/>
      <c r="Q120" s="443"/>
      <c r="R120" s="446"/>
      <c r="S120" s="446"/>
      <c r="T120" s="446"/>
      <c r="U120" s="446"/>
      <c r="V120" s="449"/>
      <c r="W120" s="518"/>
      <c r="X120" s="443"/>
      <c r="Y120" s="443"/>
      <c r="Z120" s="443"/>
    </row>
    <row r="121" ht="18.75" customHeight="1">
      <c r="A121" s="443"/>
      <c r="B121" s="444"/>
      <c r="C121" s="444"/>
      <c r="D121" s="444"/>
      <c r="E121" s="444"/>
      <c r="F121" s="451"/>
      <c r="G121" s="451"/>
      <c r="H121" s="444"/>
      <c r="I121" s="457"/>
      <c r="J121" s="457"/>
      <c r="K121" s="446"/>
      <c r="L121" s="446"/>
      <c r="M121" s="446"/>
      <c r="N121" s="446"/>
      <c r="O121" s="443"/>
      <c r="P121" s="443"/>
      <c r="Q121" s="443"/>
      <c r="R121" s="446"/>
      <c r="S121" s="446"/>
      <c r="T121" s="446"/>
      <c r="U121" s="446"/>
      <c r="V121" s="449"/>
      <c r="W121" s="518"/>
      <c r="X121" s="443"/>
      <c r="Y121" s="443"/>
      <c r="Z121" s="443"/>
    </row>
    <row r="122" ht="18.75" customHeight="1">
      <c r="A122" s="443"/>
      <c r="B122" s="444"/>
      <c r="C122" s="444"/>
      <c r="D122" s="444"/>
      <c r="E122" s="444"/>
      <c r="F122" s="451"/>
      <c r="G122" s="451"/>
      <c r="H122" s="444"/>
      <c r="I122" s="457"/>
      <c r="J122" s="457"/>
      <c r="K122" s="446"/>
      <c r="L122" s="446"/>
      <c r="M122" s="446"/>
      <c r="N122" s="446"/>
      <c r="O122" s="443"/>
      <c r="P122" s="443"/>
      <c r="Q122" s="443"/>
      <c r="R122" s="446"/>
      <c r="S122" s="446"/>
      <c r="T122" s="446"/>
      <c r="U122" s="446"/>
      <c r="V122" s="449"/>
      <c r="W122" s="518"/>
      <c r="X122" s="443"/>
      <c r="Y122" s="443"/>
      <c r="Z122" s="443"/>
    </row>
    <row r="123" ht="18.75" customHeight="1">
      <c r="A123" s="443"/>
      <c r="B123" s="444"/>
      <c r="C123" s="444"/>
      <c r="D123" s="444"/>
      <c r="E123" s="444"/>
      <c r="F123" s="451"/>
      <c r="G123" s="451"/>
      <c r="H123" s="444"/>
      <c r="I123" s="457"/>
      <c r="J123" s="457"/>
      <c r="K123" s="446"/>
      <c r="L123" s="446"/>
      <c r="M123" s="446"/>
      <c r="N123" s="446"/>
      <c r="O123" s="443"/>
      <c r="P123" s="443"/>
      <c r="Q123" s="443"/>
      <c r="R123" s="446"/>
      <c r="S123" s="446"/>
      <c r="T123" s="446"/>
      <c r="U123" s="446"/>
      <c r="V123" s="449"/>
      <c r="W123" s="518"/>
      <c r="X123" s="443"/>
      <c r="Y123" s="443"/>
      <c r="Z123" s="443"/>
    </row>
    <row r="124" ht="18.75" customHeight="1">
      <c r="A124" s="443"/>
      <c r="B124" s="444"/>
      <c r="C124" s="444"/>
      <c r="D124" s="444"/>
      <c r="E124" s="444"/>
      <c r="F124" s="451"/>
      <c r="G124" s="451"/>
      <c r="H124" s="444"/>
      <c r="I124" s="457"/>
      <c r="J124" s="457"/>
      <c r="K124" s="446"/>
      <c r="L124" s="446"/>
      <c r="M124" s="446"/>
      <c r="N124" s="446"/>
      <c r="O124" s="443"/>
      <c r="P124" s="443"/>
      <c r="Q124" s="443"/>
      <c r="R124" s="446"/>
      <c r="S124" s="446"/>
      <c r="T124" s="446"/>
      <c r="U124" s="446"/>
      <c r="V124" s="449"/>
      <c r="W124" s="518"/>
      <c r="X124" s="443"/>
      <c r="Y124" s="443"/>
      <c r="Z124" s="443"/>
    </row>
    <row r="125" ht="18.75" customHeight="1">
      <c r="A125" s="443"/>
      <c r="B125" s="444"/>
      <c r="C125" s="444"/>
      <c r="D125" s="444"/>
      <c r="E125" s="444"/>
      <c r="F125" s="451"/>
      <c r="G125" s="451"/>
      <c r="H125" s="444"/>
      <c r="I125" s="457"/>
      <c r="J125" s="457"/>
      <c r="K125" s="446"/>
      <c r="L125" s="446"/>
      <c r="M125" s="446"/>
      <c r="N125" s="446"/>
      <c r="O125" s="443"/>
      <c r="P125" s="443"/>
      <c r="Q125" s="443"/>
      <c r="R125" s="446"/>
      <c r="S125" s="446"/>
      <c r="T125" s="446"/>
      <c r="U125" s="446"/>
      <c r="V125" s="449"/>
      <c r="W125" s="518"/>
      <c r="X125" s="443"/>
      <c r="Y125" s="443"/>
      <c r="Z125" s="443"/>
    </row>
    <row r="126" ht="18.75" customHeight="1">
      <c r="A126" s="443"/>
      <c r="B126" s="444"/>
      <c r="C126" s="444"/>
      <c r="D126" s="444"/>
      <c r="E126" s="444"/>
      <c r="F126" s="451"/>
      <c r="G126" s="451"/>
      <c r="H126" s="444"/>
      <c r="I126" s="457"/>
      <c r="J126" s="457"/>
      <c r="K126" s="446"/>
      <c r="L126" s="446"/>
      <c r="M126" s="446"/>
      <c r="N126" s="446"/>
      <c r="O126" s="443"/>
      <c r="P126" s="443"/>
      <c r="Q126" s="443"/>
      <c r="R126" s="446"/>
      <c r="S126" s="446"/>
      <c r="T126" s="446"/>
      <c r="U126" s="446"/>
      <c r="V126" s="449"/>
      <c r="W126" s="518"/>
      <c r="X126" s="443"/>
      <c r="Y126" s="443"/>
      <c r="Z126" s="443"/>
    </row>
    <row r="127" ht="18.75" customHeight="1">
      <c r="A127" s="443"/>
      <c r="B127" s="444"/>
      <c r="C127" s="444"/>
      <c r="D127" s="444"/>
      <c r="E127" s="444"/>
      <c r="F127" s="451"/>
      <c r="G127" s="451"/>
      <c r="H127" s="444"/>
      <c r="I127" s="457"/>
      <c r="J127" s="457"/>
      <c r="K127" s="446"/>
      <c r="L127" s="446"/>
      <c r="M127" s="446"/>
      <c r="N127" s="446"/>
      <c r="O127" s="443"/>
      <c r="P127" s="443"/>
      <c r="Q127" s="443"/>
      <c r="R127" s="446"/>
      <c r="S127" s="446"/>
      <c r="T127" s="446"/>
      <c r="U127" s="446"/>
      <c r="V127" s="449"/>
      <c r="W127" s="518"/>
      <c r="X127" s="443"/>
      <c r="Y127" s="443"/>
      <c r="Z127" s="443"/>
    </row>
    <row r="128" ht="18.75" customHeight="1">
      <c r="A128" s="443"/>
      <c r="B128" s="444"/>
      <c r="C128" s="444"/>
      <c r="D128" s="444"/>
      <c r="E128" s="444"/>
      <c r="F128" s="451"/>
      <c r="G128" s="451"/>
      <c r="H128" s="444"/>
      <c r="I128" s="457"/>
      <c r="J128" s="457"/>
      <c r="K128" s="446"/>
      <c r="L128" s="446"/>
      <c r="M128" s="446"/>
      <c r="N128" s="446"/>
      <c r="O128" s="443"/>
      <c r="P128" s="443"/>
      <c r="Q128" s="443"/>
      <c r="R128" s="446"/>
      <c r="S128" s="446"/>
      <c r="T128" s="446"/>
      <c r="U128" s="446"/>
      <c r="V128" s="449"/>
      <c r="W128" s="518"/>
      <c r="X128" s="443"/>
      <c r="Y128" s="443"/>
      <c r="Z128" s="443"/>
    </row>
    <row r="129" ht="18.75" customHeight="1">
      <c r="A129" s="443"/>
      <c r="B129" s="444"/>
      <c r="C129" s="444"/>
      <c r="D129" s="444"/>
      <c r="E129" s="444"/>
      <c r="F129" s="451"/>
      <c r="G129" s="451"/>
      <c r="H129" s="444"/>
      <c r="I129" s="457"/>
      <c r="J129" s="457"/>
      <c r="K129" s="446"/>
      <c r="L129" s="446"/>
      <c r="M129" s="446"/>
      <c r="N129" s="446"/>
      <c r="O129" s="443"/>
      <c r="P129" s="443"/>
      <c r="Q129" s="443"/>
      <c r="R129" s="446"/>
      <c r="S129" s="446"/>
      <c r="T129" s="446"/>
      <c r="U129" s="446"/>
      <c r="V129" s="449"/>
      <c r="W129" s="518"/>
      <c r="X129" s="443"/>
      <c r="Y129" s="443"/>
      <c r="Z129" s="443"/>
    </row>
    <row r="130" ht="18.75" customHeight="1">
      <c r="A130" s="443"/>
      <c r="B130" s="444"/>
      <c r="C130" s="444"/>
      <c r="D130" s="444"/>
      <c r="E130" s="444"/>
      <c r="F130" s="451"/>
      <c r="G130" s="451"/>
      <c r="H130" s="444"/>
      <c r="I130" s="457"/>
      <c r="J130" s="457"/>
      <c r="K130" s="446"/>
      <c r="L130" s="446"/>
      <c r="M130" s="446"/>
      <c r="N130" s="446"/>
      <c r="O130" s="443"/>
      <c r="P130" s="443"/>
      <c r="Q130" s="443"/>
      <c r="R130" s="446"/>
      <c r="S130" s="446"/>
      <c r="T130" s="446"/>
      <c r="U130" s="446"/>
      <c r="V130" s="449"/>
      <c r="W130" s="518"/>
      <c r="X130" s="443"/>
      <c r="Y130" s="443"/>
      <c r="Z130" s="443"/>
    </row>
    <row r="131" ht="18.75" customHeight="1">
      <c r="A131" s="443"/>
      <c r="B131" s="444"/>
      <c r="C131" s="444"/>
      <c r="D131" s="444"/>
      <c r="E131" s="444"/>
      <c r="F131" s="451"/>
      <c r="G131" s="451"/>
      <c r="H131" s="444"/>
      <c r="I131" s="457"/>
      <c r="J131" s="457"/>
      <c r="K131" s="446"/>
      <c r="L131" s="446"/>
      <c r="M131" s="446"/>
      <c r="N131" s="446"/>
      <c r="O131" s="443"/>
      <c r="P131" s="443"/>
      <c r="Q131" s="443"/>
      <c r="R131" s="446"/>
      <c r="S131" s="446"/>
      <c r="T131" s="446"/>
      <c r="U131" s="446"/>
      <c r="V131" s="449"/>
      <c r="W131" s="518"/>
      <c r="X131" s="443"/>
      <c r="Y131" s="443"/>
      <c r="Z131" s="443"/>
    </row>
    <row r="132" ht="18.75" customHeight="1">
      <c r="A132" s="443"/>
      <c r="B132" s="444"/>
      <c r="C132" s="444"/>
      <c r="D132" s="444"/>
      <c r="E132" s="444"/>
      <c r="F132" s="451"/>
      <c r="G132" s="451"/>
      <c r="H132" s="444"/>
      <c r="I132" s="457"/>
      <c r="J132" s="457"/>
      <c r="K132" s="446"/>
      <c r="L132" s="446"/>
      <c r="M132" s="446"/>
      <c r="N132" s="446"/>
      <c r="O132" s="443"/>
      <c r="P132" s="443"/>
      <c r="Q132" s="443"/>
      <c r="R132" s="446"/>
      <c r="S132" s="446"/>
      <c r="T132" s="446"/>
      <c r="U132" s="446"/>
      <c r="V132" s="449"/>
      <c r="W132" s="518"/>
      <c r="X132" s="443"/>
      <c r="Y132" s="443"/>
      <c r="Z132" s="443"/>
    </row>
    <row r="133" ht="18.75" customHeight="1">
      <c r="A133" s="443"/>
      <c r="B133" s="444"/>
      <c r="C133" s="444"/>
      <c r="D133" s="444"/>
      <c r="E133" s="444"/>
      <c r="F133" s="451"/>
      <c r="G133" s="451"/>
      <c r="H133" s="444"/>
      <c r="I133" s="457"/>
      <c r="J133" s="457"/>
      <c r="K133" s="446"/>
      <c r="L133" s="446"/>
      <c r="M133" s="446"/>
      <c r="N133" s="446"/>
      <c r="O133" s="443"/>
      <c r="P133" s="443"/>
      <c r="Q133" s="443"/>
      <c r="R133" s="446"/>
      <c r="S133" s="446"/>
      <c r="T133" s="446"/>
      <c r="U133" s="446"/>
      <c r="V133" s="449"/>
      <c r="W133" s="518"/>
      <c r="X133" s="443"/>
      <c r="Y133" s="443"/>
      <c r="Z133" s="443"/>
    </row>
    <row r="134" ht="18.75" customHeight="1">
      <c r="A134" s="443"/>
      <c r="B134" s="444"/>
      <c r="C134" s="444"/>
      <c r="D134" s="444"/>
      <c r="E134" s="444"/>
      <c r="F134" s="451"/>
      <c r="G134" s="451"/>
      <c r="H134" s="444"/>
      <c r="I134" s="457"/>
      <c r="J134" s="457"/>
      <c r="K134" s="446"/>
      <c r="L134" s="446"/>
      <c r="M134" s="446"/>
      <c r="N134" s="446"/>
      <c r="O134" s="443"/>
      <c r="P134" s="443"/>
      <c r="Q134" s="443"/>
      <c r="R134" s="446"/>
      <c r="S134" s="446"/>
      <c r="T134" s="446"/>
      <c r="U134" s="446"/>
      <c r="V134" s="449"/>
      <c r="W134" s="518"/>
      <c r="X134" s="443"/>
      <c r="Y134" s="443"/>
      <c r="Z134" s="443"/>
    </row>
    <row r="135" ht="18.75" customHeight="1">
      <c r="A135" s="443"/>
      <c r="B135" s="444"/>
      <c r="C135" s="444"/>
      <c r="D135" s="444"/>
      <c r="E135" s="444"/>
      <c r="F135" s="451"/>
      <c r="G135" s="451"/>
      <c r="H135" s="444"/>
      <c r="I135" s="457"/>
      <c r="J135" s="457"/>
      <c r="K135" s="446"/>
      <c r="L135" s="446"/>
      <c r="M135" s="446"/>
      <c r="N135" s="446"/>
      <c r="O135" s="443"/>
      <c r="P135" s="443"/>
      <c r="Q135" s="443"/>
      <c r="R135" s="446"/>
      <c r="S135" s="446"/>
      <c r="T135" s="446"/>
      <c r="U135" s="446"/>
      <c r="V135" s="449"/>
      <c r="W135" s="518"/>
      <c r="X135" s="443"/>
      <c r="Y135" s="443"/>
      <c r="Z135" s="443"/>
    </row>
    <row r="136" ht="18.75" customHeight="1">
      <c r="A136" s="443"/>
      <c r="B136" s="444"/>
      <c r="C136" s="444"/>
      <c r="D136" s="444"/>
      <c r="E136" s="444"/>
      <c r="F136" s="451"/>
      <c r="G136" s="451"/>
      <c r="H136" s="444"/>
      <c r="I136" s="457"/>
      <c r="J136" s="457"/>
      <c r="K136" s="446"/>
      <c r="L136" s="446"/>
      <c r="M136" s="446"/>
      <c r="N136" s="446"/>
      <c r="O136" s="443"/>
      <c r="P136" s="443"/>
      <c r="Q136" s="443"/>
      <c r="R136" s="446"/>
      <c r="S136" s="446"/>
      <c r="T136" s="446"/>
      <c r="U136" s="446"/>
      <c r="V136" s="449"/>
      <c r="W136" s="518"/>
      <c r="X136" s="443"/>
      <c r="Y136" s="443"/>
      <c r="Z136" s="443"/>
    </row>
    <row r="137" ht="18.75" customHeight="1">
      <c r="A137" s="443"/>
      <c r="B137" s="444"/>
      <c r="C137" s="444"/>
      <c r="D137" s="444"/>
      <c r="E137" s="444"/>
      <c r="F137" s="451"/>
      <c r="G137" s="451"/>
      <c r="H137" s="444"/>
      <c r="I137" s="457"/>
      <c r="J137" s="457"/>
      <c r="K137" s="446"/>
      <c r="L137" s="446"/>
      <c r="M137" s="446"/>
      <c r="N137" s="446"/>
      <c r="O137" s="443"/>
      <c r="P137" s="443"/>
      <c r="Q137" s="443"/>
      <c r="R137" s="446"/>
      <c r="S137" s="446"/>
      <c r="T137" s="446"/>
      <c r="U137" s="446"/>
      <c r="V137" s="449"/>
      <c r="W137" s="518"/>
      <c r="X137" s="443"/>
      <c r="Y137" s="443"/>
      <c r="Z137" s="443"/>
    </row>
    <row r="138" ht="18.75" customHeight="1">
      <c r="A138" s="443"/>
      <c r="B138" s="444"/>
      <c r="C138" s="444"/>
      <c r="D138" s="444"/>
      <c r="E138" s="444"/>
      <c r="F138" s="451"/>
      <c r="G138" s="451"/>
      <c r="H138" s="444"/>
      <c r="I138" s="457"/>
      <c r="J138" s="457"/>
      <c r="K138" s="446"/>
      <c r="L138" s="446"/>
      <c r="M138" s="446"/>
      <c r="N138" s="446"/>
      <c r="O138" s="443"/>
      <c r="P138" s="443"/>
      <c r="Q138" s="443"/>
      <c r="R138" s="446"/>
      <c r="S138" s="446"/>
      <c r="T138" s="446"/>
      <c r="U138" s="446"/>
      <c r="V138" s="449"/>
      <c r="W138" s="518"/>
      <c r="X138" s="443"/>
      <c r="Y138" s="443"/>
      <c r="Z138" s="443"/>
    </row>
    <row r="139" ht="18.75" customHeight="1">
      <c r="A139" s="443"/>
      <c r="B139" s="444"/>
      <c r="C139" s="444"/>
      <c r="D139" s="444"/>
      <c r="E139" s="444"/>
      <c r="F139" s="451"/>
      <c r="G139" s="451"/>
      <c r="H139" s="444"/>
      <c r="I139" s="457"/>
      <c r="J139" s="457"/>
      <c r="K139" s="446"/>
      <c r="L139" s="446"/>
      <c r="M139" s="446"/>
      <c r="N139" s="446"/>
      <c r="O139" s="443"/>
      <c r="P139" s="443"/>
      <c r="Q139" s="443"/>
      <c r="R139" s="446"/>
      <c r="S139" s="446"/>
      <c r="T139" s="446"/>
      <c r="U139" s="446"/>
      <c r="V139" s="449"/>
      <c r="W139" s="518"/>
      <c r="X139" s="443"/>
      <c r="Y139" s="443"/>
      <c r="Z139" s="443"/>
    </row>
    <row r="140" ht="18.75" customHeight="1">
      <c r="A140" s="443"/>
      <c r="B140" s="444"/>
      <c r="C140" s="444"/>
      <c r="D140" s="444"/>
      <c r="E140" s="444"/>
      <c r="F140" s="451"/>
      <c r="G140" s="451"/>
      <c r="H140" s="444"/>
      <c r="I140" s="457"/>
      <c r="J140" s="457"/>
      <c r="K140" s="446"/>
      <c r="L140" s="446"/>
      <c r="M140" s="446"/>
      <c r="N140" s="446"/>
      <c r="O140" s="443"/>
      <c r="P140" s="443"/>
      <c r="Q140" s="443"/>
      <c r="R140" s="446"/>
      <c r="S140" s="446"/>
      <c r="T140" s="446"/>
      <c r="U140" s="446"/>
      <c r="V140" s="449"/>
      <c r="W140" s="518"/>
      <c r="X140" s="443"/>
      <c r="Y140" s="443"/>
      <c r="Z140" s="443"/>
    </row>
    <row r="141" ht="18.75" customHeight="1">
      <c r="A141" s="443"/>
      <c r="B141" s="444"/>
      <c r="C141" s="444"/>
      <c r="D141" s="444"/>
      <c r="E141" s="444"/>
      <c r="F141" s="451"/>
      <c r="G141" s="451"/>
      <c r="H141" s="444"/>
      <c r="I141" s="457"/>
      <c r="J141" s="457"/>
      <c r="K141" s="446"/>
      <c r="L141" s="446"/>
      <c r="M141" s="446"/>
      <c r="N141" s="446"/>
      <c r="O141" s="443"/>
      <c r="P141" s="443"/>
      <c r="Q141" s="443"/>
      <c r="R141" s="446"/>
      <c r="S141" s="446"/>
      <c r="T141" s="446"/>
      <c r="U141" s="446"/>
      <c r="V141" s="449"/>
      <c r="W141" s="518"/>
      <c r="X141" s="443"/>
      <c r="Y141" s="443"/>
      <c r="Z141" s="443"/>
    </row>
    <row r="142" ht="18.75" customHeight="1">
      <c r="A142" s="443"/>
      <c r="B142" s="444"/>
      <c r="C142" s="444"/>
      <c r="D142" s="444"/>
      <c r="E142" s="444"/>
      <c r="F142" s="451"/>
      <c r="G142" s="451"/>
      <c r="H142" s="444"/>
      <c r="I142" s="457"/>
      <c r="J142" s="457"/>
      <c r="K142" s="446"/>
      <c r="L142" s="446"/>
      <c r="M142" s="446"/>
      <c r="N142" s="446"/>
      <c r="O142" s="443"/>
      <c r="P142" s="443"/>
      <c r="Q142" s="443"/>
      <c r="R142" s="446"/>
      <c r="S142" s="446"/>
      <c r="T142" s="446"/>
      <c r="U142" s="446"/>
      <c r="V142" s="449"/>
      <c r="W142" s="518"/>
      <c r="X142" s="443"/>
      <c r="Y142" s="443"/>
      <c r="Z142" s="443"/>
    </row>
    <row r="143" ht="18.75" customHeight="1">
      <c r="A143" s="443"/>
      <c r="B143" s="444"/>
      <c r="C143" s="444"/>
      <c r="D143" s="444"/>
      <c r="E143" s="444"/>
      <c r="F143" s="451"/>
      <c r="G143" s="451"/>
      <c r="H143" s="444"/>
      <c r="I143" s="457"/>
      <c r="J143" s="457"/>
      <c r="K143" s="446"/>
      <c r="L143" s="446"/>
      <c r="M143" s="446"/>
      <c r="N143" s="446"/>
      <c r="O143" s="443"/>
      <c r="P143" s="443"/>
      <c r="Q143" s="443"/>
      <c r="R143" s="446"/>
      <c r="S143" s="446"/>
      <c r="T143" s="446"/>
      <c r="U143" s="446"/>
      <c r="V143" s="449"/>
      <c r="W143" s="518"/>
      <c r="X143" s="443"/>
      <c r="Y143" s="443"/>
      <c r="Z143" s="443"/>
    </row>
    <row r="144" ht="18.75" customHeight="1">
      <c r="A144" s="443"/>
      <c r="B144" s="444"/>
      <c r="C144" s="444"/>
      <c r="D144" s="444"/>
      <c r="E144" s="444"/>
      <c r="F144" s="451"/>
      <c r="G144" s="451"/>
      <c r="H144" s="444"/>
      <c r="I144" s="457"/>
      <c r="J144" s="457"/>
      <c r="K144" s="446"/>
      <c r="L144" s="446"/>
      <c r="M144" s="446"/>
      <c r="N144" s="446"/>
      <c r="O144" s="443"/>
      <c r="P144" s="443"/>
      <c r="Q144" s="443"/>
      <c r="R144" s="446"/>
      <c r="S144" s="446"/>
      <c r="T144" s="446"/>
      <c r="U144" s="446"/>
      <c r="V144" s="449"/>
      <c r="W144" s="518"/>
      <c r="X144" s="443"/>
      <c r="Y144" s="443"/>
      <c r="Z144" s="443"/>
    </row>
    <row r="145" ht="18.75" customHeight="1">
      <c r="A145" s="443"/>
      <c r="B145" s="444"/>
      <c r="C145" s="444"/>
      <c r="D145" s="444"/>
      <c r="E145" s="444"/>
      <c r="F145" s="451"/>
      <c r="G145" s="451"/>
      <c r="H145" s="444"/>
      <c r="I145" s="457"/>
      <c r="J145" s="457"/>
      <c r="K145" s="446"/>
      <c r="L145" s="446"/>
      <c r="M145" s="446"/>
      <c r="N145" s="446"/>
      <c r="O145" s="443"/>
      <c r="P145" s="443"/>
      <c r="Q145" s="443"/>
      <c r="R145" s="446"/>
      <c r="S145" s="446"/>
      <c r="T145" s="446"/>
      <c r="U145" s="446"/>
      <c r="V145" s="449"/>
      <c r="W145" s="518"/>
      <c r="X145" s="443"/>
      <c r="Y145" s="443"/>
      <c r="Z145" s="443"/>
    </row>
    <row r="146" ht="18.75" customHeight="1">
      <c r="A146" s="443"/>
      <c r="B146" s="444"/>
      <c r="C146" s="444"/>
      <c r="D146" s="444"/>
      <c r="E146" s="444"/>
      <c r="F146" s="451"/>
      <c r="G146" s="451"/>
      <c r="H146" s="444"/>
      <c r="I146" s="457"/>
      <c r="J146" s="457"/>
      <c r="K146" s="446"/>
      <c r="L146" s="446"/>
      <c r="M146" s="446"/>
      <c r="N146" s="446"/>
      <c r="O146" s="443"/>
      <c r="P146" s="443"/>
      <c r="Q146" s="443"/>
      <c r="R146" s="446"/>
      <c r="S146" s="446"/>
      <c r="T146" s="446"/>
      <c r="U146" s="446"/>
      <c r="V146" s="449"/>
      <c r="W146" s="518"/>
      <c r="X146" s="443"/>
      <c r="Y146" s="443"/>
      <c r="Z146" s="443"/>
    </row>
    <row r="147" ht="18.75" customHeight="1">
      <c r="A147" s="443"/>
      <c r="B147" s="444"/>
      <c r="C147" s="444"/>
      <c r="D147" s="444"/>
      <c r="E147" s="444"/>
      <c r="F147" s="451"/>
      <c r="G147" s="451"/>
      <c r="H147" s="444"/>
      <c r="I147" s="457"/>
      <c r="J147" s="457"/>
      <c r="K147" s="446"/>
      <c r="L147" s="446"/>
      <c r="M147" s="446"/>
      <c r="N147" s="446"/>
      <c r="O147" s="443"/>
      <c r="P147" s="443"/>
      <c r="Q147" s="443"/>
      <c r="R147" s="446"/>
      <c r="S147" s="446"/>
      <c r="T147" s="446"/>
      <c r="U147" s="446"/>
      <c r="V147" s="449"/>
      <c r="W147" s="518"/>
      <c r="X147" s="443"/>
      <c r="Y147" s="443"/>
      <c r="Z147" s="443"/>
    </row>
    <row r="148" ht="18.75" customHeight="1">
      <c r="A148" s="443"/>
      <c r="B148" s="444"/>
      <c r="C148" s="444"/>
      <c r="D148" s="444"/>
      <c r="E148" s="444"/>
      <c r="F148" s="451"/>
      <c r="G148" s="451"/>
      <c r="H148" s="444"/>
      <c r="I148" s="457"/>
      <c r="J148" s="457"/>
      <c r="K148" s="446"/>
      <c r="L148" s="446"/>
      <c r="M148" s="446"/>
      <c r="N148" s="446"/>
      <c r="O148" s="443"/>
      <c r="P148" s="443"/>
      <c r="Q148" s="443"/>
      <c r="R148" s="446"/>
      <c r="S148" s="446"/>
      <c r="T148" s="446"/>
      <c r="U148" s="446"/>
      <c r="V148" s="449"/>
      <c r="W148" s="518"/>
      <c r="X148" s="443"/>
      <c r="Y148" s="443"/>
      <c r="Z148" s="443"/>
    </row>
    <row r="149" ht="18.75" customHeight="1">
      <c r="A149" s="443"/>
      <c r="B149" s="444"/>
      <c r="C149" s="444"/>
      <c r="D149" s="444"/>
      <c r="E149" s="444"/>
      <c r="F149" s="451"/>
      <c r="G149" s="451"/>
      <c r="H149" s="444"/>
      <c r="I149" s="457"/>
      <c r="J149" s="457"/>
      <c r="K149" s="446"/>
      <c r="L149" s="446"/>
      <c r="M149" s="446"/>
      <c r="N149" s="446"/>
      <c r="O149" s="443"/>
      <c r="P149" s="443"/>
      <c r="Q149" s="443"/>
      <c r="R149" s="446"/>
      <c r="S149" s="446"/>
      <c r="T149" s="446"/>
      <c r="U149" s="446"/>
      <c r="V149" s="449"/>
      <c r="W149" s="518"/>
      <c r="X149" s="443"/>
      <c r="Y149" s="443"/>
      <c r="Z149" s="443"/>
    </row>
    <row r="150" ht="18.75" customHeight="1">
      <c r="A150" s="443"/>
      <c r="B150" s="444"/>
      <c r="C150" s="444"/>
      <c r="D150" s="444"/>
      <c r="E150" s="444"/>
      <c r="F150" s="451"/>
      <c r="G150" s="451"/>
      <c r="H150" s="444"/>
      <c r="I150" s="457"/>
      <c r="J150" s="457"/>
      <c r="K150" s="446"/>
      <c r="L150" s="446"/>
      <c r="M150" s="446"/>
      <c r="N150" s="446"/>
      <c r="O150" s="443"/>
      <c r="P150" s="443"/>
      <c r="Q150" s="443"/>
      <c r="R150" s="446"/>
      <c r="S150" s="446"/>
      <c r="T150" s="446"/>
      <c r="U150" s="446"/>
      <c r="V150" s="449"/>
      <c r="W150" s="518"/>
      <c r="X150" s="443"/>
      <c r="Y150" s="443"/>
      <c r="Z150" s="443"/>
    </row>
    <row r="151" ht="18.75" customHeight="1">
      <c r="A151" s="443"/>
      <c r="B151" s="444"/>
      <c r="C151" s="444"/>
      <c r="D151" s="444"/>
      <c r="E151" s="444"/>
      <c r="F151" s="451"/>
      <c r="G151" s="451"/>
      <c r="H151" s="444"/>
      <c r="I151" s="457"/>
      <c r="J151" s="457"/>
      <c r="K151" s="446"/>
      <c r="L151" s="446"/>
      <c r="M151" s="446"/>
      <c r="N151" s="446"/>
      <c r="O151" s="443"/>
      <c r="P151" s="443"/>
      <c r="Q151" s="443"/>
      <c r="R151" s="446"/>
      <c r="S151" s="446"/>
      <c r="T151" s="446"/>
      <c r="U151" s="446"/>
      <c r="V151" s="449"/>
      <c r="W151" s="518"/>
      <c r="X151" s="443"/>
      <c r="Y151" s="443"/>
      <c r="Z151" s="443"/>
    </row>
    <row r="152" ht="18.75" customHeight="1">
      <c r="A152" s="443"/>
      <c r="B152" s="444"/>
      <c r="C152" s="444"/>
      <c r="D152" s="444"/>
      <c r="E152" s="444"/>
      <c r="F152" s="451"/>
      <c r="G152" s="451"/>
      <c r="H152" s="444"/>
      <c r="I152" s="457"/>
      <c r="J152" s="457"/>
      <c r="K152" s="446"/>
      <c r="L152" s="446"/>
      <c r="M152" s="446"/>
      <c r="N152" s="446"/>
      <c r="O152" s="443"/>
      <c r="P152" s="443"/>
      <c r="Q152" s="443"/>
      <c r="R152" s="446"/>
      <c r="S152" s="446"/>
      <c r="T152" s="446"/>
      <c r="U152" s="446"/>
      <c r="V152" s="449"/>
      <c r="W152" s="518"/>
      <c r="X152" s="443"/>
      <c r="Y152" s="443"/>
      <c r="Z152" s="443"/>
    </row>
    <row r="153" ht="18.75" customHeight="1">
      <c r="A153" s="443"/>
      <c r="B153" s="444"/>
      <c r="C153" s="444"/>
      <c r="D153" s="444"/>
      <c r="E153" s="444"/>
      <c r="F153" s="451"/>
      <c r="G153" s="451"/>
      <c r="H153" s="444"/>
      <c r="I153" s="457"/>
      <c r="J153" s="457"/>
      <c r="K153" s="446"/>
      <c r="L153" s="446"/>
      <c r="M153" s="446"/>
      <c r="N153" s="446"/>
      <c r="O153" s="443"/>
      <c r="P153" s="443"/>
      <c r="Q153" s="443"/>
      <c r="R153" s="446"/>
      <c r="S153" s="446"/>
      <c r="T153" s="446"/>
      <c r="U153" s="446"/>
      <c r="V153" s="449"/>
      <c r="W153" s="518"/>
      <c r="X153" s="443"/>
      <c r="Y153" s="443"/>
      <c r="Z153" s="443"/>
    </row>
    <row r="154" ht="18.75" customHeight="1">
      <c r="A154" s="443"/>
      <c r="B154" s="444"/>
      <c r="C154" s="444"/>
      <c r="D154" s="444"/>
      <c r="E154" s="444"/>
      <c r="F154" s="451"/>
      <c r="G154" s="451"/>
      <c r="H154" s="444"/>
      <c r="I154" s="457"/>
      <c r="J154" s="457"/>
      <c r="K154" s="446"/>
      <c r="L154" s="446"/>
      <c r="M154" s="446"/>
      <c r="N154" s="446"/>
      <c r="O154" s="443"/>
      <c r="P154" s="443"/>
      <c r="Q154" s="443"/>
      <c r="R154" s="446"/>
      <c r="S154" s="446"/>
      <c r="T154" s="446"/>
      <c r="U154" s="446"/>
      <c r="V154" s="449"/>
      <c r="W154" s="518"/>
      <c r="X154" s="443"/>
      <c r="Y154" s="443"/>
      <c r="Z154" s="443"/>
    </row>
    <row r="155" ht="18.75" customHeight="1">
      <c r="A155" s="443"/>
      <c r="B155" s="444"/>
      <c r="C155" s="444"/>
      <c r="D155" s="444"/>
      <c r="E155" s="444"/>
      <c r="F155" s="451"/>
      <c r="G155" s="451"/>
      <c r="H155" s="444"/>
      <c r="I155" s="457"/>
      <c r="J155" s="457"/>
      <c r="K155" s="446"/>
      <c r="L155" s="446"/>
      <c r="M155" s="446"/>
      <c r="N155" s="446"/>
      <c r="O155" s="443"/>
      <c r="P155" s="443"/>
      <c r="Q155" s="443"/>
      <c r="R155" s="446"/>
      <c r="S155" s="446"/>
      <c r="T155" s="446"/>
      <c r="U155" s="446"/>
      <c r="V155" s="449"/>
      <c r="W155" s="518"/>
      <c r="X155" s="443"/>
      <c r="Y155" s="443"/>
      <c r="Z155" s="443"/>
    </row>
    <row r="156" ht="18.75" customHeight="1">
      <c r="A156" s="443"/>
      <c r="B156" s="444"/>
      <c r="C156" s="444"/>
      <c r="D156" s="444"/>
      <c r="E156" s="444"/>
      <c r="F156" s="451"/>
      <c r="G156" s="451"/>
      <c r="H156" s="444"/>
      <c r="I156" s="457"/>
      <c r="J156" s="457"/>
      <c r="K156" s="446"/>
      <c r="L156" s="446"/>
      <c r="M156" s="446"/>
      <c r="N156" s="446"/>
      <c r="O156" s="443"/>
      <c r="P156" s="443"/>
      <c r="Q156" s="443"/>
      <c r="R156" s="446"/>
      <c r="S156" s="446"/>
      <c r="T156" s="446"/>
      <c r="U156" s="446"/>
      <c r="V156" s="449"/>
      <c r="W156" s="518"/>
      <c r="X156" s="443"/>
      <c r="Y156" s="443"/>
      <c r="Z156" s="443"/>
    </row>
    <row r="157" ht="18.75" customHeight="1">
      <c r="A157" s="443"/>
      <c r="B157" s="444"/>
      <c r="C157" s="444"/>
      <c r="D157" s="444"/>
      <c r="E157" s="444"/>
      <c r="F157" s="451"/>
      <c r="G157" s="451"/>
      <c r="H157" s="444"/>
      <c r="I157" s="457"/>
      <c r="J157" s="457"/>
      <c r="K157" s="446"/>
      <c r="L157" s="446"/>
      <c r="M157" s="446"/>
      <c r="N157" s="446"/>
      <c r="O157" s="443"/>
      <c r="P157" s="443"/>
      <c r="Q157" s="443"/>
      <c r="R157" s="446"/>
      <c r="S157" s="446"/>
      <c r="T157" s="446"/>
      <c r="U157" s="446"/>
      <c r="V157" s="449"/>
      <c r="W157" s="518"/>
      <c r="X157" s="443"/>
      <c r="Y157" s="443"/>
      <c r="Z157" s="443"/>
    </row>
    <row r="158" ht="18.75" customHeight="1">
      <c r="A158" s="443"/>
      <c r="B158" s="444"/>
      <c r="C158" s="444"/>
      <c r="D158" s="444"/>
      <c r="E158" s="444"/>
      <c r="F158" s="451"/>
      <c r="G158" s="451"/>
      <c r="H158" s="444"/>
      <c r="I158" s="457"/>
      <c r="J158" s="457"/>
      <c r="K158" s="446"/>
      <c r="L158" s="446"/>
      <c r="M158" s="446"/>
      <c r="N158" s="446"/>
      <c r="O158" s="443"/>
      <c r="P158" s="443"/>
      <c r="Q158" s="443"/>
      <c r="R158" s="446"/>
      <c r="S158" s="446"/>
      <c r="T158" s="446"/>
      <c r="U158" s="446"/>
      <c r="V158" s="449"/>
      <c r="W158" s="518"/>
      <c r="X158" s="443"/>
      <c r="Y158" s="443"/>
      <c r="Z158" s="443"/>
    </row>
    <row r="159" ht="18.75" customHeight="1">
      <c r="A159" s="443"/>
      <c r="B159" s="444"/>
      <c r="C159" s="444"/>
      <c r="D159" s="444"/>
      <c r="E159" s="444"/>
      <c r="F159" s="451"/>
      <c r="G159" s="451"/>
      <c r="H159" s="444"/>
      <c r="I159" s="457"/>
      <c r="J159" s="457"/>
      <c r="K159" s="446"/>
      <c r="L159" s="446"/>
      <c r="M159" s="446"/>
      <c r="N159" s="446"/>
      <c r="O159" s="443"/>
      <c r="P159" s="443"/>
      <c r="Q159" s="443"/>
      <c r="R159" s="446"/>
      <c r="S159" s="446"/>
      <c r="T159" s="446"/>
      <c r="U159" s="446"/>
      <c r="V159" s="449"/>
      <c r="W159" s="518"/>
      <c r="X159" s="443"/>
      <c r="Y159" s="443"/>
      <c r="Z159" s="443"/>
    </row>
    <row r="160" ht="18.75" customHeight="1">
      <c r="A160" s="443"/>
      <c r="B160" s="444"/>
      <c r="C160" s="444"/>
      <c r="D160" s="444"/>
      <c r="E160" s="444"/>
      <c r="F160" s="451"/>
      <c r="G160" s="451"/>
      <c r="H160" s="444"/>
      <c r="I160" s="457"/>
      <c r="J160" s="457"/>
      <c r="K160" s="446"/>
      <c r="L160" s="446"/>
      <c r="M160" s="446"/>
      <c r="N160" s="446"/>
      <c r="O160" s="443"/>
      <c r="P160" s="443"/>
      <c r="Q160" s="443"/>
      <c r="R160" s="446"/>
      <c r="S160" s="446"/>
      <c r="T160" s="446"/>
      <c r="U160" s="446"/>
      <c r="V160" s="449"/>
      <c r="W160" s="518"/>
      <c r="X160" s="443"/>
      <c r="Y160" s="443"/>
      <c r="Z160" s="443"/>
    </row>
    <row r="161" ht="18.75" customHeight="1">
      <c r="A161" s="443"/>
      <c r="B161" s="444"/>
      <c r="C161" s="444"/>
      <c r="D161" s="444"/>
      <c r="E161" s="444"/>
      <c r="F161" s="451"/>
      <c r="G161" s="451"/>
      <c r="H161" s="444"/>
      <c r="I161" s="457"/>
      <c r="J161" s="457"/>
      <c r="K161" s="446"/>
      <c r="L161" s="446"/>
      <c r="M161" s="446"/>
      <c r="N161" s="446"/>
      <c r="O161" s="443"/>
      <c r="P161" s="443"/>
      <c r="Q161" s="443"/>
      <c r="R161" s="446"/>
      <c r="S161" s="446"/>
      <c r="T161" s="446"/>
      <c r="U161" s="446"/>
      <c r="V161" s="449"/>
      <c r="W161" s="518"/>
      <c r="X161" s="443"/>
      <c r="Y161" s="443"/>
      <c r="Z161" s="443"/>
    </row>
    <row r="162" ht="18.75" customHeight="1">
      <c r="A162" s="443"/>
      <c r="B162" s="444"/>
      <c r="C162" s="444"/>
      <c r="D162" s="444"/>
      <c r="E162" s="444"/>
      <c r="F162" s="451"/>
      <c r="G162" s="451"/>
      <c r="H162" s="444"/>
      <c r="I162" s="457"/>
      <c r="J162" s="457"/>
      <c r="K162" s="446"/>
      <c r="L162" s="446"/>
      <c r="M162" s="446"/>
      <c r="N162" s="446"/>
      <c r="O162" s="443"/>
      <c r="P162" s="443"/>
      <c r="Q162" s="443"/>
      <c r="R162" s="446"/>
      <c r="S162" s="446"/>
      <c r="T162" s="446"/>
      <c r="U162" s="446"/>
      <c r="V162" s="449"/>
      <c r="W162" s="518"/>
      <c r="X162" s="443"/>
      <c r="Y162" s="443"/>
      <c r="Z162" s="443"/>
    </row>
    <row r="163" ht="18.75" customHeight="1">
      <c r="A163" s="443"/>
      <c r="B163" s="444"/>
      <c r="C163" s="444"/>
      <c r="D163" s="444"/>
      <c r="E163" s="444"/>
      <c r="F163" s="451"/>
      <c r="G163" s="451"/>
      <c r="H163" s="444"/>
      <c r="I163" s="457"/>
      <c r="J163" s="457"/>
      <c r="K163" s="446"/>
      <c r="L163" s="446"/>
      <c r="M163" s="446"/>
      <c r="N163" s="446"/>
      <c r="O163" s="443"/>
      <c r="P163" s="443"/>
      <c r="Q163" s="443"/>
      <c r="R163" s="446"/>
      <c r="S163" s="446"/>
      <c r="T163" s="446"/>
      <c r="U163" s="446"/>
      <c r="V163" s="449"/>
      <c r="W163" s="518"/>
      <c r="X163" s="443"/>
      <c r="Y163" s="443"/>
      <c r="Z163" s="443"/>
    </row>
    <row r="164" ht="18.75" customHeight="1">
      <c r="A164" s="443"/>
      <c r="B164" s="444"/>
      <c r="C164" s="444"/>
      <c r="D164" s="444"/>
      <c r="E164" s="444"/>
      <c r="F164" s="451"/>
      <c r="G164" s="451"/>
      <c r="H164" s="444"/>
      <c r="I164" s="457"/>
      <c r="J164" s="457"/>
      <c r="K164" s="446"/>
      <c r="L164" s="446"/>
      <c r="M164" s="446"/>
      <c r="N164" s="446"/>
      <c r="O164" s="443"/>
      <c r="P164" s="443"/>
      <c r="Q164" s="443"/>
      <c r="R164" s="446"/>
      <c r="S164" s="446"/>
      <c r="T164" s="446"/>
      <c r="U164" s="446"/>
      <c r="V164" s="449"/>
      <c r="W164" s="518"/>
      <c r="X164" s="443"/>
      <c r="Y164" s="443"/>
      <c r="Z164" s="443"/>
    </row>
    <row r="165" ht="18.75" customHeight="1">
      <c r="A165" s="443"/>
      <c r="B165" s="444"/>
      <c r="C165" s="444"/>
      <c r="D165" s="444"/>
      <c r="E165" s="444"/>
      <c r="F165" s="451"/>
      <c r="G165" s="451"/>
      <c r="H165" s="444"/>
      <c r="I165" s="457"/>
      <c r="J165" s="457"/>
      <c r="K165" s="446"/>
      <c r="L165" s="446"/>
      <c r="M165" s="446"/>
      <c r="N165" s="446"/>
      <c r="O165" s="443"/>
      <c r="P165" s="443"/>
      <c r="Q165" s="443"/>
      <c r="R165" s="446"/>
      <c r="S165" s="446"/>
      <c r="T165" s="446"/>
      <c r="U165" s="446"/>
      <c r="V165" s="449"/>
      <c r="W165" s="518"/>
      <c r="X165" s="443"/>
      <c r="Y165" s="443"/>
      <c r="Z165" s="443"/>
    </row>
    <row r="166" ht="18.75" customHeight="1">
      <c r="A166" s="443"/>
      <c r="B166" s="444"/>
      <c r="C166" s="444"/>
      <c r="D166" s="444"/>
      <c r="E166" s="444"/>
      <c r="F166" s="451"/>
      <c r="G166" s="451"/>
      <c r="H166" s="444"/>
      <c r="I166" s="457"/>
      <c r="J166" s="457"/>
      <c r="K166" s="446"/>
      <c r="L166" s="446"/>
      <c r="M166" s="446"/>
      <c r="N166" s="446"/>
      <c r="O166" s="443"/>
      <c r="P166" s="443"/>
      <c r="Q166" s="443"/>
      <c r="R166" s="446"/>
      <c r="S166" s="446"/>
      <c r="T166" s="446"/>
      <c r="U166" s="446"/>
      <c r="V166" s="449"/>
      <c r="W166" s="518"/>
      <c r="X166" s="443"/>
      <c r="Y166" s="443"/>
      <c r="Z166" s="443"/>
    </row>
    <row r="167" ht="18.75" customHeight="1">
      <c r="A167" s="443"/>
      <c r="B167" s="444"/>
      <c r="C167" s="444"/>
      <c r="D167" s="444"/>
      <c r="E167" s="444"/>
      <c r="F167" s="451"/>
      <c r="G167" s="451"/>
      <c r="H167" s="444"/>
      <c r="I167" s="457"/>
      <c r="J167" s="457"/>
      <c r="K167" s="446"/>
      <c r="L167" s="446"/>
      <c r="M167" s="446"/>
      <c r="N167" s="446"/>
      <c r="O167" s="443"/>
      <c r="P167" s="443"/>
      <c r="Q167" s="443"/>
      <c r="R167" s="446"/>
      <c r="S167" s="446"/>
      <c r="T167" s="446"/>
      <c r="U167" s="446"/>
      <c r="V167" s="449"/>
      <c r="W167" s="518"/>
      <c r="X167" s="443"/>
      <c r="Y167" s="443"/>
      <c r="Z167" s="443"/>
    </row>
    <row r="168" ht="18.75" customHeight="1">
      <c r="A168" s="443"/>
      <c r="B168" s="444"/>
      <c r="C168" s="444"/>
      <c r="D168" s="444"/>
      <c r="E168" s="444"/>
      <c r="F168" s="451"/>
      <c r="G168" s="451"/>
      <c r="H168" s="444"/>
      <c r="I168" s="457"/>
      <c r="J168" s="457"/>
      <c r="K168" s="446"/>
      <c r="L168" s="446"/>
      <c r="M168" s="446"/>
      <c r="N168" s="446"/>
      <c r="O168" s="443"/>
      <c r="P168" s="443"/>
      <c r="Q168" s="443"/>
      <c r="R168" s="446"/>
      <c r="S168" s="446"/>
      <c r="T168" s="446"/>
      <c r="U168" s="446"/>
      <c r="V168" s="449"/>
      <c r="W168" s="518"/>
      <c r="X168" s="443"/>
      <c r="Y168" s="443"/>
      <c r="Z168" s="443"/>
    </row>
    <row r="169" ht="18.75" customHeight="1">
      <c r="A169" s="443"/>
      <c r="B169" s="444"/>
      <c r="C169" s="444"/>
      <c r="D169" s="444"/>
      <c r="E169" s="444"/>
      <c r="F169" s="451"/>
      <c r="G169" s="451"/>
      <c r="H169" s="444"/>
      <c r="I169" s="457"/>
      <c r="J169" s="457"/>
      <c r="K169" s="446"/>
      <c r="L169" s="446"/>
      <c r="M169" s="446"/>
      <c r="N169" s="446"/>
      <c r="O169" s="443"/>
      <c r="P169" s="443"/>
      <c r="Q169" s="443"/>
      <c r="R169" s="446"/>
      <c r="S169" s="446"/>
      <c r="T169" s="446"/>
      <c r="U169" s="446"/>
      <c r="V169" s="449"/>
      <c r="W169" s="518"/>
      <c r="X169" s="443"/>
      <c r="Y169" s="443"/>
      <c r="Z169" s="443"/>
    </row>
    <row r="170" ht="18.75" customHeight="1">
      <c r="A170" s="443"/>
      <c r="B170" s="444"/>
      <c r="C170" s="444"/>
      <c r="D170" s="444"/>
      <c r="E170" s="444"/>
      <c r="F170" s="451"/>
      <c r="G170" s="451"/>
      <c r="H170" s="444"/>
      <c r="I170" s="457"/>
      <c r="J170" s="457"/>
      <c r="K170" s="446"/>
      <c r="L170" s="446"/>
      <c r="M170" s="446"/>
      <c r="N170" s="446"/>
      <c r="O170" s="443"/>
      <c r="P170" s="443"/>
      <c r="Q170" s="443"/>
      <c r="R170" s="446"/>
      <c r="S170" s="446"/>
      <c r="T170" s="446"/>
      <c r="U170" s="446"/>
      <c r="V170" s="449"/>
      <c r="W170" s="518"/>
      <c r="X170" s="443"/>
      <c r="Y170" s="443"/>
      <c r="Z170" s="443"/>
    </row>
    <row r="171" ht="18.75" customHeight="1">
      <c r="A171" s="443"/>
      <c r="B171" s="444"/>
      <c r="C171" s="444"/>
      <c r="D171" s="444"/>
      <c r="E171" s="444"/>
      <c r="F171" s="451"/>
      <c r="G171" s="451"/>
      <c r="H171" s="444"/>
      <c r="I171" s="457"/>
      <c r="J171" s="457"/>
      <c r="K171" s="446"/>
      <c r="L171" s="446"/>
      <c r="M171" s="446"/>
      <c r="N171" s="446"/>
      <c r="O171" s="443"/>
      <c r="P171" s="443"/>
      <c r="Q171" s="443"/>
      <c r="R171" s="446"/>
      <c r="S171" s="446"/>
      <c r="T171" s="446"/>
      <c r="U171" s="446"/>
      <c r="V171" s="449"/>
      <c r="W171" s="518"/>
      <c r="X171" s="443"/>
      <c r="Y171" s="443"/>
      <c r="Z171" s="443"/>
    </row>
    <row r="172" ht="18.75" customHeight="1">
      <c r="A172" s="443"/>
      <c r="B172" s="444"/>
      <c r="C172" s="444"/>
      <c r="D172" s="444"/>
      <c r="E172" s="444"/>
      <c r="F172" s="451"/>
      <c r="G172" s="451"/>
      <c r="H172" s="444"/>
      <c r="I172" s="457"/>
      <c r="J172" s="457"/>
      <c r="K172" s="446"/>
      <c r="L172" s="446"/>
      <c r="M172" s="446"/>
      <c r="N172" s="446"/>
      <c r="O172" s="443"/>
      <c r="P172" s="443"/>
      <c r="Q172" s="443"/>
      <c r="R172" s="446"/>
      <c r="S172" s="446"/>
      <c r="T172" s="446"/>
      <c r="U172" s="446"/>
      <c r="V172" s="449"/>
      <c r="W172" s="518"/>
      <c r="X172" s="443"/>
      <c r="Y172" s="443"/>
      <c r="Z172" s="443"/>
    </row>
    <row r="173" ht="18.75" customHeight="1">
      <c r="A173" s="443"/>
      <c r="B173" s="444"/>
      <c r="C173" s="444"/>
      <c r="D173" s="444"/>
      <c r="E173" s="444"/>
      <c r="F173" s="451"/>
      <c r="G173" s="451"/>
      <c r="H173" s="444"/>
      <c r="I173" s="457"/>
      <c r="J173" s="457"/>
      <c r="K173" s="446"/>
      <c r="L173" s="446"/>
      <c r="M173" s="446"/>
      <c r="N173" s="446"/>
      <c r="O173" s="443"/>
      <c r="P173" s="443"/>
      <c r="Q173" s="443"/>
      <c r="R173" s="446"/>
      <c r="S173" s="446"/>
      <c r="T173" s="446"/>
      <c r="U173" s="446"/>
      <c r="V173" s="449"/>
      <c r="W173" s="518"/>
      <c r="X173" s="443"/>
      <c r="Y173" s="443"/>
      <c r="Z173" s="443"/>
    </row>
    <row r="174" ht="18.75" customHeight="1">
      <c r="A174" s="443"/>
      <c r="B174" s="444"/>
      <c r="C174" s="444"/>
      <c r="D174" s="444"/>
      <c r="E174" s="444"/>
      <c r="F174" s="451"/>
      <c r="G174" s="451"/>
      <c r="H174" s="444"/>
      <c r="I174" s="457"/>
      <c r="J174" s="457"/>
      <c r="K174" s="446"/>
      <c r="L174" s="446"/>
      <c r="M174" s="446"/>
      <c r="N174" s="446"/>
      <c r="O174" s="443"/>
      <c r="P174" s="443"/>
      <c r="Q174" s="443"/>
      <c r="R174" s="446"/>
      <c r="S174" s="446"/>
      <c r="T174" s="446"/>
      <c r="U174" s="446"/>
      <c r="V174" s="449"/>
      <c r="W174" s="518"/>
      <c r="X174" s="443"/>
      <c r="Y174" s="443"/>
      <c r="Z174" s="443"/>
    </row>
    <row r="175" ht="18.75" customHeight="1">
      <c r="A175" s="443"/>
      <c r="B175" s="444"/>
      <c r="C175" s="444"/>
      <c r="D175" s="444"/>
      <c r="E175" s="444"/>
      <c r="F175" s="451"/>
      <c r="G175" s="451"/>
      <c r="H175" s="444"/>
      <c r="I175" s="457"/>
      <c r="J175" s="457"/>
      <c r="K175" s="446"/>
      <c r="L175" s="446"/>
      <c r="M175" s="446"/>
      <c r="N175" s="446"/>
      <c r="O175" s="443"/>
      <c r="P175" s="443"/>
      <c r="Q175" s="443"/>
      <c r="R175" s="446"/>
      <c r="S175" s="446"/>
      <c r="T175" s="446"/>
      <c r="U175" s="446"/>
      <c r="V175" s="449"/>
      <c r="W175" s="518"/>
      <c r="X175" s="443"/>
      <c r="Y175" s="443"/>
      <c r="Z175" s="443"/>
    </row>
    <row r="176" ht="18.75" customHeight="1">
      <c r="A176" s="443"/>
      <c r="B176" s="444"/>
      <c r="C176" s="444"/>
      <c r="D176" s="444"/>
      <c r="E176" s="444"/>
      <c r="F176" s="451"/>
      <c r="G176" s="451"/>
      <c r="H176" s="444"/>
      <c r="I176" s="457"/>
      <c r="J176" s="457"/>
      <c r="K176" s="446"/>
      <c r="L176" s="446"/>
      <c r="M176" s="446"/>
      <c r="N176" s="446"/>
      <c r="O176" s="443"/>
      <c r="P176" s="443"/>
      <c r="Q176" s="443"/>
      <c r="R176" s="446"/>
      <c r="S176" s="446"/>
      <c r="T176" s="446"/>
      <c r="U176" s="446"/>
      <c r="V176" s="449"/>
      <c r="W176" s="518"/>
      <c r="X176" s="443"/>
      <c r="Y176" s="443"/>
      <c r="Z176" s="443"/>
    </row>
    <row r="177" ht="18.75" customHeight="1">
      <c r="A177" s="443"/>
      <c r="B177" s="444"/>
      <c r="C177" s="444"/>
      <c r="D177" s="444"/>
      <c r="E177" s="444"/>
      <c r="F177" s="451"/>
      <c r="G177" s="451"/>
      <c r="H177" s="444"/>
      <c r="I177" s="457"/>
      <c r="J177" s="457"/>
      <c r="K177" s="446"/>
      <c r="L177" s="446"/>
      <c r="M177" s="446"/>
      <c r="N177" s="446"/>
      <c r="O177" s="443"/>
      <c r="P177" s="443"/>
      <c r="Q177" s="443"/>
      <c r="R177" s="446"/>
      <c r="S177" s="446"/>
      <c r="T177" s="446"/>
      <c r="U177" s="446"/>
      <c r="V177" s="449"/>
      <c r="W177" s="518"/>
      <c r="X177" s="443"/>
      <c r="Y177" s="443"/>
      <c r="Z177" s="443"/>
    </row>
    <row r="178" ht="18.75" customHeight="1">
      <c r="A178" s="443"/>
      <c r="B178" s="444"/>
      <c r="C178" s="444"/>
      <c r="D178" s="444"/>
      <c r="E178" s="444"/>
      <c r="F178" s="451"/>
      <c r="G178" s="451"/>
      <c r="H178" s="444"/>
      <c r="I178" s="457"/>
      <c r="J178" s="457"/>
      <c r="K178" s="446"/>
      <c r="L178" s="446"/>
      <c r="M178" s="446"/>
      <c r="N178" s="446"/>
      <c r="O178" s="443"/>
      <c r="P178" s="443"/>
      <c r="Q178" s="443"/>
      <c r="R178" s="446"/>
      <c r="S178" s="446"/>
      <c r="T178" s="446"/>
      <c r="U178" s="446"/>
      <c r="V178" s="449"/>
      <c r="W178" s="518"/>
      <c r="X178" s="443"/>
      <c r="Y178" s="443"/>
      <c r="Z178" s="443"/>
    </row>
    <row r="179" ht="18.75" customHeight="1">
      <c r="A179" s="443"/>
      <c r="B179" s="444"/>
      <c r="C179" s="444"/>
      <c r="D179" s="444"/>
      <c r="E179" s="444"/>
      <c r="F179" s="451"/>
      <c r="G179" s="451"/>
      <c r="H179" s="444"/>
      <c r="I179" s="457"/>
      <c r="J179" s="457"/>
      <c r="K179" s="446"/>
      <c r="L179" s="446"/>
      <c r="M179" s="446"/>
      <c r="N179" s="446"/>
      <c r="O179" s="443"/>
      <c r="P179" s="443"/>
      <c r="Q179" s="443"/>
      <c r="R179" s="446"/>
      <c r="S179" s="446"/>
      <c r="T179" s="446"/>
      <c r="U179" s="446"/>
      <c r="V179" s="449"/>
      <c r="W179" s="518"/>
      <c r="X179" s="443"/>
      <c r="Y179" s="443"/>
      <c r="Z179" s="443"/>
    </row>
    <row r="180" ht="18.75" customHeight="1">
      <c r="A180" s="443"/>
      <c r="B180" s="444"/>
      <c r="C180" s="444"/>
      <c r="D180" s="444"/>
      <c r="E180" s="444"/>
      <c r="F180" s="451"/>
      <c r="G180" s="451"/>
      <c r="H180" s="444"/>
      <c r="I180" s="457"/>
      <c r="J180" s="457"/>
      <c r="K180" s="446"/>
      <c r="L180" s="446"/>
      <c r="M180" s="446"/>
      <c r="N180" s="446"/>
      <c r="O180" s="443"/>
      <c r="P180" s="443"/>
      <c r="Q180" s="443"/>
      <c r="R180" s="446"/>
      <c r="S180" s="446"/>
      <c r="T180" s="446"/>
      <c r="U180" s="446"/>
      <c r="V180" s="449"/>
      <c r="W180" s="518"/>
      <c r="X180" s="443"/>
      <c r="Y180" s="443"/>
      <c r="Z180" s="443"/>
    </row>
    <row r="181" ht="18.75" customHeight="1">
      <c r="A181" s="443"/>
      <c r="B181" s="444"/>
      <c r="C181" s="444"/>
      <c r="D181" s="444"/>
      <c r="E181" s="444"/>
      <c r="F181" s="451"/>
      <c r="G181" s="451"/>
      <c r="H181" s="444"/>
      <c r="I181" s="457"/>
      <c r="J181" s="457"/>
      <c r="K181" s="446"/>
      <c r="L181" s="446"/>
      <c r="M181" s="446"/>
      <c r="N181" s="446"/>
      <c r="O181" s="443"/>
      <c r="P181" s="443"/>
      <c r="Q181" s="443"/>
      <c r="R181" s="446"/>
      <c r="S181" s="446"/>
      <c r="T181" s="446"/>
      <c r="U181" s="446"/>
      <c r="V181" s="449"/>
      <c r="W181" s="518"/>
      <c r="X181" s="443"/>
      <c r="Y181" s="443"/>
      <c r="Z181" s="443"/>
    </row>
    <row r="182" ht="18.75" customHeight="1">
      <c r="A182" s="443"/>
      <c r="B182" s="444"/>
      <c r="C182" s="444"/>
      <c r="D182" s="444"/>
      <c r="E182" s="444"/>
      <c r="F182" s="451"/>
      <c r="G182" s="451"/>
      <c r="H182" s="444"/>
      <c r="I182" s="457"/>
      <c r="J182" s="457"/>
      <c r="K182" s="446"/>
      <c r="L182" s="446"/>
      <c r="M182" s="446"/>
      <c r="N182" s="446"/>
      <c r="O182" s="443"/>
      <c r="P182" s="443"/>
      <c r="Q182" s="443"/>
      <c r="R182" s="446"/>
      <c r="S182" s="446"/>
      <c r="T182" s="446"/>
      <c r="U182" s="446"/>
      <c r="V182" s="449"/>
      <c r="W182" s="518"/>
      <c r="X182" s="443"/>
      <c r="Y182" s="443"/>
      <c r="Z182" s="443"/>
    </row>
    <row r="183" ht="18.75" customHeight="1">
      <c r="A183" s="443"/>
      <c r="B183" s="444"/>
      <c r="C183" s="444"/>
      <c r="D183" s="444"/>
      <c r="E183" s="444"/>
      <c r="F183" s="451"/>
      <c r="G183" s="451"/>
      <c r="H183" s="444"/>
      <c r="I183" s="457"/>
      <c r="J183" s="457"/>
      <c r="K183" s="446"/>
      <c r="L183" s="446"/>
      <c r="M183" s="446"/>
      <c r="N183" s="446"/>
      <c r="O183" s="443"/>
      <c r="P183" s="443"/>
      <c r="Q183" s="443"/>
      <c r="R183" s="446"/>
      <c r="S183" s="446"/>
      <c r="T183" s="446"/>
      <c r="U183" s="446"/>
      <c r="V183" s="449"/>
      <c r="W183" s="518"/>
      <c r="X183" s="443"/>
      <c r="Y183" s="443"/>
      <c r="Z183" s="443"/>
    </row>
    <row r="184" ht="18.75" customHeight="1">
      <c r="A184" s="443"/>
      <c r="B184" s="444"/>
      <c r="C184" s="444"/>
      <c r="D184" s="444"/>
      <c r="E184" s="444"/>
      <c r="F184" s="451"/>
      <c r="G184" s="451"/>
      <c r="H184" s="444"/>
      <c r="I184" s="457"/>
      <c r="J184" s="457"/>
      <c r="K184" s="446"/>
      <c r="L184" s="446"/>
      <c r="M184" s="446"/>
      <c r="N184" s="446"/>
      <c r="O184" s="443"/>
      <c r="P184" s="443"/>
      <c r="Q184" s="443"/>
      <c r="R184" s="446"/>
      <c r="S184" s="446"/>
      <c r="T184" s="446"/>
      <c r="U184" s="446"/>
      <c r="V184" s="449"/>
      <c r="W184" s="518"/>
      <c r="X184" s="443"/>
      <c r="Y184" s="443"/>
      <c r="Z184" s="443"/>
    </row>
    <row r="185" ht="18.75" customHeight="1">
      <c r="A185" s="443"/>
      <c r="B185" s="444"/>
      <c r="C185" s="444"/>
      <c r="D185" s="444"/>
      <c r="E185" s="444"/>
      <c r="F185" s="451"/>
      <c r="G185" s="451"/>
      <c r="H185" s="444"/>
      <c r="I185" s="457"/>
      <c r="J185" s="457"/>
      <c r="K185" s="446"/>
      <c r="L185" s="446"/>
      <c r="M185" s="446"/>
      <c r="N185" s="446"/>
      <c r="O185" s="443"/>
      <c r="P185" s="443"/>
      <c r="Q185" s="443"/>
      <c r="R185" s="446"/>
      <c r="S185" s="446"/>
      <c r="T185" s="446"/>
      <c r="U185" s="446"/>
      <c r="V185" s="449"/>
      <c r="W185" s="518"/>
      <c r="X185" s="443"/>
      <c r="Y185" s="443"/>
      <c r="Z185" s="443"/>
    </row>
    <row r="186" ht="18.75" customHeight="1">
      <c r="A186" s="443"/>
      <c r="B186" s="444"/>
      <c r="C186" s="444"/>
      <c r="D186" s="444"/>
      <c r="E186" s="444"/>
      <c r="F186" s="451"/>
      <c r="G186" s="451"/>
      <c r="H186" s="444"/>
      <c r="I186" s="457"/>
      <c r="J186" s="457"/>
      <c r="K186" s="446"/>
      <c r="L186" s="446"/>
      <c r="M186" s="446"/>
      <c r="N186" s="446"/>
      <c r="O186" s="443"/>
      <c r="P186" s="443"/>
      <c r="Q186" s="443"/>
      <c r="R186" s="446"/>
      <c r="S186" s="446"/>
      <c r="T186" s="446"/>
      <c r="U186" s="446"/>
      <c r="V186" s="449"/>
      <c r="W186" s="518"/>
      <c r="X186" s="443"/>
      <c r="Y186" s="443"/>
      <c r="Z186" s="443"/>
    </row>
    <row r="187" ht="18.75" customHeight="1">
      <c r="A187" s="443"/>
      <c r="B187" s="444"/>
      <c r="C187" s="444"/>
      <c r="D187" s="444"/>
      <c r="E187" s="444"/>
      <c r="F187" s="451"/>
      <c r="G187" s="451"/>
      <c r="H187" s="444"/>
      <c r="I187" s="457"/>
      <c r="J187" s="457"/>
      <c r="K187" s="446"/>
      <c r="L187" s="446"/>
      <c r="M187" s="446"/>
      <c r="N187" s="446"/>
      <c r="O187" s="443"/>
      <c r="P187" s="443"/>
      <c r="Q187" s="443"/>
      <c r="R187" s="446"/>
      <c r="S187" s="446"/>
      <c r="T187" s="446"/>
      <c r="U187" s="446"/>
      <c r="V187" s="449"/>
      <c r="W187" s="518"/>
      <c r="X187" s="443"/>
      <c r="Y187" s="443"/>
      <c r="Z187" s="443"/>
    </row>
    <row r="188" ht="18.75" customHeight="1">
      <c r="A188" s="443"/>
      <c r="B188" s="444"/>
      <c r="C188" s="444"/>
      <c r="D188" s="444"/>
      <c r="E188" s="444"/>
      <c r="F188" s="451"/>
      <c r="G188" s="451"/>
      <c r="H188" s="444"/>
      <c r="I188" s="457"/>
      <c r="J188" s="457"/>
      <c r="K188" s="446"/>
      <c r="L188" s="446"/>
      <c r="M188" s="446"/>
      <c r="N188" s="446"/>
      <c r="O188" s="443"/>
      <c r="P188" s="443"/>
      <c r="Q188" s="443"/>
      <c r="R188" s="446"/>
      <c r="S188" s="446"/>
      <c r="T188" s="446"/>
      <c r="U188" s="446"/>
      <c r="V188" s="449"/>
      <c r="W188" s="518"/>
      <c r="X188" s="443"/>
      <c r="Y188" s="443"/>
      <c r="Z188" s="443"/>
    </row>
    <row r="189" ht="18.75" customHeight="1">
      <c r="A189" s="443"/>
      <c r="B189" s="444"/>
      <c r="C189" s="444"/>
      <c r="D189" s="444"/>
      <c r="E189" s="444"/>
      <c r="F189" s="451"/>
      <c r="G189" s="451"/>
      <c r="H189" s="444"/>
      <c r="I189" s="457"/>
      <c r="J189" s="457"/>
      <c r="K189" s="446"/>
      <c r="L189" s="446"/>
      <c r="M189" s="446"/>
      <c r="N189" s="446"/>
      <c r="O189" s="443"/>
      <c r="P189" s="443"/>
      <c r="Q189" s="443"/>
      <c r="R189" s="446"/>
      <c r="S189" s="446"/>
      <c r="T189" s="446"/>
      <c r="U189" s="446"/>
      <c r="V189" s="449"/>
      <c r="W189" s="518"/>
      <c r="X189" s="443"/>
      <c r="Y189" s="443"/>
      <c r="Z189" s="443"/>
    </row>
    <row r="190" ht="18.75" customHeight="1">
      <c r="A190" s="443"/>
      <c r="B190" s="444"/>
      <c r="C190" s="444"/>
      <c r="D190" s="444"/>
      <c r="E190" s="444"/>
      <c r="F190" s="451"/>
      <c r="G190" s="451"/>
      <c r="H190" s="444"/>
      <c r="I190" s="457"/>
      <c r="J190" s="457"/>
      <c r="K190" s="446"/>
      <c r="L190" s="446"/>
      <c r="M190" s="446"/>
      <c r="N190" s="446"/>
      <c r="O190" s="443"/>
      <c r="P190" s="443"/>
      <c r="Q190" s="443"/>
      <c r="R190" s="446"/>
      <c r="S190" s="446"/>
      <c r="T190" s="446"/>
      <c r="U190" s="446"/>
      <c r="V190" s="449"/>
      <c r="W190" s="518"/>
      <c r="X190" s="443"/>
      <c r="Y190" s="443"/>
      <c r="Z190" s="443"/>
    </row>
    <row r="191" ht="18.75" customHeight="1">
      <c r="A191" s="443"/>
      <c r="B191" s="444"/>
      <c r="C191" s="444"/>
      <c r="D191" s="444"/>
      <c r="E191" s="444"/>
      <c r="F191" s="451"/>
      <c r="G191" s="451"/>
      <c r="H191" s="444"/>
      <c r="I191" s="457"/>
      <c r="J191" s="457"/>
      <c r="K191" s="446"/>
      <c r="L191" s="446"/>
      <c r="M191" s="446"/>
      <c r="N191" s="446"/>
      <c r="O191" s="443"/>
      <c r="P191" s="443"/>
      <c r="Q191" s="443"/>
      <c r="R191" s="446"/>
      <c r="S191" s="446"/>
      <c r="T191" s="446"/>
      <c r="U191" s="446"/>
      <c r="V191" s="449"/>
      <c r="W191" s="518"/>
      <c r="X191" s="443"/>
      <c r="Y191" s="443"/>
      <c r="Z191" s="443"/>
    </row>
    <row r="192" ht="18.75" customHeight="1">
      <c r="A192" s="443"/>
      <c r="B192" s="444"/>
      <c r="C192" s="444"/>
      <c r="D192" s="444"/>
      <c r="E192" s="444"/>
      <c r="F192" s="451"/>
      <c r="G192" s="451"/>
      <c r="H192" s="444"/>
      <c r="I192" s="457"/>
      <c r="J192" s="457"/>
      <c r="K192" s="446"/>
      <c r="L192" s="446"/>
      <c r="M192" s="446"/>
      <c r="N192" s="446"/>
      <c r="O192" s="443"/>
      <c r="P192" s="443"/>
      <c r="Q192" s="443"/>
      <c r="R192" s="446"/>
      <c r="S192" s="446"/>
      <c r="T192" s="446"/>
      <c r="U192" s="446"/>
      <c r="V192" s="449"/>
      <c r="W192" s="518"/>
      <c r="X192" s="443"/>
      <c r="Y192" s="443"/>
      <c r="Z192" s="443"/>
    </row>
    <row r="193" ht="18.75" customHeight="1">
      <c r="A193" s="443"/>
      <c r="B193" s="444"/>
      <c r="C193" s="444"/>
      <c r="D193" s="444"/>
      <c r="E193" s="444"/>
      <c r="F193" s="451"/>
      <c r="G193" s="451"/>
      <c r="H193" s="444"/>
      <c r="I193" s="457"/>
      <c r="J193" s="457"/>
      <c r="K193" s="446"/>
      <c r="L193" s="446"/>
      <c r="M193" s="446"/>
      <c r="N193" s="446"/>
      <c r="O193" s="443"/>
      <c r="P193" s="443"/>
      <c r="Q193" s="443"/>
      <c r="R193" s="446"/>
      <c r="S193" s="446"/>
      <c r="T193" s="446"/>
      <c r="U193" s="446"/>
      <c r="V193" s="449"/>
      <c r="W193" s="518"/>
      <c r="X193" s="443"/>
      <c r="Y193" s="443"/>
      <c r="Z193" s="443"/>
    </row>
    <row r="194" ht="18.75" customHeight="1">
      <c r="A194" s="443"/>
      <c r="B194" s="444"/>
      <c r="C194" s="444"/>
      <c r="D194" s="444"/>
      <c r="E194" s="444"/>
      <c r="F194" s="451"/>
      <c r="G194" s="451"/>
      <c r="H194" s="444"/>
      <c r="I194" s="457"/>
      <c r="J194" s="457"/>
      <c r="K194" s="446"/>
      <c r="L194" s="446"/>
      <c r="M194" s="446"/>
      <c r="N194" s="446"/>
      <c r="O194" s="443"/>
      <c r="P194" s="443"/>
      <c r="Q194" s="443"/>
      <c r="R194" s="446"/>
      <c r="S194" s="446"/>
      <c r="T194" s="446"/>
      <c r="U194" s="446"/>
      <c r="V194" s="449"/>
      <c r="W194" s="518"/>
      <c r="X194" s="443"/>
      <c r="Y194" s="443"/>
      <c r="Z194" s="443"/>
    </row>
    <row r="195" ht="18.75" customHeight="1">
      <c r="A195" s="443"/>
      <c r="B195" s="444"/>
      <c r="C195" s="444"/>
      <c r="D195" s="444"/>
      <c r="E195" s="444"/>
      <c r="F195" s="451"/>
      <c r="G195" s="451"/>
      <c r="H195" s="444"/>
      <c r="I195" s="457"/>
      <c r="J195" s="457"/>
      <c r="K195" s="446"/>
      <c r="L195" s="446"/>
      <c r="M195" s="446"/>
      <c r="N195" s="446"/>
      <c r="O195" s="443"/>
      <c r="P195" s="443"/>
      <c r="Q195" s="443"/>
      <c r="R195" s="446"/>
      <c r="S195" s="446"/>
      <c r="T195" s="446"/>
      <c r="U195" s="446"/>
      <c r="V195" s="449"/>
      <c r="W195" s="518"/>
      <c r="X195" s="443"/>
      <c r="Y195" s="443"/>
      <c r="Z195" s="443"/>
    </row>
    <row r="196" ht="18.75" customHeight="1">
      <c r="A196" s="443"/>
      <c r="B196" s="444"/>
      <c r="C196" s="444"/>
      <c r="D196" s="444"/>
      <c r="E196" s="444"/>
      <c r="F196" s="451"/>
      <c r="G196" s="451"/>
      <c r="H196" s="444"/>
      <c r="I196" s="457"/>
      <c r="J196" s="457"/>
      <c r="K196" s="446"/>
      <c r="L196" s="446"/>
      <c r="M196" s="446"/>
      <c r="N196" s="446"/>
      <c r="O196" s="443"/>
      <c r="P196" s="443"/>
      <c r="Q196" s="443"/>
      <c r="R196" s="446"/>
      <c r="S196" s="446"/>
      <c r="T196" s="446"/>
      <c r="U196" s="446"/>
      <c r="V196" s="449"/>
      <c r="W196" s="518"/>
      <c r="X196" s="443"/>
      <c r="Y196" s="443"/>
      <c r="Z196" s="443"/>
    </row>
    <row r="197" ht="18.75" customHeight="1">
      <c r="A197" s="443"/>
      <c r="B197" s="444"/>
      <c r="C197" s="444"/>
      <c r="D197" s="444"/>
      <c r="E197" s="444"/>
      <c r="F197" s="451"/>
      <c r="G197" s="451"/>
      <c r="H197" s="444"/>
      <c r="I197" s="457"/>
      <c r="J197" s="457"/>
      <c r="K197" s="446"/>
      <c r="L197" s="446"/>
      <c r="M197" s="446"/>
      <c r="N197" s="446"/>
      <c r="O197" s="443"/>
      <c r="P197" s="443"/>
      <c r="Q197" s="443"/>
      <c r="R197" s="446"/>
      <c r="S197" s="446"/>
      <c r="T197" s="446"/>
      <c r="U197" s="446"/>
      <c r="V197" s="449"/>
      <c r="W197" s="518"/>
      <c r="X197" s="443"/>
      <c r="Y197" s="443"/>
      <c r="Z197" s="443"/>
    </row>
    <row r="198" ht="18.75" customHeight="1">
      <c r="A198" s="443"/>
      <c r="B198" s="444"/>
      <c r="C198" s="444"/>
      <c r="D198" s="444"/>
      <c r="E198" s="444"/>
      <c r="F198" s="451"/>
      <c r="G198" s="451"/>
      <c r="H198" s="444"/>
      <c r="I198" s="457"/>
      <c r="J198" s="457"/>
      <c r="K198" s="446"/>
      <c r="L198" s="446"/>
      <c r="M198" s="446"/>
      <c r="N198" s="446"/>
      <c r="O198" s="443"/>
      <c r="P198" s="443"/>
      <c r="Q198" s="443"/>
      <c r="R198" s="446"/>
      <c r="S198" s="446"/>
      <c r="T198" s="446"/>
      <c r="U198" s="446"/>
      <c r="V198" s="449"/>
      <c r="W198" s="518"/>
      <c r="X198" s="443"/>
      <c r="Y198" s="443"/>
      <c r="Z198" s="443"/>
    </row>
    <row r="199" ht="18.75" customHeight="1">
      <c r="A199" s="443"/>
      <c r="B199" s="444"/>
      <c r="C199" s="444"/>
      <c r="D199" s="444"/>
      <c r="E199" s="444"/>
      <c r="F199" s="451"/>
      <c r="G199" s="451"/>
      <c r="H199" s="444"/>
      <c r="I199" s="457"/>
      <c r="J199" s="457"/>
      <c r="K199" s="446"/>
      <c r="L199" s="446"/>
      <c r="M199" s="446"/>
      <c r="N199" s="446"/>
      <c r="O199" s="443"/>
      <c r="P199" s="443"/>
      <c r="Q199" s="443"/>
      <c r="R199" s="446"/>
      <c r="S199" s="446"/>
      <c r="T199" s="446"/>
      <c r="U199" s="446"/>
      <c r="V199" s="449"/>
      <c r="W199" s="518"/>
      <c r="X199" s="443"/>
      <c r="Y199" s="443"/>
      <c r="Z199" s="443"/>
    </row>
    <row r="200" ht="18.75" customHeight="1">
      <c r="A200" s="443"/>
      <c r="B200" s="444"/>
      <c r="C200" s="444"/>
      <c r="D200" s="444"/>
      <c r="E200" s="444"/>
      <c r="F200" s="451"/>
      <c r="G200" s="451"/>
      <c r="H200" s="444"/>
      <c r="I200" s="457"/>
      <c r="J200" s="457"/>
      <c r="K200" s="446"/>
      <c r="L200" s="446"/>
      <c r="M200" s="446"/>
      <c r="N200" s="446"/>
      <c r="O200" s="443"/>
      <c r="P200" s="443"/>
      <c r="Q200" s="443"/>
      <c r="R200" s="446"/>
      <c r="S200" s="446"/>
      <c r="T200" s="446"/>
      <c r="U200" s="446"/>
      <c r="V200" s="449"/>
      <c r="W200" s="518"/>
      <c r="X200" s="443"/>
      <c r="Y200" s="443"/>
      <c r="Z200" s="443"/>
    </row>
    <row r="201" ht="18.75" customHeight="1">
      <c r="A201" s="443"/>
      <c r="B201" s="444"/>
      <c r="C201" s="444"/>
      <c r="D201" s="444"/>
      <c r="E201" s="444"/>
      <c r="F201" s="451"/>
      <c r="G201" s="451"/>
      <c r="H201" s="444"/>
      <c r="I201" s="457"/>
      <c r="J201" s="457"/>
      <c r="K201" s="446"/>
      <c r="L201" s="446"/>
      <c r="M201" s="446"/>
      <c r="N201" s="446"/>
      <c r="O201" s="443"/>
      <c r="P201" s="443"/>
      <c r="Q201" s="443"/>
      <c r="R201" s="446"/>
      <c r="S201" s="446"/>
      <c r="T201" s="446"/>
      <c r="U201" s="446"/>
      <c r="V201" s="449"/>
      <c r="W201" s="518"/>
      <c r="X201" s="443"/>
      <c r="Y201" s="443"/>
      <c r="Z201" s="443"/>
    </row>
    <row r="202" ht="18.75" customHeight="1">
      <c r="A202" s="443"/>
      <c r="B202" s="444"/>
      <c r="C202" s="444"/>
      <c r="D202" s="444"/>
      <c r="E202" s="444"/>
      <c r="F202" s="451"/>
      <c r="G202" s="451"/>
      <c r="H202" s="444"/>
      <c r="I202" s="457"/>
      <c r="J202" s="457"/>
      <c r="K202" s="446"/>
      <c r="L202" s="446"/>
      <c r="M202" s="446"/>
      <c r="N202" s="446"/>
      <c r="O202" s="443"/>
      <c r="P202" s="443"/>
      <c r="Q202" s="443"/>
      <c r="R202" s="446"/>
      <c r="S202" s="446"/>
      <c r="T202" s="446"/>
      <c r="U202" s="446"/>
      <c r="V202" s="449"/>
      <c r="W202" s="518"/>
      <c r="X202" s="443"/>
      <c r="Y202" s="443"/>
      <c r="Z202" s="443"/>
    </row>
    <row r="203" ht="18.75" customHeight="1">
      <c r="A203" s="443"/>
      <c r="B203" s="444"/>
      <c r="C203" s="444"/>
      <c r="D203" s="444"/>
      <c r="E203" s="444"/>
      <c r="F203" s="451"/>
      <c r="G203" s="451"/>
      <c r="H203" s="444"/>
      <c r="I203" s="457"/>
      <c r="J203" s="457"/>
      <c r="K203" s="446"/>
      <c r="L203" s="446"/>
      <c r="M203" s="446"/>
      <c r="N203" s="446"/>
      <c r="O203" s="443"/>
      <c r="P203" s="443"/>
      <c r="Q203" s="443"/>
      <c r="R203" s="446"/>
      <c r="S203" s="446"/>
      <c r="T203" s="446"/>
      <c r="U203" s="446"/>
      <c r="V203" s="449"/>
      <c r="W203" s="518"/>
      <c r="X203" s="443"/>
      <c r="Y203" s="443"/>
      <c r="Z203" s="443"/>
    </row>
    <row r="204" ht="18.75" customHeight="1">
      <c r="A204" s="443"/>
      <c r="B204" s="444"/>
      <c r="C204" s="444"/>
      <c r="D204" s="444"/>
      <c r="E204" s="444"/>
      <c r="F204" s="451"/>
      <c r="G204" s="451"/>
      <c r="H204" s="444"/>
      <c r="I204" s="457"/>
      <c r="J204" s="457"/>
      <c r="K204" s="446"/>
      <c r="L204" s="446"/>
      <c r="M204" s="446"/>
      <c r="N204" s="446"/>
      <c r="O204" s="443"/>
      <c r="P204" s="443"/>
      <c r="Q204" s="443"/>
      <c r="R204" s="446"/>
      <c r="S204" s="446"/>
      <c r="T204" s="446"/>
      <c r="U204" s="446"/>
      <c r="V204" s="449"/>
      <c r="W204" s="518"/>
      <c r="X204" s="443"/>
      <c r="Y204" s="443"/>
      <c r="Z204" s="443"/>
    </row>
    <row r="205" ht="18.75" customHeight="1">
      <c r="A205" s="443"/>
      <c r="B205" s="444"/>
      <c r="C205" s="444"/>
      <c r="D205" s="444"/>
      <c r="E205" s="444"/>
      <c r="F205" s="451"/>
      <c r="G205" s="451"/>
      <c r="H205" s="444"/>
      <c r="I205" s="457"/>
      <c r="J205" s="457"/>
      <c r="K205" s="446"/>
      <c r="L205" s="446"/>
      <c r="M205" s="446"/>
      <c r="N205" s="446"/>
      <c r="O205" s="443"/>
      <c r="P205" s="443"/>
      <c r="Q205" s="443"/>
      <c r="R205" s="446"/>
      <c r="S205" s="446"/>
      <c r="T205" s="446"/>
      <c r="U205" s="446"/>
      <c r="V205" s="449"/>
      <c r="W205" s="518"/>
      <c r="X205" s="443"/>
      <c r="Y205" s="443"/>
      <c r="Z205" s="443"/>
    </row>
    <row r="206" ht="18.75" customHeight="1">
      <c r="A206" s="443"/>
      <c r="B206" s="444"/>
      <c r="C206" s="444"/>
      <c r="D206" s="444"/>
      <c r="E206" s="444"/>
      <c r="F206" s="451"/>
      <c r="G206" s="451"/>
      <c r="H206" s="444"/>
      <c r="I206" s="457"/>
      <c r="J206" s="457"/>
      <c r="K206" s="446"/>
      <c r="L206" s="446"/>
      <c r="M206" s="446"/>
      <c r="N206" s="446"/>
      <c r="O206" s="443"/>
      <c r="P206" s="443"/>
      <c r="Q206" s="443"/>
      <c r="R206" s="446"/>
      <c r="S206" s="446"/>
      <c r="T206" s="446"/>
      <c r="U206" s="446"/>
      <c r="V206" s="449"/>
      <c r="W206" s="518"/>
      <c r="X206" s="443"/>
      <c r="Y206" s="443"/>
      <c r="Z206" s="443"/>
    </row>
    <row r="207" ht="18.75" customHeight="1">
      <c r="A207" s="443"/>
      <c r="B207" s="444"/>
      <c r="C207" s="444"/>
      <c r="D207" s="444"/>
      <c r="E207" s="444"/>
      <c r="F207" s="451"/>
      <c r="G207" s="451"/>
      <c r="H207" s="444"/>
      <c r="I207" s="457"/>
      <c r="J207" s="457"/>
      <c r="K207" s="446"/>
      <c r="L207" s="446"/>
      <c r="M207" s="446"/>
      <c r="N207" s="446"/>
      <c r="O207" s="443"/>
      <c r="P207" s="443"/>
      <c r="Q207" s="443"/>
      <c r="R207" s="446"/>
      <c r="S207" s="446"/>
      <c r="T207" s="446"/>
      <c r="U207" s="446"/>
      <c r="V207" s="449"/>
      <c r="W207" s="518"/>
      <c r="X207" s="443"/>
      <c r="Y207" s="443"/>
      <c r="Z207" s="443"/>
    </row>
    <row r="208" ht="18.75" customHeight="1">
      <c r="A208" s="443"/>
      <c r="B208" s="444"/>
      <c r="C208" s="444"/>
      <c r="D208" s="444"/>
      <c r="E208" s="444"/>
      <c r="F208" s="451"/>
      <c r="G208" s="451"/>
      <c r="H208" s="444"/>
      <c r="I208" s="457"/>
      <c r="J208" s="457"/>
      <c r="K208" s="446"/>
      <c r="L208" s="446"/>
      <c r="M208" s="446"/>
      <c r="N208" s="446"/>
      <c r="O208" s="443"/>
      <c r="P208" s="443"/>
      <c r="Q208" s="443"/>
      <c r="R208" s="446"/>
      <c r="S208" s="446"/>
      <c r="T208" s="446"/>
      <c r="U208" s="446"/>
      <c r="V208" s="449"/>
      <c r="W208" s="518"/>
      <c r="X208" s="443"/>
      <c r="Y208" s="443"/>
      <c r="Z208" s="443"/>
    </row>
    <row r="209" ht="18.75" customHeight="1">
      <c r="A209" s="443"/>
      <c r="B209" s="444"/>
      <c r="C209" s="444"/>
      <c r="D209" s="444"/>
      <c r="E209" s="444"/>
      <c r="F209" s="451"/>
      <c r="G209" s="451"/>
      <c r="H209" s="444"/>
      <c r="I209" s="457"/>
      <c r="J209" s="457"/>
      <c r="K209" s="446"/>
      <c r="L209" s="446"/>
      <c r="M209" s="446"/>
      <c r="N209" s="446"/>
      <c r="O209" s="443"/>
      <c r="P209" s="443"/>
      <c r="Q209" s="443"/>
      <c r="R209" s="446"/>
      <c r="S209" s="446"/>
      <c r="T209" s="446"/>
      <c r="U209" s="446"/>
      <c r="V209" s="449"/>
      <c r="W209" s="518"/>
      <c r="X209" s="443"/>
      <c r="Y209" s="443"/>
      <c r="Z209" s="443"/>
    </row>
    <row r="210" ht="18.75" customHeight="1">
      <c r="A210" s="443"/>
      <c r="B210" s="444"/>
      <c r="C210" s="444"/>
      <c r="D210" s="444"/>
      <c r="E210" s="444"/>
      <c r="F210" s="451"/>
      <c r="G210" s="451"/>
      <c r="H210" s="444"/>
      <c r="I210" s="457"/>
      <c r="J210" s="457"/>
      <c r="K210" s="446"/>
      <c r="L210" s="446"/>
      <c r="M210" s="446"/>
      <c r="N210" s="446"/>
      <c r="O210" s="443"/>
      <c r="P210" s="443"/>
      <c r="Q210" s="443"/>
      <c r="R210" s="446"/>
      <c r="S210" s="446"/>
      <c r="T210" s="446"/>
      <c r="U210" s="446"/>
      <c r="V210" s="449"/>
      <c r="W210" s="518"/>
      <c r="X210" s="443"/>
      <c r="Y210" s="443"/>
      <c r="Z210" s="443"/>
    </row>
    <row r="211" ht="18.75" customHeight="1">
      <c r="A211" s="443"/>
      <c r="B211" s="444"/>
      <c r="C211" s="444"/>
      <c r="D211" s="444"/>
      <c r="E211" s="444"/>
      <c r="F211" s="451"/>
      <c r="G211" s="451"/>
      <c r="H211" s="444"/>
      <c r="I211" s="457"/>
      <c r="J211" s="457"/>
      <c r="K211" s="446"/>
      <c r="L211" s="446"/>
      <c r="M211" s="446"/>
      <c r="N211" s="446"/>
      <c r="O211" s="443"/>
      <c r="P211" s="443"/>
      <c r="Q211" s="443"/>
      <c r="R211" s="446"/>
      <c r="S211" s="446"/>
      <c r="T211" s="446"/>
      <c r="U211" s="446"/>
      <c r="V211" s="449"/>
      <c r="W211" s="518"/>
      <c r="X211" s="443"/>
      <c r="Y211" s="443"/>
      <c r="Z211" s="443"/>
    </row>
    <row r="212" ht="18.75" customHeight="1">
      <c r="A212" s="443"/>
      <c r="B212" s="444"/>
      <c r="C212" s="444"/>
      <c r="D212" s="444"/>
      <c r="E212" s="444"/>
      <c r="F212" s="451"/>
      <c r="G212" s="451"/>
      <c r="H212" s="444"/>
      <c r="I212" s="457"/>
      <c r="J212" s="457"/>
      <c r="K212" s="446"/>
      <c r="L212" s="446"/>
      <c r="M212" s="446"/>
      <c r="N212" s="446"/>
      <c r="O212" s="443"/>
      <c r="P212" s="443"/>
      <c r="Q212" s="443"/>
      <c r="R212" s="446"/>
      <c r="S212" s="446"/>
      <c r="T212" s="446"/>
      <c r="U212" s="446"/>
      <c r="V212" s="449"/>
      <c r="W212" s="518"/>
      <c r="X212" s="443"/>
      <c r="Y212" s="443"/>
      <c r="Z212" s="443"/>
    </row>
    <row r="213" ht="18.75" customHeight="1">
      <c r="A213" s="443"/>
      <c r="B213" s="444"/>
      <c r="C213" s="444"/>
      <c r="D213" s="444"/>
      <c r="E213" s="444"/>
      <c r="F213" s="451"/>
      <c r="G213" s="451"/>
      <c r="H213" s="444"/>
      <c r="I213" s="457"/>
      <c r="J213" s="457"/>
      <c r="K213" s="446"/>
      <c r="L213" s="446"/>
      <c r="M213" s="446"/>
      <c r="N213" s="446"/>
      <c r="O213" s="443"/>
      <c r="P213" s="443"/>
      <c r="Q213" s="443"/>
      <c r="R213" s="446"/>
      <c r="S213" s="446"/>
      <c r="T213" s="446"/>
      <c r="U213" s="446"/>
      <c r="V213" s="449"/>
      <c r="W213" s="518"/>
      <c r="X213" s="443"/>
      <c r="Y213" s="443"/>
      <c r="Z213" s="443"/>
    </row>
    <row r="214" ht="18.75" customHeight="1">
      <c r="A214" s="443"/>
      <c r="B214" s="444"/>
      <c r="C214" s="444"/>
      <c r="D214" s="444"/>
      <c r="E214" s="444"/>
      <c r="F214" s="451"/>
      <c r="G214" s="451"/>
      <c r="H214" s="444"/>
      <c r="I214" s="457"/>
      <c r="J214" s="457"/>
      <c r="K214" s="446"/>
      <c r="L214" s="446"/>
      <c r="M214" s="446"/>
      <c r="N214" s="446"/>
      <c r="O214" s="443"/>
      <c r="P214" s="443"/>
      <c r="Q214" s="443"/>
      <c r="R214" s="446"/>
      <c r="S214" s="446"/>
      <c r="T214" s="446"/>
      <c r="U214" s="446"/>
      <c r="V214" s="449"/>
      <c r="W214" s="518"/>
      <c r="X214" s="443"/>
      <c r="Y214" s="443"/>
      <c r="Z214" s="443"/>
    </row>
    <row r="215" ht="18.75" customHeight="1">
      <c r="A215" s="443"/>
      <c r="B215" s="444"/>
      <c r="C215" s="444"/>
      <c r="D215" s="444"/>
      <c r="E215" s="444"/>
      <c r="F215" s="451"/>
      <c r="G215" s="451"/>
      <c r="H215" s="444"/>
      <c r="I215" s="457"/>
      <c r="J215" s="457"/>
      <c r="K215" s="446"/>
      <c r="L215" s="446"/>
      <c r="M215" s="446"/>
      <c r="N215" s="446"/>
      <c r="O215" s="443"/>
      <c r="P215" s="443"/>
      <c r="Q215" s="443"/>
      <c r="R215" s="446"/>
      <c r="S215" s="446"/>
      <c r="T215" s="446"/>
      <c r="U215" s="446"/>
      <c r="V215" s="449"/>
      <c r="W215" s="518"/>
      <c r="X215" s="443"/>
      <c r="Y215" s="443"/>
      <c r="Z215" s="443"/>
    </row>
    <row r="216" ht="18.75" customHeight="1">
      <c r="A216" s="443"/>
      <c r="B216" s="444"/>
      <c r="C216" s="444"/>
      <c r="D216" s="444"/>
      <c r="E216" s="444"/>
      <c r="F216" s="451"/>
      <c r="G216" s="451"/>
      <c r="H216" s="444"/>
      <c r="I216" s="457"/>
      <c r="J216" s="457"/>
      <c r="K216" s="446"/>
      <c r="L216" s="446"/>
      <c r="M216" s="446"/>
      <c r="N216" s="446"/>
      <c r="O216" s="443"/>
      <c r="P216" s="443"/>
      <c r="Q216" s="443"/>
      <c r="R216" s="446"/>
      <c r="S216" s="446"/>
      <c r="T216" s="446"/>
      <c r="U216" s="446"/>
      <c r="V216" s="449"/>
      <c r="W216" s="518"/>
      <c r="X216" s="443"/>
      <c r="Y216" s="443"/>
      <c r="Z216" s="443"/>
    </row>
    <row r="217" ht="18.75" customHeight="1">
      <c r="A217" s="443"/>
      <c r="B217" s="444"/>
      <c r="C217" s="444"/>
      <c r="D217" s="444"/>
      <c r="E217" s="444"/>
      <c r="F217" s="451"/>
      <c r="G217" s="451"/>
      <c r="H217" s="444"/>
      <c r="I217" s="457"/>
      <c r="J217" s="457"/>
      <c r="K217" s="446"/>
      <c r="L217" s="446"/>
      <c r="M217" s="446"/>
      <c r="N217" s="446"/>
      <c r="O217" s="443"/>
      <c r="P217" s="443"/>
      <c r="Q217" s="443"/>
      <c r="R217" s="446"/>
      <c r="S217" s="446"/>
      <c r="T217" s="446"/>
      <c r="U217" s="446"/>
      <c r="V217" s="449"/>
      <c r="W217" s="518"/>
      <c r="X217" s="443"/>
      <c r="Y217" s="443"/>
      <c r="Z217" s="443"/>
    </row>
    <row r="218" ht="18.75" customHeight="1">
      <c r="A218" s="443"/>
      <c r="B218" s="444"/>
      <c r="C218" s="444"/>
      <c r="D218" s="444"/>
      <c r="E218" s="444"/>
      <c r="F218" s="451"/>
      <c r="G218" s="451"/>
      <c r="H218" s="444"/>
      <c r="I218" s="457"/>
      <c r="J218" s="457"/>
      <c r="K218" s="446"/>
      <c r="L218" s="446"/>
      <c r="M218" s="446"/>
      <c r="N218" s="446"/>
      <c r="O218" s="443"/>
      <c r="P218" s="443"/>
      <c r="Q218" s="443"/>
      <c r="R218" s="446"/>
      <c r="S218" s="446"/>
      <c r="T218" s="446"/>
      <c r="U218" s="446"/>
      <c r="V218" s="449"/>
      <c r="W218" s="518"/>
      <c r="X218" s="443"/>
      <c r="Y218" s="443"/>
      <c r="Z218" s="443"/>
    </row>
    <row r="219" ht="18.75" customHeight="1">
      <c r="A219" s="443"/>
      <c r="B219" s="444"/>
      <c r="C219" s="444"/>
      <c r="D219" s="444"/>
      <c r="E219" s="444"/>
      <c r="F219" s="451"/>
      <c r="G219" s="451"/>
      <c r="H219" s="444"/>
      <c r="I219" s="457"/>
      <c r="J219" s="457"/>
      <c r="K219" s="446"/>
      <c r="L219" s="446"/>
      <c r="M219" s="446"/>
      <c r="N219" s="446"/>
      <c r="O219" s="443"/>
      <c r="P219" s="443"/>
      <c r="Q219" s="443"/>
      <c r="R219" s="446"/>
      <c r="S219" s="446"/>
      <c r="T219" s="446"/>
      <c r="U219" s="446"/>
      <c r="V219" s="449"/>
      <c r="W219" s="518"/>
      <c r="X219" s="443"/>
      <c r="Y219" s="443"/>
      <c r="Z219" s="443"/>
    </row>
    <row r="220" ht="18.75" customHeight="1">
      <c r="A220" s="443"/>
      <c r="B220" s="444"/>
      <c r="C220" s="444"/>
      <c r="D220" s="444"/>
      <c r="E220" s="444"/>
      <c r="F220" s="451"/>
      <c r="G220" s="451"/>
      <c r="H220" s="444"/>
      <c r="I220" s="457"/>
      <c r="J220" s="457"/>
      <c r="K220" s="446"/>
      <c r="L220" s="446"/>
      <c r="M220" s="446"/>
      <c r="N220" s="446"/>
      <c r="O220" s="443"/>
      <c r="P220" s="443"/>
      <c r="Q220" s="443"/>
      <c r="R220" s="446"/>
      <c r="S220" s="446"/>
      <c r="T220" s="446"/>
      <c r="U220" s="446"/>
      <c r="V220" s="449"/>
      <c r="W220" s="518"/>
      <c r="X220" s="443"/>
      <c r="Y220" s="443"/>
      <c r="Z220" s="443"/>
    </row>
    <row r="221" ht="18.75" customHeight="1">
      <c r="A221" s="443"/>
      <c r="B221" s="444"/>
      <c r="C221" s="444"/>
      <c r="D221" s="444"/>
      <c r="E221" s="444"/>
      <c r="F221" s="451"/>
      <c r="G221" s="451"/>
      <c r="H221" s="444"/>
      <c r="I221" s="457"/>
      <c r="J221" s="457"/>
      <c r="K221" s="446"/>
      <c r="L221" s="446"/>
      <c r="M221" s="446"/>
      <c r="N221" s="446"/>
      <c r="O221" s="443"/>
      <c r="P221" s="443"/>
      <c r="Q221" s="443"/>
      <c r="R221" s="446"/>
      <c r="S221" s="446"/>
      <c r="T221" s="446"/>
      <c r="U221" s="446"/>
      <c r="V221" s="449"/>
      <c r="W221" s="518"/>
      <c r="X221" s="443"/>
      <c r="Y221" s="443"/>
      <c r="Z221" s="443"/>
    </row>
    <row r="222" ht="18.75" customHeight="1">
      <c r="A222" s="443"/>
      <c r="B222" s="444"/>
      <c r="C222" s="444"/>
      <c r="D222" s="444"/>
      <c r="E222" s="444"/>
      <c r="F222" s="451"/>
      <c r="G222" s="451"/>
      <c r="H222" s="444"/>
      <c r="I222" s="457"/>
      <c r="J222" s="457"/>
      <c r="K222" s="446"/>
      <c r="L222" s="446"/>
      <c r="M222" s="446"/>
      <c r="N222" s="446"/>
      <c r="O222" s="443"/>
      <c r="P222" s="443"/>
      <c r="Q222" s="443"/>
      <c r="R222" s="446"/>
      <c r="S222" s="446"/>
      <c r="T222" s="446"/>
      <c r="U222" s="446"/>
      <c r="V222" s="449"/>
      <c r="W222" s="518"/>
      <c r="X222" s="443"/>
      <c r="Y222" s="443"/>
      <c r="Z222" s="443"/>
    </row>
    <row r="223" ht="18.75" customHeight="1">
      <c r="A223" s="443"/>
      <c r="B223" s="444"/>
      <c r="C223" s="476"/>
      <c r="D223" s="444"/>
      <c r="E223" s="476"/>
      <c r="F223" s="477"/>
      <c r="G223" s="477"/>
      <c r="H223" s="476"/>
      <c r="I223" s="457"/>
      <c r="J223" s="457"/>
      <c r="K223" s="446"/>
      <c r="L223" s="446"/>
      <c r="M223" s="446"/>
      <c r="N223" s="446"/>
      <c r="O223" s="443"/>
      <c r="P223" s="443"/>
      <c r="Q223" s="443"/>
      <c r="R223" s="446"/>
      <c r="S223" s="446"/>
      <c r="T223" s="446"/>
      <c r="U223" s="446"/>
      <c r="V223" s="449"/>
      <c r="W223" s="518"/>
      <c r="X223" s="443"/>
      <c r="Y223" s="443"/>
      <c r="Z223" s="443"/>
    </row>
    <row r="224" ht="18.75" customHeight="1">
      <c r="A224" s="443"/>
      <c r="B224" s="476"/>
      <c r="C224" s="476"/>
      <c r="D224" s="476"/>
      <c r="E224" s="476"/>
      <c r="F224" s="477"/>
      <c r="G224" s="477"/>
      <c r="H224" s="476"/>
      <c r="I224" s="457"/>
      <c r="J224" s="457"/>
      <c r="K224" s="446"/>
      <c r="L224" s="446"/>
      <c r="M224" s="446"/>
      <c r="N224" s="446"/>
      <c r="O224" s="443"/>
      <c r="P224" s="443"/>
      <c r="Q224" s="443"/>
      <c r="R224" s="446"/>
      <c r="S224" s="446"/>
      <c r="T224" s="446"/>
      <c r="U224" s="446"/>
      <c r="V224" s="449"/>
      <c r="W224" s="518"/>
      <c r="X224" s="443"/>
      <c r="Y224" s="443"/>
      <c r="Z224" s="443"/>
    </row>
    <row r="225" ht="18.75" customHeight="1">
      <c r="A225" s="443"/>
      <c r="B225" s="476"/>
      <c r="C225" s="476"/>
      <c r="D225" s="476"/>
      <c r="E225" s="476"/>
      <c r="F225" s="477"/>
      <c r="G225" s="477"/>
      <c r="H225" s="476"/>
      <c r="I225" s="457"/>
      <c r="J225" s="457"/>
      <c r="K225" s="446"/>
      <c r="L225" s="446"/>
      <c r="M225" s="446"/>
      <c r="N225" s="446"/>
      <c r="O225" s="443"/>
      <c r="P225" s="443"/>
      <c r="Q225" s="443"/>
      <c r="R225" s="446"/>
      <c r="S225" s="446"/>
      <c r="T225" s="446"/>
      <c r="U225" s="446"/>
      <c r="V225" s="449"/>
      <c r="W225" s="518"/>
      <c r="X225" s="443"/>
      <c r="Y225" s="443"/>
      <c r="Z225" s="443"/>
    </row>
    <row r="226" ht="18.75" customHeight="1">
      <c r="A226" s="443"/>
      <c r="B226" s="476"/>
      <c r="C226" s="476"/>
      <c r="D226" s="476"/>
      <c r="E226" s="476"/>
      <c r="F226" s="477"/>
      <c r="G226" s="477"/>
      <c r="H226" s="476"/>
      <c r="I226" s="457"/>
      <c r="J226" s="457"/>
      <c r="K226" s="446"/>
      <c r="L226" s="446"/>
      <c r="M226" s="446"/>
      <c r="N226" s="446"/>
      <c r="O226" s="443"/>
      <c r="P226" s="443"/>
      <c r="Q226" s="443"/>
      <c r="R226" s="446"/>
      <c r="S226" s="446"/>
      <c r="T226" s="446"/>
      <c r="U226" s="446"/>
      <c r="V226" s="449"/>
      <c r="W226" s="518"/>
      <c r="X226" s="443"/>
      <c r="Y226" s="443"/>
      <c r="Z226" s="443"/>
    </row>
    <row r="227" ht="18.75" customHeight="1">
      <c r="A227" s="443"/>
      <c r="B227" s="476"/>
      <c r="C227" s="476"/>
      <c r="D227" s="476"/>
      <c r="E227" s="476"/>
      <c r="F227" s="477"/>
      <c r="G227" s="477"/>
      <c r="H227" s="476"/>
      <c r="I227" s="457"/>
      <c r="J227" s="457"/>
      <c r="K227" s="446"/>
      <c r="L227" s="446"/>
      <c r="M227" s="446"/>
      <c r="N227" s="446"/>
      <c r="O227" s="443"/>
      <c r="P227" s="443"/>
      <c r="Q227" s="443"/>
      <c r="R227" s="446"/>
      <c r="S227" s="446"/>
      <c r="T227" s="446"/>
      <c r="U227" s="446"/>
      <c r="V227" s="449"/>
      <c r="W227" s="518"/>
      <c r="X227" s="443"/>
      <c r="Y227" s="443"/>
      <c r="Z227" s="443"/>
    </row>
    <row r="228" ht="18.75" customHeight="1">
      <c r="A228" s="443"/>
      <c r="B228" s="476"/>
      <c r="C228" s="476"/>
      <c r="D228" s="476"/>
      <c r="E228" s="476"/>
      <c r="F228" s="477"/>
      <c r="G228" s="477"/>
      <c r="H228" s="476"/>
      <c r="I228" s="457"/>
      <c r="J228" s="457"/>
      <c r="K228" s="446"/>
      <c r="L228" s="446"/>
      <c r="M228" s="446"/>
      <c r="N228" s="446"/>
      <c r="O228" s="443"/>
      <c r="P228" s="443"/>
      <c r="Q228" s="443"/>
      <c r="R228" s="446"/>
      <c r="S228" s="446"/>
      <c r="T228" s="446"/>
      <c r="U228" s="446"/>
      <c r="V228" s="449"/>
      <c r="W228" s="518"/>
      <c r="X228" s="443"/>
      <c r="Y228" s="443"/>
      <c r="Z228" s="443"/>
    </row>
    <row r="229" ht="18.75" customHeight="1">
      <c r="A229" s="443"/>
      <c r="B229" s="476"/>
      <c r="C229" s="476"/>
      <c r="D229" s="476"/>
      <c r="E229" s="476"/>
      <c r="F229" s="477"/>
      <c r="G229" s="477"/>
      <c r="H229" s="476"/>
      <c r="I229" s="457"/>
      <c r="J229" s="457"/>
      <c r="K229" s="446"/>
      <c r="L229" s="446"/>
      <c r="M229" s="446"/>
      <c r="N229" s="446"/>
      <c r="O229" s="443"/>
      <c r="P229" s="443"/>
      <c r="Q229" s="443"/>
      <c r="R229" s="446"/>
      <c r="S229" s="446"/>
      <c r="T229" s="446"/>
      <c r="U229" s="446"/>
      <c r="V229" s="449"/>
      <c r="W229" s="518"/>
      <c r="X229" s="443"/>
      <c r="Y229" s="443"/>
      <c r="Z229" s="443"/>
    </row>
    <row r="230" ht="18.75" customHeight="1">
      <c r="A230" s="443"/>
      <c r="B230" s="476"/>
      <c r="C230" s="476"/>
      <c r="D230" s="476"/>
      <c r="E230" s="476"/>
      <c r="F230" s="477"/>
      <c r="G230" s="477"/>
      <c r="H230" s="476"/>
      <c r="I230" s="457"/>
      <c r="J230" s="457"/>
      <c r="K230" s="446"/>
      <c r="L230" s="446"/>
      <c r="M230" s="446"/>
      <c r="N230" s="446"/>
      <c r="O230" s="443"/>
      <c r="P230" s="443"/>
      <c r="Q230" s="443"/>
      <c r="R230" s="446"/>
      <c r="S230" s="446"/>
      <c r="T230" s="446"/>
      <c r="U230" s="446"/>
      <c r="V230" s="449"/>
      <c r="W230" s="518"/>
      <c r="X230" s="443"/>
      <c r="Y230" s="443"/>
      <c r="Z230" s="443"/>
    </row>
    <row r="231" ht="18.75" customHeight="1">
      <c r="A231" s="443"/>
      <c r="B231" s="476"/>
      <c r="C231" s="476"/>
      <c r="D231" s="476"/>
      <c r="E231" s="476"/>
      <c r="F231" s="477"/>
      <c r="G231" s="477"/>
      <c r="H231" s="476"/>
      <c r="I231" s="457"/>
      <c r="J231" s="457"/>
      <c r="K231" s="446"/>
      <c r="L231" s="446"/>
      <c r="M231" s="446"/>
      <c r="N231" s="446"/>
      <c r="O231" s="443"/>
      <c r="P231" s="443"/>
      <c r="Q231" s="443"/>
      <c r="R231" s="446"/>
      <c r="S231" s="446"/>
      <c r="T231" s="446"/>
      <c r="U231" s="446"/>
      <c r="V231" s="449"/>
      <c r="W231" s="518"/>
      <c r="X231" s="443"/>
      <c r="Y231" s="443"/>
      <c r="Z231" s="443"/>
    </row>
    <row r="232" ht="18.75" customHeight="1">
      <c r="A232" s="443"/>
      <c r="B232" s="476"/>
      <c r="C232" s="476"/>
      <c r="D232" s="476"/>
      <c r="E232" s="476"/>
      <c r="F232" s="477"/>
      <c r="G232" s="477"/>
      <c r="H232" s="476"/>
      <c r="I232" s="457"/>
      <c r="J232" s="457"/>
      <c r="K232" s="446"/>
      <c r="L232" s="446"/>
      <c r="M232" s="446"/>
      <c r="N232" s="446"/>
      <c r="O232" s="443"/>
      <c r="P232" s="443"/>
      <c r="Q232" s="443"/>
      <c r="R232" s="446"/>
      <c r="S232" s="446"/>
      <c r="T232" s="446"/>
      <c r="U232" s="446"/>
      <c r="V232" s="449"/>
      <c r="W232" s="518"/>
      <c r="X232" s="443"/>
      <c r="Y232" s="443"/>
      <c r="Z232" s="443"/>
    </row>
    <row r="233" ht="18.75" customHeight="1">
      <c r="A233" s="443"/>
      <c r="B233" s="476"/>
      <c r="C233" s="476"/>
      <c r="D233" s="476"/>
      <c r="E233" s="476"/>
      <c r="F233" s="477"/>
      <c r="G233" s="477"/>
      <c r="H233" s="476"/>
      <c r="I233" s="457"/>
      <c r="J233" s="457"/>
      <c r="K233" s="446"/>
      <c r="L233" s="446"/>
      <c r="M233" s="446"/>
      <c r="N233" s="446"/>
      <c r="O233" s="443"/>
      <c r="P233" s="443"/>
      <c r="Q233" s="443"/>
      <c r="R233" s="446"/>
      <c r="S233" s="446"/>
      <c r="T233" s="446"/>
      <c r="U233" s="446"/>
      <c r="V233" s="449"/>
      <c r="W233" s="518"/>
      <c r="X233" s="443"/>
      <c r="Y233" s="443"/>
      <c r="Z233" s="443"/>
    </row>
    <row r="234" ht="18.75" customHeight="1">
      <c r="A234" s="443"/>
      <c r="B234" s="476"/>
      <c r="C234" s="476"/>
      <c r="D234" s="476"/>
      <c r="E234" s="476"/>
      <c r="F234" s="477"/>
      <c r="G234" s="477"/>
      <c r="H234" s="476"/>
      <c r="I234" s="457"/>
      <c r="J234" s="457"/>
      <c r="K234" s="446"/>
      <c r="L234" s="446"/>
      <c r="M234" s="446"/>
      <c r="N234" s="446"/>
      <c r="O234" s="443"/>
      <c r="P234" s="443"/>
      <c r="Q234" s="443"/>
      <c r="R234" s="446"/>
      <c r="S234" s="446"/>
      <c r="T234" s="446"/>
      <c r="U234" s="446"/>
      <c r="V234" s="449"/>
      <c r="W234" s="518"/>
      <c r="X234" s="443"/>
      <c r="Y234" s="443"/>
      <c r="Z234" s="443"/>
    </row>
    <row r="235" ht="18.75" customHeight="1">
      <c r="A235" s="443"/>
      <c r="B235" s="476"/>
      <c r="C235" s="476"/>
      <c r="D235" s="476"/>
      <c r="E235" s="476"/>
      <c r="F235" s="477"/>
      <c r="G235" s="477"/>
      <c r="H235" s="476"/>
      <c r="I235" s="457"/>
      <c r="J235" s="457"/>
      <c r="K235" s="446"/>
      <c r="L235" s="446"/>
      <c r="M235" s="446"/>
      <c r="N235" s="446"/>
      <c r="O235" s="443"/>
      <c r="P235" s="443"/>
      <c r="Q235" s="443"/>
      <c r="R235" s="446"/>
      <c r="S235" s="446"/>
      <c r="T235" s="446"/>
      <c r="U235" s="446"/>
      <c r="V235" s="449"/>
      <c r="W235" s="518"/>
      <c r="X235" s="443"/>
      <c r="Y235" s="443"/>
      <c r="Z235" s="443"/>
    </row>
    <row r="236" ht="18.75" customHeight="1">
      <c r="A236" s="443"/>
      <c r="B236" s="476"/>
      <c r="C236" s="476"/>
      <c r="D236" s="476"/>
      <c r="E236" s="476"/>
      <c r="F236" s="477"/>
      <c r="G236" s="477"/>
      <c r="H236" s="476"/>
      <c r="I236" s="457"/>
      <c r="J236" s="457"/>
      <c r="K236" s="446"/>
      <c r="L236" s="446"/>
      <c r="M236" s="446"/>
      <c r="N236" s="446"/>
      <c r="O236" s="443"/>
      <c r="P236" s="443"/>
      <c r="Q236" s="443"/>
      <c r="R236" s="446"/>
      <c r="S236" s="446"/>
      <c r="T236" s="446"/>
      <c r="U236" s="446"/>
      <c r="V236" s="449"/>
      <c r="W236" s="518"/>
      <c r="X236" s="443"/>
      <c r="Y236" s="443"/>
      <c r="Z236" s="443"/>
    </row>
    <row r="237" ht="18.75" customHeight="1">
      <c r="A237" s="443"/>
      <c r="B237" s="476"/>
      <c r="C237" s="476"/>
      <c r="D237" s="476"/>
      <c r="E237" s="476"/>
      <c r="F237" s="477"/>
      <c r="G237" s="477"/>
      <c r="H237" s="476"/>
      <c r="I237" s="457"/>
      <c r="J237" s="457"/>
      <c r="K237" s="446"/>
      <c r="L237" s="446"/>
      <c r="M237" s="446"/>
      <c r="N237" s="446"/>
      <c r="O237" s="443"/>
      <c r="P237" s="443"/>
      <c r="Q237" s="443"/>
      <c r="R237" s="446"/>
      <c r="S237" s="446"/>
      <c r="T237" s="446"/>
      <c r="U237" s="446"/>
      <c r="V237" s="449"/>
      <c r="W237" s="518"/>
      <c r="X237" s="443"/>
      <c r="Y237" s="443"/>
      <c r="Z237" s="443"/>
    </row>
    <row r="238" ht="18.75" customHeight="1">
      <c r="A238" s="443"/>
      <c r="B238" s="476"/>
      <c r="C238" s="476"/>
      <c r="D238" s="476"/>
      <c r="E238" s="476"/>
      <c r="F238" s="477"/>
      <c r="G238" s="477"/>
      <c r="H238" s="476"/>
      <c r="I238" s="457"/>
      <c r="J238" s="457"/>
      <c r="K238" s="446"/>
      <c r="L238" s="446"/>
      <c r="M238" s="446"/>
      <c r="N238" s="446"/>
      <c r="O238" s="443"/>
      <c r="P238" s="443"/>
      <c r="Q238" s="443"/>
      <c r="R238" s="446"/>
      <c r="S238" s="446"/>
      <c r="T238" s="446"/>
      <c r="U238" s="446"/>
      <c r="V238" s="449"/>
      <c r="W238" s="518"/>
      <c r="X238" s="443"/>
      <c r="Y238" s="443"/>
      <c r="Z238" s="443"/>
    </row>
    <row r="239" ht="18.75" customHeight="1">
      <c r="A239" s="443"/>
      <c r="B239" s="476"/>
      <c r="C239" s="476"/>
      <c r="D239" s="476"/>
      <c r="E239" s="476"/>
      <c r="F239" s="477"/>
      <c r="G239" s="477"/>
      <c r="H239" s="476"/>
      <c r="I239" s="457"/>
      <c r="J239" s="457"/>
      <c r="K239" s="446"/>
      <c r="L239" s="446"/>
      <c r="M239" s="446"/>
      <c r="N239" s="446"/>
      <c r="O239" s="443"/>
      <c r="P239" s="443"/>
      <c r="Q239" s="443"/>
      <c r="R239" s="446"/>
      <c r="S239" s="446"/>
      <c r="T239" s="446"/>
      <c r="U239" s="446"/>
      <c r="V239" s="449"/>
      <c r="W239" s="518"/>
      <c r="X239" s="443"/>
      <c r="Y239" s="443"/>
      <c r="Z239" s="443"/>
    </row>
    <row r="240" ht="18.75" customHeight="1">
      <c r="A240" s="443"/>
      <c r="B240" s="476"/>
      <c r="C240" s="476"/>
      <c r="D240" s="476"/>
      <c r="E240" s="476"/>
      <c r="F240" s="477"/>
      <c r="G240" s="477"/>
      <c r="H240" s="476"/>
      <c r="I240" s="457"/>
      <c r="J240" s="457"/>
      <c r="K240" s="446"/>
      <c r="L240" s="446"/>
      <c r="M240" s="446"/>
      <c r="N240" s="446"/>
      <c r="O240" s="443"/>
      <c r="P240" s="443"/>
      <c r="Q240" s="443"/>
      <c r="R240" s="446"/>
      <c r="S240" s="446"/>
      <c r="T240" s="446"/>
      <c r="U240" s="446"/>
      <c r="V240" s="449"/>
      <c r="W240" s="518"/>
      <c r="X240" s="443"/>
      <c r="Y240" s="443"/>
      <c r="Z240" s="443"/>
    </row>
    <row r="241" ht="18.75" customHeight="1">
      <c r="A241" s="443"/>
      <c r="B241" s="476"/>
      <c r="C241" s="476"/>
      <c r="D241" s="476"/>
      <c r="E241" s="476"/>
      <c r="F241" s="477"/>
      <c r="G241" s="477"/>
      <c r="H241" s="476"/>
      <c r="I241" s="457"/>
      <c r="J241" s="457"/>
      <c r="K241" s="446"/>
      <c r="L241" s="446"/>
      <c r="M241" s="446"/>
      <c r="N241" s="446"/>
      <c r="O241" s="443"/>
      <c r="P241" s="443"/>
      <c r="Q241" s="443"/>
      <c r="R241" s="446"/>
      <c r="S241" s="446"/>
      <c r="T241" s="446"/>
      <c r="U241" s="446"/>
      <c r="V241" s="449"/>
      <c r="W241" s="518"/>
      <c r="X241" s="443"/>
      <c r="Y241" s="443"/>
      <c r="Z241" s="443"/>
    </row>
    <row r="242" ht="18.75" customHeight="1">
      <c r="A242" s="443"/>
      <c r="B242" s="478"/>
      <c r="C242" s="478"/>
      <c r="D242" s="478"/>
      <c r="E242" s="478"/>
      <c r="F242" s="479"/>
      <c r="G242" s="479"/>
      <c r="H242" s="478"/>
      <c r="I242" s="480"/>
      <c r="J242" s="480"/>
      <c r="K242" s="446"/>
      <c r="L242" s="446"/>
      <c r="M242" s="446"/>
      <c r="N242" s="446"/>
      <c r="O242" s="443"/>
      <c r="P242" s="443"/>
      <c r="Q242" s="443"/>
      <c r="R242" s="446"/>
      <c r="S242" s="446"/>
      <c r="T242" s="446"/>
      <c r="U242" s="446"/>
      <c r="V242" s="449"/>
      <c r="W242" s="518"/>
      <c r="X242" s="443"/>
      <c r="Y242" s="443"/>
      <c r="Z242" s="443"/>
    </row>
    <row r="243" ht="18.75" customHeight="1">
      <c r="A243" s="443"/>
      <c r="B243" s="478"/>
      <c r="C243" s="478"/>
      <c r="D243" s="478"/>
      <c r="E243" s="478"/>
      <c r="F243" s="479"/>
      <c r="G243" s="479"/>
      <c r="H243" s="478"/>
      <c r="I243" s="480"/>
      <c r="J243" s="480"/>
      <c r="K243" s="446"/>
      <c r="L243" s="446"/>
      <c r="M243" s="446"/>
      <c r="N243" s="446"/>
      <c r="O243" s="443"/>
      <c r="P243" s="443"/>
      <c r="Q243" s="443"/>
      <c r="R243" s="446"/>
      <c r="S243" s="446"/>
      <c r="T243" s="446"/>
      <c r="U243" s="446"/>
      <c r="V243" s="446"/>
      <c r="W243" s="518"/>
      <c r="X243" s="443"/>
      <c r="Y243" s="443"/>
      <c r="Z243" s="443"/>
    </row>
    <row r="244" ht="18.75" customHeight="1">
      <c r="A244" s="443"/>
      <c r="B244" s="478"/>
      <c r="C244" s="478"/>
      <c r="D244" s="478"/>
      <c r="E244" s="478"/>
      <c r="F244" s="479"/>
      <c r="G244" s="479"/>
      <c r="H244" s="478"/>
      <c r="I244" s="480"/>
      <c r="J244" s="480"/>
      <c r="K244" s="446"/>
      <c r="L244" s="446"/>
      <c r="M244" s="446"/>
      <c r="N244" s="446"/>
      <c r="O244" s="443"/>
      <c r="P244" s="443"/>
      <c r="Q244" s="443"/>
      <c r="R244" s="446"/>
      <c r="S244" s="446"/>
      <c r="T244" s="446"/>
      <c r="U244" s="446"/>
      <c r="V244" s="446"/>
      <c r="W244" s="518"/>
      <c r="X244" s="443"/>
      <c r="Y244" s="443"/>
      <c r="Z244" s="443"/>
    </row>
    <row r="245" ht="18.75" customHeight="1">
      <c r="A245" s="443"/>
      <c r="B245" s="478"/>
      <c r="C245" s="478"/>
      <c r="D245" s="478"/>
      <c r="E245" s="478"/>
      <c r="F245" s="479"/>
      <c r="G245" s="479"/>
      <c r="H245" s="478"/>
      <c r="I245" s="480"/>
      <c r="J245" s="480"/>
      <c r="K245" s="446"/>
      <c r="L245" s="446"/>
      <c r="M245" s="446"/>
      <c r="N245" s="446"/>
      <c r="O245" s="443"/>
      <c r="P245" s="443"/>
      <c r="Q245" s="443"/>
      <c r="R245" s="446"/>
      <c r="S245" s="446"/>
      <c r="T245" s="446"/>
      <c r="U245" s="446"/>
      <c r="V245" s="446"/>
      <c r="W245" s="518"/>
      <c r="X245" s="443"/>
      <c r="Y245" s="443"/>
      <c r="Z245" s="443"/>
    </row>
    <row r="246" ht="18.75" customHeight="1">
      <c r="A246" s="443"/>
      <c r="B246" s="478"/>
      <c r="C246" s="478"/>
      <c r="D246" s="478"/>
      <c r="E246" s="478"/>
      <c r="F246" s="479"/>
      <c r="G246" s="479"/>
      <c r="H246" s="478"/>
      <c r="I246" s="480"/>
      <c r="J246" s="480"/>
      <c r="K246" s="446"/>
      <c r="L246" s="446"/>
      <c r="M246" s="446"/>
      <c r="N246" s="446"/>
      <c r="O246" s="443"/>
      <c r="P246" s="443"/>
      <c r="Q246" s="443"/>
      <c r="R246" s="446"/>
      <c r="S246" s="446"/>
      <c r="T246" s="446"/>
      <c r="U246" s="446"/>
      <c r="V246" s="446"/>
      <c r="W246" s="518"/>
      <c r="X246" s="443"/>
      <c r="Y246" s="443"/>
      <c r="Z246" s="443"/>
    </row>
    <row r="247" ht="18.75" customHeight="1">
      <c r="A247" s="443"/>
      <c r="B247" s="481"/>
      <c r="C247" s="481"/>
      <c r="D247" s="481"/>
      <c r="E247" s="481"/>
      <c r="F247" s="482"/>
      <c r="G247" s="482"/>
      <c r="H247" s="481"/>
      <c r="I247" s="483"/>
      <c r="J247" s="483"/>
      <c r="K247" s="446"/>
      <c r="L247" s="446"/>
      <c r="M247" s="446"/>
      <c r="N247" s="446"/>
      <c r="O247" s="443"/>
      <c r="P247" s="443"/>
      <c r="Q247" s="443"/>
      <c r="R247" s="446"/>
      <c r="S247" s="446"/>
      <c r="T247" s="446"/>
      <c r="U247" s="446"/>
      <c r="V247" s="446"/>
      <c r="W247" s="518"/>
      <c r="X247" s="443"/>
      <c r="Y247" s="443"/>
      <c r="Z247" s="443"/>
    </row>
    <row r="248" ht="18.75" customHeight="1">
      <c r="A248" s="443"/>
      <c r="B248" s="481"/>
      <c r="C248" s="481"/>
      <c r="D248" s="481"/>
      <c r="E248" s="481"/>
      <c r="F248" s="482"/>
      <c r="G248" s="482"/>
      <c r="H248" s="481"/>
      <c r="I248" s="483"/>
      <c r="J248" s="483"/>
      <c r="K248" s="446"/>
      <c r="L248" s="446"/>
      <c r="M248" s="446"/>
      <c r="N248" s="446"/>
      <c r="O248" s="443"/>
      <c r="P248" s="443"/>
      <c r="Q248" s="443"/>
      <c r="R248" s="446"/>
      <c r="S248" s="446"/>
      <c r="T248" s="446"/>
      <c r="U248" s="446"/>
      <c r="V248" s="446"/>
      <c r="W248" s="518"/>
      <c r="X248" s="443"/>
      <c r="Y248" s="443"/>
      <c r="Z248" s="443"/>
    </row>
    <row r="249" ht="18.75" customHeight="1">
      <c r="A249" s="443"/>
      <c r="B249" s="481"/>
      <c r="C249" s="481"/>
      <c r="D249" s="481"/>
      <c r="E249" s="481"/>
      <c r="F249" s="482"/>
      <c r="G249" s="482"/>
      <c r="H249" s="481"/>
      <c r="I249" s="483"/>
      <c r="J249" s="483"/>
      <c r="K249" s="446"/>
      <c r="L249" s="446"/>
      <c r="M249" s="446"/>
      <c r="N249" s="446"/>
      <c r="O249" s="443"/>
      <c r="P249" s="443"/>
      <c r="Q249" s="443"/>
      <c r="R249" s="446"/>
      <c r="S249" s="446"/>
      <c r="T249" s="446"/>
      <c r="U249" s="446"/>
      <c r="V249" s="446"/>
      <c r="W249" s="518"/>
      <c r="X249" s="443"/>
      <c r="Y249" s="443"/>
      <c r="Z249" s="443"/>
    </row>
    <row r="250" ht="18.75" customHeight="1">
      <c r="A250" s="443"/>
      <c r="B250" s="481"/>
      <c r="C250" s="481"/>
      <c r="D250" s="481"/>
      <c r="E250" s="481"/>
      <c r="F250" s="482"/>
      <c r="G250" s="482"/>
      <c r="H250" s="481"/>
      <c r="I250" s="483"/>
      <c r="J250" s="483"/>
      <c r="K250" s="446"/>
      <c r="L250" s="446"/>
      <c r="M250" s="446"/>
      <c r="N250" s="446"/>
      <c r="O250" s="443"/>
      <c r="P250" s="443"/>
      <c r="Q250" s="443"/>
      <c r="R250" s="446"/>
      <c r="S250" s="446"/>
      <c r="T250" s="446"/>
      <c r="U250" s="446"/>
      <c r="V250" s="446"/>
      <c r="W250" s="518"/>
      <c r="X250" s="443"/>
      <c r="Y250" s="443"/>
      <c r="Z250" s="443"/>
    </row>
    <row r="251" ht="18.75" customHeight="1">
      <c r="A251" s="443"/>
      <c r="B251" s="481"/>
      <c r="C251" s="481"/>
      <c r="D251" s="481"/>
      <c r="E251" s="481"/>
      <c r="F251" s="482"/>
      <c r="G251" s="482"/>
      <c r="H251" s="481"/>
      <c r="I251" s="483"/>
      <c r="J251" s="483"/>
      <c r="K251" s="446"/>
      <c r="L251" s="446"/>
      <c r="M251" s="446"/>
      <c r="N251" s="446"/>
      <c r="O251" s="443"/>
      <c r="P251" s="443"/>
      <c r="Q251" s="443"/>
      <c r="R251" s="446"/>
      <c r="S251" s="446"/>
      <c r="T251" s="446"/>
      <c r="U251" s="446"/>
      <c r="V251" s="446"/>
      <c r="W251" s="518"/>
      <c r="X251" s="443"/>
      <c r="Y251" s="443"/>
      <c r="Z251" s="443"/>
    </row>
    <row r="252" ht="18.75" customHeight="1">
      <c r="A252" s="443"/>
      <c r="B252" s="481"/>
      <c r="C252" s="481"/>
      <c r="D252" s="481"/>
      <c r="E252" s="481"/>
      <c r="F252" s="482"/>
      <c r="G252" s="482"/>
      <c r="H252" s="481"/>
      <c r="I252" s="483"/>
      <c r="J252" s="483"/>
      <c r="K252" s="446"/>
      <c r="L252" s="446"/>
      <c r="M252" s="446"/>
      <c r="N252" s="446"/>
      <c r="O252" s="443"/>
      <c r="P252" s="443"/>
      <c r="Q252" s="443"/>
      <c r="R252" s="446"/>
      <c r="S252" s="446"/>
      <c r="T252" s="446"/>
      <c r="U252" s="446"/>
      <c r="V252" s="446"/>
      <c r="W252" s="518"/>
      <c r="X252" s="443"/>
      <c r="Y252" s="443"/>
      <c r="Z252" s="443"/>
    </row>
    <row r="253" ht="18.75" customHeight="1">
      <c r="A253" s="443"/>
      <c r="B253" s="481"/>
      <c r="C253" s="481"/>
      <c r="D253" s="481"/>
      <c r="E253" s="481"/>
      <c r="F253" s="482"/>
      <c r="G253" s="482"/>
      <c r="H253" s="481"/>
      <c r="I253" s="483"/>
      <c r="J253" s="483"/>
      <c r="K253" s="446"/>
      <c r="L253" s="446"/>
      <c r="M253" s="446"/>
      <c r="N253" s="446"/>
      <c r="O253" s="443"/>
      <c r="P253" s="443"/>
      <c r="Q253" s="443"/>
      <c r="R253" s="446"/>
      <c r="S253" s="446"/>
      <c r="T253" s="446"/>
      <c r="U253" s="446"/>
      <c r="V253" s="446"/>
      <c r="W253" s="518"/>
      <c r="X253" s="443"/>
      <c r="Y253" s="443"/>
      <c r="Z253" s="443"/>
    </row>
    <row r="254" ht="18.75" customHeight="1">
      <c r="A254" s="443"/>
      <c r="B254" s="481"/>
      <c r="C254" s="481"/>
      <c r="D254" s="481"/>
      <c r="E254" s="481"/>
      <c r="F254" s="482"/>
      <c r="G254" s="482"/>
      <c r="H254" s="481"/>
      <c r="I254" s="483"/>
      <c r="J254" s="483"/>
      <c r="K254" s="446"/>
      <c r="L254" s="446"/>
      <c r="M254" s="446"/>
      <c r="N254" s="446"/>
      <c r="O254" s="443"/>
      <c r="P254" s="443"/>
      <c r="Q254" s="443"/>
      <c r="R254" s="446"/>
      <c r="S254" s="446"/>
      <c r="T254" s="446"/>
      <c r="U254" s="446"/>
      <c r="V254" s="446"/>
      <c r="W254" s="518"/>
      <c r="X254" s="443"/>
      <c r="Y254" s="443"/>
      <c r="Z254" s="443"/>
    </row>
    <row r="255" ht="18.75" customHeight="1">
      <c r="A255" s="443"/>
      <c r="B255" s="481"/>
      <c r="C255" s="481"/>
      <c r="D255" s="481"/>
      <c r="E255" s="481"/>
      <c r="F255" s="482"/>
      <c r="G255" s="482"/>
      <c r="H255" s="481"/>
      <c r="I255" s="483"/>
      <c r="J255" s="483"/>
      <c r="K255" s="446"/>
      <c r="L255" s="446"/>
      <c r="M255" s="446"/>
      <c r="N255" s="446"/>
      <c r="O255" s="443"/>
      <c r="P255" s="443"/>
      <c r="Q255" s="443"/>
      <c r="R255" s="446"/>
      <c r="S255" s="446"/>
      <c r="T255" s="446"/>
      <c r="U255" s="446"/>
      <c r="V255" s="446"/>
      <c r="W255" s="518"/>
      <c r="X255" s="443"/>
      <c r="Y255" s="443"/>
      <c r="Z255" s="443"/>
    </row>
    <row r="256" ht="18.75" customHeight="1">
      <c r="A256" s="443"/>
      <c r="B256" s="481"/>
      <c r="C256" s="481"/>
      <c r="D256" s="481"/>
      <c r="E256" s="481"/>
      <c r="F256" s="482"/>
      <c r="G256" s="482"/>
      <c r="H256" s="481"/>
      <c r="I256" s="483"/>
      <c r="J256" s="483"/>
      <c r="K256" s="446"/>
      <c r="L256" s="446"/>
      <c r="M256" s="446"/>
      <c r="N256" s="446"/>
      <c r="O256" s="443"/>
      <c r="P256" s="443"/>
      <c r="Q256" s="443"/>
      <c r="R256" s="446"/>
      <c r="S256" s="446"/>
      <c r="T256" s="446"/>
      <c r="U256" s="446"/>
      <c r="V256" s="446"/>
      <c r="W256" s="518"/>
      <c r="X256" s="443"/>
      <c r="Y256" s="443"/>
      <c r="Z256" s="443"/>
    </row>
    <row r="257" ht="18.75" customHeight="1">
      <c r="A257" s="443"/>
      <c r="B257" s="481"/>
      <c r="C257" s="481"/>
      <c r="D257" s="481"/>
      <c r="E257" s="481"/>
      <c r="F257" s="482"/>
      <c r="G257" s="482"/>
      <c r="H257" s="481"/>
      <c r="I257" s="483"/>
      <c r="J257" s="483"/>
      <c r="K257" s="446"/>
      <c r="L257" s="446"/>
      <c r="M257" s="446"/>
      <c r="N257" s="446"/>
      <c r="O257" s="443"/>
      <c r="P257" s="443"/>
      <c r="Q257" s="443"/>
      <c r="R257" s="446"/>
      <c r="S257" s="446"/>
      <c r="T257" s="446"/>
      <c r="U257" s="446"/>
      <c r="V257" s="446"/>
      <c r="W257" s="518"/>
      <c r="X257" s="443"/>
      <c r="Y257" s="443"/>
      <c r="Z257" s="443"/>
    </row>
    <row r="258" ht="18.75" customHeight="1">
      <c r="A258" s="443"/>
      <c r="B258" s="481"/>
      <c r="C258" s="481"/>
      <c r="D258" s="481"/>
      <c r="E258" s="481"/>
      <c r="F258" s="482"/>
      <c r="G258" s="482"/>
      <c r="H258" s="481"/>
      <c r="I258" s="483"/>
      <c r="J258" s="483"/>
      <c r="K258" s="446"/>
      <c r="L258" s="446"/>
      <c r="M258" s="446"/>
      <c r="N258" s="446"/>
      <c r="O258" s="443"/>
      <c r="P258" s="443"/>
      <c r="Q258" s="443"/>
      <c r="R258" s="446"/>
      <c r="S258" s="446"/>
      <c r="T258" s="446"/>
      <c r="U258" s="446"/>
      <c r="V258" s="446"/>
      <c r="W258" s="518"/>
      <c r="X258" s="443"/>
      <c r="Y258" s="443"/>
      <c r="Z258" s="443"/>
    </row>
    <row r="259" ht="18.75" customHeight="1">
      <c r="A259" s="443"/>
      <c r="B259" s="481"/>
      <c r="C259" s="481"/>
      <c r="D259" s="481"/>
      <c r="E259" s="481"/>
      <c r="F259" s="482"/>
      <c r="G259" s="482"/>
      <c r="H259" s="481"/>
      <c r="I259" s="483"/>
      <c r="J259" s="483"/>
      <c r="K259" s="446"/>
      <c r="L259" s="446"/>
      <c r="M259" s="446"/>
      <c r="N259" s="446"/>
      <c r="O259" s="443"/>
      <c r="P259" s="443"/>
      <c r="Q259" s="443"/>
      <c r="R259" s="446"/>
      <c r="S259" s="446"/>
      <c r="T259" s="446"/>
      <c r="U259" s="446"/>
      <c r="V259" s="446"/>
      <c r="W259" s="518"/>
      <c r="X259" s="443"/>
      <c r="Y259" s="443"/>
      <c r="Z259" s="443"/>
    </row>
    <row r="260" ht="18.75" customHeight="1">
      <c r="A260" s="443"/>
      <c r="B260" s="481"/>
      <c r="C260" s="481"/>
      <c r="D260" s="481"/>
      <c r="E260" s="481"/>
      <c r="F260" s="482"/>
      <c r="G260" s="482"/>
      <c r="H260" s="481"/>
      <c r="I260" s="483"/>
      <c r="J260" s="483"/>
      <c r="K260" s="446"/>
      <c r="L260" s="446"/>
      <c r="M260" s="446"/>
      <c r="N260" s="446"/>
      <c r="O260" s="443"/>
      <c r="P260" s="443"/>
      <c r="Q260" s="443"/>
      <c r="R260" s="446"/>
      <c r="S260" s="446"/>
      <c r="T260" s="446"/>
      <c r="U260" s="446"/>
      <c r="V260" s="446"/>
      <c r="W260" s="518"/>
      <c r="X260" s="443"/>
      <c r="Y260" s="443"/>
      <c r="Z260" s="443"/>
    </row>
    <row r="261" ht="18.75" customHeight="1">
      <c r="A261" s="443"/>
      <c r="B261" s="481"/>
      <c r="C261" s="481"/>
      <c r="D261" s="481"/>
      <c r="E261" s="481"/>
      <c r="F261" s="482"/>
      <c r="G261" s="482"/>
      <c r="H261" s="481"/>
      <c r="I261" s="483"/>
      <c r="J261" s="483"/>
      <c r="K261" s="446"/>
      <c r="L261" s="446"/>
      <c r="M261" s="446"/>
      <c r="N261" s="446"/>
      <c r="O261" s="443"/>
      <c r="P261" s="443"/>
      <c r="Q261" s="443"/>
      <c r="R261" s="446"/>
      <c r="S261" s="446"/>
      <c r="T261" s="446"/>
      <c r="U261" s="446"/>
      <c r="V261" s="446"/>
      <c r="W261" s="518"/>
      <c r="X261" s="443"/>
      <c r="Y261" s="443"/>
      <c r="Z261" s="443"/>
    </row>
    <row r="262" ht="18.75" customHeight="1">
      <c r="A262" s="443"/>
      <c r="B262" s="481"/>
      <c r="C262" s="481"/>
      <c r="D262" s="481"/>
      <c r="E262" s="481"/>
      <c r="F262" s="482"/>
      <c r="G262" s="482"/>
      <c r="H262" s="481"/>
      <c r="I262" s="483"/>
      <c r="J262" s="483"/>
      <c r="K262" s="446"/>
      <c r="L262" s="446"/>
      <c r="M262" s="446"/>
      <c r="N262" s="446"/>
      <c r="O262" s="443"/>
      <c r="P262" s="443"/>
      <c r="Q262" s="443"/>
      <c r="R262" s="446"/>
      <c r="S262" s="446"/>
      <c r="T262" s="446"/>
      <c r="U262" s="446"/>
      <c r="V262" s="446"/>
      <c r="W262" s="518"/>
      <c r="X262" s="443"/>
      <c r="Y262" s="443"/>
      <c r="Z262" s="443"/>
    </row>
    <row r="263" ht="18.75" customHeight="1">
      <c r="A263" s="443"/>
      <c r="B263" s="481"/>
      <c r="C263" s="481"/>
      <c r="D263" s="481"/>
      <c r="E263" s="481"/>
      <c r="F263" s="482"/>
      <c r="G263" s="482"/>
      <c r="H263" s="481"/>
      <c r="I263" s="483"/>
      <c r="J263" s="483"/>
      <c r="K263" s="446"/>
      <c r="L263" s="446"/>
      <c r="M263" s="446"/>
      <c r="N263" s="446"/>
      <c r="O263" s="443"/>
      <c r="P263" s="443"/>
      <c r="Q263" s="443"/>
      <c r="R263" s="446"/>
      <c r="S263" s="446"/>
      <c r="T263" s="446"/>
      <c r="U263" s="446"/>
      <c r="V263" s="446"/>
      <c r="W263" s="518"/>
      <c r="X263" s="443"/>
      <c r="Y263" s="443"/>
      <c r="Z263" s="443"/>
    </row>
    <row r="264" ht="18.75" customHeight="1">
      <c r="A264" s="443"/>
      <c r="B264" s="481"/>
      <c r="C264" s="481"/>
      <c r="D264" s="481"/>
      <c r="E264" s="481"/>
      <c r="F264" s="482"/>
      <c r="G264" s="482"/>
      <c r="H264" s="481"/>
      <c r="I264" s="483"/>
      <c r="J264" s="483"/>
      <c r="K264" s="446"/>
      <c r="L264" s="446"/>
      <c r="M264" s="446"/>
      <c r="N264" s="446"/>
      <c r="O264" s="443"/>
      <c r="P264" s="443"/>
      <c r="Q264" s="443"/>
      <c r="R264" s="446"/>
      <c r="S264" s="446"/>
      <c r="T264" s="446"/>
      <c r="U264" s="446"/>
      <c r="V264" s="446"/>
      <c r="W264" s="518"/>
      <c r="X264" s="443"/>
      <c r="Y264" s="443"/>
      <c r="Z264" s="443"/>
    </row>
    <row r="265" ht="18.75" customHeight="1">
      <c r="A265" s="443"/>
      <c r="B265" s="481"/>
      <c r="C265" s="481"/>
      <c r="D265" s="481"/>
      <c r="E265" s="481"/>
      <c r="F265" s="482"/>
      <c r="G265" s="482"/>
      <c r="H265" s="481"/>
      <c r="I265" s="483"/>
      <c r="J265" s="483"/>
      <c r="K265" s="446"/>
      <c r="L265" s="446"/>
      <c r="M265" s="446"/>
      <c r="N265" s="446"/>
      <c r="O265" s="443"/>
      <c r="P265" s="443"/>
      <c r="Q265" s="443"/>
      <c r="R265" s="446"/>
      <c r="S265" s="446"/>
      <c r="T265" s="446"/>
      <c r="U265" s="446"/>
      <c r="V265" s="446"/>
      <c r="W265" s="518"/>
      <c r="X265" s="443"/>
      <c r="Y265" s="443"/>
      <c r="Z265" s="443"/>
    </row>
    <row r="266" ht="18.75" customHeight="1">
      <c r="A266" s="443"/>
      <c r="B266" s="481"/>
      <c r="C266" s="481"/>
      <c r="D266" s="481"/>
      <c r="E266" s="481"/>
      <c r="F266" s="482"/>
      <c r="G266" s="482"/>
      <c r="H266" s="481"/>
      <c r="I266" s="483"/>
      <c r="J266" s="483"/>
      <c r="K266" s="446"/>
      <c r="L266" s="446"/>
      <c r="M266" s="446"/>
      <c r="N266" s="446"/>
      <c r="O266" s="443"/>
      <c r="P266" s="443"/>
      <c r="Q266" s="443"/>
      <c r="R266" s="446"/>
      <c r="S266" s="446"/>
      <c r="T266" s="446"/>
      <c r="U266" s="446"/>
      <c r="V266" s="446"/>
      <c r="W266" s="518"/>
      <c r="X266" s="443"/>
      <c r="Y266" s="443"/>
      <c r="Z266" s="443"/>
    </row>
    <row r="267" ht="18.75" customHeight="1">
      <c r="A267" s="443"/>
      <c r="B267" s="481"/>
      <c r="C267" s="481"/>
      <c r="D267" s="481"/>
      <c r="E267" s="481"/>
      <c r="F267" s="482"/>
      <c r="G267" s="482"/>
      <c r="H267" s="481"/>
      <c r="I267" s="483"/>
      <c r="J267" s="483"/>
      <c r="K267" s="446"/>
      <c r="L267" s="446"/>
      <c r="M267" s="446"/>
      <c r="N267" s="446"/>
      <c r="O267" s="443"/>
      <c r="P267" s="443"/>
      <c r="Q267" s="443"/>
      <c r="R267" s="446"/>
      <c r="S267" s="446"/>
      <c r="T267" s="446"/>
      <c r="U267" s="446"/>
      <c r="V267" s="446"/>
      <c r="W267" s="518"/>
      <c r="X267" s="443"/>
      <c r="Y267" s="443"/>
      <c r="Z267" s="443"/>
    </row>
    <row r="268" ht="18.75" customHeight="1">
      <c r="A268" s="443"/>
      <c r="B268" s="481"/>
      <c r="C268" s="481"/>
      <c r="D268" s="481"/>
      <c r="E268" s="481"/>
      <c r="F268" s="482"/>
      <c r="G268" s="482"/>
      <c r="H268" s="481"/>
      <c r="I268" s="483"/>
      <c r="J268" s="483"/>
      <c r="K268" s="446"/>
      <c r="L268" s="446"/>
      <c r="M268" s="446"/>
      <c r="N268" s="446"/>
      <c r="O268" s="443"/>
      <c r="P268" s="443"/>
      <c r="Q268" s="443"/>
      <c r="R268" s="446"/>
      <c r="S268" s="446"/>
      <c r="T268" s="446"/>
      <c r="U268" s="446"/>
      <c r="V268" s="446"/>
      <c r="W268" s="518"/>
      <c r="X268" s="443"/>
      <c r="Y268" s="443"/>
      <c r="Z268" s="443"/>
    </row>
    <row r="269" ht="18.75" customHeight="1">
      <c r="A269" s="443"/>
      <c r="B269" s="481"/>
      <c r="C269" s="481"/>
      <c r="D269" s="481"/>
      <c r="E269" s="481"/>
      <c r="F269" s="482"/>
      <c r="G269" s="482"/>
      <c r="H269" s="481"/>
      <c r="I269" s="483"/>
      <c r="J269" s="483"/>
      <c r="K269" s="446"/>
      <c r="L269" s="446"/>
      <c r="M269" s="446"/>
      <c r="N269" s="446"/>
      <c r="O269" s="443"/>
      <c r="P269" s="443"/>
      <c r="Q269" s="443"/>
      <c r="R269" s="446"/>
      <c r="S269" s="446"/>
      <c r="T269" s="446"/>
      <c r="U269" s="446"/>
      <c r="V269" s="446"/>
      <c r="W269" s="518"/>
      <c r="X269" s="443"/>
      <c r="Y269" s="443"/>
      <c r="Z269" s="443"/>
    </row>
    <row r="270" ht="18.75" customHeight="1">
      <c r="A270" s="443"/>
      <c r="B270" s="481"/>
      <c r="C270" s="481"/>
      <c r="D270" s="481"/>
      <c r="E270" s="481"/>
      <c r="F270" s="482"/>
      <c r="G270" s="482"/>
      <c r="H270" s="481"/>
      <c r="I270" s="483"/>
      <c r="J270" s="483"/>
      <c r="K270" s="446"/>
      <c r="L270" s="446"/>
      <c r="M270" s="446"/>
      <c r="N270" s="446"/>
      <c r="O270" s="443"/>
      <c r="P270" s="443"/>
      <c r="Q270" s="443"/>
      <c r="R270" s="446"/>
      <c r="S270" s="446"/>
      <c r="T270" s="446"/>
      <c r="U270" s="446"/>
      <c r="V270" s="446"/>
      <c r="W270" s="518"/>
      <c r="X270" s="443"/>
      <c r="Y270" s="443"/>
      <c r="Z270" s="443"/>
    </row>
    <row r="271" ht="18.75" customHeight="1">
      <c r="A271" s="443"/>
      <c r="B271" s="481"/>
      <c r="C271" s="481"/>
      <c r="D271" s="481"/>
      <c r="E271" s="481"/>
      <c r="F271" s="482"/>
      <c r="G271" s="482"/>
      <c r="H271" s="481"/>
      <c r="I271" s="483"/>
      <c r="J271" s="483"/>
      <c r="K271" s="446"/>
      <c r="L271" s="446"/>
      <c r="M271" s="446"/>
      <c r="N271" s="446"/>
      <c r="O271" s="443"/>
      <c r="P271" s="443"/>
      <c r="Q271" s="443"/>
      <c r="R271" s="446"/>
      <c r="S271" s="446"/>
      <c r="T271" s="446"/>
      <c r="U271" s="446"/>
      <c r="V271" s="446"/>
      <c r="W271" s="518"/>
      <c r="X271" s="443"/>
      <c r="Y271" s="443"/>
      <c r="Z271" s="443"/>
    </row>
    <row r="272" ht="18.75" customHeight="1">
      <c r="A272" s="443"/>
      <c r="B272" s="481"/>
      <c r="C272" s="481"/>
      <c r="D272" s="481"/>
      <c r="E272" s="481"/>
      <c r="F272" s="482"/>
      <c r="G272" s="482"/>
      <c r="H272" s="481"/>
      <c r="I272" s="483"/>
      <c r="J272" s="483"/>
      <c r="K272" s="446"/>
      <c r="L272" s="446"/>
      <c r="M272" s="446"/>
      <c r="N272" s="446"/>
      <c r="O272" s="443"/>
      <c r="P272" s="443"/>
      <c r="Q272" s="443"/>
      <c r="R272" s="446"/>
      <c r="S272" s="446"/>
      <c r="T272" s="446"/>
      <c r="U272" s="446"/>
      <c r="V272" s="446"/>
      <c r="W272" s="518"/>
      <c r="X272" s="443"/>
      <c r="Y272" s="443"/>
      <c r="Z272" s="443"/>
    </row>
    <row r="273" ht="18.75" customHeight="1">
      <c r="A273" s="443"/>
      <c r="B273" s="481"/>
      <c r="C273" s="481"/>
      <c r="D273" s="481"/>
      <c r="E273" s="481"/>
      <c r="F273" s="482"/>
      <c r="G273" s="482"/>
      <c r="H273" s="481"/>
      <c r="I273" s="483"/>
      <c r="J273" s="483"/>
      <c r="K273" s="446"/>
      <c r="L273" s="446"/>
      <c r="M273" s="446"/>
      <c r="N273" s="446"/>
      <c r="O273" s="443"/>
      <c r="P273" s="443"/>
      <c r="Q273" s="443"/>
      <c r="R273" s="446"/>
      <c r="S273" s="446"/>
      <c r="T273" s="446"/>
      <c r="U273" s="446"/>
      <c r="V273" s="446"/>
      <c r="W273" s="518"/>
      <c r="X273" s="443"/>
      <c r="Y273" s="443"/>
      <c r="Z273" s="443"/>
    </row>
    <row r="274" ht="18.75" customHeight="1">
      <c r="A274" s="443"/>
      <c r="B274" s="481"/>
      <c r="C274" s="481"/>
      <c r="D274" s="481"/>
      <c r="E274" s="481"/>
      <c r="F274" s="482"/>
      <c r="G274" s="482"/>
      <c r="H274" s="481"/>
      <c r="I274" s="483"/>
      <c r="J274" s="483"/>
      <c r="K274" s="446"/>
      <c r="L274" s="446"/>
      <c r="M274" s="446"/>
      <c r="N274" s="446"/>
      <c r="O274" s="443"/>
      <c r="P274" s="443"/>
      <c r="Q274" s="443"/>
      <c r="R274" s="446"/>
      <c r="S274" s="446"/>
      <c r="T274" s="446"/>
      <c r="U274" s="446"/>
      <c r="V274" s="446"/>
      <c r="W274" s="518"/>
      <c r="X274" s="443"/>
      <c r="Y274" s="443"/>
      <c r="Z274" s="443"/>
    </row>
    <row r="275" ht="18.75" customHeight="1">
      <c r="A275" s="443"/>
      <c r="B275" s="481"/>
      <c r="C275" s="481"/>
      <c r="D275" s="481"/>
      <c r="E275" s="481"/>
      <c r="F275" s="482"/>
      <c r="G275" s="482"/>
      <c r="H275" s="481"/>
      <c r="I275" s="483"/>
      <c r="J275" s="483"/>
      <c r="K275" s="446"/>
      <c r="L275" s="446"/>
      <c r="M275" s="446"/>
      <c r="N275" s="446"/>
      <c r="O275" s="443"/>
      <c r="P275" s="443"/>
      <c r="Q275" s="443"/>
      <c r="R275" s="446"/>
      <c r="S275" s="446"/>
      <c r="T275" s="446"/>
      <c r="U275" s="446"/>
      <c r="V275" s="446"/>
      <c r="W275" s="518"/>
      <c r="X275" s="443"/>
      <c r="Y275" s="443"/>
      <c r="Z275" s="443"/>
    </row>
    <row r="276" ht="18.75" customHeight="1">
      <c r="A276" s="443"/>
      <c r="B276" s="481"/>
      <c r="C276" s="481"/>
      <c r="D276" s="481"/>
      <c r="E276" s="481"/>
      <c r="F276" s="482"/>
      <c r="G276" s="482"/>
      <c r="H276" s="481"/>
      <c r="I276" s="483"/>
      <c r="J276" s="483"/>
      <c r="K276" s="446"/>
      <c r="L276" s="446"/>
      <c r="M276" s="446"/>
      <c r="N276" s="446"/>
      <c r="O276" s="443"/>
      <c r="P276" s="443"/>
      <c r="Q276" s="443"/>
      <c r="R276" s="446"/>
      <c r="S276" s="446"/>
      <c r="T276" s="446"/>
      <c r="U276" s="446"/>
      <c r="V276" s="446"/>
      <c r="W276" s="518"/>
      <c r="X276" s="443"/>
      <c r="Y276" s="443"/>
      <c r="Z276" s="443"/>
    </row>
    <row r="277" ht="18.75" customHeight="1">
      <c r="A277" s="443"/>
      <c r="B277" s="481"/>
      <c r="C277" s="481"/>
      <c r="D277" s="481"/>
      <c r="E277" s="481"/>
      <c r="F277" s="482"/>
      <c r="G277" s="482"/>
      <c r="H277" s="481"/>
      <c r="I277" s="483"/>
      <c r="J277" s="483"/>
      <c r="K277" s="446"/>
      <c r="L277" s="446"/>
      <c r="M277" s="446"/>
      <c r="N277" s="446"/>
      <c r="O277" s="443"/>
      <c r="P277" s="443"/>
      <c r="Q277" s="443"/>
      <c r="R277" s="446"/>
      <c r="S277" s="446"/>
      <c r="T277" s="446"/>
      <c r="U277" s="446"/>
      <c r="V277" s="446"/>
      <c r="W277" s="518"/>
      <c r="X277" s="443"/>
      <c r="Y277" s="443"/>
      <c r="Z277" s="443"/>
    </row>
    <row r="278" ht="18.75" customHeight="1">
      <c r="A278" s="337"/>
      <c r="B278" s="446"/>
      <c r="C278" s="446"/>
      <c r="D278" s="446"/>
      <c r="E278" s="446"/>
      <c r="F278" s="484"/>
      <c r="G278" s="484"/>
      <c r="H278" s="463"/>
      <c r="I278" s="463"/>
      <c r="J278" s="463"/>
      <c r="K278" s="445"/>
      <c r="L278" s="445"/>
      <c r="M278" s="445"/>
      <c r="N278" s="445"/>
      <c r="O278" s="445"/>
      <c r="P278" s="445"/>
      <c r="Q278" s="445"/>
      <c r="R278" s="337"/>
      <c r="S278" s="337"/>
      <c r="T278" s="337"/>
      <c r="U278" s="337"/>
      <c r="V278" s="337"/>
      <c r="W278" s="528"/>
      <c r="X278" s="337"/>
      <c r="Y278" s="337"/>
      <c r="Z278" s="337"/>
    </row>
    <row r="279" ht="18.75" customHeight="1">
      <c r="A279" s="337"/>
      <c r="B279" s="446"/>
      <c r="C279" s="446"/>
      <c r="D279" s="446"/>
      <c r="E279" s="446"/>
      <c r="F279" s="485"/>
      <c r="G279" s="485"/>
      <c r="H279" s="446"/>
      <c r="I279" s="337"/>
      <c r="J279" s="337"/>
      <c r="K279" s="337"/>
      <c r="L279" s="337"/>
      <c r="M279" s="337"/>
      <c r="N279" s="337"/>
      <c r="O279" s="337"/>
      <c r="P279" s="337"/>
      <c r="Q279" s="337"/>
      <c r="R279" s="337"/>
      <c r="S279" s="337"/>
      <c r="T279" s="337"/>
      <c r="U279" s="337"/>
      <c r="V279" s="337"/>
      <c r="W279" s="528"/>
      <c r="X279" s="337"/>
      <c r="Y279" s="337"/>
      <c r="Z279" s="337"/>
    </row>
    <row r="280" ht="18.75" customHeight="1">
      <c r="A280" s="337"/>
      <c r="B280" s="337"/>
      <c r="C280" s="337"/>
      <c r="D280" s="337"/>
      <c r="E280" s="337"/>
      <c r="F280" s="486"/>
      <c r="G280" s="486"/>
      <c r="H280" s="337"/>
      <c r="I280" s="337"/>
      <c r="J280" s="337"/>
      <c r="K280" s="337"/>
      <c r="L280" s="337"/>
      <c r="M280" s="337"/>
      <c r="N280" s="337"/>
      <c r="O280" s="337"/>
      <c r="P280" s="337"/>
      <c r="Q280" s="337"/>
      <c r="R280" s="337"/>
      <c r="S280" s="337"/>
      <c r="T280" s="337"/>
      <c r="U280" s="337"/>
      <c r="V280" s="337"/>
      <c r="W280" s="528"/>
      <c r="X280" s="337"/>
      <c r="Y280" s="337"/>
      <c r="Z280" s="337"/>
    </row>
    <row r="281" ht="18.75" customHeight="1">
      <c r="A281" s="337"/>
      <c r="B281" s="337"/>
      <c r="C281" s="337"/>
      <c r="D281" s="337"/>
      <c r="E281" s="337"/>
      <c r="F281" s="486"/>
      <c r="G281" s="486"/>
      <c r="H281" s="337"/>
      <c r="I281" s="337"/>
      <c r="J281" s="337"/>
      <c r="K281" s="337"/>
      <c r="L281" s="337"/>
      <c r="M281" s="337"/>
      <c r="N281" s="337"/>
      <c r="O281" s="337"/>
      <c r="P281" s="337"/>
      <c r="Q281" s="337"/>
      <c r="R281" s="337"/>
      <c r="S281" s="337"/>
      <c r="T281" s="337"/>
      <c r="U281" s="337"/>
      <c r="V281" s="337"/>
      <c r="W281" s="528"/>
      <c r="X281" s="337"/>
      <c r="Y281" s="337"/>
      <c r="Z281" s="337"/>
    </row>
    <row r="282" ht="18.75" customHeight="1">
      <c r="A282" s="337"/>
      <c r="B282" s="337"/>
      <c r="C282" s="337"/>
      <c r="D282" s="337"/>
      <c r="E282" s="337"/>
      <c r="F282" s="486"/>
      <c r="G282" s="486"/>
      <c r="H282" s="337"/>
      <c r="I282" s="337"/>
      <c r="J282" s="337"/>
      <c r="K282" s="337"/>
      <c r="L282" s="337"/>
      <c r="M282" s="337"/>
      <c r="N282" s="337"/>
      <c r="O282" s="337"/>
      <c r="P282" s="337"/>
      <c r="Q282" s="337"/>
      <c r="R282" s="337"/>
      <c r="S282" s="337"/>
      <c r="T282" s="337"/>
      <c r="U282" s="337"/>
      <c r="V282" s="337"/>
      <c r="W282" s="528"/>
      <c r="X282" s="337"/>
      <c r="Y282" s="337"/>
      <c r="Z282" s="337"/>
    </row>
    <row r="283" ht="18.75" customHeight="1">
      <c r="A283" s="139"/>
      <c r="B283" s="337"/>
      <c r="C283" s="337"/>
      <c r="D283" s="337"/>
      <c r="E283" s="337"/>
      <c r="F283" s="486"/>
      <c r="G283" s="486"/>
      <c r="H283" s="337"/>
      <c r="I283" s="337"/>
      <c r="J283" s="337"/>
      <c r="K283" s="337"/>
      <c r="L283" s="337"/>
      <c r="M283" s="337"/>
      <c r="N283" s="337"/>
      <c r="O283" s="337"/>
      <c r="P283" s="337"/>
      <c r="Q283" s="337"/>
      <c r="R283" s="337"/>
      <c r="S283" s="337"/>
      <c r="T283" s="337"/>
      <c r="U283" s="337"/>
      <c r="V283" s="337"/>
      <c r="W283" s="528"/>
      <c r="X283" s="337"/>
      <c r="Y283" s="337"/>
      <c r="Z283" s="337"/>
    </row>
    <row r="284" ht="18.75" customHeight="1">
      <c r="A284" s="337"/>
      <c r="B284" s="337"/>
      <c r="C284" s="337"/>
      <c r="D284" s="337"/>
      <c r="E284" s="337"/>
      <c r="F284" s="486"/>
      <c r="G284" s="486"/>
      <c r="H284" s="337"/>
      <c r="I284" s="337"/>
      <c r="J284" s="337"/>
      <c r="K284" s="337"/>
      <c r="L284" s="337"/>
      <c r="M284" s="337"/>
      <c r="N284" s="337"/>
      <c r="O284" s="337"/>
      <c r="P284" s="337"/>
      <c r="Q284" s="337"/>
      <c r="R284" s="337"/>
      <c r="S284" s="337"/>
      <c r="T284" s="337"/>
      <c r="U284" s="337"/>
      <c r="V284" s="337"/>
      <c r="W284" s="528"/>
      <c r="X284" s="337"/>
      <c r="Y284" s="337"/>
      <c r="Z284" s="337"/>
    </row>
    <row r="285" ht="18.75" customHeight="1">
      <c r="A285" s="337"/>
      <c r="B285" s="463"/>
      <c r="C285" s="487"/>
      <c r="D285" s="487"/>
      <c r="E285" s="487"/>
      <c r="F285" s="488"/>
      <c r="G285" s="488"/>
      <c r="H285" s="463"/>
      <c r="I285" s="463"/>
      <c r="J285" s="463"/>
      <c r="K285" s="337"/>
      <c r="L285" s="337"/>
      <c r="M285" s="337"/>
      <c r="N285" s="337"/>
      <c r="O285" s="337"/>
      <c r="P285" s="337"/>
      <c r="Q285" s="337"/>
      <c r="R285" s="337"/>
      <c r="S285" s="337"/>
      <c r="T285" s="337"/>
      <c r="U285" s="337"/>
      <c r="V285" s="337"/>
      <c r="W285" s="528"/>
      <c r="X285" s="337"/>
      <c r="Y285" s="337"/>
      <c r="Z285" s="337"/>
    </row>
    <row r="286" ht="18.75" customHeight="1">
      <c r="A286" s="489"/>
      <c r="B286" s="444"/>
      <c r="C286" s="444"/>
      <c r="D286" s="444"/>
      <c r="E286" s="444"/>
      <c r="F286" s="451"/>
      <c r="G286" s="451"/>
      <c r="H286" s="444"/>
      <c r="I286" s="457"/>
      <c r="J286" s="457"/>
      <c r="K286" s="337"/>
      <c r="L286" s="337"/>
      <c r="M286" s="337"/>
      <c r="N286" s="337"/>
      <c r="O286" s="490"/>
      <c r="P286" s="490"/>
      <c r="Q286" s="490"/>
      <c r="R286" s="337"/>
      <c r="S286" s="337"/>
      <c r="T286" s="337"/>
      <c r="U286" s="337"/>
      <c r="V286" s="337"/>
      <c r="W286" s="528"/>
      <c r="X286" s="337"/>
      <c r="Y286" s="337"/>
      <c r="Z286" s="337"/>
    </row>
    <row r="287" ht="18.75" customHeight="1">
      <c r="A287" s="489"/>
      <c r="B287" s="444"/>
      <c r="C287" s="444"/>
      <c r="D287" s="444"/>
      <c r="E287" s="444"/>
      <c r="F287" s="451"/>
      <c r="G287" s="451"/>
      <c r="H287" s="444"/>
      <c r="I287" s="457"/>
      <c r="J287" s="457"/>
      <c r="K287" s="337"/>
      <c r="L287" s="337"/>
      <c r="M287" s="337"/>
      <c r="N287" s="337"/>
      <c r="O287" s="490"/>
      <c r="P287" s="490"/>
      <c r="Q287" s="490"/>
      <c r="R287" s="337"/>
      <c r="S287" s="337"/>
      <c r="T287" s="337"/>
      <c r="U287" s="337"/>
      <c r="V287" s="337"/>
      <c r="W287" s="528"/>
      <c r="X287" s="481"/>
      <c r="Y287" s="481"/>
      <c r="Z287" s="337"/>
    </row>
    <row r="288" ht="18.75" customHeight="1">
      <c r="A288" s="489"/>
      <c r="B288" s="444"/>
      <c r="C288" s="444"/>
      <c r="D288" s="444"/>
      <c r="E288" s="444"/>
      <c r="F288" s="451"/>
      <c r="G288" s="451"/>
      <c r="H288" s="444"/>
      <c r="I288" s="457"/>
      <c r="J288" s="457"/>
      <c r="K288" s="337"/>
      <c r="L288" s="337"/>
      <c r="M288" s="337"/>
      <c r="N288" s="337"/>
      <c r="O288" s="490"/>
      <c r="P288" s="490"/>
      <c r="Q288" s="490"/>
      <c r="R288" s="337"/>
      <c r="S288" s="337"/>
      <c r="T288" s="337"/>
      <c r="U288" s="337"/>
      <c r="V288" s="337"/>
      <c r="W288" s="528"/>
      <c r="X288" s="481"/>
      <c r="Y288" s="481"/>
      <c r="Z288" s="337"/>
    </row>
    <row r="289" ht="18.75" customHeight="1">
      <c r="A289" s="489"/>
      <c r="B289" s="444"/>
      <c r="C289" s="444"/>
      <c r="D289" s="444"/>
      <c r="E289" s="444"/>
      <c r="F289" s="451"/>
      <c r="G289" s="451"/>
      <c r="H289" s="444"/>
      <c r="I289" s="457"/>
      <c r="J289" s="457"/>
      <c r="K289" s="337"/>
      <c r="L289" s="337"/>
      <c r="M289" s="337"/>
      <c r="N289" s="337"/>
      <c r="O289" s="490"/>
      <c r="P289" s="490"/>
      <c r="Q289" s="490"/>
      <c r="R289" s="337"/>
      <c r="S289" s="337"/>
      <c r="T289" s="337"/>
      <c r="U289" s="337"/>
      <c r="V289" s="337"/>
      <c r="W289" s="528"/>
      <c r="X289" s="481"/>
      <c r="Y289" s="481"/>
      <c r="Z289" s="337"/>
    </row>
    <row r="290" ht="18.75" customHeight="1">
      <c r="A290" s="489"/>
      <c r="B290" s="444"/>
      <c r="C290" s="444"/>
      <c r="D290" s="444"/>
      <c r="E290" s="444"/>
      <c r="F290" s="451"/>
      <c r="G290" s="451"/>
      <c r="H290" s="444"/>
      <c r="I290" s="457"/>
      <c r="J290" s="457"/>
      <c r="K290" s="337"/>
      <c r="L290" s="337"/>
      <c r="M290" s="337"/>
      <c r="N290" s="337"/>
      <c r="O290" s="490"/>
      <c r="P290" s="490"/>
      <c r="Q290" s="490"/>
      <c r="R290" s="337"/>
      <c r="S290" s="337"/>
      <c r="T290" s="337"/>
      <c r="U290" s="337"/>
      <c r="V290" s="337"/>
      <c r="W290" s="528"/>
      <c r="X290" s="337"/>
      <c r="Y290" s="337"/>
      <c r="Z290" s="337"/>
    </row>
    <row r="291" ht="18.75" customHeight="1">
      <c r="A291" s="489"/>
      <c r="B291" s="444"/>
      <c r="C291" s="444"/>
      <c r="D291" s="444"/>
      <c r="E291" s="444"/>
      <c r="F291" s="451"/>
      <c r="G291" s="451"/>
      <c r="H291" s="444"/>
      <c r="I291" s="457"/>
      <c r="J291" s="457"/>
      <c r="K291" s="337"/>
      <c r="L291" s="337"/>
      <c r="M291" s="337"/>
      <c r="N291" s="337"/>
      <c r="O291" s="490"/>
      <c r="P291" s="490"/>
      <c r="Q291" s="490"/>
      <c r="R291" s="337"/>
      <c r="S291" s="337"/>
      <c r="T291" s="337"/>
      <c r="U291" s="337"/>
      <c r="V291" s="337"/>
      <c r="W291" s="528"/>
      <c r="X291" s="337"/>
      <c r="Y291" s="337"/>
      <c r="Z291" s="337"/>
    </row>
    <row r="292" ht="18.75" customHeight="1">
      <c r="A292" s="489"/>
      <c r="B292" s="444"/>
      <c r="C292" s="444"/>
      <c r="D292" s="444"/>
      <c r="E292" s="444"/>
      <c r="F292" s="451"/>
      <c r="G292" s="451"/>
      <c r="H292" s="444"/>
      <c r="I292" s="457"/>
      <c r="J292" s="457"/>
      <c r="K292" s="337"/>
      <c r="L292" s="337"/>
      <c r="M292" s="337"/>
      <c r="N292" s="337"/>
      <c r="O292" s="490"/>
      <c r="P292" s="490"/>
      <c r="Q292" s="490"/>
      <c r="R292" s="337"/>
      <c r="S292" s="337"/>
      <c r="T292" s="337"/>
      <c r="U292" s="337"/>
      <c r="V292" s="337"/>
      <c r="W292" s="528"/>
      <c r="X292" s="337"/>
      <c r="Y292" s="337"/>
      <c r="Z292" s="337"/>
    </row>
    <row r="293" ht="18.75" customHeight="1">
      <c r="A293" s="489"/>
      <c r="B293" s="444"/>
      <c r="C293" s="444"/>
      <c r="D293" s="444"/>
      <c r="E293" s="444"/>
      <c r="F293" s="451"/>
      <c r="G293" s="451"/>
      <c r="H293" s="444"/>
      <c r="I293" s="457"/>
      <c r="J293" s="457"/>
      <c r="K293" s="337"/>
      <c r="L293" s="337"/>
      <c r="M293" s="337"/>
      <c r="N293" s="337"/>
      <c r="O293" s="490"/>
      <c r="P293" s="490"/>
      <c r="Q293" s="490"/>
      <c r="R293" s="337"/>
      <c r="S293" s="337"/>
      <c r="T293" s="337"/>
      <c r="U293" s="337"/>
      <c r="V293" s="337"/>
      <c r="W293" s="528"/>
      <c r="X293" s="337"/>
      <c r="Y293" s="337"/>
      <c r="Z293" s="337"/>
    </row>
    <row r="294" ht="18.75" customHeight="1">
      <c r="A294" s="489"/>
      <c r="B294" s="444"/>
      <c r="C294" s="444"/>
      <c r="D294" s="444"/>
      <c r="E294" s="444"/>
      <c r="F294" s="451"/>
      <c r="G294" s="451"/>
      <c r="H294" s="444"/>
      <c r="I294" s="457"/>
      <c r="J294" s="457"/>
      <c r="K294" s="337"/>
      <c r="L294" s="337"/>
      <c r="M294" s="337"/>
      <c r="N294" s="337"/>
      <c r="O294" s="490"/>
      <c r="P294" s="490"/>
      <c r="Q294" s="490"/>
      <c r="R294" s="337"/>
      <c r="S294" s="337"/>
      <c r="T294" s="337"/>
      <c r="U294" s="337"/>
      <c r="V294" s="337"/>
      <c r="W294" s="528"/>
      <c r="X294" s="337"/>
      <c r="Y294" s="337"/>
      <c r="Z294" s="337"/>
    </row>
    <row r="295" ht="18.75" customHeight="1">
      <c r="A295" s="489"/>
      <c r="B295" s="444"/>
      <c r="C295" s="444"/>
      <c r="D295" s="444"/>
      <c r="E295" s="444"/>
      <c r="F295" s="451"/>
      <c r="G295" s="451"/>
      <c r="H295" s="444"/>
      <c r="I295" s="457"/>
      <c r="J295" s="457"/>
      <c r="K295" s="337"/>
      <c r="L295" s="337"/>
      <c r="M295" s="337"/>
      <c r="N295" s="337"/>
      <c r="O295" s="337"/>
      <c r="P295" s="337"/>
      <c r="Q295" s="337"/>
      <c r="R295" s="337"/>
      <c r="S295" s="337"/>
      <c r="T295" s="337"/>
      <c r="U295" s="337"/>
      <c r="V295" s="337"/>
      <c r="W295" s="529"/>
      <c r="X295" s="337"/>
      <c r="Y295" s="337"/>
      <c r="Z295" s="337"/>
    </row>
    <row r="296" ht="18.75" customHeight="1">
      <c r="A296" s="489"/>
      <c r="B296" s="337"/>
      <c r="C296" s="337"/>
      <c r="D296" s="337"/>
      <c r="E296" s="337"/>
      <c r="F296" s="488"/>
      <c r="G296" s="488"/>
      <c r="H296" s="337"/>
      <c r="I296" s="492"/>
      <c r="J296" s="492"/>
      <c r="K296" s="337"/>
      <c r="L296" s="337"/>
      <c r="M296" s="337"/>
      <c r="N296" s="337"/>
      <c r="O296" s="337"/>
      <c r="P296" s="337"/>
      <c r="Q296" s="337"/>
      <c r="R296" s="337"/>
      <c r="S296" s="337"/>
      <c r="T296" s="337"/>
      <c r="U296" s="337"/>
      <c r="V296" s="337"/>
      <c r="W296" s="529"/>
      <c r="X296" s="337"/>
      <c r="Y296" s="337"/>
      <c r="Z296" s="337"/>
    </row>
    <row r="297" ht="18.75" customHeight="1">
      <c r="A297" s="337"/>
      <c r="B297" s="337"/>
      <c r="C297" s="337"/>
      <c r="D297" s="337"/>
      <c r="E297" s="337"/>
      <c r="F297" s="486"/>
      <c r="G297" s="486"/>
      <c r="H297" s="337"/>
      <c r="I297" s="337"/>
      <c r="J297" s="337"/>
      <c r="K297" s="337"/>
      <c r="L297" s="337"/>
      <c r="M297" s="337"/>
      <c r="N297" s="337"/>
      <c r="O297" s="337"/>
      <c r="P297" s="337"/>
      <c r="Q297" s="337"/>
      <c r="R297" s="337"/>
      <c r="S297" s="337"/>
      <c r="T297" s="337"/>
      <c r="U297" s="337"/>
      <c r="V297" s="337"/>
      <c r="W297" s="529"/>
      <c r="X297" s="337"/>
      <c r="Y297" s="337"/>
      <c r="Z297" s="337"/>
    </row>
    <row r="298" ht="18.75" customHeight="1">
      <c r="A298" s="337"/>
      <c r="B298" s="337"/>
      <c r="C298" s="337"/>
      <c r="D298" s="337"/>
      <c r="E298" s="337"/>
      <c r="F298" s="486"/>
      <c r="G298" s="486"/>
      <c r="H298" s="337"/>
      <c r="I298" s="337"/>
      <c r="J298" s="337"/>
      <c r="K298" s="337"/>
      <c r="L298" s="337"/>
      <c r="M298" s="337"/>
      <c r="N298" s="337"/>
      <c r="O298" s="337"/>
      <c r="P298" s="337"/>
      <c r="Q298" s="337"/>
      <c r="R298" s="337"/>
      <c r="S298" s="337"/>
      <c r="T298" s="337"/>
      <c r="U298" s="337"/>
      <c r="V298" s="337"/>
      <c r="W298" s="529"/>
      <c r="X298" s="337"/>
      <c r="Y298" s="337"/>
      <c r="Z298" s="337"/>
    </row>
    <row r="299" ht="18.75" customHeight="1">
      <c r="A299" s="337"/>
      <c r="B299" s="337"/>
      <c r="C299" s="337"/>
      <c r="D299" s="337"/>
      <c r="E299" s="337"/>
      <c r="F299" s="486"/>
      <c r="G299" s="486"/>
      <c r="H299" s="337"/>
      <c r="I299" s="337"/>
      <c r="J299" s="337"/>
      <c r="K299" s="337"/>
      <c r="L299" s="337"/>
      <c r="M299" s="337"/>
      <c r="N299" s="337"/>
      <c r="O299" s="337"/>
      <c r="P299" s="337"/>
      <c r="Q299" s="337"/>
      <c r="R299" s="337"/>
      <c r="S299" s="337"/>
      <c r="T299" s="337"/>
      <c r="U299" s="337"/>
      <c r="V299" s="337"/>
      <c r="W299" s="529"/>
      <c r="X299" s="337"/>
      <c r="Y299" s="337"/>
      <c r="Z299" s="337"/>
    </row>
    <row r="300" ht="18.75" customHeight="1">
      <c r="A300" s="139"/>
      <c r="B300" s="337"/>
      <c r="C300" s="337"/>
      <c r="D300" s="337"/>
      <c r="E300" s="337"/>
      <c r="F300" s="486"/>
      <c r="G300" s="486"/>
      <c r="H300" s="337"/>
      <c r="I300" s="337"/>
      <c r="J300" s="337"/>
      <c r="K300" s="337"/>
      <c r="L300" s="337"/>
      <c r="M300" s="337"/>
      <c r="N300" s="337"/>
      <c r="O300" s="337"/>
      <c r="P300" s="337"/>
      <c r="Q300" s="337"/>
      <c r="R300" s="337"/>
      <c r="S300" s="337"/>
      <c r="T300" s="337"/>
      <c r="U300" s="337"/>
      <c r="V300" s="337"/>
      <c r="W300" s="529"/>
      <c r="X300" s="337"/>
      <c r="Y300" s="337"/>
      <c r="Z300" s="337"/>
    </row>
    <row r="301" ht="18.75" customHeight="1">
      <c r="A301" s="337"/>
      <c r="B301" s="337"/>
      <c r="C301" s="337"/>
      <c r="D301" s="337"/>
      <c r="E301" s="337"/>
      <c r="F301" s="486"/>
      <c r="G301" s="486"/>
      <c r="H301" s="337"/>
      <c r="I301" s="337"/>
      <c r="J301" s="337"/>
      <c r="K301" s="337"/>
      <c r="L301" s="337"/>
      <c r="M301" s="337"/>
      <c r="N301" s="337"/>
      <c r="O301" s="337"/>
      <c r="P301" s="337"/>
      <c r="Q301" s="337"/>
      <c r="R301" s="337"/>
      <c r="S301" s="337"/>
      <c r="T301" s="337"/>
      <c r="U301" s="337"/>
      <c r="V301" s="337"/>
      <c r="W301" s="529"/>
      <c r="X301" s="337"/>
      <c r="Y301" s="337"/>
      <c r="Z301" s="337"/>
    </row>
    <row r="302" ht="18.75" customHeight="1">
      <c r="A302" s="337"/>
      <c r="B302" s="463"/>
      <c r="C302" s="487"/>
      <c r="D302" s="487"/>
      <c r="E302" s="487"/>
      <c r="F302" s="488"/>
      <c r="G302" s="488"/>
      <c r="H302" s="463"/>
      <c r="I302" s="463"/>
      <c r="J302" s="463"/>
      <c r="K302" s="337"/>
      <c r="L302" s="337"/>
      <c r="M302" s="337"/>
      <c r="N302" s="337"/>
      <c r="O302" s="337"/>
      <c r="P302" s="337"/>
      <c r="Q302" s="337"/>
      <c r="R302" s="337"/>
      <c r="S302" s="337"/>
      <c r="T302" s="337"/>
      <c r="U302" s="337"/>
      <c r="V302" s="337"/>
      <c r="W302" s="529"/>
      <c r="X302" s="337"/>
      <c r="Y302" s="337"/>
      <c r="Z302" s="337"/>
    </row>
    <row r="303" ht="18.75" customHeight="1">
      <c r="A303" s="489"/>
      <c r="B303" s="493"/>
      <c r="C303" s="492"/>
      <c r="D303" s="492"/>
      <c r="E303" s="492"/>
      <c r="F303" s="494"/>
      <c r="G303" s="494"/>
      <c r="H303" s="492"/>
      <c r="I303" s="492"/>
      <c r="J303" s="492"/>
      <c r="K303" s="337"/>
      <c r="L303" s="337"/>
      <c r="M303" s="337"/>
      <c r="N303" s="337"/>
      <c r="O303" s="337"/>
      <c r="P303" s="337"/>
      <c r="Q303" s="337"/>
      <c r="R303" s="337"/>
      <c r="S303" s="337"/>
      <c r="T303" s="337"/>
      <c r="U303" s="337"/>
      <c r="V303" s="337"/>
      <c r="W303" s="529"/>
      <c r="X303" s="337"/>
      <c r="Y303" s="337"/>
      <c r="Z303" s="337"/>
    </row>
    <row r="304" ht="18.75" customHeight="1">
      <c r="A304" s="489"/>
      <c r="B304" s="493"/>
      <c r="C304" s="492"/>
      <c r="D304" s="492"/>
      <c r="E304" s="492"/>
      <c r="F304" s="494"/>
      <c r="G304" s="494"/>
      <c r="H304" s="492"/>
      <c r="I304" s="492"/>
      <c r="J304" s="492"/>
      <c r="K304" s="337"/>
      <c r="L304" s="337"/>
      <c r="M304" s="337"/>
      <c r="N304" s="337"/>
      <c r="O304" s="337"/>
      <c r="P304" s="337"/>
      <c r="Q304" s="337"/>
      <c r="R304" s="337"/>
      <c r="S304" s="337"/>
      <c r="T304" s="337"/>
      <c r="U304" s="337"/>
      <c r="V304" s="337"/>
      <c r="W304" s="529"/>
      <c r="X304" s="337"/>
      <c r="Y304" s="337"/>
      <c r="Z304" s="337"/>
    </row>
    <row r="305" ht="18.75" customHeight="1">
      <c r="A305" s="489"/>
      <c r="B305" s="493"/>
      <c r="C305" s="492"/>
      <c r="D305" s="492"/>
      <c r="E305" s="492"/>
      <c r="F305" s="494"/>
      <c r="G305" s="494"/>
      <c r="H305" s="492"/>
      <c r="I305" s="492"/>
      <c r="J305" s="492"/>
      <c r="K305" s="337"/>
      <c r="L305" s="337"/>
      <c r="M305" s="337"/>
      <c r="N305" s="337"/>
      <c r="O305" s="337"/>
      <c r="P305" s="337"/>
      <c r="Q305" s="337"/>
      <c r="R305" s="337"/>
      <c r="S305" s="337"/>
      <c r="T305" s="337"/>
      <c r="U305" s="337"/>
      <c r="V305" s="337"/>
      <c r="W305" s="529"/>
      <c r="X305" s="337"/>
      <c r="Y305" s="337"/>
      <c r="Z305" s="337"/>
    </row>
    <row r="306" ht="18.75" customHeight="1">
      <c r="A306" s="489"/>
      <c r="B306" s="493"/>
      <c r="C306" s="492"/>
      <c r="D306" s="492"/>
      <c r="E306" s="492"/>
      <c r="F306" s="495"/>
      <c r="G306" s="495"/>
      <c r="H306" s="492"/>
      <c r="I306" s="492"/>
      <c r="J306" s="492"/>
      <c r="K306" s="337"/>
      <c r="L306" s="337"/>
      <c r="M306" s="337"/>
      <c r="N306" s="337"/>
      <c r="O306" s="337"/>
      <c r="P306" s="337"/>
      <c r="Q306" s="337"/>
      <c r="R306" s="337"/>
      <c r="S306" s="337"/>
      <c r="T306" s="337"/>
      <c r="U306" s="337"/>
      <c r="V306" s="337"/>
      <c r="W306" s="530"/>
      <c r="X306" s="337"/>
      <c r="Y306" s="337"/>
      <c r="Z306" s="337"/>
    </row>
    <row r="307" ht="18.75" customHeight="1">
      <c r="A307" s="489"/>
      <c r="B307" s="493"/>
      <c r="C307" s="492"/>
      <c r="D307" s="492"/>
      <c r="E307" s="492"/>
      <c r="F307" s="495"/>
      <c r="G307" s="495"/>
      <c r="H307" s="492"/>
      <c r="I307" s="492"/>
      <c r="J307" s="492"/>
      <c r="K307" s="337"/>
      <c r="L307" s="337"/>
      <c r="M307" s="337"/>
      <c r="N307" s="337"/>
      <c r="O307" s="337"/>
      <c r="P307" s="337"/>
      <c r="Q307" s="337"/>
      <c r="R307" s="337"/>
      <c r="S307" s="337"/>
      <c r="T307" s="337"/>
      <c r="U307" s="337"/>
      <c r="V307" s="337"/>
      <c r="W307" s="529"/>
      <c r="X307" s="337"/>
      <c r="Y307" s="337"/>
      <c r="Z307" s="337"/>
    </row>
    <row r="308" ht="18.75" customHeight="1">
      <c r="A308" s="489"/>
      <c r="B308" s="493"/>
      <c r="C308" s="496"/>
      <c r="D308" s="492"/>
      <c r="E308" s="492"/>
      <c r="F308" s="495"/>
      <c r="G308" s="495"/>
      <c r="H308" s="492"/>
      <c r="I308" s="492"/>
      <c r="J308" s="492"/>
      <c r="K308" s="337"/>
      <c r="L308" s="337"/>
      <c r="M308" s="337"/>
      <c r="N308" s="337"/>
      <c r="O308" s="337"/>
      <c r="P308" s="337"/>
      <c r="Q308" s="337"/>
      <c r="R308" s="337"/>
      <c r="S308" s="337"/>
      <c r="T308" s="337"/>
      <c r="U308" s="337"/>
      <c r="V308" s="337"/>
      <c r="W308" s="529"/>
      <c r="X308" s="337"/>
      <c r="Y308" s="337"/>
      <c r="Z308" s="337"/>
    </row>
    <row r="309" ht="18.75" customHeight="1">
      <c r="A309" s="337"/>
      <c r="B309" s="337"/>
      <c r="C309" s="337"/>
      <c r="D309" s="337"/>
      <c r="E309" s="337"/>
      <c r="F309" s="488"/>
      <c r="G309" s="488"/>
      <c r="H309" s="337"/>
      <c r="I309" s="492"/>
      <c r="J309" s="492"/>
      <c r="K309" s="337"/>
      <c r="L309" s="337"/>
      <c r="M309" s="337"/>
      <c r="N309" s="337"/>
      <c r="O309" s="337"/>
      <c r="P309" s="337"/>
      <c r="Q309" s="337"/>
      <c r="R309" s="337"/>
      <c r="S309" s="337"/>
      <c r="T309" s="337"/>
      <c r="U309" s="337"/>
      <c r="V309" s="337"/>
      <c r="W309" s="529"/>
      <c r="X309" s="337"/>
      <c r="Y309" s="337"/>
      <c r="Z309" s="337"/>
    </row>
    <row r="310" ht="18.75" customHeight="1">
      <c r="A310" s="337"/>
      <c r="B310" s="337"/>
      <c r="C310" s="337"/>
      <c r="D310" s="337"/>
      <c r="E310" s="337"/>
      <c r="F310" s="486"/>
      <c r="G310" s="486"/>
      <c r="H310" s="337"/>
      <c r="I310" s="337"/>
      <c r="J310" s="337"/>
      <c r="K310" s="337"/>
      <c r="L310" s="337"/>
      <c r="M310" s="337"/>
      <c r="N310" s="337"/>
      <c r="O310" s="337"/>
      <c r="P310" s="337"/>
      <c r="Q310" s="337"/>
      <c r="R310" s="337"/>
      <c r="S310" s="337"/>
      <c r="T310" s="337"/>
      <c r="U310" s="337"/>
      <c r="V310" s="337"/>
      <c r="W310" s="529"/>
      <c r="X310" s="337"/>
      <c r="Y310" s="337"/>
      <c r="Z310" s="337"/>
    </row>
    <row r="311" ht="18.75" customHeight="1">
      <c r="A311" s="337"/>
      <c r="B311" s="337"/>
      <c r="C311" s="337"/>
      <c r="D311" s="337"/>
      <c r="E311" s="337"/>
      <c r="F311" s="486"/>
      <c r="G311" s="486"/>
      <c r="H311" s="337"/>
      <c r="I311" s="337"/>
      <c r="J311" s="337"/>
      <c r="K311" s="337"/>
      <c r="L311" s="337"/>
      <c r="M311" s="337"/>
      <c r="N311" s="337"/>
      <c r="O311" s="337"/>
      <c r="P311" s="337"/>
      <c r="Q311" s="337"/>
      <c r="R311" s="337"/>
      <c r="S311" s="337"/>
      <c r="T311" s="337"/>
      <c r="U311" s="337"/>
      <c r="V311" s="337"/>
      <c r="W311" s="529"/>
      <c r="X311" s="337"/>
      <c r="Y311" s="337"/>
      <c r="Z311" s="337"/>
    </row>
    <row r="312" ht="18.75" customHeight="1">
      <c r="A312" s="337"/>
      <c r="B312" s="337"/>
      <c r="C312" s="337"/>
      <c r="D312" s="337"/>
      <c r="E312" s="337"/>
      <c r="F312" s="486"/>
      <c r="G312" s="486"/>
      <c r="H312" s="337"/>
      <c r="I312" s="337"/>
      <c r="J312" s="337"/>
      <c r="K312" s="337"/>
      <c r="L312" s="337"/>
      <c r="M312" s="337"/>
      <c r="N312" s="337"/>
      <c r="O312" s="337"/>
      <c r="P312" s="337"/>
      <c r="Q312" s="337"/>
      <c r="R312" s="337"/>
      <c r="S312" s="337"/>
      <c r="T312" s="337"/>
      <c r="U312" s="337"/>
      <c r="V312" s="337"/>
      <c r="W312" s="529"/>
      <c r="X312" s="337"/>
      <c r="Y312" s="337"/>
      <c r="Z312" s="337"/>
    </row>
    <row r="313" ht="18.75" customHeight="1">
      <c r="A313" s="497"/>
      <c r="B313" s="337"/>
      <c r="C313" s="337"/>
      <c r="D313" s="337"/>
      <c r="E313" s="337"/>
      <c r="F313" s="486"/>
      <c r="G313" s="486"/>
      <c r="H313" s="337"/>
      <c r="I313" s="337"/>
      <c r="J313" s="337"/>
      <c r="K313" s="337"/>
      <c r="L313" s="337"/>
      <c r="M313" s="337"/>
      <c r="N313" s="337"/>
      <c r="O313" s="337"/>
      <c r="P313" s="337"/>
      <c r="Q313" s="337"/>
      <c r="R313" s="337"/>
      <c r="S313" s="337"/>
      <c r="T313" s="337"/>
      <c r="U313" s="337"/>
      <c r="V313" s="337"/>
      <c r="W313" s="529"/>
      <c r="X313" s="337"/>
      <c r="Y313" s="337"/>
      <c r="Z313" s="337"/>
    </row>
    <row r="314" ht="18.75" customHeight="1">
      <c r="A314" s="498"/>
      <c r="B314" s="444"/>
      <c r="C314" s="444"/>
      <c r="D314" s="444"/>
      <c r="E314" s="444"/>
      <c r="F314" s="499"/>
      <c r="G314" s="499"/>
      <c r="H314" s="444"/>
      <c r="I314" s="498"/>
      <c r="J314" s="498"/>
      <c r="K314" s="498"/>
      <c r="L314" s="498"/>
      <c r="M314" s="498"/>
      <c r="N314" s="498"/>
      <c r="O314" s="498"/>
      <c r="P314" s="498"/>
      <c r="Q314" s="498"/>
      <c r="R314" s="498"/>
      <c r="S314" s="498"/>
      <c r="T314" s="498"/>
      <c r="U314" s="498"/>
      <c r="V314" s="498"/>
      <c r="W314" s="529"/>
      <c r="X314" s="498"/>
      <c r="Y314" s="498"/>
      <c r="Z314" s="498"/>
    </row>
    <row r="315" ht="18.75" customHeight="1">
      <c r="A315" s="463"/>
      <c r="B315" s="463"/>
      <c r="C315" s="463"/>
      <c r="D315" s="463"/>
      <c r="E315" s="463"/>
      <c r="F315" s="500"/>
      <c r="G315" s="500"/>
      <c r="H315" s="463"/>
      <c r="I315" s="337"/>
      <c r="J315" s="337"/>
      <c r="K315" s="337"/>
      <c r="L315" s="337"/>
      <c r="M315" s="337"/>
      <c r="N315" s="337"/>
      <c r="O315" s="337"/>
      <c r="P315" s="337"/>
      <c r="Q315" s="337"/>
      <c r="R315" s="337"/>
      <c r="S315" s="337"/>
      <c r="T315" s="337"/>
      <c r="U315" s="337"/>
      <c r="V315" s="337"/>
      <c r="W315" s="529"/>
      <c r="X315" s="337"/>
      <c r="Y315" s="337"/>
      <c r="Z315" s="337"/>
    </row>
    <row r="316" ht="18.75" customHeight="1">
      <c r="A316" s="463"/>
      <c r="B316" s="463"/>
      <c r="C316" s="501"/>
      <c r="D316" s="502"/>
      <c r="E316" s="502"/>
      <c r="F316" s="503"/>
      <c r="G316" s="503"/>
      <c r="H316" s="502"/>
      <c r="I316" s="337"/>
      <c r="J316" s="337"/>
      <c r="K316" s="337"/>
      <c r="L316" s="337"/>
      <c r="M316" s="337"/>
      <c r="N316" s="337"/>
      <c r="O316" s="337"/>
      <c r="P316" s="337"/>
      <c r="Q316" s="337"/>
      <c r="R316" s="337"/>
      <c r="S316" s="337"/>
      <c r="T316" s="337"/>
      <c r="U316" s="337"/>
      <c r="V316" s="337"/>
      <c r="W316" s="529"/>
      <c r="X316" s="337"/>
      <c r="Y316" s="337"/>
      <c r="Z316" s="337"/>
    </row>
    <row r="317" ht="18.75" customHeight="1">
      <c r="A317" s="463"/>
      <c r="B317" s="489"/>
      <c r="C317" s="504"/>
      <c r="D317" s="504"/>
      <c r="E317" s="504"/>
      <c r="F317" s="505"/>
      <c r="G317" s="505"/>
      <c r="H317" s="504"/>
      <c r="I317" s="337"/>
      <c r="J317" s="337"/>
      <c r="K317" s="337"/>
      <c r="L317" s="337"/>
      <c r="M317" s="337"/>
      <c r="N317" s="337"/>
      <c r="O317" s="337"/>
      <c r="P317" s="337"/>
      <c r="Q317" s="337"/>
      <c r="R317" s="337"/>
      <c r="S317" s="337"/>
      <c r="T317" s="337"/>
      <c r="U317" s="337"/>
      <c r="V317" s="337"/>
      <c r="W317" s="529"/>
      <c r="X317" s="337"/>
      <c r="Y317" s="337"/>
      <c r="Z317" s="337"/>
    </row>
    <row r="318" ht="18.75" customHeight="1">
      <c r="A318" s="337"/>
      <c r="B318" s="337"/>
      <c r="C318" s="337"/>
      <c r="D318" s="445" t="s">
        <v>50</v>
      </c>
      <c r="E318" s="445" t="s">
        <v>48</v>
      </c>
      <c r="F318" s="500">
        <f>+D315+E315+F315+H315</f>
        <v>0</v>
      </c>
      <c r="G318" s="488"/>
      <c r="H318" s="337"/>
      <c r="I318" s="337"/>
      <c r="J318" s="337"/>
      <c r="K318" s="337"/>
      <c r="L318" s="337"/>
      <c r="M318" s="337"/>
      <c r="N318" s="337"/>
      <c r="O318" s="337"/>
      <c r="P318" s="337"/>
      <c r="Q318" s="337"/>
      <c r="R318" s="337"/>
      <c r="S318" s="337"/>
      <c r="T318" s="337"/>
      <c r="U318" s="337"/>
      <c r="V318" s="337"/>
      <c r="W318" s="531"/>
      <c r="X318" s="337"/>
      <c r="Y318" s="337"/>
      <c r="Z318" s="337"/>
    </row>
    <row r="319" ht="18.75" customHeight="1">
      <c r="A319" s="337"/>
      <c r="B319" s="337"/>
      <c r="C319" s="337"/>
      <c r="D319" s="496"/>
      <c r="E319" s="445" t="s">
        <v>49</v>
      </c>
      <c r="F319" s="503" t="str">
        <f>+F318/B315</f>
        <v>#DIV/0!</v>
      </c>
      <c r="G319" s="503"/>
      <c r="H319" s="337"/>
      <c r="I319" s="337"/>
      <c r="J319" s="337"/>
      <c r="K319" s="337"/>
      <c r="L319" s="337"/>
      <c r="M319" s="337"/>
      <c r="N319" s="337"/>
      <c r="O319" s="337"/>
      <c r="P319" s="337"/>
      <c r="Q319" s="337"/>
      <c r="R319" s="337"/>
      <c r="S319" s="337"/>
      <c r="T319" s="337"/>
      <c r="U319" s="337"/>
      <c r="V319" s="337"/>
      <c r="W319" s="531"/>
      <c r="X319" s="337"/>
      <c r="Y319" s="337"/>
      <c r="Z319" s="337"/>
    </row>
    <row r="320" ht="18.75" customHeight="1">
      <c r="A320" s="498"/>
      <c r="B320" s="498"/>
      <c r="C320" s="445" t="s">
        <v>51</v>
      </c>
      <c r="D320" s="498"/>
      <c r="E320" s="498"/>
      <c r="F320" s="506"/>
      <c r="G320" s="506"/>
      <c r="H320" s="498"/>
      <c r="I320" s="337"/>
      <c r="J320" s="337"/>
      <c r="K320" s="337"/>
      <c r="L320" s="337"/>
      <c r="M320" s="337"/>
      <c r="N320" s="337"/>
      <c r="O320" s="337"/>
      <c r="P320" s="337"/>
      <c r="Q320" s="337"/>
      <c r="R320" s="337"/>
      <c r="S320" s="337"/>
      <c r="T320" s="337"/>
      <c r="U320" s="337"/>
      <c r="V320" s="337"/>
      <c r="W320" s="530"/>
      <c r="X320" s="337"/>
      <c r="Y320" s="337"/>
      <c r="Z320" s="337"/>
    </row>
    <row r="321" ht="18.75" customHeight="1">
      <c r="A321" s="498"/>
      <c r="B321" s="498"/>
      <c r="C321" s="498"/>
      <c r="D321" s="445" t="s">
        <v>52</v>
      </c>
      <c r="E321" s="498"/>
      <c r="F321" s="506">
        <f>+F320*(F318-F315)</f>
        <v>0</v>
      </c>
      <c r="G321" s="506"/>
      <c r="H321" s="498"/>
      <c r="I321" s="337"/>
      <c r="J321" s="337"/>
      <c r="K321" s="337"/>
      <c r="L321" s="337"/>
      <c r="M321" s="337"/>
      <c r="N321" s="337"/>
      <c r="O321" s="337"/>
      <c r="P321" s="337"/>
      <c r="Q321" s="337"/>
      <c r="R321" s="337"/>
      <c r="S321" s="337"/>
      <c r="T321" s="337"/>
      <c r="U321" s="337"/>
      <c r="V321" s="337"/>
      <c r="W321" s="528"/>
      <c r="X321" s="337"/>
      <c r="Y321" s="337"/>
      <c r="Z321" s="337"/>
    </row>
    <row r="322" ht="18.75" customHeight="1">
      <c r="A322" s="337"/>
      <c r="B322" s="337"/>
      <c r="C322" s="337"/>
      <c r="D322" s="337"/>
      <c r="E322" s="337"/>
      <c r="F322" s="486"/>
      <c r="G322" s="486"/>
      <c r="H322" s="337"/>
      <c r="I322" s="337"/>
      <c r="J322" s="337"/>
      <c r="K322" s="337"/>
      <c r="L322" s="337"/>
      <c r="M322" s="337"/>
      <c r="N322" s="337"/>
      <c r="O322" s="337"/>
      <c r="P322" s="337"/>
      <c r="Q322" s="337"/>
      <c r="R322" s="337"/>
      <c r="S322" s="337"/>
      <c r="T322" s="337"/>
      <c r="U322" s="337"/>
      <c r="V322" s="337"/>
      <c r="W322" s="528"/>
      <c r="X322" s="337"/>
      <c r="Y322" s="337"/>
      <c r="Z322" s="337"/>
    </row>
    <row r="323" ht="18.75" customHeight="1">
      <c r="A323" s="337"/>
      <c r="B323" s="337"/>
      <c r="C323" s="337"/>
      <c r="D323" s="337"/>
      <c r="E323" s="337"/>
      <c r="F323" s="486"/>
      <c r="G323" s="486"/>
      <c r="H323" s="337"/>
      <c r="I323" s="337"/>
      <c r="J323" s="337"/>
      <c r="K323" s="337"/>
      <c r="L323" s="337"/>
      <c r="M323" s="337"/>
      <c r="N323" s="337"/>
      <c r="O323" s="337"/>
      <c r="P323" s="337"/>
      <c r="Q323" s="337"/>
      <c r="R323" s="337"/>
      <c r="S323" s="337"/>
      <c r="T323" s="337"/>
      <c r="U323" s="337"/>
      <c r="V323" s="337"/>
      <c r="W323" s="528"/>
      <c r="X323" s="337"/>
      <c r="Y323" s="337"/>
      <c r="Z323" s="337"/>
    </row>
    <row r="324" ht="18.75" customHeight="1">
      <c r="A324" s="337"/>
      <c r="B324" s="337"/>
      <c r="C324" s="337"/>
      <c r="D324" s="337"/>
      <c r="E324" s="337"/>
      <c r="F324" s="486"/>
      <c r="G324" s="486"/>
      <c r="H324" s="337"/>
      <c r="I324" s="337"/>
      <c r="J324" s="337"/>
      <c r="K324" s="337"/>
      <c r="L324" s="337"/>
      <c r="M324" s="337"/>
      <c r="N324" s="337"/>
      <c r="O324" s="337"/>
      <c r="P324" s="337"/>
      <c r="Q324" s="337"/>
      <c r="R324" s="337"/>
      <c r="S324" s="337"/>
      <c r="T324" s="337"/>
      <c r="U324" s="337"/>
      <c r="V324" s="337"/>
      <c r="W324" s="528"/>
      <c r="X324" s="337"/>
      <c r="Y324" s="337"/>
      <c r="Z324" s="337"/>
    </row>
    <row r="325" ht="18.75" customHeight="1">
      <c r="A325" s="337"/>
      <c r="B325" s="337"/>
      <c r="C325" s="337"/>
      <c r="D325" s="337"/>
      <c r="E325" s="337"/>
      <c r="F325" s="486"/>
      <c r="G325" s="486"/>
      <c r="H325" s="337"/>
      <c r="I325" s="337"/>
      <c r="J325" s="337"/>
      <c r="K325" s="337"/>
      <c r="L325" s="337"/>
      <c r="M325" s="337"/>
      <c r="N325" s="337"/>
      <c r="O325" s="337"/>
      <c r="P325" s="337"/>
      <c r="Q325" s="337"/>
      <c r="R325" s="337"/>
      <c r="S325" s="337"/>
      <c r="T325" s="337"/>
      <c r="U325" s="337"/>
      <c r="V325" s="337"/>
      <c r="W325" s="528"/>
      <c r="X325" s="337"/>
      <c r="Y325" s="337"/>
      <c r="Z325" s="337"/>
    </row>
    <row r="326" ht="18.75" customHeight="1">
      <c r="A326" s="337"/>
      <c r="B326" s="337"/>
      <c r="C326" s="337"/>
      <c r="D326" s="337"/>
      <c r="E326" s="337"/>
      <c r="F326" s="486"/>
      <c r="G326" s="486"/>
      <c r="H326" s="337"/>
      <c r="I326" s="337"/>
      <c r="J326" s="337"/>
      <c r="K326" s="337"/>
      <c r="L326" s="337"/>
      <c r="M326" s="337"/>
      <c r="N326" s="337"/>
      <c r="O326" s="337"/>
      <c r="P326" s="337"/>
      <c r="Q326" s="337"/>
      <c r="R326" s="337"/>
      <c r="S326" s="337"/>
      <c r="T326" s="337"/>
      <c r="U326" s="337"/>
      <c r="V326" s="337"/>
      <c r="W326" s="528"/>
      <c r="X326" s="337"/>
      <c r="Y326" s="337"/>
      <c r="Z326" s="337"/>
    </row>
    <row r="327" ht="18.75" customHeight="1">
      <c r="A327" s="337"/>
      <c r="B327" s="337"/>
      <c r="C327" s="337"/>
      <c r="D327" s="337"/>
      <c r="E327" s="337"/>
      <c r="F327" s="486"/>
      <c r="G327" s="486"/>
      <c r="H327" s="337"/>
      <c r="I327" s="337"/>
      <c r="J327" s="337"/>
      <c r="K327" s="337"/>
      <c r="L327" s="337"/>
      <c r="M327" s="337"/>
      <c r="N327" s="337"/>
      <c r="O327" s="337"/>
      <c r="P327" s="337"/>
      <c r="Q327" s="337"/>
      <c r="R327" s="337"/>
      <c r="S327" s="337"/>
      <c r="T327" s="337"/>
      <c r="U327" s="337"/>
      <c r="V327" s="337"/>
      <c r="W327" s="528"/>
      <c r="X327" s="337"/>
      <c r="Y327" s="337"/>
      <c r="Z327" s="337"/>
    </row>
    <row r="328" ht="18.75" customHeight="1">
      <c r="A328" s="337"/>
      <c r="B328" s="337"/>
      <c r="C328" s="337"/>
      <c r="D328" s="337"/>
      <c r="E328" s="337"/>
      <c r="F328" s="486"/>
      <c r="G328" s="486"/>
      <c r="H328" s="337"/>
      <c r="I328" s="337"/>
      <c r="J328" s="337"/>
      <c r="K328" s="337"/>
      <c r="L328" s="337"/>
      <c r="M328" s="337"/>
      <c r="N328" s="337"/>
      <c r="O328" s="337"/>
      <c r="P328" s="337"/>
      <c r="Q328" s="337"/>
      <c r="R328" s="337"/>
      <c r="S328" s="337"/>
      <c r="T328" s="337"/>
      <c r="U328" s="337"/>
      <c r="V328" s="337"/>
      <c r="W328" s="528"/>
      <c r="X328" s="337"/>
      <c r="Y328" s="337"/>
      <c r="Z328" s="337"/>
    </row>
    <row r="329" ht="18.75" customHeight="1">
      <c r="A329" s="337"/>
      <c r="B329" s="337"/>
      <c r="C329" s="337"/>
      <c r="D329" s="337"/>
      <c r="E329" s="337"/>
      <c r="F329" s="486"/>
      <c r="G329" s="486"/>
      <c r="H329" s="337"/>
      <c r="I329" s="337"/>
      <c r="J329" s="337"/>
      <c r="K329" s="337"/>
      <c r="L329" s="337"/>
      <c r="M329" s="337"/>
      <c r="N329" s="337"/>
      <c r="O329" s="337"/>
      <c r="P329" s="337"/>
      <c r="Q329" s="337"/>
      <c r="R329" s="337"/>
      <c r="S329" s="337"/>
      <c r="T329" s="337"/>
      <c r="U329" s="337"/>
      <c r="V329" s="337"/>
      <c r="W329" s="528"/>
      <c r="X329" s="337"/>
      <c r="Y329" s="337"/>
      <c r="Z329" s="337"/>
    </row>
    <row r="330" ht="18.75" customHeight="1">
      <c r="A330" s="337"/>
      <c r="B330" s="337"/>
      <c r="C330" s="337"/>
      <c r="D330" s="337"/>
      <c r="E330" s="337"/>
      <c r="F330" s="486"/>
      <c r="G330" s="486"/>
      <c r="H330" s="337"/>
      <c r="I330" s="337"/>
      <c r="J330" s="337"/>
      <c r="K330" s="337"/>
      <c r="L330" s="337"/>
      <c r="M330" s="337"/>
      <c r="N330" s="337"/>
      <c r="O330" s="337"/>
      <c r="P330" s="337"/>
      <c r="Q330" s="337"/>
      <c r="R330" s="337"/>
      <c r="S330" s="337"/>
      <c r="T330" s="337"/>
      <c r="U330" s="337"/>
      <c r="V330" s="337"/>
      <c r="W330" s="528"/>
      <c r="X330" s="337"/>
      <c r="Y330" s="337"/>
      <c r="Z330" s="337"/>
    </row>
    <row r="331" ht="18.75" customHeight="1">
      <c r="A331" s="337"/>
      <c r="B331" s="337"/>
      <c r="C331" s="337"/>
      <c r="D331" s="337"/>
      <c r="E331" s="337"/>
      <c r="F331" s="486"/>
      <c r="G331" s="486"/>
      <c r="H331" s="337"/>
      <c r="I331" s="337"/>
      <c r="J331" s="337"/>
      <c r="K331" s="337"/>
      <c r="L331" s="337"/>
      <c r="M331" s="337"/>
      <c r="N331" s="337"/>
      <c r="O331" s="337"/>
      <c r="P331" s="337"/>
      <c r="Q331" s="337"/>
      <c r="R331" s="337"/>
      <c r="S331" s="337"/>
      <c r="T331" s="337"/>
      <c r="U331" s="337"/>
      <c r="V331" s="337"/>
      <c r="W331" s="528"/>
      <c r="X331" s="337"/>
      <c r="Y331" s="337"/>
      <c r="Z331" s="337"/>
    </row>
    <row r="332" ht="18.75" customHeight="1">
      <c r="A332" s="337"/>
      <c r="B332" s="337"/>
      <c r="C332" s="337"/>
      <c r="D332" s="337"/>
      <c r="E332" s="337"/>
      <c r="F332" s="486"/>
      <c r="G332" s="486"/>
      <c r="H332" s="337"/>
      <c r="I332" s="337"/>
      <c r="J332" s="337"/>
      <c r="K332" s="337"/>
      <c r="L332" s="337"/>
      <c r="M332" s="337"/>
      <c r="N332" s="337"/>
      <c r="O332" s="337"/>
      <c r="P332" s="337"/>
      <c r="Q332" s="337"/>
      <c r="R332" s="337"/>
      <c r="S332" s="337"/>
      <c r="T332" s="337"/>
      <c r="U332" s="337"/>
      <c r="V332" s="337"/>
      <c r="W332" s="528"/>
      <c r="X332" s="337"/>
      <c r="Y332" s="337"/>
      <c r="Z332" s="337"/>
    </row>
    <row r="333" ht="18.75" customHeight="1">
      <c r="A333" s="337"/>
      <c r="B333" s="337"/>
      <c r="C333" s="337"/>
      <c r="D333" s="337"/>
      <c r="E333" s="337"/>
      <c r="F333" s="486"/>
      <c r="G333" s="486"/>
      <c r="H333" s="337"/>
      <c r="I333" s="337"/>
      <c r="J333" s="337"/>
      <c r="K333" s="337"/>
      <c r="L333" s="337"/>
      <c r="M333" s="337"/>
      <c r="N333" s="337"/>
      <c r="O333" s="337"/>
      <c r="P333" s="337"/>
      <c r="Q333" s="337"/>
      <c r="R333" s="337"/>
      <c r="S333" s="337"/>
      <c r="T333" s="337"/>
      <c r="U333" s="337"/>
      <c r="V333" s="337"/>
      <c r="W333" s="528"/>
      <c r="X333" s="337"/>
      <c r="Y333" s="337"/>
      <c r="Z333" s="337"/>
    </row>
    <row r="334" ht="18.75" customHeight="1">
      <c r="A334" s="337"/>
      <c r="B334" s="337"/>
      <c r="C334" s="337"/>
      <c r="D334" s="337"/>
      <c r="E334" s="337"/>
      <c r="F334" s="486"/>
      <c r="G334" s="486"/>
      <c r="H334" s="337"/>
      <c r="I334" s="337"/>
      <c r="J334" s="337"/>
      <c r="K334" s="337"/>
      <c r="L334" s="337"/>
      <c r="M334" s="337"/>
      <c r="N334" s="337"/>
      <c r="O334" s="337"/>
      <c r="P334" s="337"/>
      <c r="Q334" s="337"/>
      <c r="R334" s="337"/>
      <c r="S334" s="337"/>
      <c r="T334" s="337"/>
      <c r="U334" s="337"/>
      <c r="V334" s="337"/>
      <c r="W334" s="528"/>
      <c r="X334" s="337"/>
      <c r="Y334" s="337"/>
      <c r="Z334" s="337"/>
    </row>
    <row r="335" ht="18.75" customHeight="1">
      <c r="A335" s="337"/>
      <c r="B335" s="337"/>
      <c r="C335" s="337"/>
      <c r="D335" s="337"/>
      <c r="E335" s="337"/>
      <c r="F335" s="486"/>
      <c r="G335" s="486"/>
      <c r="H335" s="337"/>
      <c r="I335" s="337"/>
      <c r="J335" s="337"/>
      <c r="K335" s="337"/>
      <c r="L335" s="337"/>
      <c r="M335" s="337"/>
      <c r="N335" s="337"/>
      <c r="O335" s="337"/>
      <c r="P335" s="337"/>
      <c r="Q335" s="337"/>
      <c r="R335" s="337"/>
      <c r="S335" s="337"/>
      <c r="T335" s="337"/>
      <c r="U335" s="337"/>
      <c r="V335" s="337"/>
      <c r="W335" s="528"/>
      <c r="X335" s="337"/>
      <c r="Y335" s="337"/>
      <c r="Z335" s="337"/>
    </row>
    <row r="336" ht="18.75" customHeight="1">
      <c r="A336" s="337"/>
      <c r="B336" s="337"/>
      <c r="C336" s="337"/>
      <c r="D336" s="337"/>
      <c r="E336" s="337"/>
      <c r="F336" s="486"/>
      <c r="G336" s="486"/>
      <c r="H336" s="337"/>
      <c r="I336" s="337"/>
      <c r="J336" s="337"/>
      <c r="K336" s="337"/>
      <c r="L336" s="337"/>
      <c r="M336" s="337"/>
      <c r="N336" s="337"/>
      <c r="O336" s="337"/>
      <c r="P336" s="337"/>
      <c r="Q336" s="337"/>
      <c r="R336" s="337"/>
      <c r="S336" s="337"/>
      <c r="T336" s="337"/>
      <c r="U336" s="337"/>
      <c r="V336" s="337"/>
      <c r="W336" s="528"/>
      <c r="X336" s="337"/>
      <c r="Y336" s="337"/>
      <c r="Z336" s="337"/>
    </row>
    <row r="337" ht="18.75" customHeight="1">
      <c r="A337" s="337"/>
      <c r="B337" s="337"/>
      <c r="C337" s="337"/>
      <c r="D337" s="337"/>
      <c r="E337" s="337"/>
      <c r="F337" s="486"/>
      <c r="G337" s="486"/>
      <c r="H337" s="337"/>
      <c r="I337" s="337"/>
      <c r="J337" s="337"/>
      <c r="K337" s="337"/>
      <c r="L337" s="337"/>
      <c r="M337" s="337"/>
      <c r="N337" s="337"/>
      <c r="O337" s="337"/>
      <c r="P337" s="337"/>
      <c r="Q337" s="337"/>
      <c r="R337" s="337"/>
      <c r="S337" s="337"/>
      <c r="T337" s="337"/>
      <c r="U337" s="337"/>
      <c r="V337" s="337"/>
      <c r="W337" s="528"/>
      <c r="X337" s="337"/>
      <c r="Y337" s="337"/>
      <c r="Z337" s="337"/>
    </row>
    <row r="338" ht="18.75" customHeight="1">
      <c r="A338" s="337"/>
      <c r="B338" s="337"/>
      <c r="C338" s="337"/>
      <c r="D338" s="337"/>
      <c r="E338" s="337"/>
      <c r="F338" s="486"/>
      <c r="G338" s="486"/>
      <c r="H338" s="337"/>
      <c r="I338" s="337"/>
      <c r="J338" s="337"/>
      <c r="K338" s="337"/>
      <c r="L338" s="337"/>
      <c r="M338" s="337"/>
      <c r="N338" s="337"/>
      <c r="O338" s="337"/>
      <c r="P338" s="337"/>
      <c r="Q338" s="337"/>
      <c r="R338" s="337"/>
      <c r="S338" s="337"/>
      <c r="T338" s="337"/>
      <c r="U338" s="337"/>
      <c r="V338" s="337"/>
      <c r="W338" s="528"/>
      <c r="X338" s="337"/>
      <c r="Y338" s="337"/>
      <c r="Z338" s="337"/>
    </row>
    <row r="339" ht="18.75" customHeight="1">
      <c r="A339" s="337"/>
      <c r="B339" s="337"/>
      <c r="C339" s="337"/>
      <c r="D339" s="337"/>
      <c r="E339" s="337"/>
      <c r="F339" s="486"/>
      <c r="G339" s="486"/>
      <c r="H339" s="337"/>
      <c r="I339" s="337"/>
      <c r="J339" s="337"/>
      <c r="K339" s="337"/>
      <c r="L339" s="337"/>
      <c r="M339" s="337"/>
      <c r="N339" s="337"/>
      <c r="O339" s="337"/>
      <c r="P339" s="337"/>
      <c r="Q339" s="337"/>
      <c r="R339" s="337"/>
      <c r="S339" s="337"/>
      <c r="T339" s="337"/>
      <c r="U339" s="337"/>
      <c r="V339" s="337"/>
      <c r="W339" s="528"/>
      <c r="X339" s="337"/>
      <c r="Y339" s="337"/>
      <c r="Z339" s="337"/>
    </row>
    <row r="340" ht="18.75" customHeight="1">
      <c r="A340" s="337"/>
      <c r="B340" s="337"/>
      <c r="C340" s="337"/>
      <c r="D340" s="337"/>
      <c r="E340" s="337"/>
      <c r="F340" s="486"/>
      <c r="G340" s="486"/>
      <c r="H340" s="337"/>
      <c r="I340" s="337"/>
      <c r="J340" s="337"/>
      <c r="K340" s="337"/>
      <c r="L340" s="337"/>
      <c r="M340" s="337"/>
      <c r="N340" s="337"/>
      <c r="O340" s="337"/>
      <c r="P340" s="337"/>
      <c r="Q340" s="337"/>
      <c r="R340" s="337"/>
      <c r="S340" s="337"/>
      <c r="T340" s="337"/>
      <c r="U340" s="337"/>
      <c r="V340" s="337"/>
      <c r="W340" s="528"/>
      <c r="X340" s="337"/>
      <c r="Y340" s="337"/>
      <c r="Z340" s="337"/>
    </row>
    <row r="341" ht="18.75" customHeight="1">
      <c r="A341" s="337"/>
      <c r="B341" s="337"/>
      <c r="C341" s="337"/>
      <c r="D341" s="337"/>
      <c r="E341" s="337"/>
      <c r="F341" s="486"/>
      <c r="G341" s="486"/>
      <c r="H341" s="337"/>
      <c r="I341" s="337"/>
      <c r="J341" s="337"/>
      <c r="K341" s="337"/>
      <c r="L341" s="337"/>
      <c r="M341" s="337"/>
      <c r="N341" s="337"/>
      <c r="O341" s="337"/>
      <c r="P341" s="337"/>
      <c r="Q341" s="337"/>
      <c r="R341" s="337"/>
      <c r="S341" s="337"/>
      <c r="T341" s="337"/>
      <c r="U341" s="337"/>
      <c r="V341" s="337"/>
      <c r="W341" s="528"/>
      <c r="X341" s="337"/>
      <c r="Y341" s="337"/>
      <c r="Z341" s="337"/>
    </row>
    <row r="342" ht="18.75" customHeight="1">
      <c r="A342" s="337"/>
      <c r="B342" s="337"/>
      <c r="C342" s="337"/>
      <c r="D342" s="337"/>
      <c r="E342" s="337"/>
      <c r="F342" s="486"/>
      <c r="G342" s="486"/>
      <c r="H342" s="337"/>
      <c r="I342" s="337"/>
      <c r="J342" s="337"/>
      <c r="K342" s="337"/>
      <c r="L342" s="337"/>
      <c r="M342" s="337"/>
      <c r="N342" s="337"/>
      <c r="O342" s="337"/>
      <c r="P342" s="337"/>
      <c r="Q342" s="337"/>
      <c r="R342" s="337"/>
      <c r="S342" s="337"/>
      <c r="T342" s="337"/>
      <c r="U342" s="337"/>
      <c r="V342" s="337"/>
      <c r="W342" s="528"/>
      <c r="X342" s="337"/>
      <c r="Y342" s="337"/>
      <c r="Z342" s="337"/>
    </row>
    <row r="343" ht="18.75" customHeight="1">
      <c r="A343" s="337"/>
      <c r="B343" s="337"/>
      <c r="C343" s="337"/>
      <c r="D343" s="337"/>
      <c r="E343" s="337"/>
      <c r="F343" s="486"/>
      <c r="G343" s="486"/>
      <c r="H343" s="337"/>
      <c r="I343" s="337"/>
      <c r="J343" s="337"/>
      <c r="K343" s="337"/>
      <c r="L343" s="337"/>
      <c r="M343" s="337"/>
      <c r="N343" s="337"/>
      <c r="O343" s="337"/>
      <c r="P343" s="337"/>
      <c r="Q343" s="337"/>
      <c r="R343" s="337"/>
      <c r="S343" s="337"/>
      <c r="T343" s="337"/>
      <c r="U343" s="337"/>
      <c r="V343" s="337"/>
      <c r="W343" s="528"/>
      <c r="X343" s="337"/>
      <c r="Y343" s="337"/>
      <c r="Z343" s="337"/>
    </row>
    <row r="344" ht="18.75" customHeight="1">
      <c r="A344" s="337"/>
      <c r="B344" s="337"/>
      <c r="C344" s="337"/>
      <c r="D344" s="337"/>
      <c r="E344" s="337"/>
      <c r="F344" s="486"/>
      <c r="G344" s="486"/>
      <c r="H344" s="337"/>
      <c r="I344" s="337"/>
      <c r="J344" s="337"/>
      <c r="K344" s="337"/>
      <c r="L344" s="337"/>
      <c r="M344" s="337"/>
      <c r="N344" s="337"/>
      <c r="O344" s="337"/>
      <c r="P344" s="337"/>
      <c r="Q344" s="337"/>
      <c r="R344" s="337"/>
      <c r="S344" s="337"/>
      <c r="T344" s="337"/>
      <c r="U344" s="337"/>
      <c r="V344" s="337"/>
      <c r="W344" s="528"/>
      <c r="X344" s="337"/>
      <c r="Y344" s="337"/>
      <c r="Z344" s="337"/>
    </row>
    <row r="345" ht="18.75" customHeight="1">
      <c r="A345" s="337"/>
      <c r="B345" s="337"/>
      <c r="C345" s="337"/>
      <c r="D345" s="337"/>
      <c r="E345" s="337"/>
      <c r="F345" s="486"/>
      <c r="G345" s="486"/>
      <c r="H345" s="337"/>
      <c r="I345" s="337"/>
      <c r="J345" s="337"/>
      <c r="K345" s="337"/>
      <c r="L345" s="337"/>
      <c r="M345" s="337"/>
      <c r="N345" s="337"/>
      <c r="O345" s="337"/>
      <c r="P345" s="337"/>
      <c r="Q345" s="337"/>
      <c r="R345" s="337"/>
      <c r="S345" s="337"/>
      <c r="T345" s="337"/>
      <c r="U345" s="337"/>
      <c r="V345" s="337"/>
      <c r="W345" s="528"/>
      <c r="X345" s="337"/>
      <c r="Y345" s="337"/>
      <c r="Z345" s="337"/>
    </row>
    <row r="346" ht="18.75" customHeight="1">
      <c r="A346" s="337"/>
      <c r="B346" s="337"/>
      <c r="C346" s="337"/>
      <c r="D346" s="337"/>
      <c r="E346" s="337"/>
      <c r="F346" s="486"/>
      <c r="G346" s="486"/>
      <c r="H346" s="337"/>
      <c r="I346" s="337"/>
      <c r="J346" s="337"/>
      <c r="K346" s="337"/>
      <c r="L346" s="337"/>
      <c r="M346" s="337"/>
      <c r="N346" s="337"/>
      <c r="O346" s="337"/>
      <c r="P346" s="337"/>
      <c r="Q346" s="337"/>
      <c r="R346" s="337"/>
      <c r="S346" s="337"/>
      <c r="T346" s="337"/>
      <c r="U346" s="337"/>
      <c r="V346" s="337"/>
      <c r="W346" s="528"/>
      <c r="X346" s="337"/>
      <c r="Y346" s="337"/>
      <c r="Z346" s="337"/>
    </row>
    <row r="347" ht="18.75" customHeight="1">
      <c r="A347" s="337"/>
      <c r="B347" s="337"/>
      <c r="C347" s="337"/>
      <c r="D347" s="337"/>
      <c r="E347" s="337"/>
      <c r="F347" s="486"/>
      <c r="G347" s="486"/>
      <c r="H347" s="337"/>
      <c r="I347" s="337"/>
      <c r="J347" s="337"/>
      <c r="K347" s="337"/>
      <c r="L347" s="337"/>
      <c r="M347" s="337"/>
      <c r="N347" s="337"/>
      <c r="O347" s="337"/>
      <c r="P347" s="337"/>
      <c r="Q347" s="337"/>
      <c r="R347" s="337"/>
      <c r="S347" s="337"/>
      <c r="T347" s="337"/>
      <c r="U347" s="337"/>
      <c r="V347" s="337"/>
      <c r="W347" s="528"/>
      <c r="X347" s="337"/>
      <c r="Y347" s="337"/>
      <c r="Z347" s="337"/>
    </row>
    <row r="348" ht="18.75" customHeight="1">
      <c r="A348" s="337"/>
      <c r="B348" s="337"/>
      <c r="C348" s="337"/>
      <c r="D348" s="337"/>
      <c r="E348" s="337"/>
      <c r="F348" s="486"/>
      <c r="G348" s="486"/>
      <c r="H348" s="337"/>
      <c r="I348" s="337"/>
      <c r="J348" s="337"/>
      <c r="K348" s="337"/>
      <c r="L348" s="337"/>
      <c r="M348" s="337"/>
      <c r="N348" s="337"/>
      <c r="O348" s="337"/>
      <c r="P348" s="337"/>
      <c r="Q348" s="337"/>
      <c r="R348" s="337"/>
      <c r="S348" s="337"/>
      <c r="T348" s="337"/>
      <c r="U348" s="337"/>
      <c r="V348" s="337"/>
      <c r="W348" s="528"/>
      <c r="X348" s="337"/>
      <c r="Y348" s="337"/>
      <c r="Z348" s="337"/>
    </row>
    <row r="349" ht="18.75" customHeight="1">
      <c r="A349" s="337"/>
      <c r="B349" s="337"/>
      <c r="C349" s="337"/>
      <c r="D349" s="337"/>
      <c r="E349" s="337"/>
      <c r="F349" s="486"/>
      <c r="G349" s="486"/>
      <c r="H349" s="337"/>
      <c r="I349" s="337"/>
      <c r="J349" s="337"/>
      <c r="K349" s="337"/>
      <c r="L349" s="337"/>
      <c r="M349" s="337"/>
      <c r="N349" s="337"/>
      <c r="O349" s="337"/>
      <c r="P349" s="337"/>
      <c r="Q349" s="337"/>
      <c r="R349" s="337"/>
      <c r="S349" s="337"/>
      <c r="T349" s="337"/>
      <c r="U349" s="337"/>
      <c r="V349" s="337"/>
      <c r="W349" s="528"/>
      <c r="X349" s="337"/>
      <c r="Y349" s="337"/>
      <c r="Z349" s="337"/>
    </row>
    <row r="350" ht="18.75" customHeight="1">
      <c r="A350" s="337"/>
      <c r="B350" s="337"/>
      <c r="C350" s="337"/>
      <c r="D350" s="337"/>
      <c r="E350" s="337"/>
      <c r="F350" s="486"/>
      <c r="G350" s="486"/>
      <c r="H350" s="337"/>
      <c r="I350" s="337"/>
      <c r="J350" s="337"/>
      <c r="K350" s="337"/>
      <c r="L350" s="337"/>
      <c r="M350" s="337"/>
      <c r="N350" s="337"/>
      <c r="O350" s="337"/>
      <c r="P350" s="337"/>
      <c r="Q350" s="337"/>
      <c r="R350" s="337"/>
      <c r="S350" s="337"/>
      <c r="T350" s="337"/>
      <c r="U350" s="337"/>
      <c r="V350" s="337"/>
      <c r="W350" s="528"/>
      <c r="X350" s="337"/>
      <c r="Y350" s="337"/>
      <c r="Z350" s="337"/>
    </row>
    <row r="351" ht="18.75" customHeight="1">
      <c r="A351" s="337"/>
      <c r="B351" s="337"/>
      <c r="C351" s="337"/>
      <c r="D351" s="337"/>
      <c r="E351" s="337"/>
      <c r="F351" s="486"/>
      <c r="G351" s="486"/>
      <c r="H351" s="337"/>
      <c r="I351" s="337"/>
      <c r="J351" s="337"/>
      <c r="K351" s="337"/>
      <c r="L351" s="337"/>
      <c r="M351" s="337"/>
      <c r="N351" s="337"/>
      <c r="O351" s="337"/>
      <c r="P351" s="337"/>
      <c r="Q351" s="337"/>
      <c r="R351" s="337"/>
      <c r="S351" s="337"/>
      <c r="T351" s="337"/>
      <c r="U351" s="337"/>
      <c r="V351" s="337"/>
      <c r="W351" s="528"/>
      <c r="X351" s="337"/>
      <c r="Y351" s="337"/>
      <c r="Z351" s="337"/>
    </row>
    <row r="352" ht="18.75" customHeight="1">
      <c r="A352" s="337"/>
      <c r="B352" s="337"/>
      <c r="C352" s="337"/>
      <c r="D352" s="337"/>
      <c r="E352" s="337"/>
      <c r="F352" s="486"/>
      <c r="G352" s="486"/>
      <c r="H352" s="337"/>
      <c r="I352" s="337"/>
      <c r="J352" s="337"/>
      <c r="K352" s="337"/>
      <c r="L352" s="337"/>
      <c r="M352" s="337"/>
      <c r="N352" s="337"/>
      <c r="O352" s="337"/>
      <c r="P352" s="337"/>
      <c r="Q352" s="337"/>
      <c r="R352" s="337"/>
      <c r="S352" s="337"/>
      <c r="T352" s="337"/>
      <c r="U352" s="337"/>
      <c r="V352" s="337"/>
      <c r="W352" s="528"/>
      <c r="X352" s="337"/>
      <c r="Y352" s="337"/>
      <c r="Z352" s="337"/>
    </row>
    <row r="353" ht="18.75" customHeight="1">
      <c r="A353" s="337"/>
      <c r="B353" s="337"/>
      <c r="C353" s="337"/>
      <c r="D353" s="337"/>
      <c r="E353" s="337"/>
      <c r="F353" s="486"/>
      <c r="G353" s="486"/>
      <c r="H353" s="337"/>
      <c r="I353" s="337"/>
      <c r="J353" s="337"/>
      <c r="K353" s="337"/>
      <c r="L353" s="337"/>
      <c r="M353" s="337"/>
      <c r="N353" s="337"/>
      <c r="O353" s="337"/>
      <c r="P353" s="337"/>
      <c r="Q353" s="337"/>
      <c r="R353" s="337"/>
      <c r="S353" s="337"/>
      <c r="T353" s="337"/>
      <c r="U353" s="337"/>
      <c r="V353" s="337"/>
      <c r="W353" s="528"/>
      <c r="X353" s="337"/>
      <c r="Y353" s="337"/>
      <c r="Z353" s="337"/>
    </row>
    <row r="354" ht="18.75" customHeight="1">
      <c r="A354" s="337"/>
      <c r="B354" s="337"/>
      <c r="C354" s="337"/>
      <c r="D354" s="337"/>
      <c r="E354" s="337"/>
      <c r="F354" s="486"/>
      <c r="G354" s="486"/>
      <c r="H354" s="337"/>
      <c r="I354" s="337"/>
      <c r="J354" s="337"/>
      <c r="K354" s="337"/>
      <c r="L354" s="337"/>
      <c r="M354" s="337"/>
      <c r="N354" s="337"/>
      <c r="O354" s="337"/>
      <c r="P354" s="337"/>
      <c r="Q354" s="337"/>
      <c r="R354" s="337"/>
      <c r="S354" s="337"/>
      <c r="T354" s="337"/>
      <c r="U354" s="337"/>
      <c r="V354" s="337"/>
      <c r="W354" s="528"/>
      <c r="X354" s="337"/>
      <c r="Y354" s="337"/>
      <c r="Z354" s="337"/>
    </row>
    <row r="355" ht="18.75" customHeight="1">
      <c r="A355" s="337"/>
      <c r="B355" s="337"/>
      <c r="C355" s="337"/>
      <c r="D355" s="337"/>
      <c r="E355" s="337"/>
      <c r="F355" s="486"/>
      <c r="G355" s="486"/>
      <c r="H355" s="337"/>
      <c r="I355" s="337"/>
      <c r="J355" s="337"/>
      <c r="K355" s="337"/>
      <c r="L355" s="337"/>
      <c r="M355" s="337"/>
      <c r="N355" s="337"/>
      <c r="O355" s="337"/>
      <c r="P355" s="337"/>
      <c r="Q355" s="337"/>
      <c r="R355" s="337"/>
      <c r="S355" s="337"/>
      <c r="T355" s="337"/>
      <c r="U355" s="337"/>
      <c r="V355" s="337"/>
      <c r="W355" s="528"/>
      <c r="X355" s="337"/>
      <c r="Y355" s="337"/>
      <c r="Z355" s="337"/>
    </row>
    <row r="356" ht="18.75" customHeight="1">
      <c r="A356" s="337"/>
      <c r="B356" s="337"/>
      <c r="C356" s="337"/>
      <c r="D356" s="337"/>
      <c r="E356" s="337"/>
      <c r="F356" s="486"/>
      <c r="G356" s="486"/>
      <c r="H356" s="337"/>
      <c r="I356" s="337"/>
      <c r="J356" s="337"/>
      <c r="K356" s="337"/>
      <c r="L356" s="337"/>
      <c r="M356" s="337"/>
      <c r="N356" s="337"/>
      <c r="O356" s="337"/>
      <c r="P356" s="337"/>
      <c r="Q356" s="337"/>
      <c r="R356" s="337"/>
      <c r="S356" s="337"/>
      <c r="T356" s="337"/>
      <c r="U356" s="337"/>
      <c r="V356" s="337"/>
      <c r="W356" s="528"/>
      <c r="X356" s="337"/>
      <c r="Y356" s="337"/>
      <c r="Z356" s="337"/>
    </row>
    <row r="357" ht="18.75" customHeight="1">
      <c r="A357" s="337"/>
      <c r="B357" s="337"/>
      <c r="C357" s="337"/>
      <c r="D357" s="337"/>
      <c r="E357" s="337"/>
      <c r="F357" s="486"/>
      <c r="G357" s="486"/>
      <c r="H357" s="337"/>
      <c r="I357" s="337"/>
      <c r="J357" s="337"/>
      <c r="K357" s="337"/>
      <c r="L357" s="337"/>
      <c r="M357" s="337"/>
      <c r="N357" s="337"/>
      <c r="O357" s="337"/>
      <c r="P357" s="337"/>
      <c r="Q357" s="337"/>
      <c r="R357" s="337"/>
      <c r="S357" s="337"/>
      <c r="T357" s="337"/>
      <c r="U357" s="337"/>
      <c r="V357" s="337"/>
      <c r="W357" s="528"/>
      <c r="X357" s="337"/>
      <c r="Y357" s="337"/>
      <c r="Z357" s="337"/>
    </row>
    <row r="358" ht="18.75" customHeight="1">
      <c r="A358" s="337"/>
      <c r="B358" s="337"/>
      <c r="C358" s="337"/>
      <c r="D358" s="337"/>
      <c r="E358" s="337"/>
      <c r="F358" s="486"/>
      <c r="G358" s="486"/>
      <c r="H358" s="337"/>
      <c r="I358" s="337"/>
      <c r="J358" s="337"/>
      <c r="K358" s="337"/>
      <c r="L358" s="337"/>
      <c r="M358" s="337"/>
      <c r="N358" s="337"/>
      <c r="O358" s="337"/>
      <c r="P358" s="337"/>
      <c r="Q358" s="337"/>
      <c r="R358" s="337"/>
      <c r="S358" s="337"/>
      <c r="T358" s="337"/>
      <c r="U358" s="337"/>
      <c r="V358" s="337"/>
      <c r="W358" s="528"/>
      <c r="X358" s="337"/>
      <c r="Y358" s="337"/>
      <c r="Z358" s="337"/>
    </row>
    <row r="359" ht="18.75" customHeight="1">
      <c r="A359" s="337"/>
      <c r="B359" s="337"/>
      <c r="C359" s="337"/>
      <c r="D359" s="337"/>
      <c r="E359" s="337"/>
      <c r="F359" s="486"/>
      <c r="G359" s="486"/>
      <c r="H359" s="337"/>
      <c r="I359" s="337"/>
      <c r="J359" s="337"/>
      <c r="K359" s="337"/>
      <c r="L359" s="337"/>
      <c r="M359" s="337"/>
      <c r="N359" s="337"/>
      <c r="O359" s="337"/>
      <c r="P359" s="337"/>
      <c r="Q359" s="337"/>
      <c r="R359" s="337"/>
      <c r="S359" s="337"/>
      <c r="T359" s="337"/>
      <c r="U359" s="337"/>
      <c r="V359" s="337"/>
      <c r="W359" s="528"/>
      <c r="X359" s="337"/>
      <c r="Y359" s="337"/>
      <c r="Z359" s="337"/>
    </row>
    <row r="360" ht="18.75" customHeight="1">
      <c r="A360" s="337"/>
      <c r="B360" s="337"/>
      <c r="C360" s="337"/>
      <c r="D360" s="337"/>
      <c r="E360" s="337"/>
      <c r="F360" s="486"/>
      <c r="G360" s="486"/>
      <c r="H360" s="337"/>
      <c r="I360" s="337"/>
      <c r="J360" s="337"/>
      <c r="K360" s="337"/>
      <c r="L360" s="337"/>
      <c r="M360" s="337"/>
      <c r="N360" s="337"/>
      <c r="O360" s="337"/>
      <c r="P360" s="337"/>
      <c r="Q360" s="337"/>
      <c r="R360" s="337"/>
      <c r="S360" s="337"/>
      <c r="T360" s="337"/>
      <c r="U360" s="337"/>
      <c r="V360" s="337"/>
      <c r="W360" s="528"/>
      <c r="X360" s="337"/>
      <c r="Y360" s="337"/>
      <c r="Z360" s="337"/>
    </row>
    <row r="361" ht="18.75" customHeight="1">
      <c r="A361" s="337"/>
      <c r="B361" s="337"/>
      <c r="C361" s="337"/>
      <c r="D361" s="337"/>
      <c r="E361" s="337"/>
      <c r="F361" s="486"/>
      <c r="G361" s="486"/>
      <c r="H361" s="337"/>
      <c r="I361" s="337"/>
      <c r="J361" s="337"/>
      <c r="K361" s="337"/>
      <c r="L361" s="337"/>
      <c r="M361" s="337"/>
      <c r="N361" s="337"/>
      <c r="O361" s="337"/>
      <c r="P361" s="337"/>
      <c r="Q361" s="337"/>
      <c r="R361" s="337"/>
      <c r="S361" s="337"/>
      <c r="T361" s="337"/>
      <c r="U361" s="337"/>
      <c r="V361" s="337"/>
      <c r="W361" s="528"/>
      <c r="X361" s="337"/>
      <c r="Y361" s="337"/>
      <c r="Z361" s="337"/>
    </row>
    <row r="362" ht="18.75" customHeight="1">
      <c r="A362" s="337"/>
      <c r="B362" s="337"/>
      <c r="C362" s="337"/>
      <c r="D362" s="337"/>
      <c r="E362" s="337"/>
      <c r="F362" s="486"/>
      <c r="G362" s="486"/>
      <c r="H362" s="337"/>
      <c r="I362" s="337"/>
      <c r="J362" s="337"/>
      <c r="K362" s="337"/>
      <c r="L362" s="337"/>
      <c r="M362" s="337"/>
      <c r="N362" s="337"/>
      <c r="O362" s="337"/>
      <c r="P362" s="337"/>
      <c r="Q362" s="337"/>
      <c r="R362" s="337"/>
      <c r="S362" s="337"/>
      <c r="T362" s="337"/>
      <c r="U362" s="337"/>
      <c r="V362" s="337"/>
      <c r="W362" s="528"/>
      <c r="X362" s="337"/>
      <c r="Y362" s="337"/>
      <c r="Z362" s="337"/>
    </row>
    <row r="363" ht="18.75" customHeight="1">
      <c r="A363" s="337"/>
      <c r="B363" s="337"/>
      <c r="C363" s="337"/>
      <c r="D363" s="337"/>
      <c r="E363" s="337"/>
      <c r="F363" s="486"/>
      <c r="G363" s="486"/>
      <c r="H363" s="337"/>
      <c r="I363" s="337"/>
      <c r="J363" s="337"/>
      <c r="K363" s="337"/>
      <c r="L363" s="337"/>
      <c r="M363" s="337"/>
      <c r="N363" s="337"/>
      <c r="O363" s="337"/>
      <c r="P363" s="337"/>
      <c r="Q363" s="337"/>
      <c r="R363" s="337"/>
      <c r="S363" s="337"/>
      <c r="T363" s="337"/>
      <c r="U363" s="337"/>
      <c r="V363" s="337"/>
      <c r="W363" s="528"/>
      <c r="X363" s="337"/>
      <c r="Y363" s="337"/>
      <c r="Z363" s="337"/>
    </row>
    <row r="364" ht="18.75" customHeight="1">
      <c r="A364" s="337"/>
      <c r="B364" s="337"/>
      <c r="C364" s="337"/>
      <c r="D364" s="337"/>
      <c r="E364" s="337"/>
      <c r="F364" s="486"/>
      <c r="G364" s="486"/>
      <c r="H364" s="337"/>
      <c r="I364" s="337"/>
      <c r="J364" s="337"/>
      <c r="K364" s="337"/>
      <c r="L364" s="337"/>
      <c r="M364" s="337"/>
      <c r="N364" s="337"/>
      <c r="O364" s="337"/>
      <c r="P364" s="337"/>
      <c r="Q364" s="337"/>
      <c r="R364" s="337"/>
      <c r="S364" s="337"/>
      <c r="T364" s="337"/>
      <c r="U364" s="337"/>
      <c r="V364" s="337"/>
      <c r="W364" s="528"/>
      <c r="X364" s="337"/>
      <c r="Y364" s="337"/>
      <c r="Z364" s="337"/>
    </row>
    <row r="365" ht="18.75" customHeight="1">
      <c r="A365" s="337"/>
      <c r="B365" s="337"/>
      <c r="C365" s="337"/>
      <c r="D365" s="337"/>
      <c r="E365" s="337"/>
      <c r="F365" s="486"/>
      <c r="G365" s="486"/>
      <c r="H365" s="337"/>
      <c r="I365" s="337"/>
      <c r="J365" s="337"/>
      <c r="K365" s="337"/>
      <c r="L365" s="337"/>
      <c r="M365" s="337"/>
      <c r="N365" s="337"/>
      <c r="O365" s="337"/>
      <c r="P365" s="337"/>
      <c r="Q365" s="337"/>
      <c r="R365" s="337"/>
      <c r="S365" s="337"/>
      <c r="T365" s="337"/>
      <c r="U365" s="337"/>
      <c r="V365" s="337"/>
      <c r="W365" s="528"/>
      <c r="X365" s="337"/>
      <c r="Y365" s="337"/>
      <c r="Z365" s="337"/>
    </row>
    <row r="366" ht="18.75" customHeight="1">
      <c r="A366" s="337"/>
      <c r="B366" s="337"/>
      <c r="C366" s="337"/>
      <c r="D366" s="337"/>
      <c r="E366" s="337"/>
      <c r="F366" s="486"/>
      <c r="G366" s="486"/>
      <c r="H366" s="337"/>
      <c r="I366" s="337"/>
      <c r="J366" s="337"/>
      <c r="K366" s="337"/>
      <c r="L366" s="337"/>
      <c r="M366" s="337"/>
      <c r="N366" s="337"/>
      <c r="O366" s="337"/>
      <c r="P366" s="337"/>
      <c r="Q366" s="337"/>
      <c r="R366" s="337"/>
      <c r="S366" s="337"/>
      <c r="T366" s="337"/>
      <c r="U366" s="337"/>
      <c r="V366" s="337"/>
      <c r="W366" s="528"/>
      <c r="X366" s="337"/>
      <c r="Y366" s="337"/>
      <c r="Z366" s="337"/>
    </row>
    <row r="367" ht="18.75" customHeight="1">
      <c r="A367" s="337"/>
      <c r="B367" s="337"/>
      <c r="C367" s="337"/>
      <c r="D367" s="337"/>
      <c r="E367" s="337"/>
      <c r="F367" s="486"/>
      <c r="G367" s="486"/>
      <c r="H367" s="337"/>
      <c r="I367" s="337"/>
      <c r="J367" s="337"/>
      <c r="K367" s="337"/>
      <c r="L367" s="337"/>
      <c r="M367" s="337"/>
      <c r="N367" s="337"/>
      <c r="O367" s="337"/>
      <c r="P367" s="337"/>
      <c r="Q367" s="337"/>
      <c r="R367" s="337"/>
      <c r="S367" s="337"/>
      <c r="T367" s="337"/>
      <c r="U367" s="337"/>
      <c r="V367" s="337"/>
      <c r="W367" s="528"/>
      <c r="X367" s="337"/>
      <c r="Y367" s="337"/>
      <c r="Z367" s="337"/>
    </row>
    <row r="368" ht="18.75" customHeight="1">
      <c r="A368" s="337"/>
      <c r="B368" s="337"/>
      <c r="C368" s="337"/>
      <c r="D368" s="337"/>
      <c r="E368" s="337"/>
      <c r="F368" s="486"/>
      <c r="G368" s="486"/>
      <c r="H368" s="337"/>
      <c r="I368" s="337"/>
      <c r="J368" s="337"/>
      <c r="K368" s="337"/>
      <c r="L368" s="337"/>
      <c r="M368" s="337"/>
      <c r="N368" s="337"/>
      <c r="O368" s="337"/>
      <c r="P368" s="337"/>
      <c r="Q368" s="337"/>
      <c r="R368" s="337"/>
      <c r="S368" s="337"/>
      <c r="T368" s="337"/>
      <c r="U368" s="337"/>
      <c r="V368" s="337"/>
      <c r="W368" s="528"/>
      <c r="X368" s="337"/>
      <c r="Y368" s="337"/>
      <c r="Z368" s="337"/>
    </row>
    <row r="369" ht="18.75" customHeight="1">
      <c r="A369" s="337"/>
      <c r="B369" s="337"/>
      <c r="C369" s="337"/>
      <c r="D369" s="337"/>
      <c r="E369" s="337"/>
      <c r="F369" s="486"/>
      <c r="G369" s="486"/>
      <c r="H369" s="337"/>
      <c r="I369" s="337"/>
      <c r="J369" s="337"/>
      <c r="K369" s="337"/>
      <c r="L369" s="337"/>
      <c r="M369" s="337"/>
      <c r="N369" s="337"/>
      <c r="O369" s="337"/>
      <c r="P369" s="337"/>
      <c r="Q369" s="337"/>
      <c r="R369" s="337"/>
      <c r="S369" s="337"/>
      <c r="T369" s="337"/>
      <c r="U369" s="337"/>
      <c r="V369" s="337"/>
      <c r="W369" s="528"/>
      <c r="X369" s="337"/>
      <c r="Y369" s="337"/>
      <c r="Z369" s="337"/>
    </row>
    <row r="370" ht="18.75" customHeight="1">
      <c r="A370" s="337"/>
      <c r="B370" s="337"/>
      <c r="C370" s="337"/>
      <c r="D370" s="337"/>
      <c r="E370" s="337"/>
      <c r="F370" s="486"/>
      <c r="G370" s="486"/>
      <c r="H370" s="337"/>
      <c r="I370" s="337"/>
      <c r="J370" s="337"/>
      <c r="K370" s="337"/>
      <c r="L370" s="337"/>
      <c r="M370" s="337"/>
      <c r="N370" s="337"/>
      <c r="O370" s="337"/>
      <c r="P370" s="337"/>
      <c r="Q370" s="337"/>
      <c r="R370" s="337"/>
      <c r="S370" s="337"/>
      <c r="T370" s="337"/>
      <c r="U370" s="337"/>
      <c r="V370" s="337"/>
      <c r="W370" s="528"/>
      <c r="X370" s="337"/>
      <c r="Y370" s="337"/>
      <c r="Z370" s="337"/>
    </row>
    <row r="371" ht="18.75" customHeight="1">
      <c r="A371" s="337"/>
      <c r="B371" s="337"/>
      <c r="C371" s="337"/>
      <c r="D371" s="337"/>
      <c r="E371" s="337"/>
      <c r="F371" s="486"/>
      <c r="G371" s="486"/>
      <c r="H371" s="337"/>
      <c r="I371" s="337"/>
      <c r="J371" s="337"/>
      <c r="K371" s="337"/>
      <c r="L371" s="337"/>
      <c r="M371" s="337"/>
      <c r="N371" s="337"/>
      <c r="O371" s="337"/>
      <c r="P371" s="337"/>
      <c r="Q371" s="337"/>
      <c r="R371" s="337"/>
      <c r="S371" s="337"/>
      <c r="T371" s="337"/>
      <c r="U371" s="337"/>
      <c r="V371" s="337"/>
      <c r="W371" s="528"/>
      <c r="X371" s="337"/>
      <c r="Y371" s="337"/>
      <c r="Z371" s="337"/>
    </row>
    <row r="372" ht="18.75" customHeight="1">
      <c r="A372" s="337"/>
      <c r="B372" s="337"/>
      <c r="C372" s="337"/>
      <c r="D372" s="337"/>
      <c r="E372" s="337"/>
      <c r="F372" s="486"/>
      <c r="G372" s="486"/>
      <c r="H372" s="337"/>
      <c r="I372" s="337"/>
      <c r="J372" s="337"/>
      <c r="K372" s="337"/>
      <c r="L372" s="337"/>
      <c r="M372" s="337"/>
      <c r="N372" s="337"/>
      <c r="O372" s="337"/>
      <c r="P372" s="337"/>
      <c r="Q372" s="337"/>
      <c r="R372" s="337"/>
      <c r="S372" s="337"/>
      <c r="T372" s="337"/>
      <c r="U372" s="337"/>
      <c r="V372" s="337"/>
      <c r="W372" s="528"/>
      <c r="X372" s="337"/>
      <c r="Y372" s="337"/>
      <c r="Z372" s="337"/>
    </row>
    <row r="373" ht="18.75" customHeight="1">
      <c r="A373" s="337"/>
      <c r="B373" s="337"/>
      <c r="C373" s="337"/>
      <c r="D373" s="337"/>
      <c r="E373" s="337"/>
      <c r="F373" s="486"/>
      <c r="G373" s="486"/>
      <c r="H373" s="337"/>
      <c r="I373" s="337"/>
      <c r="J373" s="337"/>
      <c r="K373" s="337"/>
      <c r="L373" s="337"/>
      <c r="M373" s="337"/>
      <c r="N373" s="337"/>
      <c r="O373" s="337"/>
      <c r="P373" s="337"/>
      <c r="Q373" s="337"/>
      <c r="R373" s="337"/>
      <c r="S373" s="337"/>
      <c r="T373" s="337"/>
      <c r="U373" s="337"/>
      <c r="V373" s="337"/>
      <c r="W373" s="528"/>
      <c r="X373" s="337"/>
      <c r="Y373" s="337"/>
      <c r="Z373" s="337"/>
    </row>
    <row r="374" ht="18.75" customHeight="1">
      <c r="A374" s="337"/>
      <c r="B374" s="337"/>
      <c r="C374" s="337"/>
      <c r="D374" s="337"/>
      <c r="E374" s="337"/>
      <c r="F374" s="486"/>
      <c r="G374" s="486"/>
      <c r="H374" s="337"/>
      <c r="I374" s="337"/>
      <c r="J374" s="337"/>
      <c r="K374" s="337"/>
      <c r="L374" s="337"/>
      <c r="M374" s="337"/>
      <c r="N374" s="337"/>
      <c r="O374" s="337"/>
      <c r="P374" s="337"/>
      <c r="Q374" s="337"/>
      <c r="R374" s="337"/>
      <c r="S374" s="337"/>
      <c r="T374" s="337"/>
      <c r="U374" s="337"/>
      <c r="V374" s="337"/>
      <c r="W374" s="528"/>
      <c r="X374" s="337"/>
      <c r="Y374" s="337"/>
      <c r="Z374" s="337"/>
    </row>
    <row r="375" ht="18.75" customHeight="1">
      <c r="A375" s="337"/>
      <c r="B375" s="337"/>
      <c r="C375" s="337"/>
      <c r="D375" s="337"/>
      <c r="E375" s="337"/>
      <c r="F375" s="486"/>
      <c r="G375" s="486"/>
      <c r="H375" s="337"/>
      <c r="I375" s="337"/>
      <c r="J375" s="337"/>
      <c r="K375" s="337"/>
      <c r="L375" s="337"/>
      <c r="M375" s="337"/>
      <c r="N375" s="337"/>
      <c r="O375" s="337"/>
      <c r="P375" s="337"/>
      <c r="Q375" s="337"/>
      <c r="R375" s="337"/>
      <c r="S375" s="337"/>
      <c r="T375" s="337"/>
      <c r="U375" s="337"/>
      <c r="V375" s="337"/>
      <c r="W375" s="528"/>
      <c r="X375" s="337"/>
      <c r="Y375" s="337"/>
      <c r="Z375" s="337"/>
    </row>
    <row r="376" ht="18.75" customHeight="1">
      <c r="A376" s="337"/>
      <c r="B376" s="337"/>
      <c r="C376" s="337"/>
      <c r="D376" s="337"/>
      <c r="E376" s="337"/>
      <c r="F376" s="486"/>
      <c r="G376" s="486"/>
      <c r="H376" s="337"/>
      <c r="I376" s="337"/>
      <c r="J376" s="337"/>
      <c r="K376" s="337"/>
      <c r="L376" s="337"/>
      <c r="M376" s="337"/>
      <c r="N376" s="337"/>
      <c r="O376" s="337"/>
      <c r="P376" s="337"/>
      <c r="Q376" s="337"/>
      <c r="R376" s="337"/>
      <c r="S376" s="337"/>
      <c r="T376" s="337"/>
      <c r="U376" s="337"/>
      <c r="V376" s="337"/>
      <c r="W376" s="528"/>
      <c r="X376" s="337"/>
      <c r="Y376" s="337"/>
      <c r="Z376" s="337"/>
    </row>
    <row r="377" ht="18.75" customHeight="1">
      <c r="A377" s="337"/>
      <c r="B377" s="337"/>
      <c r="C377" s="337"/>
      <c r="D377" s="337"/>
      <c r="E377" s="337"/>
      <c r="F377" s="486"/>
      <c r="G377" s="486"/>
      <c r="H377" s="337"/>
      <c r="I377" s="337"/>
      <c r="J377" s="337"/>
      <c r="K377" s="337"/>
      <c r="L377" s="337"/>
      <c r="M377" s="337"/>
      <c r="N377" s="337"/>
      <c r="O377" s="337"/>
      <c r="P377" s="337"/>
      <c r="Q377" s="337"/>
      <c r="R377" s="337"/>
      <c r="S377" s="337"/>
      <c r="T377" s="337"/>
      <c r="U377" s="337"/>
      <c r="V377" s="337"/>
      <c r="W377" s="528"/>
      <c r="X377" s="337"/>
      <c r="Y377" s="337"/>
      <c r="Z377" s="337"/>
    </row>
    <row r="378" ht="18.75" customHeight="1">
      <c r="A378" s="337"/>
      <c r="B378" s="337"/>
      <c r="C378" s="337"/>
      <c r="D378" s="337"/>
      <c r="E378" s="337"/>
      <c r="F378" s="486"/>
      <c r="G378" s="486"/>
      <c r="H378" s="337"/>
      <c r="I378" s="337"/>
      <c r="J378" s="337"/>
      <c r="K378" s="337"/>
      <c r="L378" s="337"/>
      <c r="M378" s="337"/>
      <c r="N378" s="337"/>
      <c r="O378" s="337"/>
      <c r="P378" s="337"/>
      <c r="Q378" s="337"/>
      <c r="R378" s="337"/>
      <c r="S378" s="337"/>
      <c r="T378" s="337"/>
      <c r="U378" s="337"/>
      <c r="V378" s="337"/>
      <c r="W378" s="528"/>
      <c r="X378" s="337"/>
      <c r="Y378" s="337"/>
      <c r="Z378" s="337"/>
    </row>
    <row r="379" ht="18.75" customHeight="1">
      <c r="A379" s="337"/>
      <c r="B379" s="337"/>
      <c r="C379" s="337"/>
      <c r="D379" s="337"/>
      <c r="E379" s="337"/>
      <c r="F379" s="486"/>
      <c r="G379" s="486"/>
      <c r="H379" s="337"/>
      <c r="I379" s="337"/>
      <c r="J379" s="337"/>
      <c r="K379" s="337"/>
      <c r="L379" s="337"/>
      <c r="M379" s="337"/>
      <c r="N379" s="337"/>
      <c r="O379" s="337"/>
      <c r="P379" s="337"/>
      <c r="Q379" s="337"/>
      <c r="R379" s="337"/>
      <c r="S379" s="337"/>
      <c r="T379" s="337"/>
      <c r="U379" s="337"/>
      <c r="V379" s="337"/>
      <c r="W379" s="528"/>
      <c r="X379" s="337"/>
      <c r="Y379" s="337"/>
      <c r="Z379" s="337"/>
    </row>
    <row r="380" ht="18.75" customHeight="1">
      <c r="A380" s="337"/>
      <c r="B380" s="337"/>
      <c r="C380" s="337"/>
      <c r="D380" s="337"/>
      <c r="E380" s="337"/>
      <c r="F380" s="486"/>
      <c r="G380" s="486"/>
      <c r="H380" s="337"/>
      <c r="I380" s="337"/>
      <c r="J380" s="337"/>
      <c r="K380" s="337"/>
      <c r="L380" s="337"/>
      <c r="M380" s="337"/>
      <c r="N380" s="337"/>
      <c r="O380" s="337"/>
      <c r="P380" s="337"/>
      <c r="Q380" s="337"/>
      <c r="R380" s="337"/>
      <c r="S380" s="337"/>
      <c r="T380" s="337"/>
      <c r="U380" s="337"/>
      <c r="V380" s="337"/>
      <c r="W380" s="528"/>
      <c r="X380" s="337"/>
      <c r="Y380" s="337"/>
      <c r="Z380" s="337"/>
    </row>
    <row r="381" ht="18.75" customHeight="1">
      <c r="A381" s="337"/>
      <c r="B381" s="337"/>
      <c r="C381" s="337"/>
      <c r="D381" s="337"/>
      <c r="E381" s="337"/>
      <c r="F381" s="486"/>
      <c r="G381" s="486"/>
      <c r="H381" s="337"/>
      <c r="I381" s="337"/>
      <c r="J381" s="337"/>
      <c r="K381" s="337"/>
      <c r="L381" s="337"/>
      <c r="M381" s="337"/>
      <c r="N381" s="337"/>
      <c r="O381" s="337"/>
      <c r="P381" s="337"/>
      <c r="Q381" s="337"/>
      <c r="R381" s="337"/>
      <c r="S381" s="337"/>
      <c r="T381" s="337"/>
      <c r="U381" s="337"/>
      <c r="V381" s="337"/>
      <c r="W381" s="528"/>
      <c r="X381" s="337"/>
      <c r="Y381" s="337"/>
      <c r="Z381" s="337"/>
    </row>
    <row r="382" ht="18.75" customHeight="1">
      <c r="A382" s="337"/>
      <c r="B382" s="337"/>
      <c r="C382" s="337"/>
      <c r="D382" s="337"/>
      <c r="E382" s="337"/>
      <c r="F382" s="486"/>
      <c r="G382" s="486"/>
      <c r="H382" s="337"/>
      <c r="I382" s="337"/>
      <c r="J382" s="337"/>
      <c r="K382" s="337"/>
      <c r="L382" s="337"/>
      <c r="M382" s="337"/>
      <c r="N382" s="337"/>
      <c r="O382" s="337"/>
      <c r="P382" s="337"/>
      <c r="Q382" s="337"/>
      <c r="R382" s="337"/>
      <c r="S382" s="337"/>
      <c r="T382" s="337"/>
      <c r="U382" s="337"/>
      <c r="V382" s="337"/>
      <c r="W382" s="528"/>
      <c r="X382" s="337"/>
      <c r="Y382" s="337"/>
      <c r="Z382" s="337"/>
    </row>
    <row r="383" ht="18.75" customHeight="1">
      <c r="A383" s="337"/>
      <c r="B383" s="337"/>
      <c r="C383" s="337"/>
      <c r="D383" s="337"/>
      <c r="E383" s="337"/>
      <c r="F383" s="486"/>
      <c r="G383" s="486"/>
      <c r="H383" s="337"/>
      <c r="I383" s="337"/>
      <c r="J383" s="337"/>
      <c r="K383" s="337"/>
      <c r="L383" s="337"/>
      <c r="M383" s="337"/>
      <c r="N383" s="337"/>
      <c r="O383" s="337"/>
      <c r="P383" s="337"/>
      <c r="Q383" s="337"/>
      <c r="R383" s="337"/>
      <c r="S383" s="337"/>
      <c r="T383" s="337"/>
      <c r="U383" s="337"/>
      <c r="V383" s="337"/>
      <c r="W383" s="528"/>
      <c r="X383" s="337"/>
      <c r="Y383" s="337"/>
      <c r="Z383" s="337"/>
    </row>
    <row r="384" ht="18.75" customHeight="1">
      <c r="A384" s="337"/>
      <c r="B384" s="337"/>
      <c r="C384" s="337"/>
      <c r="D384" s="337"/>
      <c r="E384" s="337"/>
      <c r="F384" s="486"/>
      <c r="G384" s="486"/>
      <c r="H384" s="337"/>
      <c r="I384" s="337"/>
      <c r="J384" s="337"/>
      <c r="K384" s="337"/>
      <c r="L384" s="337"/>
      <c r="M384" s="337"/>
      <c r="N384" s="337"/>
      <c r="O384" s="337"/>
      <c r="P384" s="337"/>
      <c r="Q384" s="337"/>
      <c r="R384" s="337"/>
      <c r="S384" s="337"/>
      <c r="T384" s="337"/>
      <c r="U384" s="337"/>
      <c r="V384" s="337"/>
      <c r="W384" s="528"/>
      <c r="X384" s="337"/>
      <c r="Y384" s="337"/>
      <c r="Z384" s="337"/>
    </row>
    <row r="385" ht="18.75" customHeight="1">
      <c r="A385" s="337"/>
      <c r="B385" s="337"/>
      <c r="C385" s="337"/>
      <c r="D385" s="337"/>
      <c r="E385" s="337"/>
      <c r="F385" s="486"/>
      <c r="G385" s="486"/>
      <c r="H385" s="337"/>
      <c r="I385" s="337"/>
      <c r="J385" s="337"/>
      <c r="K385" s="337"/>
      <c r="L385" s="337"/>
      <c r="M385" s="337"/>
      <c r="N385" s="337"/>
      <c r="O385" s="337"/>
      <c r="P385" s="337"/>
      <c r="Q385" s="337"/>
      <c r="R385" s="337"/>
      <c r="S385" s="337"/>
      <c r="T385" s="337"/>
      <c r="U385" s="337"/>
      <c r="V385" s="337"/>
      <c r="W385" s="528"/>
      <c r="X385" s="337"/>
      <c r="Y385" s="337"/>
      <c r="Z385" s="337"/>
    </row>
    <row r="386" ht="18.75" customHeight="1">
      <c r="A386" s="337"/>
      <c r="B386" s="337"/>
      <c r="C386" s="337"/>
      <c r="D386" s="337"/>
      <c r="E386" s="337"/>
      <c r="F386" s="486"/>
      <c r="G386" s="486"/>
      <c r="H386" s="337"/>
      <c r="I386" s="337"/>
      <c r="J386" s="337"/>
      <c r="K386" s="337"/>
      <c r="L386" s="337"/>
      <c r="M386" s="337"/>
      <c r="N386" s="337"/>
      <c r="O386" s="337"/>
      <c r="P386" s="337"/>
      <c r="Q386" s="337"/>
      <c r="R386" s="337"/>
      <c r="S386" s="337"/>
      <c r="T386" s="337"/>
      <c r="U386" s="337"/>
      <c r="V386" s="337"/>
      <c r="W386" s="528"/>
      <c r="X386" s="337"/>
      <c r="Y386" s="337"/>
      <c r="Z386" s="337"/>
    </row>
    <row r="387" ht="18.75" customHeight="1">
      <c r="A387" s="337"/>
      <c r="B387" s="337"/>
      <c r="C387" s="337"/>
      <c r="D387" s="337"/>
      <c r="E387" s="337"/>
      <c r="F387" s="486"/>
      <c r="G387" s="486"/>
      <c r="H387" s="337"/>
      <c r="I387" s="337"/>
      <c r="J387" s="337"/>
      <c r="K387" s="337"/>
      <c r="L387" s="337"/>
      <c r="M387" s="337"/>
      <c r="N387" s="337"/>
      <c r="O387" s="337"/>
      <c r="P387" s="337"/>
      <c r="Q387" s="337"/>
      <c r="R387" s="337"/>
      <c r="S387" s="337"/>
      <c r="T387" s="337"/>
      <c r="U387" s="337"/>
      <c r="V387" s="337"/>
      <c r="W387" s="528"/>
      <c r="X387" s="337"/>
      <c r="Y387" s="337"/>
      <c r="Z387" s="337"/>
    </row>
    <row r="388" ht="18.75" customHeight="1">
      <c r="A388" s="337"/>
      <c r="B388" s="337"/>
      <c r="C388" s="337"/>
      <c r="D388" s="337"/>
      <c r="E388" s="337"/>
      <c r="F388" s="486"/>
      <c r="G388" s="486"/>
      <c r="H388" s="337"/>
      <c r="I388" s="337"/>
      <c r="J388" s="337"/>
      <c r="K388" s="337"/>
      <c r="L388" s="337"/>
      <c r="M388" s="337"/>
      <c r="N388" s="337"/>
      <c r="O388" s="337"/>
      <c r="P388" s="337"/>
      <c r="Q388" s="337"/>
      <c r="R388" s="337"/>
      <c r="S388" s="337"/>
      <c r="T388" s="337"/>
      <c r="U388" s="337"/>
      <c r="V388" s="337"/>
      <c r="W388" s="528"/>
      <c r="X388" s="337"/>
      <c r="Y388" s="337"/>
      <c r="Z388" s="337"/>
    </row>
    <row r="389" ht="18.75" customHeight="1">
      <c r="A389" s="337"/>
      <c r="B389" s="337"/>
      <c r="C389" s="337"/>
      <c r="D389" s="337"/>
      <c r="E389" s="337"/>
      <c r="F389" s="486"/>
      <c r="G389" s="486"/>
      <c r="H389" s="337"/>
      <c r="I389" s="337"/>
      <c r="J389" s="337"/>
      <c r="K389" s="337"/>
      <c r="L389" s="337"/>
      <c r="M389" s="337"/>
      <c r="N389" s="337"/>
      <c r="O389" s="337"/>
      <c r="P389" s="337"/>
      <c r="Q389" s="337"/>
      <c r="R389" s="337"/>
      <c r="S389" s="337"/>
      <c r="T389" s="337"/>
      <c r="U389" s="337"/>
      <c r="V389" s="337"/>
      <c r="W389" s="528"/>
      <c r="X389" s="337"/>
      <c r="Y389" s="337"/>
      <c r="Z389" s="337"/>
    </row>
    <row r="390" ht="18.75" customHeight="1">
      <c r="A390" s="337"/>
      <c r="B390" s="337"/>
      <c r="C390" s="337"/>
      <c r="D390" s="337"/>
      <c r="E390" s="337"/>
      <c r="F390" s="486"/>
      <c r="G390" s="486"/>
      <c r="H390" s="337"/>
      <c r="I390" s="337"/>
      <c r="J390" s="337"/>
      <c r="K390" s="337"/>
      <c r="L390" s="337"/>
      <c r="M390" s="337"/>
      <c r="N390" s="337"/>
      <c r="O390" s="337"/>
      <c r="P390" s="337"/>
      <c r="Q390" s="337"/>
      <c r="R390" s="337"/>
      <c r="S390" s="337"/>
      <c r="T390" s="337"/>
      <c r="U390" s="337"/>
      <c r="V390" s="337"/>
      <c r="W390" s="528"/>
      <c r="X390" s="337"/>
      <c r="Y390" s="337"/>
      <c r="Z390" s="337"/>
    </row>
    <row r="391" ht="18.75" customHeight="1">
      <c r="A391" s="337"/>
      <c r="B391" s="337"/>
      <c r="C391" s="337"/>
      <c r="D391" s="337"/>
      <c r="E391" s="337"/>
      <c r="F391" s="486"/>
      <c r="G391" s="486"/>
      <c r="H391" s="337"/>
      <c r="I391" s="337"/>
      <c r="J391" s="337"/>
      <c r="K391" s="337"/>
      <c r="L391" s="337"/>
      <c r="M391" s="337"/>
      <c r="N391" s="337"/>
      <c r="O391" s="337"/>
      <c r="P391" s="337"/>
      <c r="Q391" s="337"/>
      <c r="R391" s="337"/>
      <c r="S391" s="337"/>
      <c r="T391" s="337"/>
      <c r="U391" s="337"/>
      <c r="V391" s="337"/>
      <c r="W391" s="528"/>
      <c r="X391" s="337"/>
      <c r="Y391" s="337"/>
      <c r="Z391" s="337"/>
    </row>
    <row r="392" ht="18.75" customHeight="1">
      <c r="A392" s="337"/>
      <c r="B392" s="337"/>
      <c r="C392" s="337"/>
      <c r="D392" s="337"/>
      <c r="E392" s="337"/>
      <c r="F392" s="486"/>
      <c r="G392" s="486"/>
      <c r="H392" s="337"/>
      <c r="I392" s="337"/>
      <c r="J392" s="337"/>
      <c r="K392" s="337"/>
      <c r="L392" s="337"/>
      <c r="M392" s="337"/>
      <c r="N392" s="337"/>
      <c r="O392" s="337"/>
      <c r="P392" s="337"/>
      <c r="Q392" s="337"/>
      <c r="R392" s="337"/>
      <c r="S392" s="337"/>
      <c r="T392" s="337"/>
      <c r="U392" s="337"/>
      <c r="V392" s="337"/>
      <c r="W392" s="528"/>
      <c r="X392" s="337"/>
      <c r="Y392" s="337"/>
      <c r="Z392" s="337"/>
    </row>
    <row r="393" ht="18.75" customHeight="1">
      <c r="A393" s="337"/>
      <c r="B393" s="337"/>
      <c r="C393" s="337"/>
      <c r="D393" s="337"/>
      <c r="E393" s="337"/>
      <c r="F393" s="486"/>
      <c r="G393" s="486"/>
      <c r="H393" s="337"/>
      <c r="I393" s="337"/>
      <c r="J393" s="337"/>
      <c r="K393" s="337"/>
      <c r="L393" s="337"/>
      <c r="M393" s="337"/>
      <c r="N393" s="337"/>
      <c r="O393" s="337"/>
      <c r="P393" s="337"/>
      <c r="Q393" s="337"/>
      <c r="R393" s="337"/>
      <c r="S393" s="337"/>
      <c r="T393" s="337"/>
      <c r="U393" s="337"/>
      <c r="V393" s="337"/>
      <c r="W393" s="528"/>
      <c r="X393" s="337"/>
      <c r="Y393" s="337"/>
      <c r="Z393" s="337"/>
    </row>
    <row r="394" ht="18.75" customHeight="1">
      <c r="A394" s="337"/>
      <c r="B394" s="337"/>
      <c r="C394" s="337"/>
      <c r="D394" s="337"/>
      <c r="E394" s="337"/>
      <c r="F394" s="486"/>
      <c r="G394" s="486"/>
      <c r="H394" s="337"/>
      <c r="I394" s="337"/>
      <c r="J394" s="337"/>
      <c r="K394" s="337"/>
      <c r="L394" s="337"/>
      <c r="M394" s="337"/>
      <c r="N394" s="337"/>
      <c r="O394" s="337"/>
      <c r="P394" s="337"/>
      <c r="Q394" s="337"/>
      <c r="R394" s="337"/>
      <c r="S394" s="337"/>
      <c r="T394" s="337"/>
      <c r="U394" s="337"/>
      <c r="V394" s="337"/>
      <c r="W394" s="528"/>
      <c r="X394" s="337"/>
      <c r="Y394" s="337"/>
      <c r="Z394" s="337"/>
    </row>
    <row r="395" ht="18.75" customHeight="1">
      <c r="A395" s="337"/>
      <c r="B395" s="337"/>
      <c r="C395" s="337"/>
      <c r="D395" s="337"/>
      <c r="E395" s="337"/>
      <c r="F395" s="486"/>
      <c r="G395" s="486"/>
      <c r="H395" s="337"/>
      <c r="I395" s="337"/>
      <c r="J395" s="337"/>
      <c r="K395" s="337"/>
      <c r="L395" s="337"/>
      <c r="M395" s="337"/>
      <c r="N395" s="337"/>
      <c r="O395" s="337"/>
      <c r="P395" s="337"/>
      <c r="Q395" s="337"/>
      <c r="R395" s="337"/>
      <c r="S395" s="337"/>
      <c r="T395" s="337"/>
      <c r="U395" s="337"/>
      <c r="V395" s="337"/>
      <c r="W395" s="528"/>
      <c r="X395" s="337"/>
      <c r="Y395" s="337"/>
      <c r="Z395" s="337"/>
    </row>
    <row r="396" ht="18.75" customHeight="1">
      <c r="A396" s="337"/>
      <c r="B396" s="337"/>
      <c r="C396" s="337"/>
      <c r="D396" s="337"/>
      <c r="E396" s="337"/>
      <c r="F396" s="486"/>
      <c r="G396" s="486"/>
      <c r="H396" s="337"/>
      <c r="I396" s="337"/>
      <c r="J396" s="337"/>
      <c r="K396" s="337"/>
      <c r="L396" s="337"/>
      <c r="M396" s="337"/>
      <c r="N396" s="337"/>
      <c r="O396" s="337"/>
      <c r="P396" s="337"/>
      <c r="Q396" s="337"/>
      <c r="R396" s="337"/>
      <c r="S396" s="337"/>
      <c r="T396" s="337"/>
      <c r="U396" s="337"/>
      <c r="V396" s="337"/>
      <c r="W396" s="528"/>
      <c r="X396" s="337"/>
      <c r="Y396" s="337"/>
      <c r="Z396" s="337"/>
    </row>
    <row r="397" ht="18.75" customHeight="1">
      <c r="A397" s="337"/>
      <c r="B397" s="337"/>
      <c r="C397" s="337"/>
      <c r="D397" s="337"/>
      <c r="E397" s="337"/>
      <c r="F397" s="486"/>
      <c r="G397" s="486"/>
      <c r="H397" s="337"/>
      <c r="I397" s="337"/>
      <c r="J397" s="337"/>
      <c r="K397" s="337"/>
      <c r="L397" s="337"/>
      <c r="M397" s="337"/>
      <c r="N397" s="337"/>
      <c r="O397" s="337"/>
      <c r="P397" s="337"/>
      <c r="Q397" s="337"/>
      <c r="R397" s="337"/>
      <c r="S397" s="337"/>
      <c r="T397" s="337"/>
      <c r="U397" s="337"/>
      <c r="V397" s="337"/>
      <c r="W397" s="528"/>
      <c r="X397" s="337"/>
      <c r="Y397" s="337"/>
      <c r="Z397" s="337"/>
    </row>
    <row r="398" ht="18.75" customHeight="1">
      <c r="A398" s="337"/>
      <c r="B398" s="337"/>
      <c r="C398" s="337"/>
      <c r="D398" s="337"/>
      <c r="E398" s="337"/>
      <c r="F398" s="486"/>
      <c r="G398" s="486"/>
      <c r="H398" s="337"/>
      <c r="I398" s="337"/>
      <c r="J398" s="337"/>
      <c r="K398" s="337"/>
      <c r="L398" s="337"/>
      <c r="M398" s="337"/>
      <c r="N398" s="337"/>
      <c r="O398" s="337"/>
      <c r="P398" s="337"/>
      <c r="Q398" s="337"/>
      <c r="R398" s="337"/>
      <c r="S398" s="337"/>
      <c r="T398" s="337"/>
      <c r="U398" s="337"/>
      <c r="V398" s="337"/>
      <c r="W398" s="528"/>
      <c r="X398" s="337"/>
      <c r="Y398" s="337"/>
      <c r="Z398" s="337"/>
    </row>
    <row r="399" ht="18.75" customHeight="1">
      <c r="A399" s="337"/>
      <c r="B399" s="337"/>
      <c r="C399" s="337"/>
      <c r="D399" s="337"/>
      <c r="E399" s="337"/>
      <c r="F399" s="486"/>
      <c r="G399" s="486"/>
      <c r="H399" s="337"/>
      <c r="I399" s="337"/>
      <c r="J399" s="337"/>
      <c r="K399" s="337"/>
      <c r="L399" s="337"/>
      <c r="M399" s="337"/>
      <c r="N399" s="337"/>
      <c r="O399" s="337"/>
      <c r="P399" s="337"/>
      <c r="Q399" s="337"/>
      <c r="R399" s="337"/>
      <c r="S399" s="337"/>
      <c r="T399" s="337"/>
      <c r="U399" s="337"/>
      <c r="V399" s="337"/>
      <c r="W399" s="528"/>
      <c r="X399" s="337"/>
      <c r="Y399" s="337"/>
      <c r="Z399" s="337"/>
    </row>
    <row r="400" ht="18.75" customHeight="1">
      <c r="A400" s="337"/>
      <c r="B400" s="337"/>
      <c r="C400" s="337"/>
      <c r="D400" s="337"/>
      <c r="E400" s="337"/>
      <c r="F400" s="486"/>
      <c r="G400" s="486"/>
      <c r="H400" s="337"/>
      <c r="I400" s="337"/>
      <c r="J400" s="337"/>
      <c r="K400" s="337"/>
      <c r="L400" s="337"/>
      <c r="M400" s="337"/>
      <c r="N400" s="337"/>
      <c r="O400" s="337"/>
      <c r="P400" s="337"/>
      <c r="Q400" s="337"/>
      <c r="R400" s="337"/>
      <c r="S400" s="337"/>
      <c r="T400" s="337"/>
      <c r="U400" s="337"/>
      <c r="V400" s="337"/>
      <c r="W400" s="528"/>
      <c r="X400" s="337"/>
      <c r="Y400" s="337"/>
      <c r="Z400" s="337"/>
    </row>
    <row r="401" ht="18.75" customHeight="1">
      <c r="A401" s="337"/>
      <c r="B401" s="337"/>
      <c r="C401" s="337"/>
      <c r="D401" s="337"/>
      <c r="E401" s="337"/>
      <c r="F401" s="486"/>
      <c r="G401" s="486"/>
      <c r="H401" s="337"/>
      <c r="I401" s="337"/>
      <c r="J401" s="337"/>
      <c r="K401" s="337"/>
      <c r="L401" s="337"/>
      <c r="M401" s="337"/>
      <c r="N401" s="337"/>
      <c r="O401" s="337"/>
      <c r="P401" s="337"/>
      <c r="Q401" s="337"/>
      <c r="R401" s="337"/>
      <c r="S401" s="337"/>
      <c r="T401" s="337"/>
      <c r="U401" s="337"/>
      <c r="V401" s="337"/>
      <c r="W401" s="528"/>
      <c r="X401" s="337"/>
      <c r="Y401" s="337"/>
      <c r="Z401" s="337"/>
    </row>
    <row r="402" ht="18.75" customHeight="1">
      <c r="A402" s="337"/>
      <c r="B402" s="337"/>
      <c r="C402" s="337"/>
      <c r="D402" s="337"/>
      <c r="E402" s="337"/>
      <c r="F402" s="486"/>
      <c r="G402" s="486"/>
      <c r="H402" s="337"/>
      <c r="I402" s="337"/>
      <c r="J402" s="337"/>
      <c r="K402" s="337"/>
      <c r="L402" s="337"/>
      <c r="M402" s="337"/>
      <c r="N402" s="337"/>
      <c r="O402" s="337"/>
      <c r="P402" s="337"/>
      <c r="Q402" s="337"/>
      <c r="R402" s="337"/>
      <c r="S402" s="337"/>
      <c r="T402" s="337"/>
      <c r="U402" s="337"/>
      <c r="V402" s="337"/>
      <c r="W402" s="528"/>
      <c r="X402" s="337"/>
      <c r="Y402" s="337"/>
      <c r="Z402" s="337"/>
    </row>
    <row r="403" ht="18.75" customHeight="1">
      <c r="A403" s="337"/>
      <c r="B403" s="337"/>
      <c r="C403" s="337"/>
      <c r="D403" s="337"/>
      <c r="E403" s="337"/>
      <c r="F403" s="486"/>
      <c r="G403" s="486"/>
      <c r="H403" s="337"/>
      <c r="I403" s="337"/>
      <c r="J403" s="337"/>
      <c r="K403" s="337"/>
      <c r="L403" s="337"/>
      <c r="M403" s="337"/>
      <c r="N403" s="337"/>
      <c r="O403" s="337"/>
      <c r="P403" s="337"/>
      <c r="Q403" s="337"/>
      <c r="R403" s="337"/>
      <c r="S403" s="337"/>
      <c r="T403" s="337"/>
      <c r="U403" s="337"/>
      <c r="V403" s="337"/>
      <c r="W403" s="528"/>
      <c r="X403" s="337"/>
      <c r="Y403" s="337"/>
      <c r="Z403" s="337"/>
    </row>
    <row r="404" ht="18.75" customHeight="1">
      <c r="A404" s="337"/>
      <c r="B404" s="337"/>
      <c r="C404" s="337"/>
      <c r="D404" s="337"/>
      <c r="E404" s="337"/>
      <c r="F404" s="486"/>
      <c r="G404" s="486"/>
      <c r="H404" s="337"/>
      <c r="I404" s="337"/>
      <c r="J404" s="337"/>
      <c r="K404" s="337"/>
      <c r="L404" s="337"/>
      <c r="M404" s="337"/>
      <c r="N404" s="337"/>
      <c r="O404" s="337"/>
      <c r="P404" s="337"/>
      <c r="Q404" s="337"/>
      <c r="R404" s="337"/>
      <c r="S404" s="337"/>
      <c r="T404" s="337"/>
      <c r="U404" s="337"/>
      <c r="V404" s="337"/>
      <c r="W404" s="528"/>
      <c r="X404" s="337"/>
      <c r="Y404" s="337"/>
      <c r="Z404" s="337"/>
    </row>
    <row r="405" ht="18.75" customHeight="1">
      <c r="A405" s="337"/>
      <c r="B405" s="337"/>
      <c r="C405" s="337"/>
      <c r="D405" s="337"/>
      <c r="E405" s="337"/>
      <c r="F405" s="486"/>
      <c r="G405" s="486"/>
      <c r="H405" s="337"/>
      <c r="I405" s="337"/>
      <c r="J405" s="337"/>
      <c r="K405" s="337"/>
      <c r="L405" s="337"/>
      <c r="M405" s="337"/>
      <c r="N405" s="337"/>
      <c r="O405" s="337"/>
      <c r="P405" s="337"/>
      <c r="Q405" s="337"/>
      <c r="R405" s="337"/>
      <c r="S405" s="337"/>
      <c r="T405" s="337"/>
      <c r="U405" s="337"/>
      <c r="V405" s="337"/>
      <c r="W405" s="528"/>
      <c r="X405" s="337"/>
      <c r="Y405" s="337"/>
      <c r="Z405" s="337"/>
    </row>
    <row r="406" ht="18.75" customHeight="1">
      <c r="A406" s="337"/>
      <c r="B406" s="337"/>
      <c r="C406" s="337"/>
      <c r="D406" s="337"/>
      <c r="E406" s="337"/>
      <c r="F406" s="486"/>
      <c r="G406" s="486"/>
      <c r="H406" s="337"/>
      <c r="I406" s="337"/>
      <c r="J406" s="337"/>
      <c r="K406" s="337"/>
      <c r="L406" s="337"/>
      <c r="M406" s="337"/>
      <c r="N406" s="337"/>
      <c r="O406" s="337"/>
      <c r="P406" s="337"/>
      <c r="Q406" s="337"/>
      <c r="R406" s="337"/>
      <c r="S406" s="337"/>
      <c r="T406" s="337"/>
      <c r="U406" s="337"/>
      <c r="V406" s="337"/>
      <c r="W406" s="528"/>
      <c r="X406" s="337"/>
      <c r="Y406" s="337"/>
      <c r="Z406" s="337"/>
    </row>
    <row r="407" ht="18.75" customHeight="1">
      <c r="A407" s="337"/>
      <c r="B407" s="337"/>
      <c r="C407" s="337"/>
      <c r="D407" s="337"/>
      <c r="E407" s="337"/>
      <c r="F407" s="486"/>
      <c r="G407" s="486"/>
      <c r="H407" s="337"/>
      <c r="I407" s="337"/>
      <c r="J407" s="337"/>
      <c r="K407" s="337"/>
      <c r="L407" s="337"/>
      <c r="M407" s="337"/>
      <c r="N407" s="337"/>
      <c r="O407" s="337"/>
      <c r="P407" s="337"/>
      <c r="Q407" s="337"/>
      <c r="R407" s="337"/>
      <c r="S407" s="337"/>
      <c r="T407" s="337"/>
      <c r="U407" s="337"/>
      <c r="V407" s="337"/>
      <c r="W407" s="528"/>
      <c r="X407" s="337"/>
      <c r="Y407" s="337"/>
      <c r="Z407" s="337"/>
    </row>
    <row r="408" ht="18.75" customHeight="1">
      <c r="A408" s="337"/>
      <c r="B408" s="337"/>
      <c r="C408" s="337"/>
      <c r="D408" s="337"/>
      <c r="E408" s="337"/>
      <c r="F408" s="486"/>
      <c r="G408" s="486"/>
      <c r="H408" s="337"/>
      <c r="I408" s="337"/>
      <c r="J408" s="337"/>
      <c r="K408" s="337"/>
      <c r="L408" s="337"/>
      <c r="M408" s="337"/>
      <c r="N408" s="337"/>
      <c r="O408" s="337"/>
      <c r="P408" s="337"/>
      <c r="Q408" s="337"/>
      <c r="R408" s="337"/>
      <c r="S408" s="337"/>
      <c r="T408" s="337"/>
      <c r="U408" s="337"/>
      <c r="V408" s="337"/>
      <c r="W408" s="528"/>
      <c r="X408" s="337"/>
      <c r="Y408" s="337"/>
      <c r="Z408" s="337"/>
    </row>
    <row r="409" ht="18.75" customHeight="1">
      <c r="A409" s="337"/>
      <c r="B409" s="337"/>
      <c r="C409" s="337"/>
      <c r="D409" s="337"/>
      <c r="E409" s="337"/>
      <c r="F409" s="486"/>
      <c r="G409" s="486"/>
      <c r="H409" s="337"/>
      <c r="I409" s="337"/>
      <c r="J409" s="337"/>
      <c r="K409" s="337"/>
      <c r="L409" s="337"/>
      <c r="M409" s="337"/>
      <c r="N409" s="337"/>
      <c r="O409" s="337"/>
      <c r="P409" s="337"/>
      <c r="Q409" s="337"/>
      <c r="R409" s="337"/>
      <c r="S409" s="337"/>
      <c r="T409" s="337"/>
      <c r="U409" s="337"/>
      <c r="V409" s="337"/>
      <c r="W409" s="528"/>
      <c r="X409" s="337"/>
      <c r="Y409" s="337"/>
      <c r="Z409" s="337"/>
    </row>
    <row r="410" ht="18.75" customHeight="1">
      <c r="A410" s="337"/>
      <c r="B410" s="337"/>
      <c r="C410" s="337"/>
      <c r="D410" s="337"/>
      <c r="E410" s="337"/>
      <c r="F410" s="486"/>
      <c r="G410" s="486"/>
      <c r="H410" s="337"/>
      <c r="I410" s="337"/>
      <c r="J410" s="337"/>
      <c r="K410" s="337"/>
      <c r="L410" s="337"/>
      <c r="M410" s="337"/>
      <c r="N410" s="337"/>
      <c r="O410" s="337"/>
      <c r="P410" s="337"/>
      <c r="Q410" s="337"/>
      <c r="R410" s="337"/>
      <c r="S410" s="337"/>
      <c r="T410" s="337"/>
      <c r="U410" s="337"/>
      <c r="V410" s="337"/>
      <c r="W410" s="528"/>
      <c r="X410" s="337"/>
      <c r="Y410" s="337"/>
      <c r="Z410" s="337"/>
    </row>
    <row r="411" ht="18.75" customHeight="1">
      <c r="A411" s="337"/>
      <c r="B411" s="337"/>
      <c r="C411" s="337"/>
      <c r="D411" s="337"/>
      <c r="E411" s="337"/>
      <c r="F411" s="486"/>
      <c r="G411" s="486"/>
      <c r="H411" s="337"/>
      <c r="I411" s="337"/>
      <c r="J411" s="337"/>
      <c r="K411" s="337"/>
      <c r="L411" s="337"/>
      <c r="M411" s="337"/>
      <c r="N411" s="337"/>
      <c r="O411" s="337"/>
      <c r="P411" s="337"/>
      <c r="Q411" s="337"/>
      <c r="R411" s="337"/>
      <c r="S411" s="337"/>
      <c r="T411" s="337"/>
      <c r="U411" s="337"/>
      <c r="V411" s="337"/>
      <c r="W411" s="528"/>
      <c r="X411" s="337"/>
      <c r="Y411" s="337"/>
      <c r="Z411" s="337"/>
    </row>
    <row r="412" ht="18.75" customHeight="1">
      <c r="A412" s="337"/>
      <c r="B412" s="337"/>
      <c r="C412" s="337"/>
      <c r="D412" s="337"/>
      <c r="E412" s="337"/>
      <c r="F412" s="486"/>
      <c r="G412" s="486"/>
      <c r="H412" s="337"/>
      <c r="I412" s="337"/>
      <c r="J412" s="337"/>
      <c r="K412" s="337"/>
      <c r="L412" s="337"/>
      <c r="M412" s="337"/>
      <c r="N412" s="337"/>
      <c r="O412" s="337"/>
      <c r="P412" s="337"/>
      <c r="Q412" s="337"/>
      <c r="R412" s="337"/>
      <c r="S412" s="337"/>
      <c r="T412" s="337"/>
      <c r="U412" s="337"/>
      <c r="V412" s="337"/>
      <c r="W412" s="528"/>
      <c r="X412" s="337"/>
      <c r="Y412" s="337"/>
      <c r="Z412" s="337"/>
    </row>
    <row r="413" ht="18.75" customHeight="1">
      <c r="A413" s="337"/>
      <c r="B413" s="337"/>
      <c r="C413" s="337"/>
      <c r="D413" s="337"/>
      <c r="E413" s="337"/>
      <c r="F413" s="486"/>
      <c r="G413" s="486"/>
      <c r="H413" s="337"/>
      <c r="I413" s="337"/>
      <c r="J413" s="337"/>
      <c r="K413" s="337"/>
      <c r="L413" s="337"/>
      <c r="M413" s="337"/>
      <c r="N413" s="337"/>
      <c r="O413" s="337"/>
      <c r="P413" s="337"/>
      <c r="Q413" s="337"/>
      <c r="R413" s="337"/>
      <c r="S413" s="337"/>
      <c r="T413" s="337"/>
      <c r="U413" s="337"/>
      <c r="V413" s="337"/>
      <c r="W413" s="528"/>
      <c r="X413" s="337"/>
      <c r="Y413" s="337"/>
      <c r="Z413" s="337"/>
    </row>
    <row r="414" ht="18.75" customHeight="1">
      <c r="A414" s="337"/>
      <c r="B414" s="337"/>
      <c r="C414" s="337"/>
      <c r="D414" s="337"/>
      <c r="E414" s="337"/>
      <c r="F414" s="486"/>
      <c r="G414" s="486"/>
      <c r="H414" s="337"/>
      <c r="I414" s="337"/>
      <c r="J414" s="337"/>
      <c r="K414" s="337"/>
      <c r="L414" s="337"/>
      <c r="M414" s="337"/>
      <c r="N414" s="337"/>
      <c r="O414" s="337"/>
      <c r="P414" s="337"/>
      <c r="Q414" s="337"/>
      <c r="R414" s="337"/>
      <c r="S414" s="337"/>
      <c r="T414" s="337"/>
      <c r="U414" s="337"/>
      <c r="V414" s="337"/>
      <c r="W414" s="528"/>
      <c r="X414" s="337"/>
      <c r="Y414" s="337"/>
      <c r="Z414" s="337"/>
    </row>
    <row r="415" ht="18.75" customHeight="1">
      <c r="A415" s="337"/>
      <c r="B415" s="337"/>
      <c r="C415" s="337"/>
      <c r="D415" s="337"/>
      <c r="E415" s="337"/>
      <c r="F415" s="486"/>
      <c r="G415" s="486"/>
      <c r="H415" s="337"/>
      <c r="I415" s="337"/>
      <c r="J415" s="337"/>
      <c r="K415" s="337"/>
      <c r="L415" s="337"/>
      <c r="M415" s="337"/>
      <c r="N415" s="337"/>
      <c r="O415" s="337"/>
      <c r="P415" s="337"/>
      <c r="Q415" s="337"/>
      <c r="R415" s="337"/>
      <c r="S415" s="337"/>
      <c r="T415" s="337"/>
      <c r="U415" s="337"/>
      <c r="V415" s="337"/>
      <c r="W415" s="528"/>
      <c r="X415" s="337"/>
      <c r="Y415" s="337"/>
      <c r="Z415" s="337"/>
    </row>
    <row r="416" ht="18.75" customHeight="1">
      <c r="A416" s="337"/>
      <c r="B416" s="337"/>
      <c r="C416" s="337"/>
      <c r="D416" s="337"/>
      <c r="E416" s="337"/>
      <c r="F416" s="486"/>
      <c r="G416" s="486"/>
      <c r="H416" s="337"/>
      <c r="I416" s="337"/>
      <c r="J416" s="337"/>
      <c r="K416" s="337"/>
      <c r="L416" s="337"/>
      <c r="M416" s="337"/>
      <c r="N416" s="337"/>
      <c r="O416" s="337"/>
      <c r="P416" s="337"/>
      <c r="Q416" s="337"/>
      <c r="R416" s="337"/>
      <c r="S416" s="337"/>
      <c r="T416" s="337"/>
      <c r="U416" s="337"/>
      <c r="V416" s="337"/>
      <c r="W416" s="528"/>
      <c r="X416" s="337"/>
      <c r="Y416" s="337"/>
      <c r="Z416" s="337"/>
    </row>
    <row r="417" ht="18.75" customHeight="1">
      <c r="A417" s="337"/>
      <c r="B417" s="337"/>
      <c r="C417" s="337"/>
      <c r="D417" s="337"/>
      <c r="E417" s="337"/>
      <c r="F417" s="486"/>
      <c r="G417" s="486"/>
      <c r="H417" s="337"/>
      <c r="I417" s="337"/>
      <c r="J417" s="337"/>
      <c r="K417" s="337"/>
      <c r="L417" s="337"/>
      <c r="M417" s="337"/>
      <c r="N417" s="337"/>
      <c r="O417" s="337"/>
      <c r="P417" s="337"/>
      <c r="Q417" s="337"/>
      <c r="R417" s="337"/>
      <c r="S417" s="337"/>
      <c r="T417" s="337"/>
      <c r="U417" s="337"/>
      <c r="V417" s="337"/>
      <c r="W417" s="528"/>
      <c r="X417" s="337"/>
      <c r="Y417" s="337"/>
      <c r="Z417" s="337"/>
    </row>
    <row r="418" ht="18.75" customHeight="1">
      <c r="A418" s="337"/>
      <c r="B418" s="337"/>
      <c r="C418" s="337"/>
      <c r="D418" s="337"/>
      <c r="E418" s="337"/>
      <c r="F418" s="486"/>
      <c r="G418" s="486"/>
      <c r="H418" s="337"/>
      <c r="I418" s="337"/>
      <c r="J418" s="337"/>
      <c r="K418" s="337"/>
      <c r="L418" s="337"/>
      <c r="M418" s="337"/>
      <c r="N418" s="337"/>
      <c r="O418" s="337"/>
      <c r="P418" s="337"/>
      <c r="Q418" s="337"/>
      <c r="R418" s="337"/>
      <c r="S418" s="337"/>
      <c r="T418" s="337"/>
      <c r="U418" s="337"/>
      <c r="V418" s="337"/>
      <c r="W418" s="528"/>
      <c r="X418" s="337"/>
      <c r="Y418" s="337"/>
      <c r="Z418" s="337"/>
    </row>
    <row r="419" ht="18.75" customHeight="1">
      <c r="A419" s="337"/>
      <c r="B419" s="337"/>
      <c r="C419" s="337"/>
      <c r="D419" s="337"/>
      <c r="E419" s="337"/>
      <c r="F419" s="486"/>
      <c r="G419" s="486"/>
      <c r="H419" s="337"/>
      <c r="I419" s="337"/>
      <c r="J419" s="337"/>
      <c r="K419" s="337"/>
      <c r="L419" s="337"/>
      <c r="M419" s="337"/>
      <c r="N419" s="337"/>
      <c r="O419" s="337"/>
      <c r="P419" s="337"/>
      <c r="Q419" s="337"/>
      <c r="R419" s="337"/>
      <c r="S419" s="337"/>
      <c r="T419" s="337"/>
      <c r="U419" s="337"/>
      <c r="V419" s="337"/>
      <c r="W419" s="528"/>
      <c r="X419" s="337"/>
      <c r="Y419" s="337"/>
      <c r="Z419" s="337"/>
    </row>
    <row r="420" ht="18.75" customHeight="1">
      <c r="A420" s="337"/>
      <c r="B420" s="337"/>
      <c r="C420" s="337"/>
      <c r="D420" s="337"/>
      <c r="E420" s="337"/>
      <c r="F420" s="486"/>
      <c r="G420" s="486"/>
      <c r="H420" s="337"/>
      <c r="I420" s="337"/>
      <c r="J420" s="337"/>
      <c r="K420" s="337"/>
      <c r="L420" s="337"/>
      <c r="M420" s="337"/>
      <c r="N420" s="337"/>
      <c r="O420" s="337"/>
      <c r="P420" s="337"/>
      <c r="Q420" s="337"/>
      <c r="R420" s="337"/>
      <c r="S420" s="337"/>
      <c r="T420" s="337"/>
      <c r="U420" s="337"/>
      <c r="V420" s="337"/>
      <c r="W420" s="528"/>
      <c r="X420" s="337"/>
      <c r="Y420" s="337"/>
      <c r="Z420" s="337"/>
    </row>
    <row r="421" ht="18.75" customHeight="1">
      <c r="A421" s="337"/>
      <c r="B421" s="337"/>
      <c r="C421" s="337"/>
      <c r="D421" s="337"/>
      <c r="E421" s="337"/>
      <c r="F421" s="486"/>
      <c r="G421" s="486"/>
      <c r="H421" s="337"/>
      <c r="I421" s="337"/>
      <c r="J421" s="337"/>
      <c r="K421" s="337"/>
      <c r="L421" s="337"/>
      <c r="M421" s="337"/>
      <c r="N421" s="337"/>
      <c r="O421" s="337"/>
      <c r="P421" s="337"/>
      <c r="Q421" s="337"/>
      <c r="R421" s="337"/>
      <c r="S421" s="337"/>
      <c r="T421" s="337"/>
      <c r="U421" s="337"/>
      <c r="V421" s="337"/>
      <c r="W421" s="528"/>
      <c r="X421" s="337"/>
      <c r="Y421" s="337"/>
      <c r="Z421" s="337"/>
    </row>
    <row r="422" ht="18.75" customHeight="1">
      <c r="A422" s="337"/>
      <c r="B422" s="337"/>
      <c r="C422" s="337"/>
      <c r="D422" s="337"/>
      <c r="E422" s="337"/>
      <c r="F422" s="486"/>
      <c r="G422" s="486"/>
      <c r="H422" s="337"/>
      <c r="I422" s="337"/>
      <c r="J422" s="337"/>
      <c r="K422" s="337"/>
      <c r="L422" s="337"/>
      <c r="M422" s="337"/>
      <c r="N422" s="337"/>
      <c r="O422" s="337"/>
      <c r="P422" s="337"/>
      <c r="Q422" s="337"/>
      <c r="R422" s="337"/>
      <c r="S422" s="337"/>
      <c r="T422" s="337"/>
      <c r="U422" s="337"/>
      <c r="V422" s="337"/>
      <c r="W422" s="528"/>
      <c r="X422" s="337"/>
      <c r="Y422" s="337"/>
      <c r="Z422" s="337"/>
    </row>
    <row r="423" ht="18.75" customHeight="1">
      <c r="A423" s="337"/>
      <c r="B423" s="337"/>
      <c r="C423" s="337"/>
      <c r="D423" s="337"/>
      <c r="E423" s="337"/>
      <c r="F423" s="486"/>
      <c r="G423" s="486"/>
      <c r="H423" s="337"/>
      <c r="I423" s="337"/>
      <c r="J423" s="337"/>
      <c r="K423" s="337"/>
      <c r="L423" s="337"/>
      <c r="M423" s="337"/>
      <c r="N423" s="337"/>
      <c r="O423" s="337"/>
      <c r="P423" s="337"/>
      <c r="Q423" s="337"/>
      <c r="R423" s="337"/>
      <c r="S423" s="337"/>
      <c r="T423" s="337"/>
      <c r="U423" s="337"/>
      <c r="V423" s="337"/>
      <c r="W423" s="528"/>
      <c r="X423" s="337"/>
      <c r="Y423" s="337"/>
      <c r="Z423" s="337"/>
    </row>
    <row r="424" ht="18.75" customHeight="1">
      <c r="A424" s="337"/>
      <c r="B424" s="337"/>
      <c r="C424" s="337"/>
      <c r="D424" s="337"/>
      <c r="E424" s="337"/>
      <c r="F424" s="486"/>
      <c r="G424" s="486"/>
      <c r="H424" s="337"/>
      <c r="I424" s="337"/>
      <c r="J424" s="337"/>
      <c r="K424" s="337"/>
      <c r="L424" s="337"/>
      <c r="M424" s="337"/>
      <c r="N424" s="337"/>
      <c r="O424" s="337"/>
      <c r="P424" s="337"/>
      <c r="Q424" s="337"/>
      <c r="R424" s="337"/>
      <c r="S424" s="337"/>
      <c r="T424" s="337"/>
      <c r="U424" s="337"/>
      <c r="V424" s="337"/>
      <c r="W424" s="528"/>
      <c r="X424" s="337"/>
      <c r="Y424" s="337"/>
      <c r="Z424" s="337"/>
    </row>
    <row r="425" ht="18.75" customHeight="1">
      <c r="A425" s="337"/>
      <c r="B425" s="337"/>
      <c r="C425" s="337"/>
      <c r="D425" s="337"/>
      <c r="E425" s="337"/>
      <c r="F425" s="486"/>
      <c r="G425" s="486"/>
      <c r="H425" s="337"/>
      <c r="I425" s="337"/>
      <c r="J425" s="337"/>
      <c r="K425" s="337"/>
      <c r="L425" s="337"/>
      <c r="M425" s="337"/>
      <c r="N425" s="337"/>
      <c r="O425" s="337"/>
      <c r="P425" s="337"/>
      <c r="Q425" s="337"/>
      <c r="R425" s="337"/>
      <c r="S425" s="337"/>
      <c r="T425" s="337"/>
      <c r="U425" s="337"/>
      <c r="V425" s="337"/>
      <c r="W425" s="528"/>
      <c r="X425" s="337"/>
      <c r="Y425" s="337"/>
      <c r="Z425" s="337"/>
    </row>
    <row r="426" ht="18.75" customHeight="1">
      <c r="A426" s="337"/>
      <c r="B426" s="337"/>
      <c r="C426" s="337"/>
      <c r="D426" s="337"/>
      <c r="E426" s="337"/>
      <c r="F426" s="486"/>
      <c r="G426" s="486"/>
      <c r="H426" s="337"/>
      <c r="I426" s="337"/>
      <c r="J426" s="337"/>
      <c r="K426" s="337"/>
      <c r="L426" s="337"/>
      <c r="M426" s="337"/>
      <c r="N426" s="337"/>
      <c r="O426" s="337"/>
      <c r="P426" s="337"/>
      <c r="Q426" s="337"/>
      <c r="R426" s="337"/>
      <c r="S426" s="337"/>
      <c r="T426" s="337"/>
      <c r="U426" s="337"/>
      <c r="V426" s="337"/>
      <c r="W426" s="528"/>
      <c r="X426" s="337"/>
      <c r="Y426" s="337"/>
      <c r="Z426" s="337"/>
    </row>
    <row r="427" ht="18.75" customHeight="1">
      <c r="A427" s="337"/>
      <c r="B427" s="337"/>
      <c r="C427" s="337"/>
      <c r="D427" s="337"/>
      <c r="E427" s="337"/>
      <c r="F427" s="486"/>
      <c r="G427" s="486"/>
      <c r="H427" s="337"/>
      <c r="I427" s="337"/>
      <c r="J427" s="337"/>
      <c r="K427" s="337"/>
      <c r="L427" s="337"/>
      <c r="M427" s="337"/>
      <c r="N427" s="337"/>
      <c r="O427" s="337"/>
      <c r="P427" s="337"/>
      <c r="Q427" s="337"/>
      <c r="R427" s="337"/>
      <c r="S427" s="337"/>
      <c r="T427" s="337"/>
      <c r="U427" s="337"/>
      <c r="V427" s="337"/>
      <c r="W427" s="528"/>
      <c r="X427" s="337"/>
      <c r="Y427" s="337"/>
      <c r="Z427" s="337"/>
    </row>
    <row r="428" ht="18.75" customHeight="1">
      <c r="A428" s="337"/>
      <c r="B428" s="337"/>
      <c r="C428" s="337"/>
      <c r="D428" s="337"/>
      <c r="E428" s="337"/>
      <c r="F428" s="486"/>
      <c r="G428" s="486"/>
      <c r="H428" s="337"/>
      <c r="I428" s="337"/>
      <c r="J428" s="337"/>
      <c r="K428" s="337"/>
      <c r="L428" s="337"/>
      <c r="M428" s="337"/>
      <c r="N428" s="337"/>
      <c r="O428" s="337"/>
      <c r="P428" s="337"/>
      <c r="Q428" s="337"/>
      <c r="R428" s="337"/>
      <c r="S428" s="337"/>
      <c r="T428" s="337"/>
      <c r="U428" s="337"/>
      <c r="V428" s="337"/>
      <c r="W428" s="528"/>
      <c r="X428" s="337"/>
      <c r="Y428" s="337"/>
      <c r="Z428" s="337"/>
    </row>
    <row r="429" ht="18.75" customHeight="1">
      <c r="A429" s="337"/>
      <c r="B429" s="337"/>
      <c r="C429" s="337"/>
      <c r="D429" s="337"/>
      <c r="E429" s="337"/>
      <c r="F429" s="486"/>
      <c r="G429" s="486"/>
      <c r="H429" s="337"/>
      <c r="I429" s="337"/>
      <c r="J429" s="337"/>
      <c r="K429" s="337"/>
      <c r="L429" s="337"/>
      <c r="M429" s="337"/>
      <c r="N429" s="337"/>
      <c r="O429" s="337"/>
      <c r="P429" s="337"/>
      <c r="Q429" s="337"/>
      <c r="R429" s="337"/>
      <c r="S429" s="337"/>
      <c r="T429" s="337"/>
      <c r="U429" s="337"/>
      <c r="V429" s="337"/>
      <c r="W429" s="528"/>
      <c r="X429" s="337"/>
      <c r="Y429" s="337"/>
      <c r="Z429" s="337"/>
    </row>
    <row r="430" ht="18.75" customHeight="1">
      <c r="A430" s="337"/>
      <c r="B430" s="337"/>
      <c r="C430" s="337"/>
      <c r="D430" s="337"/>
      <c r="E430" s="337"/>
      <c r="F430" s="486"/>
      <c r="G430" s="486"/>
      <c r="H430" s="337"/>
      <c r="I430" s="337"/>
      <c r="J430" s="337"/>
      <c r="K430" s="337"/>
      <c r="L430" s="337"/>
      <c r="M430" s="337"/>
      <c r="N430" s="337"/>
      <c r="O430" s="337"/>
      <c r="P430" s="337"/>
      <c r="Q430" s="337"/>
      <c r="R430" s="337"/>
      <c r="S430" s="337"/>
      <c r="T430" s="337"/>
      <c r="U430" s="337"/>
      <c r="V430" s="337"/>
      <c r="W430" s="528"/>
      <c r="X430" s="337"/>
      <c r="Y430" s="337"/>
      <c r="Z430" s="337"/>
    </row>
    <row r="431" ht="18.75" customHeight="1">
      <c r="A431" s="337"/>
      <c r="B431" s="337"/>
      <c r="C431" s="337"/>
      <c r="D431" s="337"/>
      <c r="E431" s="337"/>
      <c r="F431" s="486"/>
      <c r="G431" s="486"/>
      <c r="H431" s="337"/>
      <c r="I431" s="337"/>
      <c r="J431" s="337"/>
      <c r="K431" s="337"/>
      <c r="L431" s="337"/>
      <c r="M431" s="337"/>
      <c r="N431" s="337"/>
      <c r="O431" s="337"/>
      <c r="P431" s="337"/>
      <c r="Q431" s="337"/>
      <c r="R431" s="337"/>
      <c r="S431" s="337"/>
      <c r="T431" s="337"/>
      <c r="U431" s="337"/>
      <c r="V431" s="337"/>
      <c r="W431" s="528"/>
      <c r="X431" s="337"/>
      <c r="Y431" s="337"/>
      <c r="Z431" s="337"/>
    </row>
    <row r="432" ht="18.75" customHeight="1">
      <c r="A432" s="337"/>
      <c r="B432" s="337"/>
      <c r="C432" s="337"/>
      <c r="D432" s="337"/>
      <c r="E432" s="337"/>
      <c r="F432" s="486"/>
      <c r="G432" s="486"/>
      <c r="H432" s="337"/>
      <c r="I432" s="337"/>
      <c r="J432" s="337"/>
      <c r="K432" s="337"/>
      <c r="L432" s="337"/>
      <c r="M432" s="337"/>
      <c r="N432" s="337"/>
      <c r="O432" s="337"/>
      <c r="P432" s="337"/>
      <c r="Q432" s="337"/>
      <c r="R432" s="337"/>
      <c r="S432" s="337"/>
      <c r="T432" s="337"/>
      <c r="U432" s="337"/>
      <c r="V432" s="337"/>
      <c r="W432" s="528"/>
      <c r="X432" s="337"/>
      <c r="Y432" s="337"/>
      <c r="Z432" s="337"/>
    </row>
    <row r="433" ht="18.75" customHeight="1">
      <c r="A433" s="337"/>
      <c r="B433" s="337"/>
      <c r="C433" s="337"/>
      <c r="D433" s="337"/>
      <c r="E433" s="337"/>
      <c r="F433" s="486"/>
      <c r="G433" s="486"/>
      <c r="H433" s="337"/>
      <c r="I433" s="337"/>
      <c r="J433" s="337"/>
      <c r="K433" s="337"/>
      <c r="L433" s="337"/>
      <c r="M433" s="337"/>
      <c r="N433" s="337"/>
      <c r="O433" s="337"/>
      <c r="P433" s="337"/>
      <c r="Q433" s="337"/>
      <c r="R433" s="337"/>
      <c r="S433" s="337"/>
      <c r="T433" s="337"/>
      <c r="U433" s="337"/>
      <c r="V433" s="337"/>
      <c r="W433" s="528"/>
      <c r="X433" s="337"/>
      <c r="Y433" s="337"/>
      <c r="Z433" s="337"/>
    </row>
    <row r="434" ht="18.75" customHeight="1">
      <c r="A434" s="337"/>
      <c r="B434" s="337"/>
      <c r="C434" s="337"/>
      <c r="D434" s="337"/>
      <c r="E434" s="337"/>
      <c r="F434" s="486"/>
      <c r="G434" s="486"/>
      <c r="H434" s="337"/>
      <c r="I434" s="337"/>
      <c r="J434" s="337"/>
      <c r="K434" s="337"/>
      <c r="L434" s="337"/>
      <c r="M434" s="337"/>
      <c r="N434" s="337"/>
      <c r="O434" s="337"/>
      <c r="P434" s="337"/>
      <c r="Q434" s="337"/>
      <c r="R434" s="337"/>
      <c r="S434" s="337"/>
      <c r="T434" s="337"/>
      <c r="U434" s="337"/>
      <c r="V434" s="337"/>
      <c r="W434" s="528"/>
      <c r="X434" s="337"/>
      <c r="Y434" s="337"/>
      <c r="Z434" s="337"/>
    </row>
    <row r="435" ht="18.75" customHeight="1">
      <c r="A435" s="337"/>
      <c r="B435" s="337"/>
      <c r="C435" s="337"/>
      <c r="D435" s="337"/>
      <c r="E435" s="337"/>
      <c r="F435" s="486"/>
      <c r="G435" s="486"/>
      <c r="H435" s="337"/>
      <c r="I435" s="337"/>
      <c r="J435" s="337"/>
      <c r="K435" s="337"/>
      <c r="L435" s="337"/>
      <c r="M435" s="337"/>
      <c r="N435" s="337"/>
      <c r="O435" s="337"/>
      <c r="P435" s="337"/>
      <c r="Q435" s="337"/>
      <c r="R435" s="337"/>
      <c r="S435" s="337"/>
      <c r="T435" s="337"/>
      <c r="U435" s="337"/>
      <c r="V435" s="337"/>
      <c r="W435" s="528"/>
      <c r="X435" s="337"/>
      <c r="Y435" s="337"/>
      <c r="Z435" s="337"/>
    </row>
    <row r="436" ht="18.75" customHeight="1">
      <c r="A436" s="337"/>
      <c r="B436" s="337"/>
      <c r="C436" s="337"/>
      <c r="D436" s="337"/>
      <c r="E436" s="337"/>
      <c r="F436" s="486"/>
      <c r="G436" s="486"/>
      <c r="H436" s="337"/>
      <c r="I436" s="337"/>
      <c r="J436" s="337"/>
      <c r="K436" s="337"/>
      <c r="L436" s="337"/>
      <c r="M436" s="337"/>
      <c r="N436" s="337"/>
      <c r="O436" s="337"/>
      <c r="P436" s="337"/>
      <c r="Q436" s="337"/>
      <c r="R436" s="337"/>
      <c r="S436" s="337"/>
      <c r="T436" s="337"/>
      <c r="U436" s="337"/>
      <c r="V436" s="337"/>
      <c r="W436" s="528"/>
      <c r="X436" s="337"/>
      <c r="Y436" s="337"/>
      <c r="Z436" s="337"/>
    </row>
    <row r="437" ht="18.75" customHeight="1">
      <c r="A437" s="337"/>
      <c r="B437" s="337"/>
      <c r="C437" s="337"/>
      <c r="D437" s="337"/>
      <c r="E437" s="337"/>
      <c r="F437" s="486"/>
      <c r="G437" s="486"/>
      <c r="H437" s="337"/>
      <c r="I437" s="337"/>
      <c r="J437" s="337"/>
      <c r="K437" s="337"/>
      <c r="L437" s="337"/>
      <c r="M437" s="337"/>
      <c r="N437" s="337"/>
      <c r="O437" s="337"/>
      <c r="P437" s="337"/>
      <c r="Q437" s="337"/>
      <c r="R437" s="337"/>
      <c r="S437" s="337"/>
      <c r="T437" s="337"/>
      <c r="U437" s="337"/>
      <c r="V437" s="337"/>
      <c r="W437" s="528"/>
      <c r="X437" s="337"/>
      <c r="Y437" s="337"/>
      <c r="Z437" s="337"/>
    </row>
    <row r="438" ht="18.75" customHeight="1">
      <c r="A438" s="337"/>
      <c r="B438" s="337"/>
      <c r="C438" s="337"/>
      <c r="D438" s="337"/>
      <c r="E438" s="337"/>
      <c r="F438" s="486"/>
      <c r="G438" s="486"/>
      <c r="H438" s="337"/>
      <c r="I438" s="337"/>
      <c r="J438" s="337"/>
      <c r="K438" s="337"/>
      <c r="L438" s="337"/>
      <c r="M438" s="337"/>
      <c r="N438" s="337"/>
      <c r="O438" s="337"/>
      <c r="P438" s="337"/>
      <c r="Q438" s="337"/>
      <c r="R438" s="337"/>
      <c r="S438" s="337"/>
      <c r="T438" s="337"/>
      <c r="U438" s="337"/>
      <c r="V438" s="337"/>
      <c r="W438" s="528"/>
      <c r="X438" s="337"/>
      <c r="Y438" s="337"/>
      <c r="Z438" s="337"/>
    </row>
    <row r="439" ht="18.75" customHeight="1">
      <c r="A439" s="337"/>
      <c r="B439" s="337"/>
      <c r="C439" s="337"/>
      <c r="D439" s="337"/>
      <c r="E439" s="337"/>
      <c r="F439" s="486"/>
      <c r="G439" s="486"/>
      <c r="H439" s="337"/>
      <c r="I439" s="337"/>
      <c r="J439" s="337"/>
      <c r="K439" s="337"/>
      <c r="L439" s="337"/>
      <c r="M439" s="337"/>
      <c r="N439" s="337"/>
      <c r="O439" s="337"/>
      <c r="P439" s="337"/>
      <c r="Q439" s="337"/>
      <c r="R439" s="337"/>
      <c r="S439" s="337"/>
      <c r="T439" s="337"/>
      <c r="U439" s="337"/>
      <c r="V439" s="337"/>
      <c r="W439" s="528"/>
      <c r="X439" s="337"/>
      <c r="Y439" s="337"/>
      <c r="Z439" s="337"/>
    </row>
    <row r="440" ht="18.75" customHeight="1">
      <c r="A440" s="337"/>
      <c r="B440" s="337"/>
      <c r="C440" s="337"/>
      <c r="D440" s="337"/>
      <c r="E440" s="337"/>
      <c r="F440" s="486"/>
      <c r="G440" s="486"/>
      <c r="H440" s="337"/>
      <c r="I440" s="337"/>
      <c r="J440" s="337"/>
      <c r="K440" s="337"/>
      <c r="L440" s="337"/>
      <c r="M440" s="337"/>
      <c r="N440" s="337"/>
      <c r="O440" s="337"/>
      <c r="P440" s="337"/>
      <c r="Q440" s="337"/>
      <c r="R440" s="337"/>
      <c r="S440" s="337"/>
      <c r="T440" s="337"/>
      <c r="U440" s="337"/>
      <c r="V440" s="337"/>
      <c r="W440" s="528"/>
      <c r="X440" s="337"/>
      <c r="Y440" s="337"/>
      <c r="Z440" s="337"/>
    </row>
    <row r="441" ht="18.75" customHeight="1">
      <c r="A441" s="337"/>
      <c r="B441" s="337"/>
      <c r="C441" s="337"/>
      <c r="D441" s="337"/>
      <c r="E441" s="337"/>
      <c r="F441" s="486"/>
      <c r="G441" s="486"/>
      <c r="H441" s="337"/>
      <c r="I441" s="337"/>
      <c r="J441" s="337"/>
      <c r="K441" s="337"/>
      <c r="L441" s="337"/>
      <c r="M441" s="337"/>
      <c r="N441" s="337"/>
      <c r="O441" s="337"/>
      <c r="P441" s="337"/>
      <c r="Q441" s="337"/>
      <c r="R441" s="337"/>
      <c r="S441" s="337"/>
      <c r="T441" s="337"/>
      <c r="U441" s="337"/>
      <c r="V441" s="337"/>
      <c r="W441" s="528"/>
      <c r="X441" s="337"/>
      <c r="Y441" s="337"/>
      <c r="Z441" s="337"/>
    </row>
    <row r="442" ht="18.75" customHeight="1">
      <c r="A442" s="337"/>
      <c r="B442" s="337"/>
      <c r="C442" s="337"/>
      <c r="D442" s="337"/>
      <c r="E442" s="337"/>
      <c r="F442" s="486"/>
      <c r="G442" s="486"/>
      <c r="H442" s="337"/>
      <c r="I442" s="337"/>
      <c r="J442" s="337"/>
      <c r="K442" s="337"/>
      <c r="L442" s="337"/>
      <c r="M442" s="337"/>
      <c r="N442" s="337"/>
      <c r="O442" s="337"/>
      <c r="P442" s="337"/>
      <c r="Q442" s="337"/>
      <c r="R442" s="337"/>
      <c r="S442" s="337"/>
      <c r="T442" s="337"/>
      <c r="U442" s="337"/>
      <c r="V442" s="337"/>
      <c r="W442" s="528"/>
      <c r="X442" s="337"/>
      <c r="Y442" s="337"/>
      <c r="Z442" s="337"/>
    </row>
    <row r="443" ht="18.75" customHeight="1">
      <c r="A443" s="337"/>
      <c r="B443" s="337"/>
      <c r="C443" s="337"/>
      <c r="D443" s="337"/>
      <c r="E443" s="337"/>
      <c r="F443" s="486"/>
      <c r="G443" s="486"/>
      <c r="H443" s="337"/>
      <c r="I443" s="337"/>
      <c r="J443" s="337"/>
      <c r="K443" s="337"/>
      <c r="L443" s="337"/>
      <c r="M443" s="337"/>
      <c r="N443" s="337"/>
      <c r="O443" s="337"/>
      <c r="P443" s="337"/>
      <c r="Q443" s="337"/>
      <c r="R443" s="337"/>
      <c r="S443" s="337"/>
      <c r="T443" s="337"/>
      <c r="U443" s="337"/>
      <c r="V443" s="337"/>
      <c r="W443" s="528"/>
      <c r="X443" s="337"/>
      <c r="Y443" s="337"/>
      <c r="Z443" s="337"/>
    </row>
    <row r="444" ht="18.75" customHeight="1">
      <c r="A444" s="337"/>
      <c r="B444" s="337"/>
      <c r="C444" s="337"/>
      <c r="D444" s="337"/>
      <c r="E444" s="337"/>
      <c r="F444" s="486"/>
      <c r="G444" s="486"/>
      <c r="H444" s="337"/>
      <c r="I444" s="337"/>
      <c r="J444" s="337"/>
      <c r="K444" s="337"/>
      <c r="L444" s="337"/>
      <c r="M444" s="337"/>
      <c r="N444" s="337"/>
      <c r="O444" s="337"/>
      <c r="P444" s="337"/>
      <c r="Q444" s="337"/>
      <c r="R444" s="337"/>
      <c r="S444" s="337"/>
      <c r="T444" s="337"/>
      <c r="U444" s="337"/>
      <c r="V444" s="337"/>
      <c r="W444" s="528"/>
      <c r="X444" s="337"/>
      <c r="Y444" s="337"/>
      <c r="Z444" s="337"/>
    </row>
    <row r="445" ht="18.75" customHeight="1">
      <c r="A445" s="337"/>
      <c r="B445" s="337"/>
      <c r="C445" s="337"/>
      <c r="D445" s="337"/>
      <c r="E445" s="337"/>
      <c r="F445" s="486"/>
      <c r="G445" s="486"/>
      <c r="H445" s="337"/>
      <c r="I445" s="337"/>
      <c r="J445" s="337"/>
      <c r="K445" s="337"/>
      <c r="L445" s="337"/>
      <c r="M445" s="337"/>
      <c r="N445" s="337"/>
      <c r="O445" s="337"/>
      <c r="P445" s="337"/>
      <c r="Q445" s="337"/>
      <c r="R445" s="337"/>
      <c r="S445" s="337"/>
      <c r="T445" s="337"/>
      <c r="U445" s="337"/>
      <c r="V445" s="337"/>
      <c r="W445" s="528"/>
      <c r="X445" s="337"/>
      <c r="Y445" s="337"/>
      <c r="Z445" s="337"/>
    </row>
    <row r="446" ht="18.75" customHeight="1">
      <c r="A446" s="337"/>
      <c r="B446" s="337"/>
      <c r="C446" s="337"/>
      <c r="D446" s="337"/>
      <c r="E446" s="337"/>
      <c r="F446" s="486"/>
      <c r="G446" s="486"/>
      <c r="H446" s="337"/>
      <c r="I446" s="337"/>
      <c r="J446" s="337"/>
      <c r="K446" s="337"/>
      <c r="L446" s="337"/>
      <c r="M446" s="337"/>
      <c r="N446" s="337"/>
      <c r="O446" s="337"/>
      <c r="P446" s="337"/>
      <c r="Q446" s="337"/>
      <c r="R446" s="337"/>
      <c r="S446" s="337"/>
      <c r="T446" s="337"/>
      <c r="U446" s="337"/>
      <c r="V446" s="337"/>
      <c r="W446" s="528"/>
      <c r="X446" s="337"/>
      <c r="Y446" s="337"/>
      <c r="Z446" s="337"/>
    </row>
    <row r="447" ht="18.75" customHeight="1">
      <c r="A447" s="337"/>
      <c r="B447" s="337"/>
      <c r="C447" s="337"/>
      <c r="D447" s="337"/>
      <c r="E447" s="337"/>
      <c r="F447" s="486"/>
      <c r="G447" s="486"/>
      <c r="H447" s="337"/>
      <c r="I447" s="337"/>
      <c r="J447" s="337"/>
      <c r="K447" s="337"/>
      <c r="L447" s="337"/>
      <c r="M447" s="337"/>
      <c r="N447" s="337"/>
      <c r="O447" s="337"/>
      <c r="P447" s="337"/>
      <c r="Q447" s="337"/>
      <c r="R447" s="337"/>
      <c r="S447" s="337"/>
      <c r="T447" s="337"/>
      <c r="U447" s="337"/>
      <c r="V447" s="337"/>
      <c r="W447" s="528"/>
      <c r="X447" s="337"/>
      <c r="Y447" s="337"/>
      <c r="Z447" s="337"/>
    </row>
    <row r="448" ht="18.75" customHeight="1">
      <c r="A448" s="337"/>
      <c r="B448" s="337"/>
      <c r="C448" s="337"/>
      <c r="D448" s="337"/>
      <c r="E448" s="337"/>
      <c r="F448" s="486"/>
      <c r="G448" s="486"/>
      <c r="H448" s="337"/>
      <c r="I448" s="337"/>
      <c r="J448" s="337"/>
      <c r="K448" s="337"/>
      <c r="L448" s="337"/>
      <c r="M448" s="337"/>
      <c r="N448" s="337"/>
      <c r="O448" s="337"/>
      <c r="P448" s="337"/>
      <c r="Q448" s="337"/>
      <c r="R448" s="337"/>
      <c r="S448" s="337"/>
      <c r="T448" s="337"/>
      <c r="U448" s="337"/>
      <c r="V448" s="337"/>
      <c r="W448" s="528"/>
      <c r="X448" s="337"/>
      <c r="Y448" s="337"/>
      <c r="Z448" s="337"/>
    </row>
    <row r="449" ht="18.75" customHeight="1">
      <c r="A449" s="337"/>
      <c r="B449" s="337"/>
      <c r="C449" s="337"/>
      <c r="D449" s="337"/>
      <c r="E449" s="337"/>
      <c r="F449" s="486"/>
      <c r="G449" s="486"/>
      <c r="H449" s="337"/>
      <c r="I449" s="337"/>
      <c r="J449" s="337"/>
      <c r="K449" s="337"/>
      <c r="L449" s="337"/>
      <c r="M449" s="337"/>
      <c r="N449" s="337"/>
      <c r="O449" s="337"/>
      <c r="P449" s="337"/>
      <c r="Q449" s="337"/>
      <c r="R449" s="337"/>
      <c r="S449" s="337"/>
      <c r="T449" s="337"/>
      <c r="U449" s="337"/>
      <c r="V449" s="337"/>
      <c r="W449" s="528"/>
      <c r="X449" s="337"/>
      <c r="Y449" s="337"/>
      <c r="Z449" s="337"/>
    </row>
    <row r="450" ht="18.75" customHeight="1">
      <c r="A450" s="337"/>
      <c r="B450" s="337"/>
      <c r="C450" s="337"/>
      <c r="D450" s="337"/>
      <c r="E450" s="337"/>
      <c r="F450" s="486"/>
      <c r="G450" s="486"/>
      <c r="H450" s="337"/>
      <c r="I450" s="337"/>
      <c r="J450" s="337"/>
      <c r="K450" s="337"/>
      <c r="L450" s="337"/>
      <c r="M450" s="337"/>
      <c r="N450" s="337"/>
      <c r="O450" s="337"/>
      <c r="P450" s="337"/>
      <c r="Q450" s="337"/>
      <c r="R450" s="337"/>
      <c r="S450" s="337"/>
      <c r="T450" s="337"/>
      <c r="U450" s="337"/>
      <c r="V450" s="337"/>
      <c r="W450" s="528"/>
      <c r="X450" s="337"/>
      <c r="Y450" s="337"/>
      <c r="Z450" s="337"/>
    </row>
    <row r="451" ht="18.75" customHeight="1">
      <c r="A451" s="337"/>
      <c r="B451" s="337"/>
      <c r="C451" s="337"/>
      <c r="D451" s="337"/>
      <c r="E451" s="337"/>
      <c r="F451" s="486"/>
      <c r="G451" s="486"/>
      <c r="H451" s="337"/>
      <c r="I451" s="337"/>
      <c r="J451" s="337"/>
      <c r="K451" s="337"/>
      <c r="L451" s="337"/>
      <c r="M451" s="337"/>
      <c r="N451" s="337"/>
      <c r="O451" s="337"/>
      <c r="P451" s="337"/>
      <c r="Q451" s="337"/>
      <c r="R451" s="337"/>
      <c r="S451" s="337"/>
      <c r="T451" s="337"/>
      <c r="U451" s="337"/>
      <c r="V451" s="337"/>
      <c r="W451" s="528"/>
      <c r="X451" s="337"/>
      <c r="Y451" s="337"/>
      <c r="Z451" s="337"/>
    </row>
    <row r="452" ht="18.75" customHeight="1">
      <c r="A452" s="337"/>
      <c r="B452" s="337"/>
      <c r="C452" s="337"/>
      <c r="D452" s="337"/>
      <c r="E452" s="337"/>
      <c r="F452" s="486"/>
      <c r="G452" s="486"/>
      <c r="H452" s="337"/>
      <c r="I452" s="337"/>
      <c r="J452" s="337"/>
      <c r="K452" s="337"/>
      <c r="L452" s="337"/>
      <c r="M452" s="337"/>
      <c r="N452" s="337"/>
      <c r="O452" s="337"/>
      <c r="P452" s="337"/>
      <c r="Q452" s="337"/>
      <c r="R452" s="337"/>
      <c r="S452" s="337"/>
      <c r="T452" s="337"/>
      <c r="U452" s="337"/>
      <c r="V452" s="337"/>
      <c r="W452" s="528"/>
      <c r="X452" s="337"/>
      <c r="Y452" s="337"/>
      <c r="Z452" s="337"/>
    </row>
    <row r="453" ht="18.75" customHeight="1">
      <c r="A453" s="337"/>
      <c r="B453" s="337"/>
      <c r="C453" s="337"/>
      <c r="D453" s="337"/>
      <c r="E453" s="337"/>
      <c r="F453" s="486"/>
      <c r="G453" s="486"/>
      <c r="H453" s="337"/>
      <c r="I453" s="337"/>
      <c r="J453" s="337"/>
      <c r="K453" s="337"/>
      <c r="L453" s="337"/>
      <c r="M453" s="337"/>
      <c r="N453" s="337"/>
      <c r="O453" s="337"/>
      <c r="P453" s="337"/>
      <c r="Q453" s="337"/>
      <c r="R453" s="337"/>
      <c r="S453" s="337"/>
      <c r="T453" s="337"/>
      <c r="U453" s="337"/>
      <c r="V453" s="337"/>
      <c r="W453" s="528"/>
      <c r="X453" s="337"/>
      <c r="Y453" s="337"/>
      <c r="Z453" s="337"/>
    </row>
    <row r="454" ht="18.75" customHeight="1">
      <c r="A454" s="337"/>
      <c r="B454" s="337"/>
      <c r="C454" s="337"/>
      <c r="D454" s="337"/>
      <c r="E454" s="337"/>
      <c r="F454" s="486"/>
      <c r="G454" s="486"/>
      <c r="H454" s="337"/>
      <c r="I454" s="337"/>
      <c r="J454" s="337"/>
      <c r="K454" s="337"/>
      <c r="L454" s="337"/>
      <c r="M454" s="337"/>
      <c r="N454" s="337"/>
      <c r="O454" s="337"/>
      <c r="P454" s="337"/>
      <c r="Q454" s="337"/>
      <c r="R454" s="337"/>
      <c r="S454" s="337"/>
      <c r="T454" s="337"/>
      <c r="U454" s="337"/>
      <c r="V454" s="337"/>
      <c r="W454" s="528"/>
      <c r="X454" s="337"/>
      <c r="Y454" s="337"/>
      <c r="Z454" s="337"/>
    </row>
    <row r="455" ht="18.75" customHeight="1">
      <c r="A455" s="337"/>
      <c r="B455" s="337"/>
      <c r="C455" s="337"/>
      <c r="D455" s="337"/>
      <c r="E455" s="337"/>
      <c r="F455" s="486"/>
      <c r="G455" s="486"/>
      <c r="H455" s="337"/>
      <c r="I455" s="337"/>
      <c r="J455" s="337"/>
      <c r="K455" s="337"/>
      <c r="L455" s="337"/>
      <c r="M455" s="337"/>
      <c r="N455" s="337"/>
      <c r="O455" s="337"/>
      <c r="P455" s="337"/>
      <c r="Q455" s="337"/>
      <c r="R455" s="337"/>
      <c r="S455" s="337"/>
      <c r="T455" s="337"/>
      <c r="U455" s="337"/>
      <c r="V455" s="337"/>
      <c r="W455" s="528"/>
      <c r="X455" s="337"/>
      <c r="Y455" s="337"/>
      <c r="Z455" s="337"/>
    </row>
    <row r="456" ht="18.75" customHeight="1">
      <c r="A456" s="337"/>
      <c r="B456" s="337"/>
      <c r="C456" s="337"/>
      <c r="D456" s="337"/>
      <c r="E456" s="337"/>
      <c r="F456" s="486"/>
      <c r="G456" s="486"/>
      <c r="H456" s="337"/>
      <c r="I456" s="337"/>
      <c r="J456" s="337"/>
      <c r="K456" s="337"/>
      <c r="L456" s="337"/>
      <c r="M456" s="337"/>
      <c r="N456" s="337"/>
      <c r="O456" s="337"/>
      <c r="P456" s="337"/>
      <c r="Q456" s="337"/>
      <c r="R456" s="337"/>
      <c r="S456" s="337"/>
      <c r="T456" s="337"/>
      <c r="U456" s="337"/>
      <c r="V456" s="337"/>
      <c r="W456" s="528"/>
      <c r="X456" s="337"/>
      <c r="Y456" s="337"/>
      <c r="Z456" s="337"/>
    </row>
    <row r="457" ht="18.75" customHeight="1">
      <c r="A457" s="337"/>
      <c r="B457" s="337"/>
      <c r="C457" s="337"/>
      <c r="D457" s="337"/>
      <c r="E457" s="337"/>
      <c r="F457" s="486"/>
      <c r="G457" s="486"/>
      <c r="H457" s="337"/>
      <c r="I457" s="337"/>
      <c r="J457" s="337"/>
      <c r="K457" s="337"/>
      <c r="L457" s="337"/>
      <c r="M457" s="337"/>
      <c r="N457" s="337"/>
      <c r="O457" s="337"/>
      <c r="P457" s="337"/>
      <c r="Q457" s="337"/>
      <c r="R457" s="337"/>
      <c r="S457" s="337"/>
      <c r="T457" s="337"/>
      <c r="U457" s="337"/>
      <c r="V457" s="337"/>
      <c r="W457" s="528"/>
      <c r="X457" s="337"/>
      <c r="Y457" s="337"/>
      <c r="Z457" s="337"/>
    </row>
    <row r="458" ht="18.75" customHeight="1">
      <c r="A458" s="337"/>
      <c r="B458" s="337"/>
      <c r="C458" s="337"/>
      <c r="D458" s="337"/>
      <c r="E458" s="337"/>
      <c r="F458" s="486"/>
      <c r="G458" s="486"/>
      <c r="H458" s="337"/>
      <c r="I458" s="337"/>
      <c r="J458" s="337"/>
      <c r="K458" s="337"/>
      <c r="L458" s="337"/>
      <c r="M458" s="337"/>
      <c r="N458" s="337"/>
      <c r="O458" s="337"/>
      <c r="P458" s="337"/>
      <c r="Q458" s="337"/>
      <c r="R458" s="337"/>
      <c r="S458" s="337"/>
      <c r="T458" s="337"/>
      <c r="U458" s="337"/>
      <c r="V458" s="337"/>
      <c r="W458" s="528"/>
      <c r="X458" s="337"/>
      <c r="Y458" s="337"/>
      <c r="Z458" s="337"/>
    </row>
    <row r="459" ht="18.75" customHeight="1">
      <c r="A459" s="337"/>
      <c r="B459" s="337"/>
      <c r="C459" s="337"/>
      <c r="D459" s="337"/>
      <c r="E459" s="337"/>
      <c r="F459" s="486"/>
      <c r="G459" s="486"/>
      <c r="H459" s="337"/>
      <c r="I459" s="337"/>
      <c r="J459" s="337"/>
      <c r="K459" s="337"/>
      <c r="L459" s="337"/>
      <c r="M459" s="337"/>
      <c r="N459" s="337"/>
      <c r="O459" s="337"/>
      <c r="P459" s="337"/>
      <c r="Q459" s="337"/>
      <c r="R459" s="337"/>
      <c r="S459" s="337"/>
      <c r="T459" s="337"/>
      <c r="U459" s="337"/>
      <c r="V459" s="337"/>
      <c r="W459" s="528"/>
      <c r="X459" s="337"/>
      <c r="Y459" s="337"/>
      <c r="Z459" s="337"/>
    </row>
    <row r="460" ht="18.75" customHeight="1">
      <c r="A460" s="337"/>
      <c r="B460" s="337"/>
      <c r="C460" s="337"/>
      <c r="D460" s="337"/>
      <c r="E460" s="337"/>
      <c r="F460" s="486"/>
      <c r="G460" s="486"/>
      <c r="H460" s="337"/>
      <c r="I460" s="337"/>
      <c r="J460" s="337"/>
      <c r="K460" s="337"/>
      <c r="L460" s="337"/>
      <c r="M460" s="337"/>
      <c r="N460" s="337"/>
      <c r="O460" s="337"/>
      <c r="P460" s="337"/>
      <c r="Q460" s="337"/>
      <c r="R460" s="337"/>
      <c r="S460" s="337"/>
      <c r="T460" s="337"/>
      <c r="U460" s="337"/>
      <c r="V460" s="337"/>
      <c r="W460" s="528"/>
      <c r="X460" s="337"/>
      <c r="Y460" s="337"/>
      <c r="Z460" s="337"/>
    </row>
    <row r="461" ht="18.75" customHeight="1">
      <c r="A461" s="337"/>
      <c r="B461" s="337"/>
      <c r="C461" s="337"/>
      <c r="D461" s="337"/>
      <c r="E461" s="337"/>
      <c r="F461" s="486"/>
      <c r="G461" s="486"/>
      <c r="H461" s="337"/>
      <c r="I461" s="337"/>
      <c r="J461" s="337"/>
      <c r="K461" s="337"/>
      <c r="L461" s="337"/>
      <c r="M461" s="337"/>
      <c r="N461" s="337"/>
      <c r="O461" s="337"/>
      <c r="P461" s="337"/>
      <c r="Q461" s="337"/>
      <c r="R461" s="337"/>
      <c r="S461" s="337"/>
      <c r="T461" s="337"/>
      <c r="U461" s="337"/>
      <c r="V461" s="337"/>
      <c r="W461" s="528"/>
      <c r="X461" s="337"/>
      <c r="Y461" s="337"/>
      <c r="Z461" s="337"/>
    </row>
    <row r="462" ht="18.75" customHeight="1">
      <c r="A462" s="337"/>
      <c r="B462" s="337"/>
      <c r="C462" s="337"/>
      <c r="D462" s="337"/>
      <c r="E462" s="337"/>
      <c r="F462" s="486"/>
      <c r="G462" s="486"/>
      <c r="H462" s="337"/>
      <c r="I462" s="337"/>
      <c r="J462" s="337"/>
      <c r="K462" s="337"/>
      <c r="L462" s="337"/>
      <c r="M462" s="337"/>
      <c r="N462" s="337"/>
      <c r="O462" s="337"/>
      <c r="P462" s="337"/>
      <c r="Q462" s="337"/>
      <c r="R462" s="337"/>
      <c r="S462" s="337"/>
      <c r="T462" s="337"/>
      <c r="U462" s="337"/>
      <c r="V462" s="337"/>
      <c r="W462" s="528"/>
      <c r="X462" s="337"/>
      <c r="Y462" s="337"/>
      <c r="Z462" s="337"/>
    </row>
    <row r="463" ht="18.75" customHeight="1">
      <c r="A463" s="337"/>
      <c r="B463" s="337"/>
      <c r="C463" s="337"/>
      <c r="D463" s="337"/>
      <c r="E463" s="337"/>
      <c r="F463" s="486"/>
      <c r="G463" s="486"/>
      <c r="H463" s="337"/>
      <c r="I463" s="337"/>
      <c r="J463" s="337"/>
      <c r="K463" s="337"/>
      <c r="L463" s="337"/>
      <c r="M463" s="337"/>
      <c r="N463" s="337"/>
      <c r="O463" s="337"/>
      <c r="P463" s="337"/>
      <c r="Q463" s="337"/>
      <c r="R463" s="337"/>
      <c r="S463" s="337"/>
      <c r="T463" s="337"/>
      <c r="U463" s="337"/>
      <c r="V463" s="337"/>
      <c r="W463" s="528"/>
      <c r="X463" s="337"/>
      <c r="Y463" s="337"/>
      <c r="Z463" s="337"/>
    </row>
    <row r="464" ht="18.75" customHeight="1">
      <c r="A464" s="337"/>
      <c r="B464" s="337"/>
      <c r="C464" s="337"/>
      <c r="D464" s="337"/>
      <c r="E464" s="337"/>
      <c r="F464" s="486"/>
      <c r="G464" s="486"/>
      <c r="H464" s="337"/>
      <c r="I464" s="337"/>
      <c r="J464" s="337"/>
      <c r="K464" s="337"/>
      <c r="L464" s="337"/>
      <c r="M464" s="337"/>
      <c r="N464" s="337"/>
      <c r="O464" s="337"/>
      <c r="P464" s="337"/>
      <c r="Q464" s="337"/>
      <c r="R464" s="337"/>
      <c r="S464" s="337"/>
      <c r="T464" s="337"/>
      <c r="U464" s="337"/>
      <c r="V464" s="337"/>
      <c r="W464" s="528"/>
      <c r="X464" s="337"/>
      <c r="Y464" s="337"/>
      <c r="Z464" s="337"/>
    </row>
    <row r="465" ht="18.75" customHeight="1">
      <c r="A465" s="337"/>
      <c r="B465" s="337"/>
      <c r="C465" s="337"/>
      <c r="D465" s="337"/>
      <c r="E465" s="337"/>
      <c r="F465" s="486"/>
      <c r="G465" s="486"/>
      <c r="H465" s="337"/>
      <c r="I465" s="337"/>
      <c r="J465" s="337"/>
      <c r="K465" s="337"/>
      <c r="L465" s="337"/>
      <c r="M465" s="337"/>
      <c r="N465" s="337"/>
      <c r="O465" s="337"/>
      <c r="P465" s="337"/>
      <c r="Q465" s="337"/>
      <c r="R465" s="337"/>
      <c r="S465" s="337"/>
      <c r="T465" s="337"/>
      <c r="U465" s="337"/>
      <c r="V465" s="337"/>
      <c r="W465" s="528"/>
      <c r="X465" s="337"/>
      <c r="Y465" s="337"/>
      <c r="Z465" s="337"/>
    </row>
    <row r="466" ht="18.75" customHeight="1">
      <c r="A466" s="337"/>
      <c r="B466" s="337"/>
      <c r="C466" s="337"/>
      <c r="D466" s="337"/>
      <c r="E466" s="337"/>
      <c r="F466" s="486"/>
      <c r="G466" s="486"/>
      <c r="H466" s="337"/>
      <c r="I466" s="337"/>
      <c r="J466" s="337"/>
      <c r="K466" s="337"/>
      <c r="L466" s="337"/>
      <c r="M466" s="337"/>
      <c r="N466" s="337"/>
      <c r="O466" s="337"/>
      <c r="P466" s="337"/>
      <c r="Q466" s="337"/>
      <c r="R466" s="337"/>
      <c r="S466" s="337"/>
      <c r="T466" s="337"/>
      <c r="U466" s="337"/>
      <c r="V466" s="337"/>
      <c r="W466" s="528"/>
      <c r="X466" s="337"/>
      <c r="Y466" s="337"/>
      <c r="Z466" s="337"/>
    </row>
    <row r="467" ht="18.75" customHeight="1">
      <c r="A467" s="337"/>
      <c r="B467" s="337"/>
      <c r="C467" s="337"/>
      <c r="D467" s="337"/>
      <c r="E467" s="337"/>
      <c r="F467" s="486"/>
      <c r="G467" s="486"/>
      <c r="H467" s="337"/>
      <c r="I467" s="337"/>
      <c r="J467" s="337"/>
      <c r="K467" s="337"/>
      <c r="L467" s="337"/>
      <c r="M467" s="337"/>
      <c r="N467" s="337"/>
      <c r="O467" s="337"/>
      <c r="P467" s="337"/>
      <c r="Q467" s="337"/>
      <c r="R467" s="337"/>
      <c r="S467" s="337"/>
      <c r="T467" s="337"/>
      <c r="U467" s="337"/>
      <c r="V467" s="337"/>
      <c r="W467" s="528"/>
      <c r="X467" s="337"/>
      <c r="Y467" s="337"/>
      <c r="Z467" s="337"/>
    </row>
    <row r="468" ht="18.75" customHeight="1">
      <c r="A468" s="337"/>
      <c r="B468" s="337"/>
      <c r="C468" s="337"/>
      <c r="D468" s="337"/>
      <c r="E468" s="337"/>
      <c r="F468" s="486"/>
      <c r="G468" s="486"/>
      <c r="H468" s="337"/>
      <c r="I468" s="337"/>
      <c r="J468" s="337"/>
      <c r="K468" s="337"/>
      <c r="L468" s="337"/>
      <c r="M468" s="337"/>
      <c r="N468" s="337"/>
      <c r="O468" s="337"/>
      <c r="P468" s="337"/>
      <c r="Q468" s="337"/>
      <c r="R468" s="337"/>
      <c r="S468" s="337"/>
      <c r="T468" s="337"/>
      <c r="U468" s="337"/>
      <c r="V468" s="337"/>
      <c r="W468" s="528"/>
      <c r="X468" s="337"/>
      <c r="Y468" s="337"/>
      <c r="Z468" s="337"/>
    </row>
    <row r="469" ht="18.75" customHeight="1">
      <c r="A469" s="337"/>
      <c r="B469" s="337"/>
      <c r="C469" s="337"/>
      <c r="D469" s="337"/>
      <c r="E469" s="337"/>
      <c r="F469" s="486"/>
      <c r="G469" s="486"/>
      <c r="H469" s="337"/>
      <c r="I469" s="337"/>
      <c r="J469" s="337"/>
      <c r="K469" s="337"/>
      <c r="L469" s="337"/>
      <c r="M469" s="337"/>
      <c r="N469" s="337"/>
      <c r="O469" s="337"/>
      <c r="P469" s="337"/>
      <c r="Q469" s="337"/>
      <c r="R469" s="337"/>
      <c r="S469" s="337"/>
      <c r="T469" s="337"/>
      <c r="U469" s="337"/>
      <c r="V469" s="337"/>
      <c r="W469" s="528"/>
      <c r="X469" s="337"/>
      <c r="Y469" s="337"/>
      <c r="Z469" s="337"/>
    </row>
    <row r="470" ht="18.75" customHeight="1">
      <c r="A470" s="337"/>
      <c r="B470" s="337"/>
      <c r="C470" s="337"/>
      <c r="D470" s="337"/>
      <c r="E470" s="337"/>
      <c r="F470" s="486"/>
      <c r="G470" s="486"/>
      <c r="H470" s="337"/>
      <c r="I470" s="337"/>
      <c r="J470" s="337"/>
      <c r="K470" s="337"/>
      <c r="L470" s="337"/>
      <c r="M470" s="337"/>
      <c r="N470" s="337"/>
      <c r="O470" s="337"/>
      <c r="P470" s="337"/>
      <c r="Q470" s="337"/>
      <c r="R470" s="337"/>
      <c r="S470" s="337"/>
      <c r="T470" s="337"/>
      <c r="U470" s="337"/>
      <c r="V470" s="337"/>
      <c r="W470" s="528"/>
      <c r="X470" s="337"/>
      <c r="Y470" s="337"/>
      <c r="Z470" s="337"/>
    </row>
    <row r="471" ht="18.75" customHeight="1">
      <c r="A471" s="337"/>
      <c r="B471" s="337"/>
      <c r="C471" s="337"/>
      <c r="D471" s="337"/>
      <c r="E471" s="337"/>
      <c r="F471" s="486"/>
      <c r="G471" s="486"/>
      <c r="H471" s="337"/>
      <c r="I471" s="337"/>
      <c r="J471" s="337"/>
      <c r="K471" s="337"/>
      <c r="L471" s="337"/>
      <c r="M471" s="337"/>
      <c r="N471" s="337"/>
      <c r="O471" s="337"/>
      <c r="P471" s="337"/>
      <c r="Q471" s="337"/>
      <c r="R471" s="337"/>
      <c r="S471" s="337"/>
      <c r="T471" s="337"/>
      <c r="U471" s="337"/>
      <c r="V471" s="337"/>
      <c r="W471" s="528"/>
      <c r="X471" s="337"/>
      <c r="Y471" s="337"/>
      <c r="Z471" s="337"/>
    </row>
    <row r="472" ht="18.75" customHeight="1">
      <c r="A472" s="337"/>
      <c r="B472" s="337"/>
      <c r="C472" s="337"/>
      <c r="D472" s="337"/>
      <c r="E472" s="337"/>
      <c r="F472" s="486"/>
      <c r="G472" s="486"/>
      <c r="H472" s="337"/>
      <c r="I472" s="337"/>
      <c r="J472" s="337"/>
      <c r="K472" s="337"/>
      <c r="L472" s="337"/>
      <c r="M472" s="337"/>
      <c r="N472" s="337"/>
      <c r="O472" s="337"/>
      <c r="P472" s="337"/>
      <c r="Q472" s="337"/>
      <c r="R472" s="337"/>
      <c r="S472" s="337"/>
      <c r="T472" s="337"/>
      <c r="U472" s="337"/>
      <c r="V472" s="337"/>
      <c r="W472" s="528"/>
      <c r="X472" s="337"/>
      <c r="Y472" s="337"/>
      <c r="Z472" s="337"/>
    </row>
    <row r="473" ht="18.75" customHeight="1">
      <c r="A473" s="337"/>
      <c r="B473" s="337"/>
      <c r="C473" s="337"/>
      <c r="D473" s="337"/>
      <c r="E473" s="337"/>
      <c r="F473" s="486"/>
      <c r="G473" s="486"/>
      <c r="H473" s="337"/>
      <c r="I473" s="337"/>
      <c r="J473" s="337"/>
      <c r="K473" s="337"/>
      <c r="L473" s="337"/>
      <c r="M473" s="337"/>
      <c r="N473" s="337"/>
      <c r="O473" s="337"/>
      <c r="P473" s="337"/>
      <c r="Q473" s="337"/>
      <c r="R473" s="337"/>
      <c r="S473" s="337"/>
      <c r="T473" s="337"/>
      <c r="U473" s="337"/>
      <c r="V473" s="337"/>
      <c r="W473" s="528"/>
      <c r="X473" s="337"/>
      <c r="Y473" s="337"/>
      <c r="Z473" s="337"/>
    </row>
    <row r="474" ht="18.75" customHeight="1">
      <c r="A474" s="337"/>
      <c r="B474" s="337"/>
      <c r="C474" s="337"/>
      <c r="D474" s="337"/>
      <c r="E474" s="337"/>
      <c r="F474" s="486"/>
      <c r="G474" s="486"/>
      <c r="H474" s="337"/>
      <c r="I474" s="337"/>
      <c r="J474" s="337"/>
      <c r="K474" s="337"/>
      <c r="L474" s="337"/>
      <c r="M474" s="337"/>
      <c r="N474" s="337"/>
      <c r="O474" s="337"/>
      <c r="P474" s="337"/>
      <c r="Q474" s="337"/>
      <c r="R474" s="337"/>
      <c r="S474" s="337"/>
      <c r="T474" s="337"/>
      <c r="U474" s="337"/>
      <c r="V474" s="337"/>
      <c r="W474" s="528"/>
      <c r="X474" s="337"/>
      <c r="Y474" s="337"/>
      <c r="Z474" s="337"/>
    </row>
    <row r="475" ht="18.75" customHeight="1">
      <c r="A475" s="337"/>
      <c r="B475" s="337"/>
      <c r="C475" s="337"/>
      <c r="D475" s="337"/>
      <c r="E475" s="337"/>
      <c r="F475" s="486"/>
      <c r="G475" s="486"/>
      <c r="H475" s="337"/>
      <c r="I475" s="337"/>
      <c r="J475" s="337"/>
      <c r="K475" s="337"/>
      <c r="L475" s="337"/>
      <c r="M475" s="337"/>
      <c r="N475" s="337"/>
      <c r="O475" s="337"/>
      <c r="P475" s="337"/>
      <c r="Q475" s="337"/>
      <c r="R475" s="337"/>
      <c r="S475" s="337"/>
      <c r="T475" s="337"/>
      <c r="U475" s="337"/>
      <c r="V475" s="337"/>
      <c r="W475" s="528"/>
      <c r="X475" s="337"/>
      <c r="Y475" s="337"/>
      <c r="Z475" s="337"/>
    </row>
    <row r="476" ht="18.75" customHeight="1">
      <c r="A476" s="337"/>
      <c r="B476" s="337"/>
      <c r="C476" s="337"/>
      <c r="D476" s="337"/>
      <c r="E476" s="337"/>
      <c r="F476" s="486"/>
      <c r="G476" s="486"/>
      <c r="H476" s="337"/>
      <c r="I476" s="337"/>
      <c r="J476" s="337"/>
      <c r="K476" s="337"/>
      <c r="L476" s="337"/>
      <c r="M476" s="337"/>
      <c r="N476" s="337"/>
      <c r="O476" s="337"/>
      <c r="P476" s="337"/>
      <c r="Q476" s="337"/>
      <c r="R476" s="337"/>
      <c r="S476" s="337"/>
      <c r="T476" s="337"/>
      <c r="U476" s="337"/>
      <c r="V476" s="337"/>
      <c r="W476" s="528"/>
      <c r="X476" s="337"/>
      <c r="Y476" s="337"/>
      <c r="Z476" s="337"/>
    </row>
    <row r="477" ht="18.75" customHeight="1">
      <c r="A477" s="337"/>
      <c r="B477" s="337"/>
      <c r="C477" s="337"/>
      <c r="D477" s="337"/>
      <c r="E477" s="337"/>
      <c r="F477" s="486"/>
      <c r="G477" s="486"/>
      <c r="H477" s="337"/>
      <c r="I477" s="337"/>
      <c r="J477" s="337"/>
      <c r="K477" s="337"/>
      <c r="L477" s="337"/>
      <c r="M477" s="337"/>
      <c r="N477" s="337"/>
      <c r="O477" s="337"/>
      <c r="P477" s="337"/>
      <c r="Q477" s="337"/>
      <c r="R477" s="337"/>
      <c r="S477" s="337"/>
      <c r="T477" s="337"/>
      <c r="U477" s="337"/>
      <c r="V477" s="337"/>
      <c r="W477" s="528"/>
      <c r="X477" s="337"/>
      <c r="Y477" s="337"/>
      <c r="Z477" s="337"/>
    </row>
    <row r="478" ht="18.75" customHeight="1">
      <c r="A478" s="337"/>
      <c r="B478" s="337"/>
      <c r="C478" s="337"/>
      <c r="D478" s="337"/>
      <c r="E478" s="337"/>
      <c r="F478" s="486"/>
      <c r="G478" s="486"/>
      <c r="H478" s="337"/>
      <c r="I478" s="337"/>
      <c r="J478" s="337"/>
      <c r="K478" s="337"/>
      <c r="L478" s="337"/>
      <c r="M478" s="337"/>
      <c r="N478" s="337"/>
      <c r="O478" s="337"/>
      <c r="P478" s="337"/>
      <c r="Q478" s="337"/>
      <c r="R478" s="337"/>
      <c r="S478" s="337"/>
      <c r="T478" s="337"/>
      <c r="U478" s="337"/>
      <c r="V478" s="337"/>
      <c r="W478" s="528"/>
      <c r="X478" s="337"/>
      <c r="Y478" s="337"/>
      <c r="Z478" s="337"/>
    </row>
    <row r="479" ht="18.75" customHeight="1">
      <c r="A479" s="337"/>
      <c r="B479" s="337"/>
      <c r="C479" s="337"/>
      <c r="D479" s="337"/>
      <c r="E479" s="337"/>
      <c r="F479" s="486"/>
      <c r="G479" s="486"/>
      <c r="H479" s="337"/>
      <c r="I479" s="337"/>
      <c r="J479" s="337"/>
      <c r="K479" s="337"/>
      <c r="L479" s="337"/>
      <c r="M479" s="337"/>
      <c r="N479" s="337"/>
      <c r="O479" s="337"/>
      <c r="P479" s="337"/>
      <c r="Q479" s="337"/>
      <c r="R479" s="337"/>
      <c r="S479" s="337"/>
      <c r="T479" s="337"/>
      <c r="U479" s="337"/>
      <c r="V479" s="337"/>
      <c r="W479" s="528"/>
      <c r="X479" s="337"/>
      <c r="Y479" s="337"/>
      <c r="Z479" s="337"/>
    </row>
    <row r="480" ht="18.75" customHeight="1">
      <c r="A480" s="337"/>
      <c r="B480" s="337"/>
      <c r="C480" s="337"/>
      <c r="D480" s="337"/>
      <c r="E480" s="337"/>
      <c r="F480" s="486"/>
      <c r="G480" s="486"/>
      <c r="H480" s="337"/>
      <c r="I480" s="337"/>
      <c r="J480" s="337"/>
      <c r="K480" s="337"/>
      <c r="L480" s="337"/>
      <c r="M480" s="337"/>
      <c r="N480" s="337"/>
      <c r="O480" s="337"/>
      <c r="P480" s="337"/>
      <c r="Q480" s="337"/>
      <c r="R480" s="337"/>
      <c r="S480" s="337"/>
      <c r="T480" s="337"/>
      <c r="U480" s="337"/>
      <c r="V480" s="337"/>
      <c r="W480" s="528"/>
      <c r="X480" s="337"/>
      <c r="Y480" s="337"/>
      <c r="Z480" s="337"/>
    </row>
    <row r="481" ht="18.75" customHeight="1">
      <c r="A481" s="337"/>
      <c r="B481" s="337"/>
      <c r="C481" s="337"/>
      <c r="D481" s="337"/>
      <c r="E481" s="337"/>
      <c r="F481" s="486"/>
      <c r="G481" s="486"/>
      <c r="H481" s="337"/>
      <c r="I481" s="337"/>
      <c r="J481" s="337"/>
      <c r="K481" s="337"/>
      <c r="L481" s="337"/>
      <c r="M481" s="337"/>
      <c r="N481" s="337"/>
      <c r="O481" s="337"/>
      <c r="P481" s="337"/>
      <c r="Q481" s="337"/>
      <c r="R481" s="337"/>
      <c r="S481" s="337"/>
      <c r="T481" s="337"/>
      <c r="U481" s="337"/>
      <c r="V481" s="337"/>
      <c r="W481" s="528"/>
      <c r="X481" s="337"/>
      <c r="Y481" s="337"/>
      <c r="Z481" s="337"/>
    </row>
    <row r="482" ht="18.75" customHeight="1">
      <c r="A482" s="337"/>
      <c r="B482" s="337"/>
      <c r="C482" s="337"/>
      <c r="D482" s="337"/>
      <c r="E482" s="337"/>
      <c r="F482" s="486"/>
      <c r="G482" s="486"/>
      <c r="H482" s="337"/>
      <c r="I482" s="337"/>
      <c r="J482" s="337"/>
      <c r="K482" s="337"/>
      <c r="L482" s="337"/>
      <c r="M482" s="337"/>
      <c r="N482" s="337"/>
      <c r="O482" s="337"/>
      <c r="P482" s="337"/>
      <c r="Q482" s="337"/>
      <c r="R482" s="337"/>
      <c r="S482" s="337"/>
      <c r="T482" s="337"/>
      <c r="U482" s="337"/>
      <c r="V482" s="337"/>
      <c r="W482" s="528"/>
      <c r="X482" s="337"/>
      <c r="Y482" s="337"/>
      <c r="Z482" s="337"/>
    </row>
    <row r="483" ht="18.75" customHeight="1">
      <c r="A483" s="337"/>
      <c r="B483" s="337"/>
      <c r="C483" s="337"/>
      <c r="D483" s="337"/>
      <c r="E483" s="337"/>
      <c r="F483" s="486"/>
      <c r="G483" s="486"/>
      <c r="H483" s="337"/>
      <c r="I483" s="337"/>
      <c r="J483" s="337"/>
      <c r="K483" s="337"/>
      <c r="L483" s="337"/>
      <c r="M483" s="337"/>
      <c r="N483" s="337"/>
      <c r="O483" s="337"/>
      <c r="P483" s="337"/>
      <c r="Q483" s="337"/>
      <c r="R483" s="337"/>
      <c r="S483" s="337"/>
      <c r="T483" s="337"/>
      <c r="U483" s="337"/>
      <c r="V483" s="337"/>
      <c r="W483" s="528"/>
      <c r="X483" s="337"/>
      <c r="Y483" s="337"/>
      <c r="Z483" s="337"/>
    </row>
    <row r="484" ht="18.75" customHeight="1">
      <c r="A484" s="337"/>
      <c r="B484" s="337"/>
      <c r="C484" s="337"/>
      <c r="D484" s="337"/>
      <c r="E484" s="337"/>
      <c r="F484" s="486"/>
      <c r="G484" s="486"/>
      <c r="H484" s="337"/>
      <c r="I484" s="337"/>
      <c r="J484" s="337"/>
      <c r="K484" s="337"/>
      <c r="L484" s="337"/>
      <c r="M484" s="337"/>
      <c r="N484" s="337"/>
      <c r="O484" s="337"/>
      <c r="P484" s="337"/>
      <c r="Q484" s="337"/>
      <c r="R484" s="337"/>
      <c r="S484" s="337"/>
      <c r="T484" s="337"/>
      <c r="U484" s="337"/>
      <c r="V484" s="337"/>
      <c r="W484" s="528"/>
      <c r="X484" s="337"/>
      <c r="Y484" s="337"/>
      <c r="Z484" s="337"/>
    </row>
    <row r="485" ht="18.75" customHeight="1">
      <c r="A485" s="337"/>
      <c r="B485" s="337"/>
      <c r="C485" s="337"/>
      <c r="D485" s="337"/>
      <c r="E485" s="337"/>
      <c r="F485" s="486"/>
      <c r="G485" s="486"/>
      <c r="H485" s="337"/>
      <c r="I485" s="337"/>
      <c r="J485" s="337"/>
      <c r="K485" s="337"/>
      <c r="L485" s="337"/>
      <c r="M485" s="337"/>
      <c r="N485" s="337"/>
      <c r="O485" s="337"/>
      <c r="P485" s="337"/>
      <c r="Q485" s="337"/>
      <c r="R485" s="337"/>
      <c r="S485" s="337"/>
      <c r="T485" s="337"/>
      <c r="U485" s="337"/>
      <c r="V485" s="337"/>
      <c r="W485" s="528"/>
      <c r="X485" s="337"/>
      <c r="Y485" s="337"/>
      <c r="Z485" s="337"/>
    </row>
    <row r="486" ht="18.75" customHeight="1">
      <c r="A486" s="337"/>
      <c r="B486" s="337"/>
      <c r="C486" s="337"/>
      <c r="D486" s="337"/>
      <c r="E486" s="337"/>
      <c r="F486" s="486"/>
      <c r="G486" s="486"/>
      <c r="H486" s="337"/>
      <c r="I486" s="337"/>
      <c r="J486" s="337"/>
      <c r="K486" s="337"/>
      <c r="L486" s="337"/>
      <c r="M486" s="337"/>
      <c r="N486" s="337"/>
      <c r="O486" s="337"/>
      <c r="P486" s="337"/>
      <c r="Q486" s="337"/>
      <c r="R486" s="337"/>
      <c r="S486" s="337"/>
      <c r="T486" s="337"/>
      <c r="U486" s="337"/>
      <c r="V486" s="337"/>
      <c r="W486" s="528"/>
      <c r="X486" s="337"/>
      <c r="Y486" s="337"/>
      <c r="Z486" s="337"/>
    </row>
    <row r="487" ht="18.75" customHeight="1">
      <c r="A487" s="337"/>
      <c r="B487" s="337"/>
      <c r="C487" s="337"/>
      <c r="D487" s="337"/>
      <c r="E487" s="337"/>
      <c r="F487" s="486"/>
      <c r="G487" s="486"/>
      <c r="H487" s="337"/>
      <c r="I487" s="337"/>
      <c r="J487" s="337"/>
      <c r="K487" s="337"/>
      <c r="L487" s="337"/>
      <c r="M487" s="337"/>
      <c r="N487" s="337"/>
      <c r="O487" s="337"/>
      <c r="P487" s="337"/>
      <c r="Q487" s="337"/>
      <c r="R487" s="337"/>
      <c r="S487" s="337"/>
      <c r="T487" s="337"/>
      <c r="U487" s="337"/>
      <c r="V487" s="337"/>
      <c r="W487" s="528"/>
      <c r="X487" s="337"/>
      <c r="Y487" s="337"/>
      <c r="Z487" s="337"/>
    </row>
    <row r="488" ht="18.75" customHeight="1">
      <c r="A488" s="337"/>
      <c r="B488" s="337"/>
      <c r="C488" s="337"/>
      <c r="D488" s="337"/>
      <c r="E488" s="337"/>
      <c r="F488" s="486"/>
      <c r="G488" s="486"/>
      <c r="H488" s="337"/>
      <c r="I488" s="337"/>
      <c r="J488" s="337"/>
      <c r="K488" s="337"/>
      <c r="L488" s="337"/>
      <c r="M488" s="337"/>
      <c r="N488" s="337"/>
      <c r="O488" s="337"/>
      <c r="P488" s="337"/>
      <c r="Q488" s="337"/>
      <c r="R488" s="337"/>
      <c r="S488" s="337"/>
      <c r="T488" s="337"/>
      <c r="U488" s="337"/>
      <c r="V488" s="337"/>
      <c r="W488" s="528"/>
      <c r="X488" s="337"/>
      <c r="Y488" s="337"/>
      <c r="Z488" s="337"/>
    </row>
    <row r="489" ht="18.75" customHeight="1">
      <c r="A489" s="337"/>
      <c r="B489" s="337"/>
      <c r="C489" s="337"/>
      <c r="D489" s="337"/>
      <c r="E489" s="337"/>
      <c r="F489" s="486"/>
      <c r="G489" s="486"/>
      <c r="H489" s="337"/>
      <c r="I489" s="337"/>
      <c r="J489" s="337"/>
      <c r="K489" s="337"/>
      <c r="L489" s="337"/>
      <c r="M489" s="337"/>
      <c r="N489" s="337"/>
      <c r="O489" s="337"/>
      <c r="P489" s="337"/>
      <c r="Q489" s="337"/>
      <c r="R489" s="337"/>
      <c r="S489" s="337"/>
      <c r="T489" s="337"/>
      <c r="U489" s="337"/>
      <c r="V489" s="337"/>
      <c r="W489" s="528"/>
      <c r="X489" s="337"/>
      <c r="Y489" s="337"/>
      <c r="Z489" s="337"/>
    </row>
    <row r="490" ht="18.75" customHeight="1">
      <c r="A490" s="337"/>
      <c r="B490" s="337"/>
      <c r="C490" s="337"/>
      <c r="D490" s="337"/>
      <c r="E490" s="337"/>
      <c r="F490" s="486"/>
      <c r="G490" s="486"/>
      <c r="H490" s="337"/>
      <c r="I490" s="337"/>
      <c r="J490" s="337"/>
      <c r="K490" s="337"/>
      <c r="L490" s="337"/>
      <c r="M490" s="337"/>
      <c r="N490" s="337"/>
      <c r="O490" s="337"/>
      <c r="P490" s="337"/>
      <c r="Q490" s="337"/>
      <c r="R490" s="337"/>
      <c r="S490" s="337"/>
      <c r="T490" s="337"/>
      <c r="U490" s="337"/>
      <c r="V490" s="337"/>
      <c r="W490" s="528"/>
      <c r="X490" s="337"/>
      <c r="Y490" s="337"/>
      <c r="Z490" s="337"/>
    </row>
    <row r="491" ht="18.75" customHeight="1">
      <c r="A491" s="337"/>
      <c r="B491" s="337"/>
      <c r="C491" s="337"/>
      <c r="D491" s="337"/>
      <c r="E491" s="337"/>
      <c r="F491" s="486"/>
      <c r="G491" s="486"/>
      <c r="H491" s="337"/>
      <c r="I491" s="337"/>
      <c r="J491" s="337"/>
      <c r="K491" s="337"/>
      <c r="L491" s="337"/>
      <c r="M491" s="337"/>
      <c r="N491" s="337"/>
      <c r="O491" s="337"/>
      <c r="P491" s="337"/>
      <c r="Q491" s="337"/>
      <c r="R491" s="337"/>
      <c r="S491" s="337"/>
      <c r="T491" s="337"/>
      <c r="U491" s="337"/>
      <c r="V491" s="337"/>
      <c r="W491" s="528"/>
      <c r="X491" s="337"/>
      <c r="Y491" s="337"/>
      <c r="Z491" s="337"/>
    </row>
    <row r="492" ht="18.75" customHeight="1">
      <c r="A492" s="337"/>
      <c r="B492" s="337"/>
      <c r="C492" s="337"/>
      <c r="D492" s="337"/>
      <c r="E492" s="337"/>
      <c r="F492" s="486"/>
      <c r="G492" s="486"/>
      <c r="H492" s="337"/>
      <c r="I492" s="337"/>
      <c r="J492" s="337"/>
      <c r="K492" s="337"/>
      <c r="L492" s="337"/>
      <c r="M492" s="337"/>
      <c r="N492" s="337"/>
      <c r="O492" s="337"/>
      <c r="P492" s="337"/>
      <c r="Q492" s="337"/>
      <c r="R492" s="337"/>
      <c r="S492" s="337"/>
      <c r="T492" s="337"/>
      <c r="U492" s="337"/>
      <c r="V492" s="337"/>
      <c r="W492" s="528"/>
      <c r="X492" s="337"/>
      <c r="Y492" s="337"/>
      <c r="Z492" s="337"/>
    </row>
    <row r="493" ht="18.75" customHeight="1">
      <c r="A493" s="337"/>
      <c r="B493" s="337"/>
      <c r="C493" s="337"/>
      <c r="D493" s="337"/>
      <c r="E493" s="337"/>
      <c r="F493" s="486"/>
      <c r="G493" s="486"/>
      <c r="H493" s="337"/>
      <c r="I493" s="337"/>
      <c r="J493" s="337"/>
      <c r="K493" s="337"/>
      <c r="L493" s="337"/>
      <c r="M493" s="337"/>
      <c r="N493" s="337"/>
      <c r="O493" s="337"/>
      <c r="P493" s="337"/>
      <c r="Q493" s="337"/>
      <c r="R493" s="337"/>
      <c r="S493" s="337"/>
      <c r="T493" s="337"/>
      <c r="U493" s="337"/>
      <c r="V493" s="337"/>
      <c r="W493" s="528"/>
      <c r="X493" s="337"/>
      <c r="Y493" s="337"/>
      <c r="Z493" s="337"/>
    </row>
    <row r="494" ht="18.75" customHeight="1">
      <c r="A494" s="337"/>
      <c r="B494" s="337"/>
      <c r="C494" s="337"/>
      <c r="D494" s="337"/>
      <c r="E494" s="337"/>
      <c r="F494" s="486"/>
      <c r="G494" s="486"/>
      <c r="H494" s="337"/>
      <c r="I494" s="337"/>
      <c r="J494" s="337"/>
      <c r="K494" s="337"/>
      <c r="L494" s="337"/>
      <c r="M494" s="337"/>
      <c r="N494" s="337"/>
      <c r="O494" s="337"/>
      <c r="P494" s="337"/>
      <c r="Q494" s="337"/>
      <c r="R494" s="337"/>
      <c r="S494" s="337"/>
      <c r="T494" s="337"/>
      <c r="U494" s="337"/>
      <c r="V494" s="337"/>
      <c r="W494" s="528"/>
      <c r="X494" s="337"/>
      <c r="Y494" s="337"/>
      <c r="Z494" s="337"/>
    </row>
    <row r="495" ht="18.75" customHeight="1">
      <c r="A495" s="337"/>
      <c r="B495" s="337"/>
      <c r="C495" s="337"/>
      <c r="D495" s="337"/>
      <c r="E495" s="337"/>
      <c r="F495" s="486"/>
      <c r="G495" s="486"/>
      <c r="H495" s="337"/>
      <c r="I495" s="337"/>
      <c r="J495" s="337"/>
      <c r="K495" s="337"/>
      <c r="L495" s="337"/>
      <c r="M495" s="337"/>
      <c r="N495" s="337"/>
      <c r="O495" s="337"/>
      <c r="P495" s="337"/>
      <c r="Q495" s="337"/>
      <c r="R495" s="337"/>
      <c r="S495" s="337"/>
      <c r="T495" s="337"/>
      <c r="U495" s="337"/>
      <c r="V495" s="337"/>
      <c r="W495" s="528"/>
      <c r="X495" s="337"/>
      <c r="Y495" s="337"/>
      <c r="Z495" s="337"/>
    </row>
    <row r="496" ht="18.75" customHeight="1">
      <c r="A496" s="337"/>
      <c r="B496" s="337"/>
      <c r="C496" s="337"/>
      <c r="D496" s="337"/>
      <c r="E496" s="337"/>
      <c r="F496" s="486"/>
      <c r="G496" s="486"/>
      <c r="H496" s="337"/>
      <c r="I496" s="337"/>
      <c r="J496" s="337"/>
      <c r="K496" s="337"/>
      <c r="L496" s="337"/>
      <c r="M496" s="337"/>
      <c r="N496" s="337"/>
      <c r="O496" s="337"/>
      <c r="P496" s="337"/>
      <c r="Q496" s="337"/>
      <c r="R496" s="337"/>
      <c r="S496" s="337"/>
      <c r="T496" s="337"/>
      <c r="U496" s="337"/>
      <c r="V496" s="337"/>
      <c r="W496" s="528"/>
      <c r="X496" s="337"/>
      <c r="Y496" s="337"/>
      <c r="Z496" s="337"/>
    </row>
    <row r="497" ht="18.75" customHeight="1">
      <c r="A497" s="337"/>
      <c r="B497" s="337"/>
      <c r="C497" s="337"/>
      <c r="D497" s="337"/>
      <c r="E497" s="337"/>
      <c r="F497" s="486"/>
      <c r="G497" s="486"/>
      <c r="H497" s="337"/>
      <c r="I497" s="337"/>
      <c r="J497" s="337"/>
      <c r="K497" s="337"/>
      <c r="L497" s="337"/>
      <c r="M497" s="337"/>
      <c r="N497" s="337"/>
      <c r="O497" s="337"/>
      <c r="P497" s="337"/>
      <c r="Q497" s="337"/>
      <c r="R497" s="337"/>
      <c r="S497" s="337"/>
      <c r="T497" s="337"/>
      <c r="U497" s="337"/>
      <c r="V497" s="337"/>
      <c r="W497" s="528"/>
      <c r="X497" s="337"/>
      <c r="Y497" s="337"/>
      <c r="Z497" s="337"/>
    </row>
    <row r="498" ht="18.75" customHeight="1">
      <c r="A498" s="337"/>
      <c r="B498" s="337"/>
      <c r="C498" s="337"/>
      <c r="D498" s="337"/>
      <c r="E498" s="337"/>
      <c r="F498" s="486"/>
      <c r="G498" s="486"/>
      <c r="H498" s="337"/>
      <c r="I498" s="337"/>
      <c r="J498" s="337"/>
      <c r="K498" s="337"/>
      <c r="L498" s="337"/>
      <c r="M498" s="337"/>
      <c r="N498" s="337"/>
      <c r="O498" s="337"/>
      <c r="P498" s="337"/>
      <c r="Q498" s="337"/>
      <c r="R498" s="337"/>
      <c r="S498" s="337"/>
      <c r="T498" s="337"/>
      <c r="U498" s="337"/>
      <c r="V498" s="337"/>
      <c r="W498" s="528"/>
      <c r="X498" s="337"/>
      <c r="Y498" s="337"/>
      <c r="Z498" s="337"/>
    </row>
    <row r="499" ht="18.75" customHeight="1">
      <c r="A499" s="337"/>
      <c r="B499" s="337"/>
      <c r="C499" s="337"/>
      <c r="D499" s="337"/>
      <c r="E499" s="337"/>
      <c r="F499" s="486"/>
      <c r="G499" s="486"/>
      <c r="H499" s="337"/>
      <c r="I499" s="337"/>
      <c r="J499" s="337"/>
      <c r="K499" s="337"/>
      <c r="L499" s="337"/>
      <c r="M499" s="337"/>
      <c r="N499" s="337"/>
      <c r="O499" s="337"/>
      <c r="P499" s="337"/>
      <c r="Q499" s="337"/>
      <c r="R499" s="337"/>
      <c r="S499" s="337"/>
      <c r="T499" s="337"/>
      <c r="U499" s="337"/>
      <c r="V499" s="337"/>
      <c r="W499" s="528"/>
      <c r="X499" s="337"/>
      <c r="Y499" s="337"/>
      <c r="Z499" s="337"/>
    </row>
    <row r="500" ht="18.75" customHeight="1">
      <c r="A500" s="337"/>
      <c r="B500" s="337"/>
      <c r="C500" s="337"/>
      <c r="D500" s="337"/>
      <c r="E500" s="337"/>
      <c r="F500" s="486"/>
      <c r="G500" s="486"/>
      <c r="H500" s="337"/>
      <c r="I500" s="337"/>
      <c r="J500" s="337"/>
      <c r="K500" s="337"/>
      <c r="L500" s="337"/>
      <c r="M500" s="337"/>
      <c r="N500" s="337"/>
      <c r="O500" s="337"/>
      <c r="P500" s="337"/>
      <c r="Q500" s="337"/>
      <c r="R500" s="337"/>
      <c r="S500" s="337"/>
      <c r="T500" s="337"/>
      <c r="U500" s="337"/>
      <c r="V500" s="337"/>
      <c r="W500" s="528"/>
      <c r="X500" s="337"/>
      <c r="Y500" s="337"/>
      <c r="Z500" s="337"/>
    </row>
    <row r="501" ht="18.75" customHeight="1">
      <c r="A501" s="337"/>
      <c r="B501" s="337"/>
      <c r="C501" s="337"/>
      <c r="D501" s="337"/>
      <c r="E501" s="337"/>
      <c r="F501" s="486"/>
      <c r="G501" s="486"/>
      <c r="H501" s="337"/>
      <c r="I501" s="337"/>
      <c r="J501" s="337"/>
      <c r="K501" s="337"/>
      <c r="L501" s="337"/>
      <c r="M501" s="337"/>
      <c r="N501" s="337"/>
      <c r="O501" s="337"/>
      <c r="P501" s="337"/>
      <c r="Q501" s="337"/>
      <c r="R501" s="337"/>
      <c r="S501" s="337"/>
      <c r="T501" s="337"/>
      <c r="U501" s="337"/>
      <c r="V501" s="337"/>
      <c r="W501" s="528"/>
      <c r="X501" s="337"/>
      <c r="Y501" s="337"/>
      <c r="Z501" s="337"/>
    </row>
    <row r="502" ht="18.75" customHeight="1">
      <c r="A502" s="337"/>
      <c r="B502" s="337"/>
      <c r="C502" s="337"/>
      <c r="D502" s="337"/>
      <c r="E502" s="337"/>
      <c r="F502" s="486"/>
      <c r="G502" s="486"/>
      <c r="H502" s="337"/>
      <c r="I502" s="337"/>
      <c r="J502" s="337"/>
      <c r="K502" s="337"/>
      <c r="L502" s="337"/>
      <c r="M502" s="337"/>
      <c r="N502" s="337"/>
      <c r="O502" s="337"/>
      <c r="P502" s="337"/>
      <c r="Q502" s="337"/>
      <c r="R502" s="337"/>
      <c r="S502" s="337"/>
      <c r="T502" s="337"/>
      <c r="U502" s="337"/>
      <c r="V502" s="337"/>
      <c r="W502" s="528"/>
      <c r="X502" s="337"/>
      <c r="Y502" s="337"/>
      <c r="Z502" s="337"/>
    </row>
    <row r="503" ht="18.75" customHeight="1">
      <c r="A503" s="337"/>
      <c r="B503" s="337"/>
      <c r="C503" s="337"/>
      <c r="D503" s="337"/>
      <c r="E503" s="337"/>
      <c r="F503" s="486"/>
      <c r="G503" s="486"/>
      <c r="H503" s="337"/>
      <c r="I503" s="337"/>
      <c r="J503" s="337"/>
      <c r="K503" s="337"/>
      <c r="L503" s="337"/>
      <c r="M503" s="337"/>
      <c r="N503" s="337"/>
      <c r="O503" s="337"/>
      <c r="P503" s="337"/>
      <c r="Q503" s="337"/>
      <c r="R503" s="337"/>
      <c r="S503" s="337"/>
      <c r="T503" s="337"/>
      <c r="U503" s="337"/>
      <c r="V503" s="337"/>
      <c r="W503" s="528"/>
      <c r="X503" s="337"/>
      <c r="Y503" s="337"/>
      <c r="Z503" s="337"/>
    </row>
    <row r="504" ht="18.75" customHeight="1">
      <c r="A504" s="337"/>
      <c r="B504" s="337"/>
      <c r="C504" s="337"/>
      <c r="D504" s="337"/>
      <c r="E504" s="337"/>
      <c r="F504" s="486"/>
      <c r="G504" s="486"/>
      <c r="H504" s="337"/>
      <c r="I504" s="337"/>
      <c r="J504" s="337"/>
      <c r="K504" s="337"/>
      <c r="L504" s="337"/>
      <c r="M504" s="337"/>
      <c r="N504" s="337"/>
      <c r="O504" s="337"/>
      <c r="P504" s="337"/>
      <c r="Q504" s="337"/>
      <c r="R504" s="337"/>
      <c r="S504" s="337"/>
      <c r="T504" s="337"/>
      <c r="U504" s="337"/>
      <c r="V504" s="337"/>
      <c r="W504" s="528"/>
      <c r="X504" s="337"/>
      <c r="Y504" s="337"/>
      <c r="Z504" s="337"/>
    </row>
    <row r="505" ht="18.75" customHeight="1">
      <c r="A505" s="337"/>
      <c r="B505" s="337"/>
      <c r="C505" s="337"/>
      <c r="D505" s="337"/>
      <c r="E505" s="337"/>
      <c r="F505" s="486"/>
      <c r="G505" s="486"/>
      <c r="H505" s="337"/>
      <c r="I505" s="337"/>
      <c r="J505" s="337"/>
      <c r="K505" s="337"/>
      <c r="L505" s="337"/>
      <c r="M505" s="337"/>
      <c r="N505" s="337"/>
      <c r="O505" s="337"/>
      <c r="P505" s="337"/>
      <c r="Q505" s="337"/>
      <c r="R505" s="337"/>
      <c r="S505" s="337"/>
      <c r="T505" s="337"/>
      <c r="U505" s="337"/>
      <c r="V505" s="337"/>
      <c r="W505" s="528"/>
      <c r="X505" s="337"/>
      <c r="Y505" s="337"/>
      <c r="Z505" s="337"/>
    </row>
    <row r="506" ht="18.75" customHeight="1">
      <c r="A506" s="337"/>
      <c r="B506" s="337"/>
      <c r="C506" s="337"/>
      <c r="D506" s="337"/>
      <c r="E506" s="337"/>
      <c r="F506" s="486"/>
      <c r="G506" s="486"/>
      <c r="H506" s="337"/>
      <c r="I506" s="337"/>
      <c r="J506" s="337"/>
      <c r="K506" s="337"/>
      <c r="L506" s="337"/>
      <c r="M506" s="337"/>
      <c r="N506" s="337"/>
      <c r="O506" s="337"/>
      <c r="P506" s="337"/>
      <c r="Q506" s="337"/>
      <c r="R506" s="337"/>
      <c r="S506" s="337"/>
      <c r="T506" s="337"/>
      <c r="U506" s="337"/>
      <c r="V506" s="337"/>
      <c r="W506" s="528"/>
      <c r="X506" s="337"/>
      <c r="Y506" s="337"/>
      <c r="Z506" s="337"/>
    </row>
    <row r="507" ht="18.75" customHeight="1">
      <c r="A507" s="337"/>
      <c r="B507" s="337"/>
      <c r="C507" s="337"/>
      <c r="D507" s="337"/>
      <c r="E507" s="337"/>
      <c r="F507" s="486"/>
      <c r="G507" s="486"/>
      <c r="H507" s="337"/>
      <c r="I507" s="337"/>
      <c r="J507" s="337"/>
      <c r="K507" s="337"/>
      <c r="L507" s="337"/>
      <c r="M507" s="337"/>
      <c r="N507" s="337"/>
      <c r="O507" s="337"/>
      <c r="P507" s="337"/>
      <c r="Q507" s="337"/>
      <c r="R507" s="337"/>
      <c r="S507" s="337"/>
      <c r="T507" s="337"/>
      <c r="U507" s="337"/>
      <c r="V507" s="337"/>
      <c r="W507" s="528"/>
      <c r="X507" s="337"/>
      <c r="Y507" s="337"/>
      <c r="Z507" s="337"/>
    </row>
    <row r="508" ht="18.75" customHeight="1">
      <c r="A508" s="337"/>
      <c r="B508" s="337"/>
      <c r="C508" s="337"/>
      <c r="D508" s="337"/>
      <c r="E508" s="337"/>
      <c r="F508" s="486"/>
      <c r="G508" s="486"/>
      <c r="H508" s="337"/>
      <c r="I508" s="337"/>
      <c r="J508" s="337"/>
      <c r="K508" s="337"/>
      <c r="L508" s="337"/>
      <c r="M508" s="337"/>
      <c r="N508" s="337"/>
      <c r="O508" s="337"/>
      <c r="P508" s="337"/>
      <c r="Q508" s="337"/>
      <c r="R508" s="337"/>
      <c r="S508" s="337"/>
      <c r="T508" s="337"/>
      <c r="U508" s="337"/>
      <c r="V508" s="337"/>
      <c r="W508" s="528"/>
      <c r="X508" s="337"/>
      <c r="Y508" s="337"/>
      <c r="Z508" s="337"/>
    </row>
    <row r="509" ht="18.75" customHeight="1">
      <c r="A509" s="337"/>
      <c r="B509" s="337"/>
      <c r="C509" s="337"/>
      <c r="D509" s="337"/>
      <c r="E509" s="337"/>
      <c r="F509" s="486"/>
      <c r="G509" s="486"/>
      <c r="H509" s="337"/>
      <c r="I509" s="337"/>
      <c r="J509" s="337"/>
      <c r="K509" s="337"/>
      <c r="L509" s="337"/>
      <c r="M509" s="337"/>
      <c r="N509" s="337"/>
      <c r="O509" s="337"/>
      <c r="P509" s="337"/>
      <c r="Q509" s="337"/>
      <c r="R509" s="337"/>
      <c r="S509" s="337"/>
      <c r="T509" s="337"/>
      <c r="U509" s="337"/>
      <c r="V509" s="337"/>
      <c r="W509" s="528"/>
      <c r="X509" s="337"/>
      <c r="Y509" s="337"/>
      <c r="Z509" s="337"/>
    </row>
    <row r="510" ht="18.75" customHeight="1">
      <c r="A510" s="337"/>
      <c r="B510" s="337"/>
      <c r="C510" s="337"/>
      <c r="D510" s="337"/>
      <c r="E510" s="337"/>
      <c r="F510" s="486"/>
      <c r="G510" s="486"/>
      <c r="H510" s="337"/>
      <c r="I510" s="337"/>
      <c r="J510" s="337"/>
      <c r="K510" s="337"/>
      <c r="L510" s="337"/>
      <c r="M510" s="337"/>
      <c r="N510" s="337"/>
      <c r="O510" s="337"/>
      <c r="P510" s="337"/>
      <c r="Q510" s="337"/>
      <c r="R510" s="337"/>
      <c r="S510" s="337"/>
      <c r="T510" s="337"/>
      <c r="U510" s="337"/>
      <c r="V510" s="337"/>
      <c r="W510" s="528"/>
      <c r="X510" s="337"/>
      <c r="Y510" s="337"/>
      <c r="Z510" s="337"/>
    </row>
    <row r="511" ht="18.75" customHeight="1">
      <c r="A511" s="337"/>
      <c r="B511" s="337"/>
      <c r="C511" s="337"/>
      <c r="D511" s="337"/>
      <c r="E511" s="337"/>
      <c r="F511" s="486"/>
      <c r="G511" s="486"/>
      <c r="H511" s="337"/>
      <c r="I511" s="337"/>
      <c r="J511" s="337"/>
      <c r="K511" s="337"/>
      <c r="L511" s="337"/>
      <c r="M511" s="337"/>
      <c r="N511" s="337"/>
      <c r="O511" s="337"/>
      <c r="P511" s="337"/>
      <c r="Q511" s="337"/>
      <c r="R511" s="337"/>
      <c r="S511" s="337"/>
      <c r="T511" s="337"/>
      <c r="U511" s="337"/>
      <c r="V511" s="337"/>
      <c r="W511" s="528"/>
      <c r="X511" s="337"/>
      <c r="Y511" s="337"/>
      <c r="Z511" s="337"/>
    </row>
    <row r="512" ht="18.75" customHeight="1">
      <c r="A512" s="337"/>
      <c r="B512" s="337"/>
      <c r="C512" s="337"/>
      <c r="D512" s="337"/>
      <c r="E512" s="337"/>
      <c r="F512" s="486"/>
      <c r="G512" s="486"/>
      <c r="H512" s="337"/>
      <c r="I512" s="337"/>
      <c r="J512" s="337"/>
      <c r="K512" s="337"/>
      <c r="L512" s="337"/>
      <c r="M512" s="337"/>
      <c r="N512" s="337"/>
      <c r="O512" s="337"/>
      <c r="P512" s="337"/>
      <c r="Q512" s="337"/>
      <c r="R512" s="337"/>
      <c r="S512" s="337"/>
      <c r="T512" s="337"/>
      <c r="U512" s="337"/>
      <c r="V512" s="337"/>
      <c r="W512" s="528"/>
      <c r="X512" s="337"/>
      <c r="Y512" s="337"/>
      <c r="Z512" s="337"/>
    </row>
    <row r="513" ht="18.75" customHeight="1">
      <c r="A513" s="337"/>
      <c r="B513" s="337"/>
      <c r="C513" s="337"/>
      <c r="D513" s="337"/>
      <c r="E513" s="337"/>
      <c r="F513" s="486"/>
      <c r="G513" s="486"/>
      <c r="H513" s="337"/>
      <c r="I513" s="337"/>
      <c r="J513" s="337"/>
      <c r="K513" s="337"/>
      <c r="L513" s="337"/>
      <c r="M513" s="337"/>
      <c r="N513" s="337"/>
      <c r="O513" s="337"/>
      <c r="P513" s="337"/>
      <c r="Q513" s="337"/>
      <c r="R513" s="337"/>
      <c r="S513" s="337"/>
      <c r="T513" s="337"/>
      <c r="U513" s="337"/>
      <c r="V513" s="337"/>
      <c r="W513" s="528"/>
      <c r="X513" s="337"/>
      <c r="Y513" s="337"/>
      <c r="Z513" s="337"/>
    </row>
    <row r="514" ht="18.75" customHeight="1">
      <c r="A514" s="337"/>
      <c r="B514" s="337"/>
      <c r="C514" s="337"/>
      <c r="D514" s="337"/>
      <c r="E514" s="337"/>
      <c r="F514" s="486"/>
      <c r="G514" s="486"/>
      <c r="H514" s="337"/>
      <c r="I514" s="337"/>
      <c r="J514" s="337"/>
      <c r="K514" s="337"/>
      <c r="L514" s="337"/>
      <c r="M514" s="337"/>
      <c r="N514" s="337"/>
      <c r="O514" s="337"/>
      <c r="P514" s="337"/>
      <c r="Q514" s="337"/>
      <c r="R514" s="337"/>
      <c r="S514" s="337"/>
      <c r="T514" s="337"/>
      <c r="U514" s="337"/>
      <c r="V514" s="337"/>
      <c r="W514" s="528"/>
      <c r="X514" s="337"/>
      <c r="Y514" s="337"/>
      <c r="Z514" s="337"/>
    </row>
    <row r="515" ht="18.75" customHeight="1">
      <c r="A515" s="337"/>
      <c r="B515" s="337"/>
      <c r="C515" s="337"/>
      <c r="D515" s="337"/>
      <c r="E515" s="337"/>
      <c r="F515" s="486"/>
      <c r="G515" s="486"/>
      <c r="H515" s="337"/>
      <c r="I515" s="337"/>
      <c r="J515" s="337"/>
      <c r="K515" s="337"/>
      <c r="L515" s="337"/>
      <c r="M515" s="337"/>
      <c r="N515" s="337"/>
      <c r="O515" s="337"/>
      <c r="P515" s="337"/>
      <c r="Q515" s="337"/>
      <c r="R515" s="337"/>
      <c r="S515" s="337"/>
      <c r="T515" s="337"/>
      <c r="U515" s="337"/>
      <c r="V515" s="337"/>
      <c r="W515" s="528"/>
      <c r="X515" s="337"/>
      <c r="Y515" s="337"/>
      <c r="Z515" s="337"/>
    </row>
    <row r="516" ht="18.75" customHeight="1">
      <c r="A516" s="337"/>
      <c r="B516" s="337"/>
      <c r="C516" s="337"/>
      <c r="D516" s="337"/>
      <c r="E516" s="337"/>
      <c r="F516" s="486"/>
      <c r="G516" s="486"/>
      <c r="H516" s="337"/>
      <c r="I516" s="337"/>
      <c r="J516" s="337"/>
      <c r="K516" s="337"/>
      <c r="L516" s="337"/>
      <c r="M516" s="337"/>
      <c r="N516" s="337"/>
      <c r="O516" s="337"/>
      <c r="P516" s="337"/>
      <c r="Q516" s="337"/>
      <c r="R516" s="337"/>
      <c r="S516" s="337"/>
      <c r="T516" s="337"/>
      <c r="U516" s="337"/>
      <c r="V516" s="337"/>
      <c r="W516" s="528"/>
      <c r="X516" s="337"/>
      <c r="Y516" s="337"/>
      <c r="Z516" s="337"/>
    </row>
    <row r="517" ht="18.75" customHeight="1">
      <c r="A517" s="337"/>
      <c r="B517" s="337"/>
      <c r="C517" s="337"/>
      <c r="D517" s="337"/>
      <c r="E517" s="337"/>
      <c r="F517" s="486"/>
      <c r="G517" s="486"/>
      <c r="H517" s="337"/>
      <c r="I517" s="337"/>
      <c r="J517" s="337"/>
      <c r="K517" s="337"/>
      <c r="L517" s="337"/>
      <c r="M517" s="337"/>
      <c r="N517" s="337"/>
      <c r="O517" s="337"/>
      <c r="P517" s="337"/>
      <c r="Q517" s="337"/>
      <c r="R517" s="337"/>
      <c r="S517" s="337"/>
      <c r="T517" s="337"/>
      <c r="U517" s="337"/>
      <c r="V517" s="337"/>
      <c r="W517" s="528"/>
      <c r="X517" s="337"/>
      <c r="Y517" s="337"/>
      <c r="Z517" s="337"/>
    </row>
    <row r="518" ht="18.75" customHeight="1">
      <c r="A518" s="337"/>
      <c r="B518" s="337"/>
      <c r="C518" s="337"/>
      <c r="D518" s="337"/>
      <c r="E518" s="337"/>
      <c r="F518" s="486"/>
      <c r="G518" s="486"/>
      <c r="H518" s="337"/>
      <c r="I518" s="337"/>
      <c r="J518" s="337"/>
      <c r="K518" s="337"/>
      <c r="L518" s="337"/>
      <c r="M518" s="337"/>
      <c r="N518" s="337"/>
      <c r="O518" s="337"/>
      <c r="P518" s="337"/>
      <c r="Q518" s="337"/>
      <c r="R518" s="337"/>
      <c r="S518" s="337"/>
      <c r="T518" s="337"/>
      <c r="U518" s="337"/>
      <c r="V518" s="337"/>
      <c r="W518" s="528"/>
      <c r="X518" s="337"/>
      <c r="Y518" s="337"/>
      <c r="Z518" s="337"/>
    </row>
    <row r="519" ht="18.75" customHeight="1">
      <c r="A519" s="337"/>
      <c r="B519" s="337"/>
      <c r="C519" s="337"/>
      <c r="D519" s="337"/>
      <c r="E519" s="337"/>
      <c r="F519" s="486"/>
      <c r="G519" s="486"/>
      <c r="H519" s="337"/>
      <c r="I519" s="337"/>
      <c r="J519" s="337"/>
      <c r="K519" s="337"/>
      <c r="L519" s="337"/>
      <c r="M519" s="337"/>
      <c r="N519" s="337"/>
      <c r="O519" s="337"/>
      <c r="P519" s="337"/>
      <c r="Q519" s="337"/>
      <c r="R519" s="337"/>
      <c r="S519" s="337"/>
      <c r="T519" s="337"/>
      <c r="U519" s="337"/>
      <c r="V519" s="337"/>
      <c r="W519" s="528"/>
      <c r="X519" s="337"/>
      <c r="Y519" s="337"/>
      <c r="Z519" s="337"/>
    </row>
    <row r="520" ht="18.75" customHeight="1">
      <c r="A520" s="337"/>
      <c r="B520" s="337"/>
      <c r="C520" s="337"/>
      <c r="D520" s="337"/>
      <c r="E520" s="337"/>
      <c r="F520" s="486"/>
      <c r="G520" s="486"/>
      <c r="H520" s="337"/>
      <c r="I520" s="337"/>
      <c r="J520" s="337"/>
      <c r="K520" s="337"/>
      <c r="L520" s="337"/>
      <c r="M520" s="337"/>
      <c r="N520" s="337"/>
      <c r="O520" s="337"/>
      <c r="P520" s="337"/>
      <c r="Q520" s="337"/>
      <c r="R520" s="337"/>
      <c r="S520" s="337"/>
      <c r="T520" s="337"/>
      <c r="U520" s="337"/>
      <c r="V520" s="337"/>
      <c r="W520" s="528"/>
      <c r="X520" s="337"/>
      <c r="Y520" s="337"/>
      <c r="Z520" s="337"/>
    </row>
    <row r="521" ht="18.75" customHeight="1">
      <c r="A521" s="337"/>
      <c r="B521" s="337"/>
      <c r="C521" s="337"/>
      <c r="D521" s="337"/>
      <c r="E521" s="337"/>
      <c r="F521" s="486"/>
      <c r="G521" s="486"/>
      <c r="H521" s="337"/>
      <c r="I521" s="337"/>
      <c r="J521" s="337"/>
      <c r="K521" s="337"/>
      <c r="L521" s="337"/>
      <c r="M521" s="337"/>
      <c r="N521" s="337"/>
      <c r="O521" s="337"/>
      <c r="P521" s="337"/>
      <c r="Q521" s="337"/>
      <c r="R521" s="337"/>
      <c r="S521" s="337"/>
      <c r="T521" s="337"/>
      <c r="U521" s="337"/>
      <c r="V521" s="337"/>
      <c r="W521" s="528"/>
      <c r="X521" s="337"/>
      <c r="Y521" s="337"/>
      <c r="Z521" s="337"/>
    </row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6.71"/>
  </cols>
  <sheetData>
    <row r="1" ht="21.0" customHeight="1">
      <c r="A1" s="443"/>
      <c r="B1" s="444"/>
      <c r="C1" s="444"/>
      <c r="D1" s="444"/>
      <c r="E1" s="444"/>
      <c r="F1" s="451"/>
      <c r="G1" s="451"/>
      <c r="H1" s="444"/>
      <c r="I1" s="457"/>
      <c r="J1" s="457"/>
      <c r="K1" s="446"/>
      <c r="L1" s="446"/>
      <c r="M1" s="446"/>
      <c r="N1" s="446"/>
      <c r="O1" s="443"/>
      <c r="P1" s="443"/>
      <c r="Q1" s="443"/>
      <c r="R1" s="446"/>
      <c r="S1" s="446"/>
      <c r="T1" s="446"/>
      <c r="U1" s="446"/>
      <c r="V1" s="446"/>
      <c r="W1" s="446"/>
      <c r="X1" s="443"/>
      <c r="Y1" s="443"/>
    </row>
    <row r="2" ht="21.0" customHeight="1">
      <c r="A2" s="532"/>
      <c r="B2" s="533"/>
      <c r="C2" s="533"/>
      <c r="D2" s="533"/>
      <c r="E2" s="534"/>
      <c r="F2" s="535"/>
      <c r="G2" s="535"/>
      <c r="H2" s="533"/>
      <c r="I2" s="536"/>
      <c r="J2" s="536"/>
      <c r="K2" s="535"/>
      <c r="L2" s="535"/>
      <c r="M2" s="535"/>
      <c r="N2" s="26"/>
      <c r="O2" s="537"/>
      <c r="P2" s="538"/>
      <c r="Q2" s="538"/>
      <c r="R2" s="535"/>
      <c r="S2" s="535"/>
      <c r="T2" s="535"/>
      <c r="U2" s="535"/>
      <c r="V2" s="535"/>
      <c r="W2" s="535"/>
      <c r="X2" s="532"/>
      <c r="Y2" s="532"/>
    </row>
    <row r="3" ht="21.0" customHeight="1">
      <c r="A3" s="532"/>
      <c r="B3" s="533"/>
      <c r="C3" s="26"/>
      <c r="D3" s="535"/>
      <c r="E3" s="535"/>
      <c r="F3" s="535"/>
      <c r="G3" s="535"/>
      <c r="H3" s="535"/>
      <c r="I3" s="535"/>
      <c r="J3" s="535"/>
      <c r="K3" s="538"/>
      <c r="L3" s="537"/>
      <c r="M3" s="537"/>
      <c r="N3" s="538"/>
      <c r="O3" s="537"/>
      <c r="P3" s="538"/>
      <c r="Q3" s="538"/>
      <c r="R3" s="535"/>
      <c r="S3" s="535"/>
      <c r="T3" s="535"/>
      <c r="U3" s="535"/>
      <c r="V3" s="539"/>
      <c r="W3" s="535"/>
      <c r="X3" s="532"/>
      <c r="Y3" s="532"/>
    </row>
    <row r="4" ht="21.0" customHeight="1">
      <c r="A4" s="532"/>
      <c r="B4" s="540"/>
      <c r="C4" s="535"/>
      <c r="D4" s="535"/>
      <c r="E4" s="535"/>
      <c r="F4" s="535"/>
      <c r="G4" s="535"/>
      <c r="H4" s="535"/>
      <c r="I4" s="535"/>
      <c r="J4" s="535"/>
      <c r="K4" s="538"/>
      <c r="L4" s="537"/>
      <c r="M4" s="537"/>
      <c r="N4" s="538"/>
      <c r="O4" s="541"/>
      <c r="P4" s="532"/>
      <c r="Q4" s="532"/>
      <c r="R4" s="535"/>
      <c r="S4" s="535"/>
      <c r="T4" s="535"/>
      <c r="U4" s="535"/>
      <c r="V4" s="539"/>
      <c r="W4" s="535"/>
      <c r="X4" s="532"/>
      <c r="Y4" s="532"/>
    </row>
    <row r="5" ht="21.0" customHeight="1">
      <c r="A5" s="532"/>
      <c r="B5" s="540"/>
      <c r="C5" s="535"/>
      <c r="D5" s="535"/>
      <c r="E5" s="535"/>
      <c r="F5" s="535"/>
      <c r="G5" s="535"/>
      <c r="H5" s="535"/>
      <c r="I5" s="542"/>
      <c r="J5" s="542"/>
      <c r="K5" s="543"/>
      <c r="L5" s="542"/>
      <c r="M5" s="542"/>
      <c r="N5" s="535"/>
      <c r="O5" s="532"/>
      <c r="P5" s="532"/>
      <c r="Q5" s="532"/>
      <c r="R5" s="535"/>
      <c r="S5" s="535"/>
      <c r="T5" s="535"/>
      <c r="U5" s="535"/>
      <c r="V5" s="539"/>
      <c r="W5" s="535"/>
      <c r="X5" s="532"/>
      <c r="Y5" s="532"/>
    </row>
    <row r="6" ht="21.0" customHeight="1">
      <c r="A6" s="532"/>
      <c r="B6" s="540"/>
      <c r="C6" s="535"/>
      <c r="D6" s="535"/>
      <c r="E6" s="535"/>
      <c r="F6" s="535"/>
      <c r="G6" s="535"/>
      <c r="H6" s="533"/>
      <c r="I6" s="26"/>
      <c r="J6" s="26"/>
      <c r="K6" s="537"/>
      <c r="L6" s="538"/>
      <c r="M6" s="538"/>
      <c r="N6" s="535"/>
      <c r="O6" s="532"/>
      <c r="P6" s="532"/>
      <c r="Q6" s="532"/>
      <c r="R6" s="535"/>
      <c r="S6" s="535"/>
      <c r="T6" s="535"/>
      <c r="U6" s="535"/>
      <c r="V6" s="539"/>
      <c r="W6" s="535"/>
      <c r="X6" s="532"/>
      <c r="Y6" s="532"/>
    </row>
    <row r="7" ht="21.0" customHeight="1">
      <c r="A7" s="532"/>
      <c r="B7" s="540"/>
      <c r="C7" s="544"/>
      <c r="D7" s="535"/>
      <c r="E7" s="545"/>
      <c r="F7" s="535"/>
      <c r="G7" s="535"/>
      <c r="H7" s="533"/>
      <c r="I7" s="26"/>
      <c r="J7" s="26"/>
      <c r="K7" s="543"/>
      <c r="L7" s="543"/>
      <c r="M7" s="543"/>
      <c r="N7" s="535"/>
      <c r="O7" s="532"/>
      <c r="P7" s="532"/>
      <c r="Q7" s="532"/>
      <c r="R7" s="535"/>
      <c r="S7" s="535"/>
      <c r="T7" s="535"/>
      <c r="U7" s="535"/>
      <c r="V7" s="539"/>
      <c r="W7" s="535"/>
      <c r="X7" s="532"/>
      <c r="Y7" s="532"/>
    </row>
    <row r="8" ht="21.0" customHeight="1">
      <c r="A8" s="532"/>
      <c r="B8" s="540"/>
      <c r="C8" s="535"/>
      <c r="D8" s="535"/>
      <c r="E8" s="535"/>
      <c r="F8" s="535"/>
      <c r="G8" s="535"/>
      <c r="H8" s="546"/>
      <c r="I8" s="547"/>
      <c r="J8" s="547"/>
      <c r="K8" s="548"/>
      <c r="L8" s="535"/>
      <c r="M8" s="535"/>
      <c r="N8" s="535"/>
      <c r="O8" s="532"/>
      <c r="P8" s="532"/>
      <c r="Q8" s="532"/>
      <c r="R8" s="535"/>
      <c r="S8" s="535"/>
      <c r="T8" s="535"/>
      <c r="U8" s="535"/>
      <c r="V8" s="539"/>
      <c r="W8" s="535"/>
      <c r="X8" s="532"/>
      <c r="Y8" s="532"/>
    </row>
    <row r="9" ht="21.0" customHeight="1">
      <c r="A9" s="443"/>
      <c r="B9" s="450"/>
      <c r="C9" s="446"/>
      <c r="D9" s="446"/>
      <c r="E9" s="446"/>
      <c r="F9" s="446"/>
      <c r="G9" s="446"/>
      <c r="H9" s="458"/>
      <c r="I9" s="547"/>
      <c r="J9" s="547"/>
      <c r="K9" s="548"/>
      <c r="L9" s="535"/>
      <c r="M9" s="535"/>
      <c r="N9" s="535"/>
      <c r="O9" s="532"/>
      <c r="P9" s="532"/>
      <c r="Q9" s="532"/>
      <c r="R9" s="535"/>
      <c r="S9" s="535"/>
      <c r="T9" s="535"/>
      <c r="U9" s="535"/>
      <c r="V9" s="539"/>
      <c r="W9" s="535"/>
      <c r="X9" s="532"/>
      <c r="Y9" s="532"/>
    </row>
    <row r="10" ht="21.0" customHeight="1">
      <c r="A10" s="443"/>
      <c r="B10" s="444"/>
      <c r="C10" s="446"/>
      <c r="D10" s="446"/>
      <c r="E10" s="446"/>
      <c r="F10" s="446"/>
      <c r="G10" s="446"/>
      <c r="H10" s="458"/>
      <c r="I10" s="547"/>
      <c r="J10" s="547"/>
      <c r="K10" s="548"/>
      <c r="L10" s="535"/>
      <c r="M10" s="535"/>
      <c r="N10" s="535"/>
      <c r="O10" s="532"/>
      <c r="P10" s="532"/>
      <c r="Q10" s="532"/>
      <c r="R10" s="535"/>
      <c r="S10" s="535"/>
      <c r="T10" s="535"/>
      <c r="U10" s="535"/>
      <c r="V10" s="539"/>
      <c r="W10" s="535"/>
      <c r="X10" s="532"/>
      <c r="Y10" s="532"/>
    </row>
    <row r="11" ht="21.0" customHeight="1">
      <c r="A11" s="443"/>
      <c r="B11" s="444" t="s">
        <v>150</v>
      </c>
      <c r="C11" s="446" t="s">
        <v>151</v>
      </c>
      <c r="D11" s="446" t="s">
        <v>152</v>
      </c>
      <c r="E11" s="443" t="s">
        <v>159</v>
      </c>
      <c r="F11" s="446"/>
      <c r="G11" s="446"/>
      <c r="H11" s="458"/>
      <c r="I11" s="536"/>
      <c r="J11" s="536"/>
      <c r="K11" s="546"/>
      <c r="L11" s="535"/>
      <c r="M11" s="535"/>
      <c r="N11" s="535"/>
      <c r="O11" s="532"/>
      <c r="P11" s="532"/>
      <c r="Q11" s="532"/>
      <c r="R11" s="535"/>
      <c r="S11" s="535"/>
      <c r="T11" s="535"/>
      <c r="U11" s="535"/>
      <c r="V11" s="533"/>
      <c r="W11" s="535"/>
      <c r="X11" s="535"/>
      <c r="Y11" s="532"/>
    </row>
    <row r="12" ht="21.0" customHeight="1">
      <c r="A12" s="443"/>
      <c r="B12" s="444">
        <v>1.0</v>
      </c>
      <c r="C12" s="458"/>
      <c r="D12" s="519"/>
      <c r="E12" s="458"/>
      <c r="F12" s="446"/>
      <c r="G12" s="446"/>
      <c r="H12" s="458"/>
      <c r="I12" s="549"/>
      <c r="J12" s="549"/>
      <c r="K12" s="548"/>
      <c r="L12" s="535"/>
      <c r="M12" s="535"/>
      <c r="N12" s="535"/>
      <c r="O12" s="532"/>
      <c r="P12" s="532"/>
      <c r="Q12" s="532"/>
      <c r="R12" s="535"/>
      <c r="S12" s="66"/>
      <c r="T12" s="66"/>
      <c r="U12" s="535"/>
      <c r="V12" s="533"/>
      <c r="W12" s="550"/>
      <c r="X12" s="541"/>
      <c r="Y12" s="532"/>
    </row>
    <row r="13" ht="21.0" customHeight="1">
      <c r="A13" s="443"/>
      <c r="B13" s="444">
        <v>2.0</v>
      </c>
      <c r="C13" s="476"/>
      <c r="D13" s="519"/>
      <c r="E13" s="476"/>
      <c r="F13" s="451"/>
      <c r="G13" s="451"/>
      <c r="H13" s="444"/>
      <c r="I13" s="536"/>
      <c r="J13" s="536"/>
      <c r="K13" s="535"/>
      <c r="L13" s="535"/>
      <c r="M13" s="535"/>
      <c r="N13" s="535"/>
      <c r="O13" s="532"/>
      <c r="P13" s="532"/>
      <c r="Q13" s="532"/>
      <c r="R13" s="535"/>
      <c r="S13" s="66"/>
      <c r="T13" s="66"/>
      <c r="U13" s="535"/>
      <c r="V13" s="533"/>
      <c r="W13" s="533"/>
      <c r="X13" s="551"/>
      <c r="Y13" s="532"/>
    </row>
    <row r="14" ht="21.0" customHeight="1">
      <c r="A14" s="443"/>
      <c r="B14" s="444">
        <v>3.0</v>
      </c>
      <c r="C14" s="458"/>
      <c r="D14" s="519"/>
      <c r="E14" s="476"/>
      <c r="F14" s="451"/>
      <c r="G14" s="451"/>
      <c r="H14" s="444"/>
      <c r="I14" s="536"/>
      <c r="J14" s="536"/>
      <c r="K14" s="535"/>
      <c r="L14" s="535"/>
      <c r="M14" s="535"/>
      <c r="N14" s="535"/>
      <c r="O14" s="532"/>
      <c r="P14" s="532"/>
      <c r="Q14" s="532"/>
      <c r="R14" s="535"/>
      <c r="S14" s="66"/>
      <c r="T14" s="66"/>
      <c r="U14" s="535"/>
      <c r="V14" s="533"/>
      <c r="W14" s="533"/>
      <c r="X14" s="551"/>
      <c r="Y14" s="532"/>
    </row>
    <row r="15" ht="21.0" customHeight="1">
      <c r="A15" s="443"/>
      <c r="B15" s="444">
        <v>4.0</v>
      </c>
      <c r="C15" s="458"/>
      <c r="D15" s="519"/>
      <c r="E15" s="476"/>
      <c r="F15" s="451"/>
      <c r="G15" s="451"/>
      <c r="H15" s="444"/>
      <c r="I15" s="536"/>
      <c r="J15" s="536"/>
      <c r="K15" s="535"/>
      <c r="L15" s="535"/>
      <c r="M15" s="535"/>
      <c r="N15" s="535"/>
      <c r="O15" s="532"/>
      <c r="P15" s="532"/>
      <c r="Q15" s="532"/>
      <c r="R15" s="535"/>
      <c r="S15" s="66"/>
      <c r="T15" s="66"/>
      <c r="U15" s="535"/>
      <c r="V15" s="533"/>
      <c r="W15" s="533"/>
      <c r="X15" s="26"/>
      <c r="Y15" s="532"/>
    </row>
    <row r="16" ht="21.0" customHeight="1">
      <c r="A16" s="443"/>
      <c r="B16" s="444">
        <v>5.0</v>
      </c>
      <c r="C16" s="458"/>
      <c r="D16" s="519"/>
      <c r="E16" s="476"/>
      <c r="F16" s="451"/>
      <c r="G16" s="451"/>
      <c r="H16" s="444"/>
      <c r="I16" s="536"/>
      <c r="J16" s="536"/>
      <c r="K16" s="535"/>
      <c r="L16" s="535"/>
      <c r="M16" s="535"/>
      <c r="N16" s="535"/>
      <c r="O16" s="532"/>
      <c r="P16" s="532"/>
      <c r="Q16" s="532"/>
      <c r="R16" s="535"/>
      <c r="S16" s="66"/>
      <c r="T16" s="66"/>
      <c r="U16" s="535"/>
      <c r="V16" s="533"/>
      <c r="W16" s="533"/>
      <c r="X16" s="551"/>
      <c r="Y16" s="532"/>
    </row>
    <row r="17" ht="21.0" customHeight="1">
      <c r="A17" s="443"/>
      <c r="B17" s="444">
        <v>6.0</v>
      </c>
      <c r="C17" s="458"/>
      <c r="D17" s="519"/>
      <c r="E17" s="476"/>
      <c r="F17" s="451"/>
      <c r="G17" s="451"/>
      <c r="H17" s="444"/>
      <c r="I17" s="536"/>
      <c r="J17" s="536"/>
      <c r="K17" s="535"/>
      <c r="L17" s="535"/>
      <c r="M17" s="535"/>
      <c r="N17" s="535"/>
      <c r="O17" s="532"/>
      <c r="P17" s="532"/>
      <c r="Q17" s="532"/>
      <c r="R17" s="535"/>
      <c r="S17" s="66"/>
      <c r="T17" s="66"/>
      <c r="U17" s="535"/>
      <c r="V17" s="533"/>
      <c r="W17" s="533"/>
      <c r="X17" s="551"/>
      <c r="Y17" s="532"/>
    </row>
    <row r="18" ht="21.0" customHeight="1">
      <c r="A18" s="443"/>
      <c r="B18" s="444">
        <v>7.0</v>
      </c>
      <c r="C18" s="476"/>
      <c r="D18" s="522"/>
      <c r="E18" s="476"/>
      <c r="F18" s="451"/>
      <c r="G18" s="451"/>
      <c r="H18" s="444"/>
      <c r="I18" s="536"/>
      <c r="J18" s="536"/>
      <c r="K18" s="535"/>
      <c r="L18" s="535"/>
      <c r="M18" s="535"/>
      <c r="N18" s="535"/>
      <c r="O18" s="532"/>
      <c r="P18" s="532"/>
      <c r="Q18" s="532"/>
      <c r="R18" s="535"/>
      <c r="S18" s="66"/>
      <c r="T18" s="66"/>
      <c r="U18" s="535"/>
      <c r="V18" s="533"/>
      <c r="W18" s="552"/>
      <c r="X18" s="541"/>
      <c r="Y18" s="532"/>
    </row>
    <row r="19" ht="21.0" customHeight="1">
      <c r="A19" s="443"/>
      <c r="B19" s="444">
        <v>8.0</v>
      </c>
      <c r="C19" s="476"/>
      <c r="D19" s="522"/>
      <c r="E19" s="476"/>
      <c r="F19" s="451"/>
      <c r="G19" s="451"/>
      <c r="H19" s="444"/>
      <c r="I19" s="536"/>
      <c r="J19" s="536"/>
      <c r="K19" s="535"/>
      <c r="L19" s="535"/>
      <c r="M19" s="535"/>
      <c r="N19" s="535"/>
      <c r="O19" s="532"/>
      <c r="P19" s="532"/>
      <c r="Q19" s="532"/>
      <c r="R19" s="535"/>
      <c r="S19" s="66"/>
      <c r="T19" s="66"/>
      <c r="U19" s="535"/>
      <c r="V19" s="533"/>
      <c r="W19" s="533"/>
      <c r="X19" s="541"/>
      <c r="Y19" s="532"/>
    </row>
    <row r="20" ht="21.0" customHeight="1">
      <c r="A20" s="443"/>
      <c r="B20" s="444">
        <v>9.0</v>
      </c>
      <c r="C20" s="458"/>
      <c r="D20" s="475"/>
      <c r="E20" s="476"/>
      <c r="F20" s="451"/>
      <c r="G20" s="451"/>
      <c r="H20" s="444"/>
      <c r="I20" s="536"/>
      <c r="J20" s="536"/>
      <c r="K20" s="535"/>
      <c r="L20" s="535"/>
      <c r="M20" s="535"/>
      <c r="N20" s="535"/>
      <c r="O20" s="532"/>
      <c r="P20" s="532"/>
      <c r="Q20" s="532"/>
      <c r="R20" s="535"/>
      <c r="S20" s="66"/>
      <c r="T20" s="66"/>
      <c r="U20" s="535"/>
      <c r="V20" s="533"/>
      <c r="W20" s="553"/>
      <c r="X20" s="541"/>
      <c r="Y20" s="532"/>
    </row>
    <row r="21" ht="21.0" customHeight="1">
      <c r="A21" s="443"/>
      <c r="B21" s="444">
        <v>10.0</v>
      </c>
      <c r="C21" s="458"/>
      <c r="D21" s="519"/>
      <c r="E21" s="476"/>
      <c r="F21" s="451"/>
      <c r="G21" s="451"/>
      <c r="H21" s="444"/>
      <c r="I21" s="536"/>
      <c r="J21" s="536"/>
      <c r="K21" s="535"/>
      <c r="L21" s="535"/>
      <c r="M21" s="535"/>
      <c r="N21" s="535"/>
      <c r="O21" s="532"/>
      <c r="P21" s="532"/>
      <c r="Q21" s="532"/>
      <c r="R21" s="535"/>
      <c r="S21" s="66"/>
      <c r="T21" s="66"/>
      <c r="U21" s="535"/>
      <c r="V21" s="533"/>
      <c r="W21" s="533"/>
      <c r="X21" s="541"/>
      <c r="Y21" s="532"/>
    </row>
    <row r="22" ht="21.0" customHeight="1">
      <c r="A22" s="443"/>
      <c r="B22" s="444">
        <v>11.0</v>
      </c>
      <c r="C22" s="458"/>
      <c r="D22" s="519"/>
      <c r="E22" s="476"/>
      <c r="F22" s="451"/>
      <c r="G22" s="451"/>
      <c r="H22" s="444"/>
      <c r="I22" s="536"/>
      <c r="J22" s="536"/>
      <c r="K22" s="535"/>
      <c r="L22" s="535"/>
      <c r="M22" s="535"/>
      <c r="N22" s="535"/>
      <c r="O22" s="532"/>
      <c r="P22" s="532"/>
      <c r="Q22" s="532"/>
      <c r="R22" s="535"/>
      <c r="S22" s="66"/>
      <c r="T22" s="66"/>
      <c r="U22" s="535"/>
      <c r="V22" s="533"/>
      <c r="W22" s="553"/>
      <c r="X22" s="541"/>
      <c r="Y22" s="532"/>
    </row>
    <row r="23" ht="21.0" customHeight="1">
      <c r="A23" s="443"/>
      <c r="B23" s="444">
        <v>12.0</v>
      </c>
      <c r="C23" s="476"/>
      <c r="D23" s="522"/>
      <c r="E23" s="476"/>
      <c r="F23" s="451"/>
      <c r="G23" s="451"/>
      <c r="H23" s="444"/>
      <c r="I23" s="536"/>
      <c r="J23" s="536"/>
      <c r="K23" s="535"/>
      <c r="L23" s="535"/>
      <c r="M23" s="535"/>
      <c r="N23" s="535"/>
      <c r="O23" s="532"/>
      <c r="P23" s="532"/>
      <c r="Q23" s="532"/>
      <c r="R23" s="535"/>
      <c r="S23" s="66"/>
      <c r="T23" s="66"/>
      <c r="U23" s="535"/>
      <c r="V23" s="533"/>
      <c r="W23" s="553"/>
      <c r="X23" s="541"/>
      <c r="Y23" s="532"/>
    </row>
    <row r="24" ht="21.0" customHeight="1">
      <c r="A24" s="443"/>
      <c r="B24" s="444">
        <v>13.0</v>
      </c>
      <c r="C24" s="458"/>
      <c r="D24" s="519"/>
      <c r="E24" s="476"/>
      <c r="F24" s="451"/>
      <c r="G24" s="451"/>
      <c r="H24" s="444"/>
      <c r="I24" s="536"/>
      <c r="J24" s="536"/>
      <c r="K24" s="535"/>
      <c r="L24" s="535"/>
      <c r="M24" s="535"/>
      <c r="N24" s="535"/>
      <c r="O24" s="532"/>
      <c r="P24" s="532"/>
      <c r="Q24" s="532"/>
      <c r="R24" s="535"/>
      <c r="S24" s="66"/>
      <c r="T24" s="66"/>
      <c r="U24" s="535"/>
      <c r="V24" s="533"/>
      <c r="W24" s="552"/>
      <c r="X24" s="541"/>
      <c r="Y24" s="532"/>
    </row>
    <row r="25" ht="21.0" customHeight="1">
      <c r="A25" s="443"/>
      <c r="B25" s="444">
        <v>14.0</v>
      </c>
      <c r="C25" s="458"/>
      <c r="D25" s="519"/>
      <c r="E25" s="476"/>
      <c r="F25" s="451"/>
      <c r="G25" s="451"/>
      <c r="H25" s="444"/>
      <c r="I25" s="536"/>
      <c r="J25" s="536"/>
      <c r="K25" s="535"/>
      <c r="L25" s="535"/>
      <c r="M25" s="535"/>
      <c r="N25" s="535"/>
      <c r="O25" s="532"/>
      <c r="P25" s="532"/>
      <c r="Q25" s="532"/>
      <c r="R25" s="535"/>
      <c r="S25" s="66"/>
      <c r="T25" s="554"/>
      <c r="U25" s="535"/>
      <c r="V25" s="533"/>
      <c r="W25" s="552"/>
      <c r="X25" s="541"/>
      <c r="Y25" s="532"/>
    </row>
    <row r="26" ht="21.0" customHeight="1">
      <c r="A26" s="443"/>
      <c r="B26" s="444">
        <v>15.0</v>
      </c>
      <c r="C26" s="458"/>
      <c r="D26" s="475"/>
      <c r="E26" s="476"/>
      <c r="F26" s="451"/>
      <c r="G26" s="451"/>
      <c r="H26" s="444"/>
      <c r="I26" s="536"/>
      <c r="J26" s="536"/>
      <c r="K26" s="535"/>
      <c r="L26" s="535"/>
      <c r="M26" s="535"/>
      <c r="N26" s="535"/>
      <c r="O26" s="532"/>
      <c r="P26" s="532"/>
      <c r="Q26" s="532"/>
      <c r="R26" s="535"/>
      <c r="S26" s="66"/>
      <c r="T26" s="66"/>
      <c r="U26" s="535"/>
      <c r="V26" s="533"/>
      <c r="W26" s="552"/>
      <c r="X26" s="541"/>
      <c r="Y26" s="532"/>
    </row>
    <row r="27" ht="21.0" customHeight="1">
      <c r="A27" s="443"/>
      <c r="B27" s="444">
        <v>16.0</v>
      </c>
      <c r="C27" s="458"/>
      <c r="D27" s="519"/>
      <c r="E27" s="476"/>
      <c r="F27" s="451"/>
      <c r="G27" s="451"/>
      <c r="H27" s="444"/>
      <c r="I27" s="536"/>
      <c r="J27" s="536"/>
      <c r="K27" s="535"/>
      <c r="L27" s="535"/>
      <c r="M27" s="535"/>
      <c r="N27" s="535"/>
      <c r="O27" s="532"/>
      <c r="P27" s="532"/>
      <c r="Q27" s="532"/>
      <c r="R27" s="535"/>
      <c r="S27" s="66"/>
      <c r="T27" s="66"/>
      <c r="U27" s="535"/>
      <c r="V27" s="533"/>
      <c r="W27" s="533"/>
      <c r="X27" s="541"/>
      <c r="Y27" s="532"/>
    </row>
    <row r="28" ht="21.0" customHeight="1">
      <c r="A28" s="443"/>
      <c r="B28" s="444">
        <v>17.0</v>
      </c>
      <c r="C28" s="476"/>
      <c r="D28" s="522"/>
      <c r="E28" s="476"/>
      <c r="F28" s="451"/>
      <c r="G28" s="451"/>
      <c r="H28" s="444"/>
      <c r="I28" s="536"/>
      <c r="J28" s="536"/>
      <c r="K28" s="535"/>
      <c r="L28" s="535"/>
      <c r="M28" s="535"/>
      <c r="N28" s="535"/>
      <c r="O28" s="532"/>
      <c r="P28" s="532"/>
      <c r="Q28" s="532"/>
      <c r="R28" s="535"/>
      <c r="S28" s="66"/>
      <c r="T28" s="66"/>
      <c r="U28" s="535"/>
      <c r="V28" s="533"/>
      <c r="W28" s="533"/>
      <c r="X28" s="541"/>
      <c r="Y28" s="532"/>
    </row>
    <row r="29" ht="21.0" customHeight="1">
      <c r="A29" s="443"/>
      <c r="B29" s="444">
        <v>18.0</v>
      </c>
      <c r="C29" s="458"/>
      <c r="D29" s="519"/>
      <c r="E29" s="476"/>
      <c r="F29" s="451"/>
      <c r="G29" s="451"/>
      <c r="H29" s="444"/>
      <c r="I29" s="536"/>
      <c r="J29" s="536"/>
      <c r="K29" s="535"/>
      <c r="L29" s="535"/>
      <c r="M29" s="535"/>
      <c r="N29" s="535"/>
      <c r="O29" s="532"/>
      <c r="P29" s="532"/>
      <c r="Q29" s="532"/>
      <c r="R29" s="535"/>
      <c r="S29" s="66"/>
      <c r="T29" s="66"/>
      <c r="U29" s="535"/>
      <c r="V29" s="533"/>
      <c r="W29" s="533"/>
      <c r="X29" s="541"/>
      <c r="Y29" s="532"/>
    </row>
    <row r="30" ht="21.0" customHeight="1">
      <c r="A30" s="443"/>
      <c r="B30" s="444">
        <v>19.0</v>
      </c>
      <c r="C30" s="458"/>
      <c r="D30" s="519"/>
      <c r="E30" s="476"/>
      <c r="F30" s="451"/>
      <c r="G30" s="451"/>
      <c r="H30" s="444"/>
      <c r="I30" s="536"/>
      <c r="J30" s="536"/>
      <c r="K30" s="535"/>
      <c r="L30" s="535"/>
      <c r="M30" s="535"/>
      <c r="N30" s="535"/>
      <c r="O30" s="532"/>
      <c r="P30" s="532"/>
      <c r="Q30" s="532"/>
      <c r="R30" s="535"/>
      <c r="S30" s="66"/>
      <c r="T30" s="66"/>
      <c r="U30" s="535"/>
      <c r="V30" s="533"/>
      <c r="W30" s="552"/>
      <c r="X30" s="541"/>
      <c r="Y30" s="532"/>
    </row>
    <row r="31" ht="21.0" customHeight="1">
      <c r="A31" s="443"/>
      <c r="B31" s="444">
        <v>20.0</v>
      </c>
      <c r="C31" s="458"/>
      <c r="D31" s="519"/>
      <c r="E31" s="476"/>
      <c r="F31" s="451"/>
      <c r="G31" s="451"/>
      <c r="H31" s="444"/>
      <c r="I31" s="536"/>
      <c r="J31" s="536"/>
      <c r="K31" s="535"/>
      <c r="L31" s="535"/>
      <c r="M31" s="535"/>
      <c r="N31" s="535"/>
      <c r="O31" s="532"/>
      <c r="P31" s="532"/>
      <c r="Q31" s="532"/>
      <c r="R31" s="535"/>
      <c r="S31" s="66"/>
      <c r="T31" s="66"/>
      <c r="U31" s="535"/>
      <c r="V31" s="539"/>
      <c r="W31" s="535"/>
      <c r="X31" s="532"/>
      <c r="Y31" s="532"/>
    </row>
    <row r="32" ht="21.0" customHeight="1">
      <c r="A32" s="443"/>
      <c r="B32" s="444">
        <v>21.0</v>
      </c>
      <c r="C32" s="458"/>
      <c r="D32" s="519"/>
      <c r="E32" s="476"/>
      <c r="F32" s="451"/>
      <c r="G32" s="451"/>
      <c r="H32" s="444"/>
      <c r="I32" s="536"/>
      <c r="J32" s="536"/>
      <c r="K32" s="535"/>
      <c r="L32" s="535"/>
      <c r="M32" s="535"/>
      <c r="N32" s="535"/>
      <c r="O32" s="532"/>
      <c r="P32" s="532"/>
      <c r="Q32" s="532"/>
      <c r="R32" s="535"/>
      <c r="S32" s="66"/>
      <c r="T32" s="66"/>
      <c r="U32" s="535"/>
      <c r="V32" s="539"/>
      <c r="W32" s="535"/>
      <c r="X32" s="532"/>
      <c r="Y32" s="532"/>
    </row>
    <row r="33" ht="21.0" customHeight="1">
      <c r="A33" s="443"/>
      <c r="B33" s="444">
        <v>22.0</v>
      </c>
      <c r="C33" s="458"/>
      <c r="D33" s="527"/>
      <c r="E33" s="555"/>
      <c r="F33" s="451"/>
      <c r="G33" s="451"/>
      <c r="H33" s="444"/>
      <c r="I33" s="536"/>
      <c r="J33" s="536"/>
      <c r="K33" s="535"/>
      <c r="L33" s="535"/>
      <c r="M33" s="535"/>
      <c r="N33" s="535"/>
      <c r="O33" s="532"/>
      <c r="P33" s="532"/>
      <c r="Q33" s="532"/>
      <c r="R33" s="535"/>
      <c r="S33" s="535"/>
      <c r="T33" s="535"/>
      <c r="U33" s="535"/>
      <c r="V33" s="539"/>
      <c r="W33" s="535"/>
      <c r="X33" s="532"/>
      <c r="Y33" s="532"/>
    </row>
    <row r="34" ht="21.0" customHeight="1">
      <c r="A34" s="443"/>
      <c r="B34" s="444">
        <v>23.0</v>
      </c>
      <c r="C34" s="458"/>
      <c r="D34" s="527"/>
      <c r="E34" s="555"/>
      <c r="F34" s="451"/>
      <c r="G34" s="451"/>
      <c r="H34" s="444"/>
      <c r="I34" s="536"/>
      <c r="J34" s="536"/>
      <c r="K34" s="535"/>
      <c r="L34" s="535"/>
      <c r="M34" s="535"/>
      <c r="N34" s="535"/>
      <c r="O34" s="532"/>
      <c r="P34" s="532"/>
      <c r="Q34" s="532"/>
      <c r="R34" s="535"/>
      <c r="S34" s="535"/>
      <c r="T34" s="535"/>
      <c r="U34" s="535"/>
      <c r="V34" s="539"/>
      <c r="W34" s="535"/>
      <c r="X34" s="532"/>
      <c r="Y34" s="532"/>
    </row>
    <row r="35" ht="21.0" customHeight="1">
      <c r="A35" s="443"/>
      <c r="B35" s="444" t="s">
        <v>134</v>
      </c>
      <c r="C35" s="476"/>
      <c r="D35" s="556">
        <f>SUM(D12:D34)</f>
        <v>0</v>
      </c>
      <c r="E35" s="557"/>
      <c r="F35" s="451"/>
      <c r="G35" s="451"/>
      <c r="H35" s="444"/>
      <c r="I35" s="536"/>
      <c r="J35" s="536"/>
      <c r="K35" s="535"/>
      <c r="L35" s="535"/>
      <c r="M35" s="535"/>
      <c r="N35" s="535"/>
      <c r="O35" s="532"/>
      <c r="P35" s="532"/>
      <c r="Q35" s="532"/>
      <c r="R35" s="535"/>
      <c r="S35" s="535"/>
      <c r="T35" s="535"/>
      <c r="U35" s="535"/>
      <c r="V35" s="539"/>
      <c r="W35" s="535"/>
      <c r="X35" s="532"/>
      <c r="Y35" s="532"/>
    </row>
    <row r="36" ht="21.0" customHeight="1">
      <c r="A36" s="443"/>
      <c r="B36" s="444"/>
      <c r="C36" s="458"/>
      <c r="D36" s="519"/>
      <c r="E36" s="476"/>
      <c r="F36" s="451"/>
      <c r="G36" s="451"/>
      <c r="H36" s="444"/>
      <c r="I36" s="536"/>
      <c r="J36" s="536"/>
      <c r="K36" s="535"/>
      <c r="L36" s="535"/>
      <c r="M36" s="535"/>
      <c r="N36" s="535"/>
      <c r="O36" s="532"/>
      <c r="P36" s="532"/>
      <c r="Q36" s="532"/>
      <c r="R36" s="535"/>
      <c r="S36" s="535"/>
      <c r="T36" s="535"/>
      <c r="U36" s="535"/>
      <c r="V36" s="539"/>
      <c r="W36" s="535"/>
      <c r="X36" s="532"/>
      <c r="Y36" s="532"/>
    </row>
    <row r="37" ht="21.0" customHeight="1">
      <c r="A37" s="443"/>
      <c r="B37" s="444"/>
      <c r="C37" s="458"/>
      <c r="D37" s="519"/>
      <c r="E37" s="476"/>
      <c r="F37" s="451"/>
      <c r="G37" s="451"/>
      <c r="H37" s="444"/>
      <c r="I37" s="536"/>
      <c r="J37" s="536"/>
      <c r="K37" s="535"/>
      <c r="L37" s="535"/>
      <c r="M37" s="535"/>
      <c r="N37" s="535"/>
      <c r="O37" s="532"/>
      <c r="P37" s="532"/>
      <c r="Q37" s="532"/>
      <c r="R37" s="535"/>
      <c r="S37" s="535"/>
      <c r="T37" s="535"/>
      <c r="U37" s="535"/>
      <c r="V37" s="539"/>
      <c r="W37" s="535"/>
      <c r="X37" s="532"/>
      <c r="Y37" s="532"/>
    </row>
    <row r="38" ht="21.0" customHeight="1">
      <c r="A38" s="443"/>
      <c r="B38" s="444"/>
      <c r="C38" s="458"/>
      <c r="D38" s="519"/>
      <c r="E38" s="476"/>
      <c r="F38" s="451"/>
      <c r="G38" s="451"/>
      <c r="H38" s="444"/>
      <c r="I38" s="536"/>
      <c r="J38" s="536"/>
      <c r="K38" s="535"/>
      <c r="L38" s="535"/>
      <c r="M38" s="535"/>
      <c r="N38" s="535"/>
      <c r="O38" s="532"/>
      <c r="P38" s="532"/>
      <c r="Q38" s="532"/>
      <c r="R38" s="535"/>
      <c r="S38" s="535"/>
      <c r="T38" s="535"/>
      <c r="U38" s="535"/>
      <c r="V38" s="539"/>
      <c r="W38" s="535"/>
      <c r="X38" s="532"/>
      <c r="Y38" s="532"/>
    </row>
    <row r="39" ht="21.0" customHeight="1">
      <c r="A39" s="443"/>
      <c r="B39" s="444"/>
      <c r="C39" s="444"/>
      <c r="D39" s="517"/>
      <c r="E39" s="470"/>
      <c r="F39" s="451"/>
      <c r="G39" s="451"/>
      <c r="H39" s="444"/>
      <c r="I39" s="536"/>
      <c r="J39" s="536"/>
      <c r="K39" s="535"/>
      <c r="L39" s="535"/>
      <c r="M39" s="535"/>
      <c r="N39" s="535"/>
      <c r="O39" s="532"/>
      <c r="P39" s="532"/>
      <c r="Q39" s="532"/>
      <c r="R39" s="535"/>
      <c r="S39" s="535"/>
      <c r="T39" s="535"/>
      <c r="U39" s="535"/>
      <c r="V39" s="539"/>
      <c r="W39" s="535"/>
      <c r="X39" s="532"/>
      <c r="Y39" s="532"/>
    </row>
    <row r="40" ht="21.0" customHeight="1">
      <c r="A40" s="443"/>
      <c r="B40" s="444"/>
      <c r="C40" s="444"/>
      <c r="D40" s="444"/>
      <c r="E40" s="444"/>
      <c r="F40" s="451"/>
      <c r="G40" s="451"/>
      <c r="H40" s="444"/>
      <c r="I40" s="536"/>
      <c r="J40" s="536"/>
      <c r="K40" s="535"/>
      <c r="L40" s="535"/>
      <c r="M40" s="535"/>
      <c r="N40" s="535"/>
      <c r="O40" s="532"/>
      <c r="P40" s="532"/>
      <c r="Q40" s="532"/>
      <c r="R40" s="535"/>
      <c r="S40" s="535"/>
      <c r="T40" s="535"/>
      <c r="U40" s="535"/>
      <c r="V40" s="539"/>
      <c r="W40" s="535"/>
      <c r="X40" s="532"/>
      <c r="Y40" s="532"/>
      <c r="Z40" s="535"/>
    </row>
    <row r="41" ht="21.0" customHeight="1">
      <c r="A41" s="443"/>
      <c r="B41" s="444"/>
      <c r="C41" s="444"/>
      <c r="D41" s="444"/>
      <c r="E41" s="444"/>
      <c r="F41" s="451"/>
      <c r="G41" s="451"/>
      <c r="H41" s="444"/>
      <c r="I41" s="536"/>
      <c r="J41" s="536"/>
      <c r="K41" s="535"/>
      <c r="L41" s="535"/>
      <c r="M41" s="535"/>
      <c r="N41" s="535"/>
      <c r="O41" s="532"/>
      <c r="P41" s="532"/>
      <c r="Q41" s="532"/>
      <c r="R41" s="535"/>
      <c r="S41" s="535"/>
      <c r="T41" s="535"/>
      <c r="U41" s="535"/>
      <c r="V41" s="539"/>
      <c r="W41" s="535"/>
      <c r="X41" s="532"/>
      <c r="Y41" s="532"/>
      <c r="Z41" s="535"/>
    </row>
    <row r="42" ht="21.0" customHeight="1">
      <c r="A42" s="443"/>
      <c r="B42" s="444"/>
      <c r="C42" s="444"/>
      <c r="D42" s="444"/>
      <c r="E42" s="444"/>
      <c r="F42" s="451"/>
      <c r="G42" s="451"/>
      <c r="H42" s="444"/>
      <c r="I42" s="536"/>
      <c r="J42" s="536"/>
      <c r="K42" s="535"/>
      <c r="L42" s="535"/>
      <c r="M42" s="535"/>
      <c r="N42" s="535"/>
      <c r="O42" s="532"/>
      <c r="P42" s="532"/>
      <c r="Q42" s="532"/>
      <c r="R42" s="535"/>
      <c r="S42" s="535"/>
      <c r="T42" s="535"/>
      <c r="U42" s="535"/>
      <c r="V42" s="539"/>
      <c r="W42" s="535"/>
      <c r="X42" s="532"/>
      <c r="Y42" s="532"/>
      <c r="Z42" s="535"/>
    </row>
    <row r="43" ht="21.0" customHeight="1">
      <c r="A43" s="443"/>
      <c r="B43" s="444"/>
      <c r="C43" s="444"/>
      <c r="D43" s="444"/>
      <c r="E43" s="444"/>
      <c r="F43" s="451"/>
      <c r="G43" s="451"/>
      <c r="H43" s="444"/>
      <c r="I43" s="536"/>
      <c r="J43" s="536"/>
      <c r="K43" s="535"/>
      <c r="L43" s="535"/>
      <c r="M43" s="535"/>
      <c r="N43" s="535"/>
      <c r="O43" s="532"/>
      <c r="P43" s="532"/>
      <c r="Q43" s="532"/>
      <c r="R43" s="535"/>
      <c r="S43" s="535"/>
      <c r="T43" s="535"/>
      <c r="U43" s="535"/>
      <c r="V43" s="539"/>
      <c r="W43" s="535"/>
      <c r="X43" s="532"/>
      <c r="Y43" s="532"/>
      <c r="Z43" s="535"/>
    </row>
    <row r="44" ht="21.0" customHeight="1">
      <c r="A44" s="443"/>
      <c r="B44" s="444"/>
      <c r="C44" s="444"/>
      <c r="D44" s="444"/>
      <c r="E44" s="444"/>
      <c r="F44" s="451"/>
      <c r="G44" s="451"/>
      <c r="H44" s="444"/>
      <c r="I44" s="536"/>
      <c r="J44" s="536"/>
      <c r="K44" s="535"/>
      <c r="L44" s="535"/>
      <c r="M44" s="535"/>
      <c r="N44" s="535"/>
      <c r="O44" s="532"/>
      <c r="P44" s="532"/>
      <c r="Q44" s="532"/>
      <c r="R44" s="535"/>
      <c r="S44" s="535"/>
      <c r="T44" s="535"/>
      <c r="U44" s="535"/>
      <c r="V44" s="539"/>
      <c r="W44" s="535"/>
      <c r="X44" s="532"/>
      <c r="Y44" s="532"/>
      <c r="Z44" s="535"/>
    </row>
    <row r="45" ht="21.0" customHeight="1">
      <c r="A45" s="443"/>
      <c r="B45" s="444"/>
      <c r="C45" s="444"/>
      <c r="D45" s="444"/>
      <c r="E45" s="444"/>
      <c r="F45" s="451"/>
      <c r="G45" s="451"/>
      <c r="H45" s="444"/>
      <c r="I45" s="536"/>
      <c r="J45" s="536"/>
      <c r="K45" s="535"/>
      <c r="L45" s="535"/>
      <c r="M45" s="535"/>
      <c r="N45" s="535"/>
      <c r="O45" s="532"/>
      <c r="P45" s="532"/>
      <c r="Q45" s="532"/>
      <c r="R45" s="535"/>
      <c r="S45" s="535"/>
      <c r="T45" s="535"/>
      <c r="U45" s="535"/>
      <c r="V45" s="539"/>
      <c r="W45" s="535"/>
      <c r="X45" s="532"/>
      <c r="Y45" s="532"/>
      <c r="Z45" s="535"/>
    </row>
    <row r="46" ht="21.0" customHeight="1">
      <c r="A46" s="443"/>
      <c r="B46" s="444"/>
      <c r="C46" s="444"/>
      <c r="D46" s="444"/>
      <c r="E46" s="444"/>
      <c r="F46" s="451"/>
      <c r="G46" s="451"/>
      <c r="H46" s="444"/>
      <c r="I46" s="536"/>
      <c r="J46" s="536"/>
      <c r="K46" s="535"/>
      <c r="L46" s="535"/>
      <c r="M46" s="535"/>
      <c r="N46" s="535"/>
      <c r="O46" s="532"/>
      <c r="P46" s="532"/>
      <c r="Q46" s="532"/>
      <c r="R46" s="535"/>
      <c r="S46" s="535"/>
      <c r="T46" s="535"/>
      <c r="U46" s="535"/>
      <c r="V46" s="539"/>
      <c r="W46" s="535"/>
      <c r="X46" s="532"/>
      <c r="Y46" s="532"/>
      <c r="Z46" s="535"/>
    </row>
    <row r="47" ht="21.0" customHeight="1">
      <c r="A47" s="443"/>
      <c r="B47" s="444"/>
      <c r="C47" s="444"/>
      <c r="D47" s="444"/>
      <c r="E47" s="444"/>
      <c r="F47" s="451"/>
      <c r="G47" s="451"/>
      <c r="H47" s="444"/>
      <c r="I47" s="536"/>
      <c r="J47" s="536"/>
      <c r="K47" s="535"/>
      <c r="L47" s="535"/>
      <c r="M47" s="535"/>
      <c r="N47" s="535"/>
      <c r="O47" s="532"/>
      <c r="P47" s="532"/>
      <c r="Q47" s="532"/>
      <c r="R47" s="535"/>
      <c r="S47" s="535"/>
      <c r="T47" s="535"/>
      <c r="U47" s="535"/>
      <c r="V47" s="539"/>
      <c r="W47" s="535"/>
      <c r="X47" s="532"/>
      <c r="Y47" s="532"/>
      <c r="Z47" s="535"/>
    </row>
    <row r="48" ht="21.0" customHeight="1">
      <c r="A48" s="443"/>
      <c r="B48" s="444"/>
      <c r="C48" s="444"/>
      <c r="D48" s="444"/>
      <c r="E48" s="444"/>
      <c r="F48" s="451"/>
      <c r="G48" s="451"/>
      <c r="H48" s="444"/>
      <c r="I48" s="536"/>
      <c r="J48" s="536"/>
      <c r="K48" s="535"/>
      <c r="L48" s="535"/>
      <c r="M48" s="535"/>
      <c r="N48" s="535"/>
      <c r="O48" s="532"/>
      <c r="P48" s="532"/>
      <c r="Q48" s="532"/>
      <c r="R48" s="535"/>
      <c r="S48" s="535"/>
      <c r="T48" s="535"/>
      <c r="U48" s="535"/>
      <c r="V48" s="539"/>
      <c r="W48" s="535"/>
      <c r="X48" s="532"/>
      <c r="Y48" s="532"/>
      <c r="Z48" s="535"/>
    </row>
    <row r="49" ht="21.0" customHeight="1">
      <c r="A49" s="443"/>
      <c r="B49" s="444"/>
      <c r="C49" s="444"/>
      <c r="D49" s="444"/>
      <c r="E49" s="444"/>
      <c r="F49" s="451"/>
      <c r="G49" s="451"/>
      <c r="H49" s="444"/>
      <c r="I49" s="536"/>
      <c r="J49" s="536"/>
      <c r="K49" s="535"/>
      <c r="L49" s="535"/>
      <c r="M49" s="535"/>
      <c r="N49" s="535"/>
      <c r="O49" s="532"/>
      <c r="P49" s="532"/>
      <c r="Q49" s="532"/>
      <c r="R49" s="535"/>
      <c r="S49" s="535"/>
      <c r="T49" s="535"/>
      <c r="U49" s="535"/>
      <c r="V49" s="539"/>
      <c r="W49" s="535"/>
      <c r="X49" s="532"/>
      <c r="Y49" s="532"/>
      <c r="Z49" s="535"/>
    </row>
    <row r="50" ht="21.0" customHeight="1">
      <c r="A50" s="443"/>
      <c r="B50" s="444"/>
      <c r="C50" s="444"/>
      <c r="D50" s="444"/>
      <c r="E50" s="444"/>
      <c r="F50" s="451"/>
      <c r="G50" s="451"/>
      <c r="H50" s="444"/>
      <c r="I50" s="536"/>
      <c r="J50" s="536"/>
      <c r="K50" s="535"/>
      <c r="L50" s="535"/>
      <c r="M50" s="535"/>
      <c r="N50" s="535"/>
      <c r="O50" s="532"/>
      <c r="P50" s="532"/>
      <c r="Q50" s="532"/>
      <c r="R50" s="535"/>
      <c r="S50" s="535"/>
      <c r="T50" s="535"/>
      <c r="U50" s="535"/>
      <c r="V50" s="539"/>
      <c r="W50" s="535"/>
      <c r="X50" s="532"/>
      <c r="Y50" s="532"/>
      <c r="Z50" s="535"/>
    </row>
    <row r="51" ht="21.0" customHeight="1">
      <c r="A51" s="443"/>
      <c r="B51" s="444"/>
      <c r="C51" s="444"/>
      <c r="D51" s="444"/>
      <c r="E51" s="444"/>
      <c r="F51" s="451"/>
      <c r="G51" s="451"/>
      <c r="H51" s="444"/>
      <c r="I51" s="536"/>
      <c r="J51" s="536"/>
      <c r="K51" s="535"/>
      <c r="L51" s="535"/>
      <c r="M51" s="535"/>
      <c r="N51" s="535"/>
      <c r="O51" s="532"/>
      <c r="P51" s="532"/>
      <c r="Q51" s="532"/>
      <c r="R51" s="535"/>
      <c r="S51" s="535"/>
      <c r="T51" s="535"/>
      <c r="U51" s="535"/>
      <c r="V51" s="539"/>
      <c r="W51" s="535"/>
      <c r="X51" s="532"/>
      <c r="Y51" s="532"/>
      <c r="Z51" s="535"/>
    </row>
    <row r="52" ht="21.0" customHeight="1">
      <c r="A52" s="443"/>
      <c r="B52" s="444"/>
      <c r="C52" s="444"/>
      <c r="D52" s="444"/>
      <c r="E52" s="444"/>
      <c r="F52" s="451"/>
      <c r="G52" s="451"/>
      <c r="H52" s="444"/>
      <c r="I52" s="536"/>
      <c r="J52" s="536"/>
      <c r="K52" s="535"/>
      <c r="L52" s="535"/>
      <c r="M52" s="535"/>
      <c r="N52" s="535"/>
      <c r="O52" s="532"/>
      <c r="P52" s="532"/>
      <c r="Q52" s="532"/>
      <c r="R52" s="535"/>
      <c r="S52" s="535"/>
      <c r="T52" s="535"/>
      <c r="U52" s="535"/>
      <c r="V52" s="539"/>
      <c r="W52" s="535"/>
      <c r="X52" s="532"/>
      <c r="Y52" s="532"/>
      <c r="Z52" s="535"/>
    </row>
    <row r="53" ht="21.0" customHeight="1">
      <c r="A53" s="443"/>
      <c r="B53" s="444"/>
      <c r="C53" s="444"/>
      <c r="D53" s="444"/>
      <c r="E53" s="444"/>
      <c r="F53" s="451"/>
      <c r="G53" s="451"/>
      <c r="H53" s="444"/>
      <c r="I53" s="536"/>
      <c r="J53" s="536"/>
      <c r="K53" s="535"/>
      <c r="L53" s="535"/>
      <c r="M53" s="535"/>
      <c r="N53" s="535"/>
      <c r="O53" s="532"/>
      <c r="P53" s="532"/>
      <c r="Q53" s="532"/>
      <c r="R53" s="535"/>
      <c r="S53" s="535"/>
      <c r="T53" s="535"/>
      <c r="U53" s="535"/>
      <c r="V53" s="539"/>
      <c r="W53" s="535"/>
      <c r="X53" s="532"/>
      <c r="Y53" s="532"/>
      <c r="Z53" s="535"/>
    </row>
    <row r="54" ht="21.0" customHeight="1">
      <c r="A54" s="443"/>
      <c r="B54" s="444"/>
      <c r="C54" s="444"/>
      <c r="D54" s="444"/>
      <c r="E54" s="444"/>
      <c r="F54" s="451"/>
      <c r="G54" s="451"/>
      <c r="H54" s="444"/>
      <c r="I54" s="536"/>
      <c r="J54" s="536"/>
      <c r="K54" s="535"/>
      <c r="L54" s="535"/>
      <c r="M54" s="535"/>
      <c r="N54" s="535"/>
      <c r="O54" s="532"/>
      <c r="P54" s="532"/>
      <c r="Q54" s="532"/>
      <c r="R54" s="535"/>
      <c r="S54" s="535"/>
      <c r="T54" s="535"/>
      <c r="U54" s="535"/>
      <c r="V54" s="539"/>
      <c r="W54" s="535"/>
      <c r="X54" s="532"/>
      <c r="Y54" s="532"/>
      <c r="Z54" s="535"/>
    </row>
    <row r="55" ht="21.0" customHeight="1">
      <c r="A55" s="443"/>
      <c r="B55" s="444"/>
      <c r="C55" s="444"/>
      <c r="D55" s="444"/>
      <c r="E55" s="444"/>
      <c r="F55" s="451"/>
      <c r="G55" s="451"/>
      <c r="H55" s="444"/>
      <c r="I55" s="536"/>
      <c r="J55" s="536"/>
      <c r="K55" s="535"/>
      <c r="L55" s="535"/>
      <c r="M55" s="535"/>
      <c r="N55" s="535"/>
      <c r="O55" s="532"/>
      <c r="P55" s="532"/>
      <c r="Q55" s="532"/>
      <c r="R55" s="535"/>
      <c r="S55" s="535"/>
      <c r="T55" s="535"/>
      <c r="U55" s="535"/>
      <c r="V55" s="539"/>
      <c r="W55" s="535"/>
      <c r="X55" s="532"/>
      <c r="Y55" s="532"/>
      <c r="Z55" s="535"/>
    </row>
    <row r="56" ht="21.0" customHeight="1">
      <c r="A56" s="443"/>
      <c r="B56" s="444"/>
      <c r="C56" s="444"/>
      <c r="D56" s="444"/>
      <c r="E56" s="444"/>
      <c r="F56" s="451"/>
      <c r="G56" s="451"/>
      <c r="H56" s="444"/>
      <c r="I56" s="536"/>
      <c r="J56" s="536"/>
      <c r="K56" s="535"/>
      <c r="L56" s="535"/>
      <c r="M56" s="535"/>
      <c r="N56" s="535"/>
      <c r="O56" s="532"/>
      <c r="P56" s="532"/>
      <c r="Q56" s="532"/>
      <c r="R56" s="535"/>
      <c r="S56" s="535"/>
      <c r="T56" s="535"/>
      <c r="U56" s="535"/>
      <c r="V56" s="539"/>
      <c r="W56" s="535"/>
      <c r="X56" s="532"/>
      <c r="Y56" s="532"/>
      <c r="Z56" s="535"/>
    </row>
    <row r="57" ht="21.0" customHeight="1">
      <c r="A57" s="443"/>
      <c r="B57" s="444"/>
      <c r="C57" s="444"/>
      <c r="D57" s="444"/>
      <c r="E57" s="444"/>
      <c r="F57" s="451"/>
      <c r="G57" s="451"/>
      <c r="H57" s="444"/>
      <c r="I57" s="536"/>
      <c r="J57" s="536"/>
      <c r="K57" s="535"/>
      <c r="L57" s="535"/>
      <c r="M57" s="535"/>
      <c r="N57" s="535"/>
      <c r="O57" s="532"/>
      <c r="P57" s="532"/>
      <c r="Q57" s="532"/>
      <c r="R57" s="535"/>
      <c r="S57" s="535"/>
      <c r="T57" s="535"/>
      <c r="U57" s="535"/>
      <c r="V57" s="539"/>
      <c r="W57" s="535"/>
      <c r="X57" s="532"/>
      <c r="Y57" s="532"/>
      <c r="Z57" s="535"/>
    </row>
    <row r="58" ht="21.0" customHeight="1">
      <c r="A58" s="443"/>
      <c r="B58" s="444"/>
      <c r="C58" s="444"/>
      <c r="D58" s="444"/>
      <c r="E58" s="444"/>
      <c r="F58" s="451"/>
      <c r="G58" s="451"/>
      <c r="H58" s="444"/>
      <c r="I58" s="536"/>
      <c r="J58" s="536"/>
      <c r="K58" s="535"/>
      <c r="L58" s="535"/>
      <c r="M58" s="535"/>
      <c r="N58" s="535"/>
      <c r="O58" s="532"/>
      <c r="P58" s="532"/>
      <c r="Q58" s="532"/>
      <c r="R58" s="535"/>
      <c r="S58" s="535"/>
      <c r="T58" s="535"/>
      <c r="U58" s="535"/>
      <c r="V58" s="539"/>
      <c r="W58" s="535"/>
      <c r="X58" s="532"/>
      <c r="Y58" s="532"/>
      <c r="Z58" s="532"/>
    </row>
    <row r="59" ht="21.0" customHeight="1">
      <c r="A59" s="443"/>
      <c r="B59" s="444"/>
      <c r="C59" s="444"/>
      <c r="D59" s="444"/>
      <c r="E59" s="444"/>
      <c r="F59" s="451"/>
      <c r="G59" s="451"/>
      <c r="H59" s="444"/>
      <c r="I59" s="536"/>
      <c r="J59" s="536"/>
      <c r="K59" s="535"/>
      <c r="L59" s="535"/>
      <c r="M59" s="535"/>
      <c r="N59" s="535"/>
      <c r="O59" s="532"/>
      <c r="P59" s="532"/>
      <c r="Q59" s="532"/>
      <c r="R59" s="535"/>
      <c r="S59" s="535"/>
      <c r="T59" s="535"/>
      <c r="U59" s="535"/>
      <c r="V59" s="539"/>
      <c r="W59" s="535"/>
      <c r="X59" s="532"/>
      <c r="Y59" s="532"/>
      <c r="Z59" s="532"/>
    </row>
    <row r="60" ht="21.0" customHeight="1">
      <c r="A60" s="443"/>
      <c r="B60" s="444"/>
      <c r="C60" s="444"/>
      <c r="D60" s="444"/>
      <c r="E60" s="444"/>
      <c r="F60" s="451"/>
      <c r="G60" s="451"/>
      <c r="H60" s="444"/>
      <c r="I60" s="536"/>
      <c r="J60" s="536"/>
      <c r="K60" s="535"/>
      <c r="L60" s="535"/>
      <c r="M60" s="535"/>
      <c r="N60" s="535"/>
      <c r="O60" s="532"/>
      <c r="P60" s="532"/>
      <c r="Q60" s="532"/>
      <c r="R60" s="535"/>
      <c r="S60" s="535"/>
      <c r="T60" s="535"/>
      <c r="U60" s="535"/>
      <c r="V60" s="539"/>
      <c r="W60" s="535"/>
      <c r="X60" s="532"/>
      <c r="Y60" s="532"/>
      <c r="Z60" s="532"/>
    </row>
    <row r="61" ht="21.0" customHeight="1">
      <c r="A61" s="443"/>
      <c r="B61" s="444"/>
      <c r="C61" s="444"/>
      <c r="D61" s="444"/>
      <c r="E61" s="444"/>
      <c r="F61" s="451"/>
      <c r="G61" s="451"/>
      <c r="H61" s="444"/>
      <c r="I61" s="536"/>
      <c r="J61" s="536"/>
      <c r="K61" s="535"/>
      <c r="L61" s="535"/>
      <c r="M61" s="535"/>
      <c r="N61" s="535"/>
      <c r="O61" s="532"/>
      <c r="P61" s="532"/>
      <c r="Q61" s="532"/>
      <c r="R61" s="535"/>
      <c r="S61" s="535"/>
      <c r="T61" s="535"/>
      <c r="U61" s="535"/>
      <c r="V61" s="539"/>
      <c r="W61" s="535"/>
      <c r="X61" s="532"/>
      <c r="Y61" s="532"/>
      <c r="Z61" s="532"/>
    </row>
    <row r="62" ht="21.0" customHeight="1">
      <c r="A62" s="443"/>
      <c r="B62" s="444"/>
      <c r="C62" s="444"/>
      <c r="D62" s="444"/>
      <c r="E62" s="444"/>
      <c r="F62" s="451"/>
      <c r="G62" s="451"/>
      <c r="H62" s="444"/>
      <c r="I62" s="536"/>
      <c r="J62" s="536"/>
      <c r="K62" s="535"/>
      <c r="L62" s="535"/>
      <c r="M62" s="535"/>
      <c r="N62" s="535"/>
      <c r="O62" s="532"/>
      <c r="P62" s="532"/>
      <c r="Q62" s="532"/>
      <c r="R62" s="535"/>
      <c r="S62" s="535"/>
      <c r="T62" s="535"/>
      <c r="U62" s="535"/>
      <c r="V62" s="539"/>
      <c r="W62" s="535"/>
      <c r="X62" s="532"/>
      <c r="Y62" s="532"/>
      <c r="Z62" s="532"/>
    </row>
    <row r="63" ht="21.0" customHeight="1">
      <c r="A63" s="443"/>
      <c r="B63" s="444"/>
      <c r="C63" s="444"/>
      <c r="D63" s="444"/>
      <c r="E63" s="444"/>
      <c r="F63" s="451"/>
      <c r="G63" s="451"/>
      <c r="H63" s="444"/>
      <c r="I63" s="536"/>
      <c r="J63" s="536"/>
      <c r="K63" s="535"/>
      <c r="L63" s="535"/>
      <c r="M63" s="535"/>
      <c r="N63" s="535"/>
      <c r="O63" s="532"/>
      <c r="P63" s="532"/>
      <c r="Q63" s="532"/>
      <c r="R63" s="535"/>
      <c r="S63" s="535"/>
      <c r="T63" s="535"/>
      <c r="U63" s="535"/>
      <c r="V63" s="539"/>
      <c r="W63" s="535"/>
      <c r="X63" s="532"/>
      <c r="Y63" s="532"/>
      <c r="Z63" s="532"/>
    </row>
    <row r="64" ht="21.0" customHeight="1">
      <c r="A64" s="443"/>
      <c r="B64" s="444"/>
      <c r="C64" s="444"/>
      <c r="D64" s="444"/>
      <c r="E64" s="444"/>
      <c r="F64" s="451"/>
      <c r="G64" s="451"/>
      <c r="H64" s="444"/>
      <c r="I64" s="536"/>
      <c r="J64" s="536"/>
      <c r="K64" s="535"/>
      <c r="L64" s="535"/>
      <c r="M64" s="535"/>
      <c r="N64" s="535"/>
      <c r="O64" s="532"/>
      <c r="P64" s="532"/>
      <c r="Q64" s="532"/>
      <c r="R64" s="535"/>
      <c r="S64" s="535"/>
      <c r="T64" s="535"/>
      <c r="U64" s="535"/>
      <c r="V64" s="539"/>
      <c r="W64" s="535"/>
      <c r="X64" s="532"/>
      <c r="Y64" s="532"/>
      <c r="Z64" s="532"/>
    </row>
    <row r="65" ht="21.0" customHeight="1">
      <c r="A65" s="443"/>
      <c r="B65" s="444"/>
      <c r="C65" s="444"/>
      <c r="D65" s="444"/>
      <c r="E65" s="444"/>
      <c r="F65" s="451"/>
      <c r="G65" s="451"/>
      <c r="H65" s="444"/>
      <c r="I65" s="536"/>
      <c r="J65" s="536"/>
      <c r="K65" s="535"/>
      <c r="L65" s="535"/>
      <c r="M65" s="535"/>
      <c r="N65" s="535"/>
      <c r="O65" s="532"/>
      <c r="P65" s="532"/>
      <c r="Q65" s="532"/>
      <c r="R65" s="535"/>
      <c r="S65" s="535"/>
      <c r="T65" s="535"/>
      <c r="U65" s="535"/>
      <c r="V65" s="539"/>
      <c r="W65" s="535"/>
      <c r="X65" s="532"/>
      <c r="Y65" s="532"/>
      <c r="Z65" s="532"/>
    </row>
    <row r="66" ht="21.0" customHeight="1">
      <c r="A66" s="443"/>
      <c r="B66" s="444"/>
      <c r="C66" s="444"/>
      <c r="D66" s="444"/>
      <c r="E66" s="444"/>
      <c r="F66" s="451"/>
      <c r="G66" s="451"/>
      <c r="H66" s="444"/>
      <c r="I66" s="536"/>
      <c r="J66" s="536"/>
      <c r="K66" s="535"/>
      <c r="L66" s="535"/>
      <c r="M66" s="535"/>
      <c r="N66" s="535"/>
      <c r="O66" s="532"/>
      <c r="P66" s="532"/>
      <c r="Q66" s="532"/>
      <c r="R66" s="535"/>
      <c r="S66" s="535"/>
      <c r="T66" s="535"/>
      <c r="U66" s="535"/>
      <c r="V66" s="539"/>
      <c r="W66" s="535"/>
      <c r="X66" s="532"/>
      <c r="Y66" s="532"/>
      <c r="Z66" s="532"/>
    </row>
    <row r="67" ht="21.0" customHeight="1">
      <c r="A67" s="443"/>
      <c r="B67" s="444"/>
      <c r="C67" s="444"/>
      <c r="D67" s="444"/>
      <c r="E67" s="444"/>
      <c r="F67" s="451"/>
      <c r="G67" s="451"/>
      <c r="H67" s="444"/>
      <c r="I67" s="536"/>
      <c r="J67" s="536"/>
      <c r="K67" s="535"/>
      <c r="L67" s="535"/>
      <c r="M67" s="535"/>
      <c r="N67" s="535"/>
      <c r="O67" s="532"/>
      <c r="P67" s="532"/>
      <c r="Q67" s="532"/>
      <c r="R67" s="535"/>
      <c r="S67" s="535"/>
      <c r="T67" s="535"/>
      <c r="U67" s="535"/>
      <c r="V67" s="539"/>
      <c r="W67" s="535"/>
      <c r="X67" s="532"/>
      <c r="Y67" s="532"/>
      <c r="Z67" s="532"/>
    </row>
    <row r="68" ht="21.0" customHeight="1">
      <c r="A68" s="443"/>
      <c r="B68" s="444"/>
      <c r="C68" s="444"/>
      <c r="D68" s="444"/>
      <c r="E68" s="444"/>
      <c r="F68" s="451"/>
      <c r="G68" s="451"/>
      <c r="H68" s="444"/>
      <c r="I68" s="536"/>
      <c r="J68" s="536"/>
      <c r="K68" s="535"/>
      <c r="L68" s="535"/>
      <c r="M68" s="535"/>
      <c r="N68" s="535"/>
      <c r="O68" s="532"/>
      <c r="P68" s="532"/>
      <c r="Q68" s="532"/>
      <c r="R68" s="535"/>
      <c r="S68" s="535"/>
      <c r="T68" s="535"/>
      <c r="U68" s="535"/>
      <c r="V68" s="539"/>
      <c r="W68" s="535"/>
      <c r="X68" s="532"/>
      <c r="Y68" s="532"/>
      <c r="Z68" s="532"/>
    </row>
    <row r="69" ht="21.0" customHeight="1">
      <c r="A69" s="443"/>
      <c r="B69" s="444"/>
      <c r="C69" s="444"/>
      <c r="D69" s="444"/>
      <c r="E69" s="444"/>
      <c r="F69" s="451"/>
      <c r="G69" s="451"/>
      <c r="H69" s="444"/>
      <c r="I69" s="536"/>
      <c r="J69" s="536"/>
      <c r="K69" s="535"/>
      <c r="L69" s="535"/>
      <c r="M69" s="535"/>
      <c r="N69" s="535"/>
      <c r="O69" s="532"/>
      <c r="P69" s="532"/>
      <c r="Q69" s="532"/>
      <c r="R69" s="535"/>
      <c r="S69" s="535"/>
      <c r="T69" s="535"/>
      <c r="U69" s="535"/>
      <c r="V69" s="539"/>
      <c r="W69" s="535"/>
      <c r="X69" s="532"/>
      <c r="Y69" s="532"/>
      <c r="Z69" s="532"/>
    </row>
    <row r="70" ht="21.0" customHeight="1">
      <c r="A70" s="443"/>
      <c r="B70" s="444"/>
      <c r="C70" s="444"/>
      <c r="D70" s="444"/>
      <c r="E70" s="444"/>
      <c r="F70" s="451"/>
      <c r="G70" s="451"/>
      <c r="H70" s="444"/>
      <c r="I70" s="536"/>
      <c r="J70" s="536"/>
      <c r="K70" s="535"/>
      <c r="L70" s="535"/>
      <c r="M70" s="535"/>
      <c r="N70" s="535"/>
      <c r="O70" s="532"/>
      <c r="P70" s="532"/>
      <c r="Q70" s="532"/>
      <c r="R70" s="535"/>
      <c r="S70" s="535"/>
      <c r="T70" s="535"/>
      <c r="U70" s="535"/>
      <c r="V70" s="539"/>
      <c r="W70" s="535"/>
      <c r="X70" s="532"/>
      <c r="Y70" s="532"/>
      <c r="Z70" s="532"/>
    </row>
    <row r="71" ht="21.0" customHeight="1">
      <c r="A71" s="443"/>
      <c r="B71" s="444"/>
      <c r="C71" s="444"/>
      <c r="D71" s="444"/>
      <c r="E71" s="444"/>
      <c r="F71" s="451"/>
      <c r="G71" s="451"/>
      <c r="H71" s="444"/>
      <c r="I71" s="536"/>
      <c r="J71" s="536"/>
      <c r="K71" s="535"/>
      <c r="L71" s="535"/>
      <c r="M71" s="535"/>
      <c r="N71" s="535"/>
      <c r="O71" s="532"/>
      <c r="P71" s="532"/>
      <c r="Q71" s="532"/>
      <c r="R71" s="535"/>
      <c r="S71" s="535"/>
      <c r="T71" s="535"/>
      <c r="U71" s="535"/>
      <c r="V71" s="539"/>
      <c r="W71" s="535"/>
      <c r="X71" s="532"/>
      <c r="Y71" s="532"/>
      <c r="Z71" s="532"/>
    </row>
    <row r="72" ht="21.0" customHeight="1">
      <c r="A72" s="443"/>
      <c r="B72" s="444"/>
      <c r="C72" s="444"/>
      <c r="D72" s="444"/>
      <c r="E72" s="444"/>
      <c r="F72" s="451"/>
      <c r="G72" s="451"/>
      <c r="H72" s="444"/>
      <c r="I72" s="536"/>
      <c r="J72" s="536"/>
      <c r="K72" s="535"/>
      <c r="L72" s="535"/>
      <c r="M72" s="535"/>
      <c r="N72" s="535"/>
      <c r="O72" s="532"/>
      <c r="P72" s="532"/>
      <c r="Q72" s="532"/>
      <c r="R72" s="535"/>
      <c r="S72" s="535"/>
      <c r="T72" s="535"/>
      <c r="U72" s="535"/>
      <c r="V72" s="539"/>
      <c r="W72" s="535"/>
      <c r="X72" s="532"/>
      <c r="Y72" s="532"/>
      <c r="Z72" s="532"/>
    </row>
    <row r="73" ht="21.0" customHeight="1">
      <c r="A73" s="443"/>
      <c r="B73" s="444"/>
      <c r="C73" s="444"/>
      <c r="D73" s="444"/>
      <c r="E73" s="444"/>
      <c r="F73" s="451"/>
      <c r="G73" s="451"/>
      <c r="H73" s="444"/>
      <c r="I73" s="536"/>
      <c r="J73" s="536"/>
      <c r="K73" s="535"/>
      <c r="L73" s="535"/>
      <c r="M73" s="535"/>
      <c r="N73" s="535"/>
      <c r="O73" s="532"/>
      <c r="P73" s="532"/>
      <c r="Q73" s="532"/>
      <c r="R73" s="535"/>
      <c r="S73" s="535"/>
      <c r="T73" s="535"/>
      <c r="U73" s="535"/>
      <c r="V73" s="539"/>
      <c r="W73" s="535"/>
      <c r="X73" s="532"/>
      <c r="Y73" s="532"/>
      <c r="Z73" s="532"/>
    </row>
    <row r="74" ht="21.0" customHeight="1">
      <c r="A74" s="443"/>
      <c r="B74" s="444"/>
      <c r="C74" s="444"/>
      <c r="D74" s="444"/>
      <c r="E74" s="444"/>
      <c r="F74" s="451"/>
      <c r="G74" s="451"/>
      <c r="H74" s="444"/>
      <c r="I74" s="536"/>
      <c r="J74" s="536"/>
      <c r="K74" s="535"/>
      <c r="L74" s="535"/>
      <c r="M74" s="535"/>
      <c r="N74" s="535"/>
      <c r="O74" s="532"/>
      <c r="P74" s="532"/>
      <c r="Q74" s="532"/>
      <c r="R74" s="535"/>
      <c r="S74" s="535"/>
      <c r="T74" s="535"/>
      <c r="U74" s="535"/>
      <c r="V74" s="539"/>
      <c r="W74" s="535"/>
      <c r="X74" s="532"/>
      <c r="Y74" s="532"/>
      <c r="Z74" s="532"/>
    </row>
    <row r="75" ht="21.0" customHeight="1">
      <c r="A75" s="443"/>
      <c r="B75" s="444"/>
      <c r="C75" s="444"/>
      <c r="D75" s="444"/>
      <c r="E75" s="444"/>
      <c r="F75" s="451"/>
      <c r="G75" s="451"/>
      <c r="H75" s="444"/>
      <c r="I75" s="536"/>
      <c r="J75" s="536"/>
      <c r="K75" s="535"/>
      <c r="L75" s="535"/>
      <c r="M75" s="535"/>
      <c r="N75" s="535"/>
      <c r="O75" s="532"/>
      <c r="P75" s="532"/>
      <c r="Q75" s="532"/>
      <c r="R75" s="535"/>
      <c r="S75" s="535"/>
      <c r="T75" s="535"/>
      <c r="U75" s="535"/>
      <c r="V75" s="539"/>
      <c r="W75" s="535"/>
      <c r="X75" s="532"/>
      <c r="Y75" s="532"/>
      <c r="Z75" s="532"/>
    </row>
    <row r="76" ht="21.0" customHeight="1">
      <c r="A76" s="443"/>
      <c r="B76" s="444"/>
      <c r="C76" s="444"/>
      <c r="D76" s="444"/>
      <c r="E76" s="444"/>
      <c r="F76" s="451"/>
      <c r="G76" s="451"/>
      <c r="H76" s="444"/>
      <c r="I76" s="536"/>
      <c r="J76" s="536"/>
      <c r="K76" s="535"/>
      <c r="L76" s="535"/>
      <c r="M76" s="535"/>
      <c r="N76" s="535"/>
      <c r="O76" s="532"/>
      <c r="P76" s="532"/>
      <c r="Q76" s="532"/>
      <c r="R76" s="535"/>
      <c r="S76" s="535"/>
      <c r="T76" s="535"/>
      <c r="U76" s="535"/>
      <c r="V76" s="539"/>
      <c r="W76" s="535"/>
      <c r="X76" s="532"/>
      <c r="Y76" s="532"/>
      <c r="Z76" s="532"/>
    </row>
    <row r="77" ht="21.0" customHeight="1">
      <c r="A77" s="443"/>
      <c r="B77" s="444"/>
      <c r="C77" s="444"/>
      <c r="D77" s="444"/>
      <c r="E77" s="444"/>
      <c r="F77" s="451"/>
      <c r="G77" s="451"/>
      <c r="H77" s="444"/>
      <c r="I77" s="536"/>
      <c r="J77" s="536"/>
      <c r="K77" s="535"/>
      <c r="L77" s="535"/>
      <c r="M77" s="535"/>
      <c r="N77" s="535"/>
      <c r="O77" s="532"/>
      <c r="P77" s="532"/>
      <c r="Q77" s="532"/>
      <c r="R77" s="535"/>
      <c r="S77" s="535"/>
      <c r="T77" s="535"/>
      <c r="U77" s="535"/>
      <c r="V77" s="539"/>
      <c r="W77" s="535"/>
      <c r="X77" s="532"/>
      <c r="Y77" s="532"/>
      <c r="Z77" s="532"/>
    </row>
    <row r="78" ht="21.0" customHeight="1">
      <c r="A78" s="443"/>
      <c r="B78" s="444"/>
      <c r="C78" s="444"/>
      <c r="D78" s="444"/>
      <c r="E78" s="444"/>
      <c r="F78" s="451"/>
      <c r="G78" s="451"/>
      <c r="H78" s="444"/>
      <c r="I78" s="536"/>
      <c r="J78" s="536"/>
      <c r="K78" s="535"/>
      <c r="L78" s="535"/>
      <c r="M78" s="535"/>
      <c r="N78" s="535"/>
      <c r="O78" s="532"/>
      <c r="P78" s="532"/>
      <c r="Q78" s="532"/>
      <c r="R78" s="535"/>
      <c r="S78" s="535"/>
      <c r="T78" s="535"/>
      <c r="U78" s="535"/>
      <c r="V78" s="539"/>
      <c r="W78" s="535"/>
      <c r="X78" s="532"/>
      <c r="Y78" s="532"/>
      <c r="Z78" s="532"/>
    </row>
    <row r="79" ht="21.0" customHeight="1">
      <c r="A79" s="443"/>
      <c r="B79" s="444"/>
      <c r="C79" s="444"/>
      <c r="D79" s="444"/>
      <c r="E79" s="444"/>
      <c r="F79" s="451"/>
      <c r="G79" s="451"/>
      <c r="H79" s="444"/>
      <c r="I79" s="536"/>
      <c r="J79" s="536"/>
      <c r="K79" s="535"/>
      <c r="L79" s="535"/>
      <c r="M79" s="535"/>
      <c r="N79" s="535"/>
      <c r="O79" s="532"/>
      <c r="P79" s="532"/>
      <c r="Q79" s="532"/>
      <c r="R79" s="535"/>
      <c r="S79" s="535"/>
      <c r="T79" s="535"/>
      <c r="U79" s="535"/>
      <c r="V79" s="539"/>
      <c r="W79" s="535"/>
      <c r="X79" s="532"/>
      <c r="Y79" s="532"/>
      <c r="Z79" s="532"/>
    </row>
    <row r="80" ht="21.0" customHeight="1">
      <c r="A80" s="443"/>
      <c r="B80" s="444"/>
      <c r="C80" s="444"/>
      <c r="D80" s="444"/>
      <c r="E80" s="444"/>
      <c r="F80" s="451"/>
      <c r="G80" s="451"/>
      <c r="H80" s="444"/>
      <c r="I80" s="536"/>
      <c r="J80" s="536"/>
      <c r="K80" s="535"/>
      <c r="L80" s="535"/>
      <c r="M80" s="535"/>
      <c r="N80" s="535"/>
      <c r="O80" s="532"/>
      <c r="P80" s="532"/>
      <c r="Q80" s="532"/>
      <c r="R80" s="535"/>
      <c r="S80" s="535"/>
      <c r="T80" s="535"/>
      <c r="U80" s="535"/>
      <c r="V80" s="539"/>
      <c r="W80" s="535"/>
      <c r="X80" s="532"/>
      <c r="Y80" s="532"/>
      <c r="Z80" s="532"/>
    </row>
    <row r="81" ht="21.0" customHeight="1">
      <c r="A81" s="443"/>
      <c r="B81" s="444"/>
      <c r="C81" s="444"/>
      <c r="D81" s="444"/>
      <c r="E81" s="444"/>
      <c r="F81" s="451"/>
      <c r="G81" s="451"/>
      <c r="H81" s="444"/>
      <c r="I81" s="536"/>
      <c r="J81" s="536"/>
      <c r="K81" s="535"/>
      <c r="L81" s="535"/>
      <c r="M81" s="535"/>
      <c r="N81" s="535"/>
      <c r="O81" s="532"/>
      <c r="P81" s="532"/>
      <c r="Q81" s="532"/>
      <c r="R81" s="535"/>
      <c r="S81" s="535"/>
      <c r="T81" s="535"/>
      <c r="U81" s="535"/>
      <c r="V81" s="539"/>
      <c r="W81" s="535"/>
      <c r="X81" s="532"/>
      <c r="Y81" s="532"/>
      <c r="Z81" s="532"/>
    </row>
    <row r="82" ht="21.0" customHeight="1">
      <c r="A82" s="443"/>
      <c r="B82" s="444"/>
      <c r="C82" s="444"/>
      <c r="D82" s="444"/>
      <c r="E82" s="444"/>
      <c r="F82" s="451"/>
      <c r="G82" s="451"/>
      <c r="H82" s="444"/>
      <c r="I82" s="536"/>
      <c r="J82" s="536"/>
      <c r="K82" s="535"/>
      <c r="L82" s="535"/>
      <c r="M82" s="535"/>
      <c r="N82" s="535"/>
      <c r="O82" s="532"/>
      <c r="P82" s="532"/>
      <c r="Q82" s="532"/>
      <c r="R82" s="535"/>
      <c r="S82" s="535"/>
      <c r="T82" s="535"/>
      <c r="U82" s="535"/>
      <c r="V82" s="539"/>
      <c r="W82" s="535"/>
      <c r="X82" s="532"/>
      <c r="Y82" s="532"/>
      <c r="Z82" s="532"/>
    </row>
    <row r="83" ht="21.0" customHeight="1">
      <c r="A83" s="443"/>
      <c r="B83" s="444"/>
      <c r="C83" s="444"/>
      <c r="D83" s="444"/>
      <c r="E83" s="444"/>
      <c r="F83" s="451"/>
      <c r="G83" s="451"/>
      <c r="H83" s="444"/>
      <c r="I83" s="536"/>
      <c r="J83" s="536"/>
      <c r="K83" s="535"/>
      <c r="L83" s="535"/>
      <c r="M83" s="535"/>
      <c r="N83" s="535"/>
      <c r="O83" s="532"/>
      <c r="P83" s="532"/>
      <c r="Q83" s="532"/>
      <c r="R83" s="535"/>
      <c r="S83" s="535"/>
      <c r="T83" s="535"/>
      <c r="U83" s="535"/>
      <c r="V83" s="539"/>
      <c r="W83" s="535"/>
      <c r="X83" s="532"/>
      <c r="Y83" s="532"/>
      <c r="Z83" s="532"/>
    </row>
    <row r="84" ht="21.0" customHeight="1">
      <c r="A84" s="443"/>
      <c r="B84" s="444"/>
      <c r="C84" s="444"/>
      <c r="D84" s="444"/>
      <c r="E84" s="444"/>
      <c r="F84" s="451"/>
      <c r="G84" s="451"/>
      <c r="H84" s="444"/>
      <c r="I84" s="536"/>
      <c r="J84" s="536"/>
      <c r="K84" s="535"/>
      <c r="L84" s="535"/>
      <c r="M84" s="535"/>
      <c r="N84" s="535"/>
      <c r="O84" s="532"/>
      <c r="P84" s="532"/>
      <c r="Q84" s="532"/>
      <c r="R84" s="535"/>
      <c r="S84" s="535"/>
      <c r="T84" s="535"/>
      <c r="U84" s="535"/>
      <c r="V84" s="539"/>
      <c r="W84" s="535"/>
      <c r="X84" s="532"/>
      <c r="Y84" s="532"/>
      <c r="Z84" s="532"/>
    </row>
    <row r="85" ht="21.0" customHeight="1">
      <c r="A85" s="443"/>
      <c r="B85" s="444"/>
      <c r="C85" s="444"/>
      <c r="D85" s="444"/>
      <c r="E85" s="444"/>
      <c r="F85" s="451"/>
      <c r="G85" s="451"/>
      <c r="H85" s="444"/>
      <c r="I85" s="536"/>
      <c r="J85" s="536"/>
      <c r="K85" s="535"/>
      <c r="L85" s="535"/>
      <c r="M85" s="535"/>
      <c r="N85" s="535"/>
      <c r="O85" s="532"/>
      <c r="P85" s="532"/>
      <c r="Q85" s="532"/>
      <c r="R85" s="535"/>
      <c r="S85" s="535"/>
      <c r="T85" s="535"/>
      <c r="U85" s="535"/>
      <c r="V85" s="539"/>
      <c r="W85" s="535"/>
      <c r="X85" s="532"/>
      <c r="Y85" s="532"/>
      <c r="Z85" s="532"/>
    </row>
    <row r="86" ht="21.0" customHeight="1">
      <c r="A86" s="443"/>
      <c r="B86" s="444"/>
      <c r="C86" s="444"/>
      <c r="D86" s="444"/>
      <c r="E86" s="444"/>
      <c r="F86" s="451"/>
      <c r="G86" s="451"/>
      <c r="H86" s="444"/>
      <c r="I86" s="536"/>
      <c r="J86" s="536"/>
      <c r="K86" s="535"/>
      <c r="L86" s="535"/>
      <c r="M86" s="535"/>
      <c r="N86" s="535"/>
      <c r="O86" s="532"/>
      <c r="P86" s="532"/>
      <c r="Q86" s="532"/>
      <c r="R86" s="535"/>
      <c r="S86" s="535"/>
      <c r="T86" s="535"/>
      <c r="U86" s="535"/>
      <c r="V86" s="539"/>
      <c r="W86" s="535"/>
      <c r="X86" s="532"/>
      <c r="Y86" s="532"/>
      <c r="Z86" s="532"/>
    </row>
    <row r="87" ht="21.0" customHeight="1">
      <c r="A87" s="443"/>
      <c r="B87" s="444"/>
      <c r="C87" s="444"/>
      <c r="D87" s="444"/>
      <c r="E87" s="444"/>
      <c r="F87" s="451"/>
      <c r="G87" s="451"/>
      <c r="H87" s="444"/>
      <c r="I87" s="536"/>
      <c r="J87" s="536"/>
      <c r="K87" s="535"/>
      <c r="L87" s="535"/>
      <c r="M87" s="535"/>
      <c r="N87" s="535"/>
      <c r="O87" s="532"/>
      <c r="P87" s="532"/>
      <c r="Q87" s="532"/>
      <c r="R87" s="535"/>
      <c r="S87" s="535"/>
      <c r="T87" s="535"/>
      <c r="U87" s="535"/>
      <c r="V87" s="539"/>
      <c r="W87" s="535"/>
      <c r="X87" s="532"/>
      <c r="Y87" s="532"/>
      <c r="Z87" s="532"/>
    </row>
    <row r="88" ht="21.0" customHeight="1">
      <c r="A88" s="443"/>
      <c r="B88" s="444"/>
      <c r="C88" s="444"/>
      <c r="D88" s="444"/>
      <c r="E88" s="444"/>
      <c r="F88" s="451"/>
      <c r="G88" s="451"/>
      <c r="H88" s="444"/>
      <c r="I88" s="536"/>
      <c r="J88" s="536"/>
      <c r="K88" s="535"/>
      <c r="L88" s="535"/>
      <c r="M88" s="535"/>
      <c r="N88" s="535"/>
      <c r="O88" s="532"/>
      <c r="P88" s="532"/>
      <c r="Q88" s="532"/>
      <c r="R88" s="535"/>
      <c r="S88" s="535"/>
      <c r="T88" s="535"/>
      <c r="U88" s="535"/>
      <c r="V88" s="539"/>
      <c r="W88" s="535"/>
      <c r="X88" s="532"/>
      <c r="Y88" s="532"/>
      <c r="Z88" s="532"/>
    </row>
    <row r="89" ht="21.0" customHeight="1">
      <c r="A89" s="443"/>
      <c r="B89" s="444"/>
      <c r="C89" s="444"/>
      <c r="D89" s="444"/>
      <c r="E89" s="444"/>
      <c r="F89" s="451"/>
      <c r="G89" s="451"/>
      <c r="H89" s="444"/>
      <c r="I89" s="536"/>
      <c r="J89" s="536"/>
      <c r="K89" s="535"/>
      <c r="L89" s="535"/>
      <c r="M89" s="535"/>
      <c r="N89" s="535"/>
      <c r="O89" s="532"/>
      <c r="P89" s="532"/>
      <c r="Q89" s="532"/>
      <c r="R89" s="535"/>
      <c r="S89" s="535"/>
      <c r="T89" s="535"/>
      <c r="U89" s="535"/>
      <c r="V89" s="539"/>
      <c r="W89" s="535"/>
      <c r="X89" s="532"/>
      <c r="Y89" s="532"/>
      <c r="Z89" s="532"/>
    </row>
    <row r="90" ht="21.0" customHeight="1">
      <c r="A90" s="443"/>
      <c r="B90" s="444"/>
      <c r="C90" s="444"/>
      <c r="D90" s="444"/>
      <c r="E90" s="444"/>
      <c r="F90" s="451"/>
      <c r="G90" s="451"/>
      <c r="H90" s="444"/>
      <c r="I90" s="536"/>
      <c r="J90" s="536"/>
      <c r="K90" s="535"/>
      <c r="L90" s="535"/>
      <c r="M90" s="535"/>
      <c r="N90" s="535"/>
      <c r="O90" s="532"/>
      <c r="P90" s="532"/>
      <c r="Q90" s="532"/>
      <c r="R90" s="535"/>
      <c r="S90" s="535"/>
      <c r="T90" s="535"/>
      <c r="U90" s="535"/>
      <c r="V90" s="539"/>
      <c r="W90" s="535"/>
      <c r="X90" s="532"/>
      <c r="Y90" s="532"/>
      <c r="Z90" s="532"/>
    </row>
    <row r="91" ht="21.0" customHeight="1">
      <c r="A91" s="443"/>
      <c r="B91" s="444"/>
      <c r="C91" s="444"/>
      <c r="D91" s="444"/>
      <c r="E91" s="444"/>
      <c r="F91" s="451"/>
      <c r="G91" s="451"/>
      <c r="H91" s="444"/>
      <c r="I91" s="536"/>
      <c r="J91" s="536"/>
      <c r="K91" s="535"/>
      <c r="L91" s="535"/>
      <c r="M91" s="535"/>
      <c r="N91" s="535"/>
      <c r="O91" s="532"/>
      <c r="P91" s="532"/>
      <c r="Q91" s="532"/>
      <c r="R91" s="535"/>
      <c r="S91" s="535"/>
      <c r="T91" s="535"/>
      <c r="U91" s="535"/>
      <c r="V91" s="539"/>
      <c r="W91" s="535"/>
      <c r="X91" s="532"/>
      <c r="Y91" s="532"/>
      <c r="Z91" s="532"/>
    </row>
    <row r="92" ht="21.0" customHeight="1">
      <c r="A92" s="443"/>
      <c r="B92" s="444"/>
      <c r="C92" s="444"/>
      <c r="D92" s="444"/>
      <c r="E92" s="444"/>
      <c r="F92" s="451"/>
      <c r="G92" s="451"/>
      <c r="H92" s="444"/>
      <c r="I92" s="536"/>
      <c r="J92" s="536"/>
      <c r="K92" s="535"/>
      <c r="L92" s="535"/>
      <c r="M92" s="535"/>
      <c r="N92" s="535"/>
      <c r="O92" s="532"/>
      <c r="P92" s="532"/>
      <c r="Q92" s="532"/>
      <c r="R92" s="535"/>
      <c r="S92" s="535"/>
      <c r="T92" s="535"/>
      <c r="U92" s="535"/>
      <c r="V92" s="539"/>
      <c r="W92" s="535"/>
      <c r="X92" s="532"/>
      <c r="Y92" s="532"/>
      <c r="Z92" s="532"/>
    </row>
    <row r="93" ht="21.0" customHeight="1">
      <c r="A93" s="443"/>
      <c r="B93" s="444"/>
      <c r="C93" s="444"/>
      <c r="D93" s="444"/>
      <c r="E93" s="444"/>
      <c r="F93" s="451"/>
      <c r="G93" s="451"/>
      <c r="H93" s="444"/>
      <c r="I93" s="536"/>
      <c r="J93" s="536"/>
      <c r="K93" s="535"/>
      <c r="L93" s="535"/>
      <c r="M93" s="535"/>
      <c r="N93" s="535"/>
      <c r="O93" s="532"/>
      <c r="P93" s="532"/>
      <c r="Q93" s="532"/>
      <c r="R93" s="535"/>
      <c r="S93" s="535"/>
      <c r="T93" s="535"/>
      <c r="U93" s="535"/>
      <c r="V93" s="539"/>
      <c r="W93" s="535"/>
      <c r="X93" s="532"/>
      <c r="Y93" s="532"/>
      <c r="Z93" s="532"/>
    </row>
    <row r="94" ht="21.0" customHeight="1">
      <c r="A94" s="443"/>
      <c r="B94" s="444"/>
      <c r="C94" s="444"/>
      <c r="D94" s="444"/>
      <c r="E94" s="444"/>
      <c r="F94" s="451"/>
      <c r="G94" s="451"/>
      <c r="H94" s="444"/>
      <c r="I94" s="536"/>
      <c r="J94" s="536"/>
      <c r="K94" s="535"/>
      <c r="L94" s="535"/>
      <c r="M94" s="535"/>
      <c r="N94" s="535"/>
      <c r="O94" s="532"/>
      <c r="P94" s="532"/>
      <c r="Q94" s="532"/>
      <c r="R94" s="535"/>
      <c r="S94" s="535"/>
      <c r="T94" s="535"/>
      <c r="U94" s="535"/>
      <c r="V94" s="539"/>
      <c r="W94" s="535"/>
      <c r="X94" s="532"/>
      <c r="Y94" s="532"/>
      <c r="Z94" s="532"/>
    </row>
    <row r="95" ht="21.0" customHeight="1">
      <c r="A95" s="443"/>
      <c r="B95" s="444"/>
      <c r="C95" s="444"/>
      <c r="D95" s="444"/>
      <c r="E95" s="444"/>
      <c r="F95" s="451"/>
      <c r="G95" s="451"/>
      <c r="H95" s="444"/>
      <c r="I95" s="536"/>
      <c r="J95" s="536"/>
      <c r="K95" s="535"/>
      <c r="L95" s="535"/>
      <c r="M95" s="535"/>
      <c r="N95" s="535"/>
      <c r="O95" s="532"/>
      <c r="P95" s="532"/>
      <c r="Q95" s="532"/>
      <c r="R95" s="535"/>
      <c r="S95" s="535"/>
      <c r="T95" s="535"/>
      <c r="U95" s="535"/>
      <c r="V95" s="539"/>
      <c r="W95" s="535"/>
      <c r="X95" s="532"/>
      <c r="Y95" s="532"/>
      <c r="Z95" s="532"/>
    </row>
    <row r="96" ht="21.0" customHeight="1">
      <c r="A96" s="443"/>
      <c r="B96" s="444"/>
      <c r="C96" s="444"/>
      <c r="D96" s="444"/>
      <c r="E96" s="444"/>
      <c r="F96" s="451"/>
      <c r="G96" s="451"/>
      <c r="H96" s="444"/>
      <c r="I96" s="536"/>
      <c r="J96" s="536"/>
      <c r="K96" s="535"/>
      <c r="L96" s="535"/>
      <c r="M96" s="535"/>
      <c r="N96" s="535"/>
      <c r="O96" s="532"/>
      <c r="P96" s="532"/>
      <c r="Q96" s="532"/>
      <c r="R96" s="535"/>
      <c r="S96" s="535"/>
      <c r="T96" s="535"/>
      <c r="U96" s="535"/>
      <c r="V96" s="539"/>
      <c r="W96" s="535"/>
      <c r="X96" s="532"/>
      <c r="Y96" s="532"/>
      <c r="Z96" s="532"/>
    </row>
    <row r="97" ht="21.0" customHeight="1">
      <c r="A97" s="443"/>
      <c r="B97" s="444"/>
      <c r="C97" s="444"/>
      <c r="D97" s="444"/>
      <c r="E97" s="444"/>
      <c r="F97" s="451"/>
      <c r="G97" s="451"/>
      <c r="H97" s="444"/>
      <c r="I97" s="536"/>
      <c r="J97" s="536"/>
      <c r="K97" s="535"/>
      <c r="L97" s="535"/>
      <c r="M97" s="535"/>
      <c r="N97" s="535"/>
      <c r="O97" s="532"/>
      <c r="P97" s="532"/>
      <c r="Q97" s="532"/>
      <c r="R97" s="535"/>
      <c r="S97" s="535"/>
      <c r="T97" s="535"/>
      <c r="U97" s="535"/>
      <c r="V97" s="539"/>
      <c r="W97" s="535"/>
      <c r="X97" s="532"/>
      <c r="Y97" s="532"/>
      <c r="Z97" s="532"/>
    </row>
    <row r="98" ht="21.0" customHeight="1">
      <c r="A98" s="443"/>
      <c r="B98" s="444"/>
      <c r="C98" s="444"/>
      <c r="D98" s="444"/>
      <c r="E98" s="444"/>
      <c r="F98" s="451"/>
      <c r="G98" s="451"/>
      <c r="H98" s="444"/>
      <c r="I98" s="536"/>
      <c r="J98" s="536"/>
      <c r="K98" s="535"/>
      <c r="L98" s="535"/>
      <c r="M98" s="535"/>
      <c r="N98" s="535"/>
      <c r="O98" s="532"/>
      <c r="P98" s="532"/>
      <c r="Q98" s="532"/>
      <c r="R98" s="535"/>
      <c r="S98" s="535"/>
      <c r="T98" s="535"/>
      <c r="U98" s="535"/>
      <c r="V98" s="539"/>
      <c r="W98" s="535"/>
      <c r="X98" s="532"/>
      <c r="Y98" s="532"/>
      <c r="Z98" s="532"/>
    </row>
    <row r="99" ht="21.0" customHeight="1">
      <c r="A99" s="443"/>
      <c r="B99" s="444"/>
      <c r="C99" s="444"/>
      <c r="D99" s="444"/>
      <c r="E99" s="444"/>
      <c r="F99" s="451"/>
      <c r="G99" s="451"/>
      <c r="H99" s="444"/>
      <c r="I99" s="536"/>
      <c r="J99" s="536"/>
      <c r="K99" s="535"/>
      <c r="L99" s="535"/>
      <c r="M99" s="535"/>
      <c r="N99" s="535"/>
      <c r="O99" s="532"/>
      <c r="P99" s="532"/>
      <c r="Q99" s="532"/>
      <c r="R99" s="535"/>
      <c r="S99" s="535"/>
      <c r="T99" s="535"/>
      <c r="U99" s="535"/>
      <c r="V99" s="539"/>
      <c r="W99" s="535"/>
      <c r="X99" s="532"/>
      <c r="Y99" s="532"/>
      <c r="Z99" s="532"/>
    </row>
    <row r="100" ht="21.0" customHeight="1">
      <c r="A100" s="443"/>
      <c r="B100" s="444"/>
      <c r="C100" s="444"/>
      <c r="D100" s="444"/>
      <c r="E100" s="444"/>
      <c r="F100" s="451"/>
      <c r="G100" s="451"/>
      <c r="H100" s="444"/>
      <c r="I100" s="536"/>
      <c r="J100" s="536"/>
      <c r="K100" s="535"/>
      <c r="L100" s="535"/>
      <c r="M100" s="535"/>
      <c r="N100" s="535"/>
      <c r="O100" s="532"/>
      <c r="P100" s="532"/>
      <c r="Q100" s="532"/>
      <c r="R100" s="535"/>
      <c r="S100" s="535"/>
      <c r="T100" s="535"/>
      <c r="U100" s="535"/>
      <c r="V100" s="539"/>
      <c r="W100" s="535"/>
      <c r="X100" s="532"/>
      <c r="Y100" s="532"/>
      <c r="Z100" s="532"/>
    </row>
    <row r="101" ht="21.0" customHeight="1">
      <c r="A101" s="443"/>
      <c r="B101" s="444"/>
      <c r="C101" s="444"/>
      <c r="D101" s="444"/>
      <c r="E101" s="444"/>
      <c r="F101" s="451"/>
      <c r="G101" s="451"/>
      <c r="H101" s="444"/>
      <c r="I101" s="536"/>
      <c r="J101" s="536"/>
      <c r="K101" s="535"/>
      <c r="L101" s="535"/>
      <c r="M101" s="535"/>
      <c r="N101" s="535"/>
      <c r="O101" s="532"/>
      <c r="P101" s="532"/>
      <c r="Q101" s="532"/>
      <c r="R101" s="535"/>
      <c r="S101" s="535"/>
      <c r="T101" s="535"/>
      <c r="U101" s="535"/>
      <c r="V101" s="539"/>
      <c r="W101" s="535"/>
      <c r="X101" s="532"/>
      <c r="Y101" s="532"/>
      <c r="Z101" s="532"/>
    </row>
    <row r="102" ht="21.0" customHeight="1">
      <c r="A102" s="443"/>
      <c r="B102" s="444"/>
      <c r="C102" s="444"/>
      <c r="D102" s="444"/>
      <c r="E102" s="444"/>
      <c r="F102" s="451"/>
      <c r="G102" s="451"/>
      <c r="H102" s="444"/>
      <c r="I102" s="536"/>
      <c r="J102" s="536"/>
      <c r="K102" s="535"/>
      <c r="L102" s="535"/>
      <c r="M102" s="535"/>
      <c r="N102" s="535"/>
      <c r="O102" s="532"/>
      <c r="P102" s="532"/>
      <c r="Q102" s="532"/>
      <c r="R102" s="535"/>
      <c r="S102" s="535"/>
      <c r="T102" s="535"/>
      <c r="U102" s="535"/>
      <c r="V102" s="539"/>
      <c r="W102" s="535"/>
      <c r="X102" s="532"/>
      <c r="Y102" s="532"/>
      <c r="Z102" s="532"/>
    </row>
    <row r="103" ht="21.0" customHeight="1">
      <c r="A103" s="443"/>
      <c r="B103" s="444"/>
      <c r="C103" s="444"/>
      <c r="D103" s="444"/>
      <c r="E103" s="444"/>
      <c r="F103" s="451"/>
      <c r="G103" s="451"/>
      <c r="H103" s="444"/>
      <c r="I103" s="536"/>
      <c r="J103" s="536"/>
      <c r="K103" s="535"/>
      <c r="L103" s="535"/>
      <c r="M103" s="535"/>
      <c r="N103" s="535"/>
      <c r="O103" s="532"/>
      <c r="P103" s="532"/>
      <c r="Q103" s="532"/>
      <c r="R103" s="535"/>
      <c r="S103" s="535"/>
      <c r="T103" s="535"/>
      <c r="U103" s="535"/>
      <c r="V103" s="539"/>
      <c r="W103" s="535"/>
      <c r="X103" s="532"/>
      <c r="Y103" s="532"/>
      <c r="Z103" s="532"/>
    </row>
    <row r="104" ht="21.0" customHeight="1">
      <c r="A104" s="443"/>
      <c r="B104" s="444"/>
      <c r="C104" s="444"/>
      <c r="D104" s="444"/>
      <c r="E104" s="444"/>
      <c r="F104" s="451"/>
      <c r="G104" s="451"/>
      <c r="H104" s="444"/>
      <c r="I104" s="536"/>
      <c r="J104" s="536"/>
      <c r="K104" s="535"/>
      <c r="L104" s="535"/>
      <c r="M104" s="535"/>
      <c r="N104" s="535"/>
      <c r="O104" s="532"/>
      <c r="P104" s="532"/>
      <c r="Q104" s="532"/>
      <c r="R104" s="535"/>
      <c r="S104" s="535"/>
      <c r="T104" s="535"/>
      <c r="U104" s="535"/>
      <c r="V104" s="539"/>
      <c r="W104" s="535"/>
      <c r="X104" s="532"/>
      <c r="Y104" s="532"/>
      <c r="Z104" s="532"/>
    </row>
    <row r="105" ht="21.0" customHeight="1">
      <c r="A105" s="443"/>
      <c r="B105" s="444"/>
      <c r="C105" s="444"/>
      <c r="D105" s="444"/>
      <c r="E105" s="444"/>
      <c r="F105" s="451"/>
      <c r="G105" s="451"/>
      <c r="H105" s="444"/>
      <c r="I105" s="536"/>
      <c r="J105" s="536"/>
      <c r="K105" s="535"/>
      <c r="L105" s="535"/>
      <c r="M105" s="535"/>
      <c r="N105" s="535"/>
      <c r="O105" s="532"/>
      <c r="P105" s="532"/>
      <c r="Q105" s="532"/>
      <c r="R105" s="535"/>
      <c r="S105" s="535"/>
      <c r="T105" s="535"/>
      <c r="U105" s="535"/>
      <c r="V105" s="539"/>
      <c r="W105" s="535"/>
      <c r="X105" s="532"/>
      <c r="Y105" s="532"/>
      <c r="Z105" s="532"/>
    </row>
    <row r="106" ht="21.0" customHeight="1">
      <c r="A106" s="443"/>
      <c r="B106" s="444"/>
      <c r="C106" s="444"/>
      <c r="D106" s="444"/>
      <c r="E106" s="444"/>
      <c r="F106" s="451"/>
      <c r="G106" s="451"/>
      <c r="H106" s="444"/>
      <c r="I106" s="536"/>
      <c r="J106" s="536"/>
      <c r="K106" s="535"/>
      <c r="L106" s="535"/>
      <c r="M106" s="535"/>
      <c r="N106" s="535"/>
      <c r="O106" s="532"/>
      <c r="P106" s="532"/>
      <c r="Q106" s="532"/>
      <c r="R106" s="535"/>
      <c r="S106" s="535"/>
      <c r="T106" s="535"/>
      <c r="U106" s="535"/>
      <c r="V106" s="539"/>
      <c r="W106" s="535"/>
      <c r="X106" s="532"/>
      <c r="Y106" s="532"/>
      <c r="Z106" s="532"/>
    </row>
    <row r="107" ht="21.0" customHeight="1">
      <c r="A107" s="443"/>
      <c r="B107" s="444"/>
      <c r="C107" s="444"/>
      <c r="D107" s="444"/>
      <c r="E107" s="444"/>
      <c r="F107" s="451"/>
      <c r="G107" s="451"/>
      <c r="H107" s="444"/>
      <c r="I107" s="536"/>
      <c r="J107" s="536"/>
      <c r="K107" s="535"/>
      <c r="L107" s="535"/>
      <c r="M107" s="535"/>
      <c r="N107" s="535"/>
      <c r="O107" s="532"/>
      <c r="P107" s="532"/>
      <c r="Q107" s="532"/>
      <c r="R107" s="535"/>
      <c r="S107" s="535"/>
      <c r="T107" s="535"/>
      <c r="U107" s="535"/>
      <c r="V107" s="539"/>
      <c r="W107" s="535"/>
      <c r="X107" s="532"/>
      <c r="Y107" s="532"/>
      <c r="Z107" s="532"/>
    </row>
    <row r="108" ht="21.0" customHeight="1">
      <c r="A108" s="443"/>
      <c r="B108" s="444"/>
      <c r="C108" s="444"/>
      <c r="D108" s="444"/>
      <c r="E108" s="444"/>
      <c r="F108" s="451"/>
      <c r="G108" s="451"/>
      <c r="H108" s="444"/>
      <c r="I108" s="536"/>
      <c r="J108" s="536"/>
      <c r="K108" s="535"/>
      <c r="L108" s="535"/>
      <c r="M108" s="535"/>
      <c r="N108" s="535"/>
      <c r="O108" s="532"/>
      <c r="P108" s="532"/>
      <c r="Q108" s="532"/>
      <c r="R108" s="535"/>
      <c r="S108" s="535"/>
      <c r="T108" s="535"/>
      <c r="U108" s="535"/>
      <c r="V108" s="539"/>
      <c r="W108" s="535"/>
      <c r="X108" s="532"/>
      <c r="Y108" s="532"/>
      <c r="Z108" s="532"/>
    </row>
    <row r="109" ht="21.0" customHeight="1">
      <c r="A109" s="443"/>
      <c r="B109" s="444"/>
      <c r="C109" s="444"/>
      <c r="D109" s="444"/>
      <c r="E109" s="444"/>
      <c r="F109" s="451"/>
      <c r="G109" s="451"/>
      <c r="H109" s="444"/>
      <c r="I109" s="536"/>
      <c r="J109" s="536"/>
      <c r="K109" s="535"/>
      <c r="L109" s="535"/>
      <c r="M109" s="535"/>
      <c r="N109" s="535"/>
      <c r="O109" s="532"/>
      <c r="P109" s="532"/>
      <c r="Q109" s="532"/>
      <c r="R109" s="535"/>
      <c r="S109" s="535"/>
      <c r="T109" s="535"/>
      <c r="U109" s="535"/>
      <c r="V109" s="539"/>
      <c r="W109" s="535"/>
      <c r="X109" s="532"/>
      <c r="Y109" s="532"/>
      <c r="Z109" s="532"/>
    </row>
    <row r="110" ht="21.0" customHeight="1">
      <c r="A110" s="443"/>
      <c r="B110" s="444"/>
      <c r="C110" s="444"/>
      <c r="D110" s="444"/>
      <c r="E110" s="444"/>
      <c r="F110" s="451"/>
      <c r="G110" s="451"/>
      <c r="H110" s="444"/>
      <c r="I110" s="536"/>
      <c r="J110" s="536"/>
      <c r="K110" s="535"/>
      <c r="L110" s="535"/>
      <c r="M110" s="535"/>
      <c r="N110" s="535"/>
      <c r="O110" s="532"/>
      <c r="P110" s="532"/>
      <c r="Q110" s="532"/>
      <c r="R110" s="535"/>
      <c r="S110" s="535"/>
      <c r="T110" s="535"/>
      <c r="U110" s="535"/>
      <c r="V110" s="539"/>
      <c r="W110" s="535"/>
      <c r="X110" s="532"/>
      <c r="Y110" s="532"/>
      <c r="Z110" s="532"/>
    </row>
    <row r="111" ht="21.0" customHeight="1">
      <c r="A111" s="443"/>
      <c r="B111" s="444"/>
      <c r="C111" s="444"/>
      <c r="D111" s="444"/>
      <c r="E111" s="444"/>
      <c r="F111" s="451"/>
      <c r="G111" s="451"/>
      <c r="H111" s="444"/>
      <c r="I111" s="536"/>
      <c r="J111" s="536"/>
      <c r="K111" s="535"/>
      <c r="L111" s="535"/>
      <c r="M111" s="535"/>
      <c r="N111" s="535"/>
      <c r="O111" s="532"/>
      <c r="P111" s="532"/>
      <c r="Q111" s="532"/>
      <c r="R111" s="535"/>
      <c r="S111" s="535"/>
      <c r="T111" s="535"/>
      <c r="U111" s="535"/>
      <c r="V111" s="539"/>
      <c r="W111" s="535"/>
      <c r="X111" s="532"/>
      <c r="Y111" s="532"/>
      <c r="Z111" s="532"/>
    </row>
    <row r="112" ht="21.0" customHeight="1">
      <c r="A112" s="443"/>
      <c r="B112" s="444"/>
      <c r="C112" s="444"/>
      <c r="D112" s="444"/>
      <c r="E112" s="444"/>
      <c r="F112" s="451"/>
      <c r="G112" s="451"/>
      <c r="H112" s="444"/>
      <c r="I112" s="536"/>
      <c r="J112" s="536"/>
      <c r="K112" s="535"/>
      <c r="L112" s="535"/>
      <c r="M112" s="535"/>
      <c r="N112" s="535"/>
      <c r="O112" s="532"/>
      <c r="P112" s="532"/>
      <c r="Q112" s="532"/>
      <c r="R112" s="535"/>
      <c r="S112" s="535"/>
      <c r="T112" s="535"/>
      <c r="U112" s="535"/>
      <c r="V112" s="539"/>
      <c r="W112" s="535"/>
      <c r="X112" s="532"/>
      <c r="Y112" s="532"/>
      <c r="Z112" s="532"/>
    </row>
    <row r="113" ht="21.0" customHeight="1">
      <c r="A113" s="443"/>
      <c r="B113" s="444"/>
      <c r="C113" s="444"/>
      <c r="D113" s="444"/>
      <c r="E113" s="444"/>
      <c r="F113" s="451"/>
      <c r="G113" s="451"/>
      <c r="H113" s="444"/>
      <c r="I113" s="536"/>
      <c r="J113" s="536"/>
      <c r="K113" s="535"/>
      <c r="L113" s="535"/>
      <c r="M113" s="535"/>
      <c r="N113" s="535"/>
      <c r="O113" s="532"/>
      <c r="P113" s="532"/>
      <c r="Q113" s="532"/>
      <c r="R113" s="535"/>
      <c r="S113" s="535"/>
      <c r="T113" s="535"/>
      <c r="U113" s="535"/>
      <c r="V113" s="539"/>
      <c r="W113" s="535"/>
      <c r="X113" s="532"/>
      <c r="Y113" s="532"/>
      <c r="Z113" s="532"/>
    </row>
    <row r="114" ht="21.0" customHeight="1">
      <c r="A114" s="443"/>
      <c r="B114" s="444"/>
      <c r="C114" s="444"/>
      <c r="D114" s="444"/>
      <c r="E114" s="444"/>
      <c r="F114" s="451"/>
      <c r="G114" s="451"/>
      <c r="H114" s="444"/>
      <c r="I114" s="536"/>
      <c r="J114" s="536"/>
      <c r="K114" s="535"/>
      <c r="L114" s="535"/>
      <c r="M114" s="535"/>
      <c r="N114" s="535"/>
      <c r="O114" s="532"/>
      <c r="P114" s="532"/>
      <c r="Q114" s="532"/>
      <c r="R114" s="535"/>
      <c r="S114" s="535"/>
      <c r="T114" s="535"/>
      <c r="U114" s="535"/>
      <c r="V114" s="539"/>
      <c r="W114" s="535"/>
      <c r="X114" s="532"/>
      <c r="Y114" s="532"/>
      <c r="Z114" s="532"/>
    </row>
    <row r="115" ht="21.0" customHeight="1">
      <c r="A115" s="443"/>
      <c r="B115" s="444"/>
      <c r="C115" s="444"/>
      <c r="D115" s="444"/>
      <c r="E115" s="444"/>
      <c r="F115" s="451"/>
      <c r="G115" s="451"/>
      <c r="H115" s="444"/>
      <c r="I115" s="536"/>
      <c r="J115" s="536"/>
      <c r="K115" s="535"/>
      <c r="L115" s="535"/>
      <c r="M115" s="535"/>
      <c r="N115" s="535"/>
      <c r="O115" s="532"/>
      <c r="P115" s="532"/>
      <c r="Q115" s="532"/>
      <c r="R115" s="535"/>
      <c r="S115" s="535"/>
      <c r="T115" s="535"/>
      <c r="U115" s="535"/>
      <c r="V115" s="539"/>
      <c r="W115" s="535"/>
      <c r="X115" s="532"/>
      <c r="Y115" s="532"/>
      <c r="Z115" s="532"/>
    </row>
    <row r="116" ht="21.0" customHeight="1">
      <c r="A116" s="443"/>
      <c r="B116" s="444"/>
      <c r="C116" s="444"/>
      <c r="D116" s="444"/>
      <c r="E116" s="444"/>
      <c r="F116" s="451"/>
      <c r="G116" s="451"/>
      <c r="H116" s="444"/>
      <c r="I116" s="536"/>
      <c r="J116" s="536"/>
      <c r="K116" s="535"/>
      <c r="L116" s="535"/>
      <c r="M116" s="535"/>
      <c r="N116" s="535"/>
      <c r="O116" s="532"/>
      <c r="P116" s="532"/>
      <c r="Q116" s="532"/>
      <c r="R116" s="535"/>
      <c r="S116" s="535"/>
      <c r="T116" s="535"/>
      <c r="U116" s="535"/>
      <c r="V116" s="539"/>
      <c r="W116" s="535"/>
      <c r="X116" s="532"/>
      <c r="Y116" s="532"/>
      <c r="Z116" s="532"/>
    </row>
    <row r="117" ht="21.0" customHeight="1">
      <c r="A117" s="443"/>
      <c r="B117" s="444"/>
      <c r="C117" s="444"/>
      <c r="D117" s="444"/>
      <c r="E117" s="444"/>
      <c r="F117" s="451"/>
      <c r="G117" s="451"/>
      <c r="H117" s="444"/>
      <c r="I117" s="536"/>
      <c r="J117" s="536"/>
      <c r="K117" s="535"/>
      <c r="L117" s="535"/>
      <c r="M117" s="535"/>
      <c r="N117" s="535"/>
      <c r="O117" s="532"/>
      <c r="P117" s="532"/>
      <c r="Q117" s="532"/>
      <c r="R117" s="535"/>
      <c r="S117" s="535"/>
      <c r="T117" s="535"/>
      <c r="U117" s="535"/>
      <c r="V117" s="539"/>
      <c r="W117" s="535"/>
      <c r="X117" s="532"/>
      <c r="Y117" s="532"/>
      <c r="Z117" s="532"/>
    </row>
    <row r="118" ht="21.0" customHeight="1">
      <c r="A118" s="443"/>
      <c r="B118" s="444"/>
      <c r="C118" s="444"/>
      <c r="D118" s="444"/>
      <c r="E118" s="444"/>
      <c r="F118" s="451"/>
      <c r="G118" s="451"/>
      <c r="H118" s="444"/>
      <c r="I118" s="536"/>
      <c r="J118" s="536"/>
      <c r="K118" s="535"/>
      <c r="L118" s="535"/>
      <c r="M118" s="535"/>
      <c r="N118" s="535"/>
      <c r="O118" s="532"/>
      <c r="P118" s="532"/>
      <c r="Q118" s="532"/>
      <c r="R118" s="535"/>
      <c r="S118" s="535"/>
      <c r="T118" s="535"/>
      <c r="U118" s="535"/>
      <c r="V118" s="539"/>
      <c r="W118" s="535"/>
      <c r="X118" s="532"/>
      <c r="Y118" s="532"/>
      <c r="Z118" s="532"/>
    </row>
    <row r="119" ht="21.0" customHeight="1">
      <c r="A119" s="443"/>
      <c r="B119" s="444"/>
      <c r="C119" s="444"/>
      <c r="D119" s="444"/>
      <c r="E119" s="444"/>
      <c r="F119" s="451"/>
      <c r="G119" s="451"/>
      <c r="H119" s="444"/>
      <c r="I119" s="536"/>
      <c r="J119" s="536"/>
      <c r="K119" s="535"/>
      <c r="L119" s="535"/>
      <c r="M119" s="535"/>
      <c r="N119" s="535"/>
      <c r="O119" s="532"/>
      <c r="P119" s="532"/>
      <c r="Q119" s="532"/>
      <c r="R119" s="535"/>
      <c r="S119" s="535"/>
      <c r="T119" s="535"/>
      <c r="U119" s="535"/>
      <c r="V119" s="539"/>
      <c r="W119" s="535"/>
      <c r="X119" s="532"/>
      <c r="Y119" s="532"/>
      <c r="Z119" s="532"/>
    </row>
    <row r="120" ht="21.0" customHeight="1">
      <c r="A120" s="443"/>
      <c r="B120" s="444"/>
      <c r="C120" s="444"/>
      <c r="D120" s="444"/>
      <c r="E120" s="444"/>
      <c r="F120" s="451"/>
      <c r="G120" s="451"/>
      <c r="H120" s="444"/>
      <c r="I120" s="536"/>
      <c r="J120" s="536"/>
      <c r="K120" s="535"/>
      <c r="L120" s="535"/>
      <c r="M120" s="535"/>
      <c r="N120" s="535"/>
      <c r="O120" s="532"/>
      <c r="P120" s="532"/>
      <c r="Q120" s="532"/>
      <c r="R120" s="535"/>
      <c r="S120" s="535"/>
      <c r="T120" s="535"/>
      <c r="U120" s="535"/>
      <c r="V120" s="539"/>
      <c r="W120" s="535"/>
      <c r="X120" s="532"/>
      <c r="Y120" s="532"/>
      <c r="Z120" s="532"/>
    </row>
    <row r="121" ht="21.0" customHeight="1">
      <c r="A121" s="532"/>
      <c r="B121" s="533"/>
      <c r="C121" s="533"/>
      <c r="D121" s="533"/>
      <c r="E121" s="533"/>
      <c r="F121" s="541"/>
      <c r="G121" s="541"/>
      <c r="H121" s="533"/>
      <c r="I121" s="536"/>
      <c r="J121" s="536"/>
      <c r="K121" s="535"/>
      <c r="L121" s="535"/>
      <c r="M121" s="535"/>
      <c r="N121" s="535"/>
      <c r="O121" s="532"/>
      <c r="P121" s="532"/>
      <c r="Q121" s="532"/>
      <c r="R121" s="535"/>
      <c r="S121" s="535"/>
      <c r="T121" s="535"/>
      <c r="U121" s="535"/>
      <c r="V121" s="539"/>
      <c r="W121" s="535"/>
      <c r="X121" s="532"/>
      <c r="Y121" s="532"/>
      <c r="Z121" s="532"/>
    </row>
    <row r="122" ht="21.0" customHeight="1">
      <c r="A122" s="532"/>
      <c r="B122" s="533"/>
      <c r="C122" s="533"/>
      <c r="D122" s="533"/>
      <c r="E122" s="533"/>
      <c r="F122" s="541"/>
      <c r="G122" s="541"/>
      <c r="H122" s="533"/>
      <c r="I122" s="536"/>
      <c r="J122" s="536"/>
      <c r="K122" s="535"/>
      <c r="L122" s="535"/>
      <c r="M122" s="535"/>
      <c r="N122" s="535"/>
      <c r="O122" s="532"/>
      <c r="P122" s="532"/>
      <c r="Q122" s="532"/>
      <c r="R122" s="535"/>
      <c r="S122" s="535"/>
      <c r="T122" s="535"/>
      <c r="U122" s="535"/>
      <c r="V122" s="539"/>
      <c r="W122" s="535"/>
      <c r="X122" s="532"/>
      <c r="Y122" s="532"/>
      <c r="Z122" s="532"/>
    </row>
    <row r="123" ht="21.0" customHeight="1">
      <c r="A123" s="532"/>
      <c r="B123" s="533"/>
      <c r="C123" s="533"/>
      <c r="D123" s="533"/>
      <c r="E123" s="533"/>
      <c r="F123" s="541"/>
      <c r="G123" s="541"/>
      <c r="H123" s="533"/>
      <c r="I123" s="536"/>
      <c r="J123" s="536"/>
      <c r="K123" s="535"/>
      <c r="L123" s="535"/>
      <c r="M123" s="535"/>
      <c r="N123" s="535"/>
      <c r="O123" s="532"/>
      <c r="P123" s="532"/>
      <c r="Q123" s="532"/>
      <c r="R123" s="535"/>
      <c r="S123" s="535"/>
      <c r="T123" s="535"/>
      <c r="U123" s="535"/>
      <c r="V123" s="539"/>
      <c r="W123" s="535"/>
      <c r="X123" s="532"/>
      <c r="Y123" s="532"/>
      <c r="Z123" s="532"/>
    </row>
    <row r="124" ht="21.0" customHeight="1">
      <c r="A124" s="532"/>
      <c r="B124" s="533"/>
      <c r="C124" s="533"/>
      <c r="D124" s="533"/>
      <c r="E124" s="533"/>
      <c r="F124" s="541"/>
      <c r="G124" s="541"/>
      <c r="H124" s="533"/>
      <c r="I124" s="536"/>
      <c r="J124" s="536"/>
      <c r="K124" s="535"/>
      <c r="L124" s="535"/>
      <c r="M124" s="535"/>
      <c r="N124" s="535"/>
      <c r="O124" s="532"/>
      <c r="P124" s="532"/>
      <c r="Q124" s="532"/>
      <c r="R124" s="535"/>
      <c r="S124" s="535"/>
      <c r="T124" s="535"/>
      <c r="U124" s="535"/>
      <c r="V124" s="539"/>
      <c r="W124" s="535"/>
      <c r="X124" s="532"/>
      <c r="Y124" s="532"/>
      <c r="Z124" s="532"/>
    </row>
    <row r="125" ht="21.0" customHeight="1">
      <c r="A125" s="532"/>
      <c r="B125" s="533"/>
      <c r="C125" s="533"/>
      <c r="D125" s="533"/>
      <c r="E125" s="533"/>
      <c r="F125" s="541"/>
      <c r="G125" s="541"/>
      <c r="H125" s="533"/>
      <c r="I125" s="536"/>
      <c r="J125" s="536"/>
      <c r="K125" s="535"/>
      <c r="L125" s="535"/>
      <c r="M125" s="535"/>
      <c r="N125" s="535"/>
      <c r="O125" s="532"/>
      <c r="P125" s="532"/>
      <c r="Q125" s="532"/>
      <c r="R125" s="535"/>
      <c r="S125" s="535"/>
      <c r="T125" s="535"/>
      <c r="U125" s="535"/>
      <c r="V125" s="539"/>
      <c r="W125" s="535"/>
      <c r="X125" s="532"/>
      <c r="Y125" s="532"/>
      <c r="Z125" s="532"/>
    </row>
    <row r="126" ht="21.0" customHeight="1">
      <c r="A126" s="532"/>
      <c r="B126" s="533"/>
      <c r="C126" s="533"/>
      <c r="D126" s="533"/>
      <c r="E126" s="533"/>
      <c r="F126" s="541"/>
      <c r="G126" s="541"/>
      <c r="H126" s="533"/>
      <c r="I126" s="536"/>
      <c r="J126" s="536"/>
      <c r="K126" s="535"/>
      <c r="L126" s="535"/>
      <c r="M126" s="535"/>
      <c r="N126" s="535"/>
      <c r="O126" s="532"/>
      <c r="P126" s="532"/>
      <c r="Q126" s="532"/>
      <c r="R126" s="535"/>
      <c r="S126" s="535"/>
      <c r="T126" s="535"/>
      <c r="U126" s="535"/>
      <c r="V126" s="539"/>
      <c r="W126" s="535"/>
      <c r="X126" s="532"/>
      <c r="Y126" s="532"/>
      <c r="Z126" s="532"/>
    </row>
    <row r="127" ht="21.0" customHeight="1">
      <c r="A127" s="532"/>
      <c r="B127" s="533"/>
      <c r="C127" s="533"/>
      <c r="D127" s="533"/>
      <c r="E127" s="533"/>
      <c r="F127" s="541"/>
      <c r="G127" s="541"/>
      <c r="H127" s="533"/>
      <c r="I127" s="536"/>
      <c r="J127" s="536"/>
      <c r="K127" s="535"/>
      <c r="L127" s="535"/>
      <c r="M127" s="535"/>
      <c r="N127" s="535"/>
      <c r="O127" s="532"/>
      <c r="P127" s="532"/>
      <c r="Q127" s="532"/>
      <c r="R127" s="535"/>
      <c r="S127" s="535"/>
      <c r="T127" s="535"/>
      <c r="U127" s="535"/>
      <c r="V127" s="539"/>
      <c r="W127" s="535"/>
      <c r="X127" s="532"/>
      <c r="Y127" s="532"/>
      <c r="Z127" s="532"/>
    </row>
    <row r="128" ht="21.0" customHeight="1">
      <c r="A128" s="532"/>
      <c r="B128" s="533"/>
      <c r="C128" s="533"/>
      <c r="D128" s="533"/>
      <c r="E128" s="533"/>
      <c r="F128" s="541"/>
      <c r="G128" s="541"/>
      <c r="H128" s="533"/>
      <c r="I128" s="536"/>
      <c r="J128" s="536"/>
      <c r="K128" s="535"/>
      <c r="L128" s="535"/>
      <c r="M128" s="535"/>
      <c r="N128" s="535"/>
      <c r="O128" s="532"/>
      <c r="P128" s="532"/>
      <c r="Q128" s="532"/>
      <c r="R128" s="535"/>
      <c r="S128" s="535"/>
      <c r="T128" s="535"/>
      <c r="U128" s="535"/>
      <c r="V128" s="539"/>
      <c r="W128" s="535"/>
      <c r="X128" s="532"/>
      <c r="Y128" s="532"/>
      <c r="Z128" s="532"/>
    </row>
    <row r="129" ht="21.0" customHeight="1">
      <c r="A129" s="532"/>
      <c r="B129" s="533"/>
      <c r="C129" s="533"/>
      <c r="D129" s="533"/>
      <c r="E129" s="533"/>
      <c r="F129" s="541"/>
      <c r="G129" s="541"/>
      <c r="H129" s="533"/>
      <c r="I129" s="536"/>
      <c r="J129" s="536"/>
      <c r="K129" s="535"/>
      <c r="L129" s="535"/>
      <c r="M129" s="535"/>
      <c r="N129" s="535"/>
      <c r="O129" s="532"/>
      <c r="P129" s="532"/>
      <c r="Q129" s="532"/>
      <c r="R129" s="535"/>
      <c r="S129" s="535"/>
      <c r="T129" s="535"/>
      <c r="U129" s="535"/>
      <c r="V129" s="539"/>
      <c r="W129" s="535"/>
      <c r="X129" s="532"/>
      <c r="Y129" s="532"/>
      <c r="Z129" s="532"/>
    </row>
    <row r="130" ht="21.0" customHeight="1">
      <c r="A130" s="532"/>
      <c r="B130" s="533"/>
      <c r="C130" s="533"/>
      <c r="D130" s="533"/>
      <c r="E130" s="533"/>
      <c r="F130" s="541"/>
      <c r="G130" s="541"/>
      <c r="H130" s="533"/>
      <c r="I130" s="536"/>
      <c r="J130" s="536"/>
      <c r="K130" s="535"/>
      <c r="L130" s="535"/>
      <c r="M130" s="535"/>
      <c r="N130" s="535"/>
      <c r="O130" s="532"/>
      <c r="P130" s="532"/>
      <c r="Q130" s="532"/>
      <c r="R130" s="535"/>
      <c r="S130" s="535"/>
      <c r="T130" s="535"/>
      <c r="U130" s="535"/>
      <c r="V130" s="539"/>
      <c r="W130" s="535"/>
      <c r="X130" s="532"/>
      <c r="Y130" s="532"/>
      <c r="Z130" s="532"/>
    </row>
    <row r="131" ht="21.0" customHeight="1">
      <c r="A131" s="532"/>
      <c r="B131" s="533"/>
      <c r="C131" s="533"/>
      <c r="D131" s="533"/>
      <c r="E131" s="533"/>
      <c r="F131" s="541"/>
      <c r="G131" s="541"/>
      <c r="H131" s="533"/>
      <c r="I131" s="536"/>
      <c r="J131" s="536"/>
      <c r="K131" s="535"/>
      <c r="L131" s="535"/>
      <c r="M131" s="535"/>
      <c r="N131" s="535"/>
      <c r="O131" s="532"/>
      <c r="P131" s="532"/>
      <c r="Q131" s="532"/>
      <c r="R131" s="535"/>
      <c r="S131" s="535"/>
      <c r="T131" s="535"/>
      <c r="U131" s="535"/>
      <c r="V131" s="539"/>
      <c r="W131" s="535"/>
      <c r="X131" s="532"/>
      <c r="Y131" s="532"/>
      <c r="Z131" s="532"/>
    </row>
    <row r="132" ht="21.0" customHeight="1">
      <c r="A132" s="532"/>
      <c r="B132" s="533"/>
      <c r="C132" s="533"/>
      <c r="D132" s="533"/>
      <c r="E132" s="533"/>
      <c r="F132" s="541"/>
      <c r="G132" s="541"/>
      <c r="H132" s="533"/>
      <c r="I132" s="536"/>
      <c r="J132" s="536"/>
      <c r="K132" s="535"/>
      <c r="L132" s="535"/>
      <c r="M132" s="535"/>
      <c r="N132" s="535"/>
      <c r="O132" s="532"/>
      <c r="P132" s="532"/>
      <c r="Q132" s="532"/>
      <c r="R132" s="535"/>
      <c r="S132" s="535"/>
      <c r="T132" s="535"/>
      <c r="U132" s="535"/>
      <c r="V132" s="539"/>
      <c r="W132" s="535"/>
      <c r="X132" s="532"/>
      <c r="Y132" s="532"/>
      <c r="Z132" s="532"/>
    </row>
    <row r="133" ht="21.0" customHeight="1">
      <c r="A133" s="532"/>
      <c r="B133" s="533"/>
      <c r="C133" s="533"/>
      <c r="D133" s="533"/>
      <c r="E133" s="533"/>
      <c r="F133" s="541"/>
      <c r="G133" s="541"/>
      <c r="H133" s="533"/>
      <c r="I133" s="536"/>
      <c r="J133" s="536"/>
      <c r="K133" s="535"/>
      <c r="L133" s="535"/>
      <c r="M133" s="535"/>
      <c r="N133" s="535"/>
      <c r="O133" s="532"/>
      <c r="P133" s="532"/>
      <c r="Q133" s="532"/>
      <c r="R133" s="535"/>
      <c r="S133" s="535"/>
      <c r="T133" s="535"/>
      <c r="U133" s="535"/>
      <c r="V133" s="539"/>
      <c r="W133" s="535"/>
      <c r="X133" s="532"/>
      <c r="Y133" s="532"/>
      <c r="Z133" s="532"/>
    </row>
    <row r="134" ht="21.0" customHeight="1">
      <c r="A134" s="532"/>
      <c r="B134" s="533"/>
      <c r="C134" s="533"/>
      <c r="D134" s="533"/>
      <c r="E134" s="533"/>
      <c r="F134" s="541"/>
      <c r="G134" s="541"/>
      <c r="H134" s="533"/>
      <c r="I134" s="536"/>
      <c r="J134" s="536"/>
      <c r="K134" s="535"/>
      <c r="L134" s="535"/>
      <c r="M134" s="535"/>
      <c r="N134" s="535"/>
      <c r="O134" s="532"/>
      <c r="P134" s="532"/>
      <c r="Q134" s="532"/>
      <c r="R134" s="535"/>
      <c r="S134" s="535"/>
      <c r="T134" s="535"/>
      <c r="U134" s="535"/>
      <c r="V134" s="539"/>
      <c r="W134" s="535"/>
      <c r="X134" s="532"/>
      <c r="Y134" s="532"/>
      <c r="Z134" s="532"/>
    </row>
    <row r="135" ht="21.0" customHeight="1">
      <c r="A135" s="532"/>
      <c r="B135" s="533"/>
      <c r="C135" s="533"/>
      <c r="D135" s="533"/>
      <c r="E135" s="533"/>
      <c r="F135" s="541"/>
      <c r="G135" s="541"/>
      <c r="H135" s="533"/>
      <c r="I135" s="536"/>
      <c r="J135" s="536"/>
      <c r="K135" s="535"/>
      <c r="L135" s="535"/>
      <c r="M135" s="535"/>
      <c r="N135" s="535"/>
      <c r="O135" s="532"/>
      <c r="P135" s="532"/>
      <c r="Q135" s="532"/>
      <c r="R135" s="535"/>
      <c r="S135" s="535"/>
      <c r="T135" s="535"/>
      <c r="U135" s="535"/>
      <c r="V135" s="539"/>
      <c r="W135" s="535"/>
      <c r="X135" s="532"/>
      <c r="Y135" s="532"/>
      <c r="Z135" s="532"/>
    </row>
    <row r="136" ht="21.0" customHeight="1">
      <c r="A136" s="532"/>
      <c r="B136" s="533"/>
      <c r="C136" s="533"/>
      <c r="D136" s="533"/>
      <c r="E136" s="533"/>
      <c r="F136" s="541"/>
      <c r="G136" s="541"/>
      <c r="H136" s="533"/>
      <c r="I136" s="536"/>
      <c r="J136" s="536"/>
      <c r="K136" s="535"/>
      <c r="L136" s="535"/>
      <c r="M136" s="535"/>
      <c r="N136" s="535"/>
      <c r="O136" s="532"/>
      <c r="P136" s="532"/>
      <c r="Q136" s="532"/>
      <c r="R136" s="535"/>
      <c r="S136" s="535"/>
      <c r="T136" s="535"/>
      <c r="U136" s="535"/>
      <c r="V136" s="539"/>
      <c r="W136" s="535"/>
      <c r="X136" s="532"/>
      <c r="Y136" s="532"/>
      <c r="Z136" s="532"/>
    </row>
    <row r="137" ht="21.0" customHeight="1">
      <c r="A137" s="532"/>
      <c r="B137" s="533"/>
      <c r="C137" s="533"/>
      <c r="D137" s="533"/>
      <c r="E137" s="533"/>
      <c r="F137" s="541"/>
      <c r="G137" s="541"/>
      <c r="H137" s="533"/>
      <c r="I137" s="536"/>
      <c r="J137" s="536"/>
      <c r="K137" s="535"/>
      <c r="L137" s="535"/>
      <c r="M137" s="535"/>
      <c r="N137" s="535"/>
      <c r="O137" s="532"/>
      <c r="P137" s="532"/>
      <c r="Q137" s="532"/>
      <c r="R137" s="535"/>
      <c r="S137" s="535"/>
      <c r="T137" s="535"/>
      <c r="U137" s="535"/>
      <c r="V137" s="539"/>
      <c r="W137" s="535"/>
      <c r="X137" s="532"/>
      <c r="Y137" s="532"/>
      <c r="Z137" s="532"/>
    </row>
    <row r="138" ht="21.0" customHeight="1">
      <c r="A138" s="532"/>
      <c r="B138" s="533"/>
      <c r="C138" s="533"/>
      <c r="D138" s="533"/>
      <c r="E138" s="533"/>
      <c r="F138" s="541"/>
      <c r="G138" s="541"/>
      <c r="H138" s="533"/>
      <c r="I138" s="536"/>
      <c r="J138" s="536"/>
      <c r="K138" s="535"/>
      <c r="L138" s="535"/>
      <c r="M138" s="535"/>
      <c r="N138" s="535"/>
      <c r="O138" s="532"/>
      <c r="P138" s="532"/>
      <c r="Q138" s="532"/>
      <c r="R138" s="535"/>
      <c r="S138" s="535"/>
      <c r="T138" s="535"/>
      <c r="U138" s="535"/>
      <c r="V138" s="539"/>
      <c r="W138" s="535"/>
      <c r="X138" s="532"/>
      <c r="Y138" s="532"/>
      <c r="Z138" s="532"/>
    </row>
    <row r="139" ht="21.0" customHeight="1">
      <c r="A139" s="532"/>
      <c r="B139" s="533"/>
      <c r="C139" s="533"/>
      <c r="D139" s="533"/>
      <c r="E139" s="533"/>
      <c r="F139" s="541"/>
      <c r="G139" s="541"/>
      <c r="H139" s="533"/>
      <c r="I139" s="536"/>
      <c r="J139" s="536"/>
      <c r="K139" s="535"/>
      <c r="L139" s="535"/>
      <c r="M139" s="535"/>
      <c r="N139" s="535"/>
      <c r="O139" s="532"/>
      <c r="P139" s="532"/>
      <c r="Q139" s="532"/>
      <c r="R139" s="535"/>
      <c r="S139" s="535"/>
      <c r="T139" s="535"/>
      <c r="U139" s="535"/>
      <c r="V139" s="539"/>
      <c r="W139" s="535"/>
      <c r="X139" s="532"/>
      <c r="Y139" s="532"/>
      <c r="Z139" s="532"/>
    </row>
    <row r="140" ht="21.0" customHeight="1">
      <c r="A140" s="532"/>
      <c r="B140" s="533"/>
      <c r="C140" s="533"/>
      <c r="D140" s="533"/>
      <c r="E140" s="533"/>
      <c r="F140" s="541"/>
      <c r="G140" s="541"/>
      <c r="H140" s="533"/>
      <c r="I140" s="536"/>
      <c r="J140" s="536"/>
      <c r="K140" s="535"/>
      <c r="L140" s="535"/>
      <c r="M140" s="535"/>
      <c r="N140" s="535"/>
      <c r="O140" s="532"/>
      <c r="P140" s="532"/>
      <c r="Q140" s="532"/>
      <c r="R140" s="535"/>
      <c r="S140" s="535"/>
      <c r="T140" s="535"/>
      <c r="U140" s="535"/>
      <c r="V140" s="539"/>
      <c r="W140" s="535"/>
      <c r="X140" s="532"/>
      <c r="Y140" s="532"/>
      <c r="Z140" s="532"/>
    </row>
    <row r="141" ht="21.0" customHeight="1">
      <c r="A141" s="532"/>
      <c r="B141" s="533"/>
      <c r="C141" s="533"/>
      <c r="D141" s="533"/>
      <c r="E141" s="533"/>
      <c r="F141" s="541"/>
      <c r="G141" s="541"/>
      <c r="H141" s="533"/>
      <c r="I141" s="536"/>
      <c r="J141" s="536"/>
      <c r="K141" s="535"/>
      <c r="L141" s="535"/>
      <c r="M141" s="535"/>
      <c r="N141" s="535"/>
      <c r="O141" s="532"/>
      <c r="P141" s="532"/>
      <c r="Q141" s="532"/>
      <c r="R141" s="535"/>
      <c r="S141" s="535"/>
      <c r="T141" s="535"/>
      <c r="U141" s="535"/>
      <c r="V141" s="539"/>
      <c r="W141" s="535"/>
      <c r="X141" s="532"/>
      <c r="Y141" s="532"/>
      <c r="Z141" s="532"/>
    </row>
    <row r="142" ht="21.0" customHeight="1">
      <c r="A142" s="532"/>
      <c r="B142" s="533"/>
      <c r="C142" s="533"/>
      <c r="D142" s="533"/>
      <c r="E142" s="533"/>
      <c r="F142" s="541"/>
      <c r="G142" s="541"/>
      <c r="H142" s="533"/>
      <c r="I142" s="536"/>
      <c r="J142" s="536"/>
      <c r="K142" s="535"/>
      <c r="L142" s="535"/>
      <c r="M142" s="535"/>
      <c r="N142" s="535"/>
      <c r="O142" s="532"/>
      <c r="P142" s="532"/>
      <c r="Q142" s="532"/>
      <c r="R142" s="535"/>
      <c r="S142" s="535"/>
      <c r="T142" s="535"/>
      <c r="U142" s="535"/>
      <c r="V142" s="539"/>
      <c r="W142" s="535"/>
      <c r="X142" s="532"/>
      <c r="Y142" s="532"/>
      <c r="Z142" s="532"/>
    </row>
    <row r="143" ht="21.0" customHeight="1">
      <c r="A143" s="532"/>
      <c r="B143" s="533"/>
      <c r="C143" s="533"/>
      <c r="D143" s="533"/>
      <c r="E143" s="533"/>
      <c r="F143" s="541"/>
      <c r="G143" s="541"/>
      <c r="H143" s="533"/>
      <c r="I143" s="536"/>
      <c r="J143" s="536"/>
      <c r="K143" s="535"/>
      <c r="L143" s="535"/>
      <c r="M143" s="535"/>
      <c r="N143" s="535"/>
      <c r="O143" s="532"/>
      <c r="P143" s="532"/>
      <c r="Q143" s="532"/>
      <c r="R143" s="535"/>
      <c r="S143" s="535"/>
      <c r="T143" s="535"/>
      <c r="U143" s="535"/>
      <c r="V143" s="539"/>
      <c r="W143" s="535"/>
      <c r="X143" s="532"/>
      <c r="Y143" s="532"/>
      <c r="Z143" s="532"/>
    </row>
    <row r="144" ht="21.0" customHeight="1">
      <c r="A144" s="532"/>
      <c r="B144" s="533"/>
      <c r="C144" s="533"/>
      <c r="D144" s="533"/>
      <c r="E144" s="533"/>
      <c r="F144" s="541"/>
      <c r="G144" s="541"/>
      <c r="H144" s="533"/>
      <c r="I144" s="536"/>
      <c r="J144" s="536"/>
      <c r="K144" s="535"/>
      <c r="L144" s="535"/>
      <c r="M144" s="535"/>
      <c r="N144" s="535"/>
      <c r="O144" s="532"/>
      <c r="P144" s="532"/>
      <c r="Q144" s="532"/>
      <c r="R144" s="535"/>
      <c r="S144" s="535"/>
      <c r="T144" s="535"/>
      <c r="U144" s="535"/>
      <c r="V144" s="539"/>
      <c r="W144" s="535"/>
      <c r="X144" s="532"/>
      <c r="Y144" s="532"/>
      <c r="Z144" s="532"/>
    </row>
    <row r="145" ht="21.0" customHeight="1">
      <c r="A145" s="532"/>
      <c r="B145" s="533"/>
      <c r="C145" s="533"/>
      <c r="D145" s="533"/>
      <c r="E145" s="533"/>
      <c r="F145" s="541"/>
      <c r="G145" s="541"/>
      <c r="H145" s="533"/>
      <c r="I145" s="536"/>
      <c r="J145" s="536"/>
      <c r="K145" s="535"/>
      <c r="L145" s="535"/>
      <c r="M145" s="535"/>
      <c r="N145" s="535"/>
      <c r="O145" s="532"/>
      <c r="P145" s="532"/>
      <c r="Q145" s="532"/>
      <c r="R145" s="535"/>
      <c r="S145" s="535"/>
      <c r="T145" s="535"/>
      <c r="U145" s="535"/>
      <c r="V145" s="539"/>
      <c r="W145" s="535"/>
      <c r="X145" s="532"/>
      <c r="Y145" s="532"/>
      <c r="Z145" s="532"/>
    </row>
    <row r="146" ht="21.0" customHeight="1">
      <c r="A146" s="532"/>
      <c r="B146" s="533"/>
      <c r="C146" s="533"/>
      <c r="D146" s="533"/>
      <c r="E146" s="533"/>
      <c r="F146" s="541"/>
      <c r="G146" s="541"/>
      <c r="H146" s="533"/>
      <c r="I146" s="536"/>
      <c r="J146" s="536"/>
      <c r="K146" s="535"/>
      <c r="L146" s="535"/>
      <c r="M146" s="535"/>
      <c r="N146" s="535"/>
      <c r="O146" s="532"/>
      <c r="P146" s="532"/>
      <c r="Q146" s="532"/>
      <c r="R146" s="535"/>
      <c r="S146" s="535"/>
      <c r="T146" s="535"/>
      <c r="U146" s="535"/>
      <c r="V146" s="539"/>
      <c r="W146" s="535"/>
      <c r="X146" s="532"/>
      <c r="Y146" s="532"/>
      <c r="Z146" s="532"/>
    </row>
    <row r="147" ht="21.0" customHeight="1">
      <c r="A147" s="532"/>
      <c r="B147" s="533"/>
      <c r="C147" s="533"/>
      <c r="D147" s="533"/>
      <c r="E147" s="533"/>
      <c r="F147" s="541"/>
      <c r="G147" s="541"/>
      <c r="H147" s="533"/>
      <c r="I147" s="536"/>
      <c r="J147" s="536"/>
      <c r="K147" s="535"/>
      <c r="L147" s="535"/>
      <c r="M147" s="535"/>
      <c r="N147" s="535"/>
      <c r="O147" s="532"/>
      <c r="P147" s="532"/>
      <c r="Q147" s="532"/>
      <c r="R147" s="535"/>
      <c r="S147" s="535"/>
      <c r="T147" s="535"/>
      <c r="U147" s="535"/>
      <c r="V147" s="539"/>
      <c r="W147" s="535"/>
      <c r="X147" s="532"/>
      <c r="Y147" s="532"/>
      <c r="Z147" s="532"/>
    </row>
    <row r="148" ht="21.0" customHeight="1">
      <c r="A148" s="532"/>
      <c r="B148" s="533"/>
      <c r="C148" s="533"/>
      <c r="D148" s="533"/>
      <c r="E148" s="533"/>
      <c r="F148" s="541"/>
      <c r="G148" s="541"/>
      <c r="H148" s="533"/>
      <c r="I148" s="536"/>
      <c r="J148" s="536"/>
      <c r="K148" s="535"/>
      <c r="L148" s="535"/>
      <c r="M148" s="535"/>
      <c r="N148" s="535"/>
      <c r="O148" s="532"/>
      <c r="P148" s="532"/>
      <c r="Q148" s="532"/>
      <c r="R148" s="535"/>
      <c r="S148" s="535"/>
      <c r="T148" s="535"/>
      <c r="U148" s="535"/>
      <c r="V148" s="539"/>
      <c r="W148" s="535"/>
      <c r="X148" s="532"/>
      <c r="Y148" s="532"/>
      <c r="Z148" s="532"/>
    </row>
    <row r="149" ht="21.0" customHeight="1">
      <c r="A149" s="532"/>
      <c r="B149" s="533"/>
      <c r="C149" s="533"/>
      <c r="D149" s="533"/>
      <c r="E149" s="533"/>
      <c r="F149" s="541"/>
      <c r="G149" s="541"/>
      <c r="H149" s="533"/>
      <c r="I149" s="536"/>
      <c r="J149" s="536"/>
      <c r="K149" s="535"/>
      <c r="L149" s="535"/>
      <c r="M149" s="535"/>
      <c r="N149" s="535"/>
      <c r="O149" s="532"/>
      <c r="P149" s="532"/>
      <c r="Q149" s="532"/>
      <c r="R149" s="535"/>
      <c r="S149" s="535"/>
      <c r="T149" s="535"/>
      <c r="U149" s="535"/>
      <c r="V149" s="539"/>
      <c r="W149" s="535"/>
      <c r="X149" s="532"/>
      <c r="Y149" s="532"/>
      <c r="Z149" s="532"/>
    </row>
    <row r="150" ht="21.0" customHeight="1">
      <c r="A150" s="532"/>
      <c r="B150" s="533"/>
      <c r="C150" s="533"/>
      <c r="D150" s="533"/>
      <c r="E150" s="533"/>
      <c r="F150" s="541"/>
      <c r="G150" s="541"/>
      <c r="H150" s="533"/>
      <c r="I150" s="536"/>
      <c r="J150" s="536"/>
      <c r="K150" s="535"/>
      <c r="L150" s="535"/>
      <c r="M150" s="535"/>
      <c r="N150" s="535"/>
      <c r="O150" s="532"/>
      <c r="P150" s="532"/>
      <c r="Q150" s="532"/>
      <c r="R150" s="535"/>
      <c r="S150" s="535"/>
      <c r="T150" s="535"/>
      <c r="U150" s="535"/>
      <c r="V150" s="539"/>
      <c r="W150" s="535"/>
      <c r="X150" s="532"/>
      <c r="Y150" s="532"/>
      <c r="Z150" s="532"/>
    </row>
    <row r="151" ht="21.0" customHeight="1">
      <c r="A151" s="532"/>
      <c r="B151" s="533"/>
      <c r="C151" s="533"/>
      <c r="D151" s="533"/>
      <c r="E151" s="533"/>
      <c r="F151" s="541"/>
      <c r="G151" s="541"/>
      <c r="H151" s="533"/>
      <c r="I151" s="536"/>
      <c r="J151" s="536"/>
      <c r="K151" s="535"/>
      <c r="L151" s="535"/>
      <c r="M151" s="535"/>
      <c r="N151" s="535"/>
      <c r="O151" s="532"/>
      <c r="P151" s="532"/>
      <c r="Q151" s="532"/>
      <c r="R151" s="535"/>
      <c r="S151" s="535"/>
      <c r="T151" s="535"/>
      <c r="U151" s="535"/>
      <c r="V151" s="539"/>
      <c r="W151" s="535"/>
      <c r="X151" s="532"/>
      <c r="Y151" s="532"/>
      <c r="Z151" s="532"/>
    </row>
    <row r="152" ht="21.0" customHeight="1">
      <c r="A152" s="532"/>
      <c r="B152" s="533"/>
      <c r="C152" s="533"/>
      <c r="D152" s="533"/>
      <c r="E152" s="533"/>
      <c r="F152" s="541"/>
      <c r="G152" s="541"/>
      <c r="H152" s="533"/>
      <c r="I152" s="536"/>
      <c r="J152" s="536"/>
      <c r="K152" s="535"/>
      <c r="L152" s="535"/>
      <c r="M152" s="535"/>
      <c r="N152" s="535"/>
      <c r="O152" s="532"/>
      <c r="P152" s="532"/>
      <c r="Q152" s="532"/>
      <c r="R152" s="535"/>
      <c r="S152" s="535"/>
      <c r="T152" s="535"/>
      <c r="U152" s="535"/>
      <c r="V152" s="539"/>
      <c r="W152" s="535"/>
      <c r="X152" s="532"/>
      <c r="Y152" s="532"/>
      <c r="Z152" s="532"/>
    </row>
    <row r="153" ht="21.0" customHeight="1">
      <c r="A153" s="532"/>
      <c r="B153" s="533"/>
      <c r="C153" s="533"/>
      <c r="D153" s="533"/>
      <c r="E153" s="533"/>
      <c r="F153" s="541"/>
      <c r="G153" s="541"/>
      <c r="H153" s="533"/>
      <c r="I153" s="536"/>
      <c r="J153" s="536"/>
      <c r="K153" s="535"/>
      <c r="L153" s="535"/>
      <c r="M153" s="535"/>
      <c r="N153" s="535"/>
      <c r="O153" s="532"/>
      <c r="P153" s="532"/>
      <c r="Q153" s="532"/>
      <c r="R153" s="535"/>
      <c r="S153" s="535"/>
      <c r="T153" s="535"/>
      <c r="U153" s="535"/>
      <c r="V153" s="539"/>
      <c r="W153" s="535"/>
      <c r="X153" s="532"/>
      <c r="Y153" s="532"/>
      <c r="Z153" s="532"/>
    </row>
    <row r="154" ht="21.0" customHeight="1">
      <c r="A154" s="532"/>
      <c r="B154" s="533"/>
      <c r="C154" s="533"/>
      <c r="D154" s="533"/>
      <c r="E154" s="533"/>
      <c r="F154" s="541"/>
      <c r="G154" s="541"/>
      <c r="H154" s="533"/>
      <c r="I154" s="536"/>
      <c r="J154" s="536"/>
      <c r="K154" s="535"/>
      <c r="L154" s="535"/>
      <c r="M154" s="535"/>
      <c r="N154" s="535"/>
      <c r="O154" s="532"/>
      <c r="P154" s="532"/>
      <c r="Q154" s="532"/>
      <c r="R154" s="535"/>
      <c r="S154" s="535"/>
      <c r="T154" s="535"/>
      <c r="U154" s="535"/>
      <c r="V154" s="539"/>
      <c r="W154" s="535"/>
      <c r="X154" s="532"/>
      <c r="Y154" s="532"/>
      <c r="Z154" s="532"/>
    </row>
    <row r="155" ht="21.0" customHeight="1">
      <c r="A155" s="532"/>
      <c r="B155" s="533"/>
      <c r="C155" s="533"/>
      <c r="D155" s="533"/>
      <c r="E155" s="533"/>
      <c r="F155" s="541"/>
      <c r="G155" s="541"/>
      <c r="H155" s="533"/>
      <c r="I155" s="536"/>
      <c r="J155" s="536"/>
      <c r="K155" s="535"/>
      <c r="L155" s="535"/>
      <c r="M155" s="535"/>
      <c r="N155" s="535"/>
      <c r="O155" s="532"/>
      <c r="P155" s="532"/>
      <c r="Q155" s="532"/>
      <c r="R155" s="535"/>
      <c r="S155" s="535"/>
      <c r="T155" s="535"/>
      <c r="U155" s="535"/>
      <c r="V155" s="539"/>
      <c r="W155" s="535"/>
      <c r="X155" s="532"/>
      <c r="Y155" s="532"/>
      <c r="Z155" s="532"/>
    </row>
    <row r="156" ht="21.0" customHeight="1">
      <c r="A156" s="532"/>
      <c r="B156" s="533"/>
      <c r="C156" s="533"/>
      <c r="D156" s="533"/>
      <c r="E156" s="533"/>
      <c r="F156" s="541"/>
      <c r="G156" s="541"/>
      <c r="H156" s="533"/>
      <c r="I156" s="536"/>
      <c r="J156" s="536"/>
      <c r="K156" s="535"/>
      <c r="L156" s="535"/>
      <c r="M156" s="535"/>
      <c r="N156" s="535"/>
      <c r="O156" s="532"/>
      <c r="P156" s="532"/>
      <c r="Q156" s="532"/>
      <c r="R156" s="535"/>
      <c r="S156" s="535"/>
      <c r="T156" s="535"/>
      <c r="U156" s="535"/>
      <c r="V156" s="539"/>
      <c r="W156" s="535"/>
      <c r="X156" s="532"/>
      <c r="Y156" s="532"/>
      <c r="Z156" s="532"/>
    </row>
    <row r="157" ht="21.0" customHeight="1">
      <c r="A157" s="532"/>
      <c r="B157" s="533"/>
      <c r="C157" s="533"/>
      <c r="D157" s="533"/>
      <c r="E157" s="533"/>
      <c r="F157" s="541"/>
      <c r="G157" s="541"/>
      <c r="H157" s="533"/>
      <c r="I157" s="536"/>
      <c r="J157" s="536"/>
      <c r="K157" s="535"/>
      <c r="L157" s="535"/>
      <c r="M157" s="535"/>
      <c r="N157" s="535"/>
      <c r="O157" s="532"/>
      <c r="P157" s="532"/>
      <c r="Q157" s="532"/>
      <c r="R157" s="535"/>
      <c r="S157" s="535"/>
      <c r="T157" s="535"/>
      <c r="U157" s="535"/>
      <c r="V157" s="539"/>
      <c r="W157" s="535"/>
      <c r="X157" s="532"/>
      <c r="Y157" s="532"/>
      <c r="Z157" s="532"/>
    </row>
    <row r="158" ht="21.0" customHeight="1">
      <c r="A158" s="532"/>
      <c r="B158" s="533"/>
      <c r="C158" s="533"/>
      <c r="D158" s="533"/>
      <c r="E158" s="533"/>
      <c r="F158" s="541"/>
      <c r="G158" s="541"/>
      <c r="H158" s="533"/>
      <c r="I158" s="536"/>
      <c r="J158" s="536"/>
      <c r="K158" s="535"/>
      <c r="L158" s="535"/>
      <c r="M158" s="535"/>
      <c r="N158" s="535"/>
      <c r="O158" s="532"/>
      <c r="P158" s="532"/>
      <c r="Q158" s="532"/>
      <c r="R158" s="535"/>
      <c r="S158" s="535"/>
      <c r="T158" s="535"/>
      <c r="U158" s="535"/>
      <c r="V158" s="539"/>
      <c r="W158" s="535"/>
      <c r="X158" s="532"/>
      <c r="Y158" s="532"/>
      <c r="Z158" s="532"/>
    </row>
    <row r="159" ht="21.0" customHeight="1">
      <c r="A159" s="532"/>
      <c r="B159" s="533"/>
      <c r="C159" s="533"/>
      <c r="D159" s="533"/>
      <c r="E159" s="533"/>
      <c r="F159" s="541"/>
      <c r="G159" s="541"/>
      <c r="H159" s="533"/>
      <c r="I159" s="536"/>
      <c r="J159" s="536"/>
      <c r="K159" s="535"/>
      <c r="L159" s="535"/>
      <c r="M159" s="535"/>
      <c r="N159" s="535"/>
      <c r="O159" s="532"/>
      <c r="P159" s="532"/>
      <c r="Q159" s="532"/>
      <c r="R159" s="535"/>
      <c r="S159" s="535"/>
      <c r="T159" s="535"/>
      <c r="U159" s="535"/>
      <c r="V159" s="539"/>
      <c r="W159" s="535"/>
      <c r="X159" s="532"/>
      <c r="Y159" s="532"/>
      <c r="Z159" s="532"/>
    </row>
    <row r="160" ht="21.0" customHeight="1">
      <c r="A160" s="532"/>
      <c r="B160" s="533"/>
      <c r="C160" s="533"/>
      <c r="D160" s="533"/>
      <c r="E160" s="533"/>
      <c r="F160" s="541"/>
      <c r="G160" s="541"/>
      <c r="H160" s="533"/>
      <c r="I160" s="536"/>
      <c r="J160" s="536"/>
      <c r="K160" s="535"/>
      <c r="L160" s="535"/>
      <c r="M160" s="535"/>
      <c r="N160" s="535"/>
      <c r="O160" s="532"/>
      <c r="P160" s="532"/>
      <c r="Q160" s="532"/>
      <c r="R160" s="535"/>
      <c r="S160" s="535"/>
      <c r="T160" s="535"/>
      <c r="U160" s="535"/>
      <c r="V160" s="539"/>
      <c r="W160" s="535"/>
      <c r="X160" s="532"/>
      <c r="Y160" s="532"/>
      <c r="Z160" s="532"/>
    </row>
    <row r="161" ht="21.0" customHeight="1">
      <c r="A161" s="532"/>
      <c r="B161" s="533"/>
      <c r="C161" s="533"/>
      <c r="D161" s="533"/>
      <c r="E161" s="533"/>
      <c r="F161" s="541"/>
      <c r="G161" s="541"/>
      <c r="H161" s="533"/>
      <c r="I161" s="536"/>
      <c r="J161" s="536"/>
      <c r="K161" s="535"/>
      <c r="L161" s="535"/>
      <c r="M161" s="535"/>
      <c r="N161" s="535"/>
      <c r="O161" s="532"/>
      <c r="P161" s="532"/>
      <c r="Q161" s="532"/>
      <c r="R161" s="535"/>
      <c r="S161" s="535"/>
      <c r="T161" s="535"/>
      <c r="U161" s="535"/>
      <c r="V161" s="539"/>
      <c r="W161" s="535"/>
      <c r="X161" s="532"/>
      <c r="Y161" s="532"/>
      <c r="Z161" s="532"/>
    </row>
    <row r="162" ht="21.0" customHeight="1">
      <c r="A162" s="532"/>
      <c r="B162" s="533"/>
      <c r="C162" s="533"/>
      <c r="D162" s="533"/>
      <c r="E162" s="533"/>
      <c r="F162" s="541"/>
      <c r="G162" s="541"/>
      <c r="H162" s="533"/>
      <c r="I162" s="536"/>
      <c r="J162" s="536"/>
      <c r="K162" s="535"/>
      <c r="L162" s="535"/>
      <c r="M162" s="535"/>
      <c r="N162" s="535"/>
      <c r="O162" s="532"/>
      <c r="P162" s="532"/>
      <c r="Q162" s="532"/>
      <c r="R162" s="535"/>
      <c r="S162" s="535"/>
      <c r="T162" s="535"/>
      <c r="U162" s="535"/>
      <c r="V162" s="539"/>
      <c r="W162" s="535"/>
      <c r="X162" s="532"/>
      <c r="Y162" s="532"/>
      <c r="Z162" s="532"/>
    </row>
    <row r="163" ht="21.0" customHeight="1">
      <c r="A163" s="532"/>
      <c r="B163" s="533"/>
      <c r="C163" s="533"/>
      <c r="D163" s="533"/>
      <c r="E163" s="533"/>
      <c r="F163" s="541"/>
      <c r="G163" s="541"/>
      <c r="H163" s="533"/>
      <c r="I163" s="536"/>
      <c r="J163" s="536"/>
      <c r="K163" s="535"/>
      <c r="L163" s="535"/>
      <c r="M163" s="535"/>
      <c r="N163" s="535"/>
      <c r="O163" s="532"/>
      <c r="P163" s="532"/>
      <c r="Q163" s="532"/>
      <c r="R163" s="535"/>
      <c r="S163" s="535"/>
      <c r="T163" s="535"/>
      <c r="U163" s="535"/>
      <c r="V163" s="539"/>
      <c r="W163" s="535"/>
      <c r="X163" s="532"/>
      <c r="Y163" s="532"/>
      <c r="Z163" s="532"/>
    </row>
    <row r="164" ht="21.0" customHeight="1">
      <c r="A164" s="532"/>
      <c r="B164" s="533"/>
      <c r="C164" s="533"/>
      <c r="D164" s="533"/>
      <c r="E164" s="533"/>
      <c r="F164" s="541"/>
      <c r="G164" s="541"/>
      <c r="H164" s="533"/>
      <c r="I164" s="536"/>
      <c r="J164" s="536"/>
      <c r="K164" s="535"/>
      <c r="L164" s="535"/>
      <c r="M164" s="535"/>
      <c r="N164" s="535"/>
      <c r="O164" s="532"/>
      <c r="P164" s="532"/>
      <c r="Q164" s="532"/>
      <c r="R164" s="535"/>
      <c r="S164" s="535"/>
      <c r="T164" s="535"/>
      <c r="U164" s="535"/>
      <c r="V164" s="539"/>
      <c r="W164" s="535"/>
      <c r="X164" s="532"/>
      <c r="Y164" s="532"/>
      <c r="Z164" s="532"/>
    </row>
    <row r="165" ht="21.0" customHeight="1">
      <c r="A165" s="532"/>
      <c r="B165" s="533"/>
      <c r="C165" s="533"/>
      <c r="D165" s="533"/>
      <c r="E165" s="533"/>
      <c r="F165" s="541"/>
      <c r="G165" s="541"/>
      <c r="H165" s="533"/>
      <c r="I165" s="536"/>
      <c r="J165" s="536"/>
      <c r="K165" s="535"/>
      <c r="L165" s="535"/>
      <c r="M165" s="535"/>
      <c r="N165" s="535"/>
      <c r="O165" s="532"/>
      <c r="P165" s="532"/>
      <c r="Q165" s="532"/>
      <c r="R165" s="535"/>
      <c r="S165" s="535"/>
      <c r="T165" s="535"/>
      <c r="U165" s="535"/>
      <c r="V165" s="539"/>
      <c r="W165" s="535"/>
      <c r="X165" s="532"/>
      <c r="Y165" s="532"/>
      <c r="Z165" s="532"/>
    </row>
    <row r="166" ht="21.0" customHeight="1">
      <c r="A166" s="532"/>
      <c r="B166" s="533"/>
      <c r="C166" s="533"/>
      <c r="D166" s="533"/>
      <c r="E166" s="533"/>
      <c r="F166" s="541"/>
      <c r="G166" s="541"/>
      <c r="H166" s="533"/>
      <c r="I166" s="536"/>
      <c r="J166" s="536"/>
      <c r="K166" s="535"/>
      <c r="L166" s="535"/>
      <c r="M166" s="535"/>
      <c r="N166" s="535"/>
      <c r="O166" s="532"/>
      <c r="P166" s="532"/>
      <c r="Q166" s="532"/>
      <c r="R166" s="535"/>
      <c r="S166" s="535"/>
      <c r="T166" s="535"/>
      <c r="U166" s="535"/>
      <c r="V166" s="539"/>
      <c r="W166" s="535"/>
      <c r="X166" s="532"/>
      <c r="Y166" s="532"/>
      <c r="Z166" s="532"/>
    </row>
    <row r="167" ht="21.0" customHeight="1">
      <c r="A167" s="532"/>
      <c r="B167" s="533"/>
      <c r="C167" s="533"/>
      <c r="D167" s="533"/>
      <c r="E167" s="533"/>
      <c r="F167" s="541"/>
      <c r="G167" s="541"/>
      <c r="H167" s="533"/>
      <c r="I167" s="536"/>
      <c r="J167" s="536"/>
      <c r="K167" s="535"/>
      <c r="L167" s="535"/>
      <c r="M167" s="535"/>
      <c r="N167" s="535"/>
      <c r="O167" s="532"/>
      <c r="P167" s="532"/>
      <c r="Q167" s="532"/>
      <c r="R167" s="535"/>
      <c r="S167" s="535"/>
      <c r="T167" s="535"/>
      <c r="U167" s="535"/>
      <c r="V167" s="539"/>
      <c r="W167" s="535"/>
      <c r="X167" s="532"/>
      <c r="Y167" s="532"/>
      <c r="Z167" s="532"/>
    </row>
    <row r="168" ht="21.0" customHeight="1">
      <c r="A168" s="532"/>
      <c r="B168" s="533"/>
      <c r="C168" s="533"/>
      <c r="D168" s="533"/>
      <c r="E168" s="533"/>
      <c r="F168" s="541"/>
      <c r="G168" s="541"/>
      <c r="H168" s="533"/>
      <c r="I168" s="536"/>
      <c r="J168" s="536"/>
      <c r="K168" s="535"/>
      <c r="L168" s="535"/>
      <c r="M168" s="535"/>
      <c r="N168" s="535"/>
      <c r="O168" s="532"/>
      <c r="P168" s="532"/>
      <c r="Q168" s="532"/>
      <c r="R168" s="535"/>
      <c r="S168" s="535"/>
      <c r="T168" s="535"/>
      <c r="U168" s="535"/>
      <c r="V168" s="539"/>
      <c r="W168" s="535"/>
      <c r="X168" s="532"/>
      <c r="Y168" s="532"/>
      <c r="Z168" s="532"/>
    </row>
    <row r="169" ht="21.0" customHeight="1">
      <c r="A169" s="532"/>
      <c r="B169" s="533"/>
      <c r="C169" s="533"/>
      <c r="D169" s="533"/>
      <c r="E169" s="533"/>
      <c r="F169" s="541"/>
      <c r="G169" s="541"/>
      <c r="H169" s="533"/>
      <c r="I169" s="536"/>
      <c r="J169" s="536"/>
      <c r="K169" s="535"/>
      <c r="L169" s="535"/>
      <c r="M169" s="535"/>
      <c r="N169" s="535"/>
      <c r="O169" s="532"/>
      <c r="P169" s="532"/>
      <c r="Q169" s="532"/>
      <c r="R169" s="535"/>
      <c r="S169" s="535"/>
      <c r="T169" s="535"/>
      <c r="U169" s="535"/>
      <c r="V169" s="539"/>
      <c r="W169" s="535"/>
      <c r="X169" s="532"/>
      <c r="Y169" s="532"/>
      <c r="Z169" s="532"/>
    </row>
    <row r="170" ht="21.0" customHeight="1">
      <c r="A170" s="532"/>
      <c r="B170" s="533"/>
      <c r="C170" s="533"/>
      <c r="D170" s="533"/>
      <c r="E170" s="533"/>
      <c r="F170" s="541"/>
      <c r="G170" s="541"/>
      <c r="H170" s="533"/>
      <c r="I170" s="536"/>
      <c r="J170" s="536"/>
      <c r="K170" s="535"/>
      <c r="L170" s="535"/>
      <c r="M170" s="535"/>
      <c r="N170" s="535"/>
      <c r="O170" s="532"/>
      <c r="P170" s="532"/>
      <c r="Q170" s="532"/>
      <c r="R170" s="535"/>
      <c r="S170" s="535"/>
      <c r="T170" s="535"/>
      <c r="U170" s="535"/>
      <c r="V170" s="539"/>
      <c r="W170" s="535"/>
      <c r="X170" s="532"/>
      <c r="Y170" s="532"/>
      <c r="Z170" s="532"/>
    </row>
    <row r="171" ht="21.0" customHeight="1">
      <c r="A171" s="532"/>
      <c r="B171" s="533"/>
      <c r="C171" s="533"/>
      <c r="D171" s="533"/>
      <c r="E171" s="533"/>
      <c r="F171" s="541"/>
      <c r="G171" s="541"/>
      <c r="H171" s="533"/>
      <c r="I171" s="536"/>
      <c r="J171" s="536"/>
      <c r="K171" s="535"/>
      <c r="L171" s="535"/>
      <c r="M171" s="535"/>
      <c r="N171" s="535"/>
      <c r="O171" s="532"/>
      <c r="P171" s="532"/>
      <c r="Q171" s="532"/>
      <c r="R171" s="535"/>
      <c r="S171" s="535"/>
      <c r="T171" s="535"/>
      <c r="U171" s="535"/>
      <c r="V171" s="539"/>
      <c r="W171" s="535"/>
      <c r="X171" s="532"/>
      <c r="Y171" s="532"/>
      <c r="Z171" s="532"/>
    </row>
    <row r="172" ht="21.0" customHeight="1">
      <c r="A172" s="532"/>
      <c r="B172" s="533"/>
      <c r="C172" s="533"/>
      <c r="D172" s="533"/>
      <c r="E172" s="533"/>
      <c r="F172" s="541"/>
      <c r="G172" s="541"/>
      <c r="H172" s="533"/>
      <c r="I172" s="536"/>
      <c r="J172" s="536"/>
      <c r="K172" s="535"/>
      <c r="L172" s="535"/>
      <c r="M172" s="535"/>
      <c r="N172" s="535"/>
      <c r="O172" s="532"/>
      <c r="P172" s="532"/>
      <c r="Q172" s="532"/>
      <c r="R172" s="535"/>
      <c r="S172" s="535"/>
      <c r="T172" s="535"/>
      <c r="U172" s="535"/>
      <c r="V172" s="539"/>
      <c r="W172" s="535"/>
      <c r="X172" s="532"/>
      <c r="Y172" s="532"/>
      <c r="Z172" s="532"/>
    </row>
    <row r="173" ht="21.0" customHeight="1">
      <c r="A173" s="532"/>
      <c r="B173" s="533"/>
      <c r="C173" s="533"/>
      <c r="D173" s="533"/>
      <c r="E173" s="533"/>
      <c r="F173" s="541"/>
      <c r="G173" s="541"/>
      <c r="H173" s="533"/>
      <c r="I173" s="536"/>
      <c r="J173" s="536"/>
      <c r="K173" s="535"/>
      <c r="L173" s="535"/>
      <c r="M173" s="535"/>
      <c r="N173" s="535"/>
      <c r="O173" s="532"/>
      <c r="P173" s="532"/>
      <c r="Q173" s="532"/>
      <c r="R173" s="535"/>
      <c r="S173" s="535"/>
      <c r="T173" s="535"/>
      <c r="U173" s="535"/>
      <c r="V173" s="539"/>
      <c r="W173" s="535"/>
      <c r="X173" s="532"/>
      <c r="Y173" s="532"/>
      <c r="Z173" s="532"/>
    </row>
    <row r="174" ht="21.0" customHeight="1">
      <c r="A174" s="532"/>
      <c r="B174" s="533"/>
      <c r="C174" s="533"/>
      <c r="D174" s="533"/>
      <c r="E174" s="533"/>
      <c r="F174" s="541"/>
      <c r="G174" s="541"/>
      <c r="H174" s="533"/>
      <c r="I174" s="536"/>
      <c r="J174" s="536"/>
      <c r="K174" s="535"/>
      <c r="L174" s="535"/>
      <c r="M174" s="535"/>
      <c r="N174" s="535"/>
      <c r="O174" s="532"/>
      <c r="P174" s="532"/>
      <c r="Q174" s="532"/>
      <c r="R174" s="535"/>
      <c r="S174" s="535"/>
      <c r="T174" s="535"/>
      <c r="U174" s="535"/>
      <c r="V174" s="539"/>
      <c r="W174" s="535"/>
      <c r="X174" s="532"/>
      <c r="Y174" s="532"/>
      <c r="Z174" s="532"/>
    </row>
    <row r="175" ht="21.0" customHeight="1">
      <c r="A175" s="532"/>
      <c r="B175" s="533"/>
      <c r="C175" s="533"/>
      <c r="D175" s="533"/>
      <c r="E175" s="533"/>
      <c r="F175" s="541"/>
      <c r="G175" s="541"/>
      <c r="H175" s="533"/>
      <c r="I175" s="536"/>
      <c r="J175" s="536"/>
      <c r="K175" s="535"/>
      <c r="L175" s="535"/>
      <c r="M175" s="535"/>
      <c r="N175" s="535"/>
      <c r="O175" s="532"/>
      <c r="P175" s="532"/>
      <c r="Q175" s="532"/>
      <c r="R175" s="535"/>
      <c r="S175" s="535"/>
      <c r="T175" s="535"/>
      <c r="U175" s="535"/>
      <c r="V175" s="539"/>
      <c r="W175" s="535"/>
      <c r="X175" s="532"/>
      <c r="Y175" s="532"/>
      <c r="Z175" s="532"/>
    </row>
    <row r="176" ht="21.0" customHeight="1">
      <c r="A176" s="532"/>
      <c r="B176" s="533"/>
      <c r="C176" s="533"/>
      <c r="D176" s="533"/>
      <c r="E176" s="533"/>
      <c r="F176" s="541"/>
      <c r="G176" s="541"/>
      <c r="H176" s="533"/>
      <c r="I176" s="536"/>
      <c r="J176" s="536"/>
      <c r="K176" s="535"/>
      <c r="L176" s="535"/>
      <c r="M176" s="535"/>
      <c r="N176" s="535"/>
      <c r="O176" s="532"/>
      <c r="P176" s="532"/>
      <c r="Q176" s="532"/>
      <c r="R176" s="535"/>
      <c r="S176" s="535"/>
      <c r="T176" s="535"/>
      <c r="U176" s="535"/>
      <c r="V176" s="539"/>
      <c r="W176" s="535"/>
      <c r="X176" s="532"/>
      <c r="Y176" s="532"/>
      <c r="Z176" s="532"/>
    </row>
    <row r="177" ht="21.0" customHeight="1">
      <c r="A177" s="532"/>
      <c r="B177" s="533"/>
      <c r="C177" s="533"/>
      <c r="D177" s="533"/>
      <c r="E177" s="533"/>
      <c r="F177" s="541"/>
      <c r="G177" s="541"/>
      <c r="H177" s="533"/>
      <c r="I177" s="536"/>
      <c r="J177" s="536"/>
      <c r="K177" s="535"/>
      <c r="L177" s="535"/>
      <c r="M177" s="535"/>
      <c r="N177" s="535"/>
      <c r="O177" s="532"/>
      <c r="P177" s="532"/>
      <c r="Q177" s="532"/>
      <c r="R177" s="535"/>
      <c r="S177" s="535"/>
      <c r="T177" s="535"/>
      <c r="U177" s="535"/>
      <c r="V177" s="539"/>
      <c r="W177" s="535"/>
      <c r="X177" s="532"/>
      <c r="Y177" s="532"/>
      <c r="Z177" s="532"/>
    </row>
    <row r="178" ht="21.0" customHeight="1">
      <c r="A178" s="532"/>
      <c r="B178" s="533"/>
      <c r="C178" s="533"/>
      <c r="D178" s="533"/>
      <c r="E178" s="533"/>
      <c r="F178" s="541"/>
      <c r="G178" s="541"/>
      <c r="H178" s="533"/>
      <c r="I178" s="536"/>
      <c r="J178" s="536"/>
      <c r="K178" s="535"/>
      <c r="L178" s="535"/>
      <c r="M178" s="535"/>
      <c r="N178" s="535"/>
      <c r="O178" s="532"/>
      <c r="P178" s="532"/>
      <c r="Q178" s="532"/>
      <c r="R178" s="535"/>
      <c r="S178" s="535"/>
      <c r="T178" s="535"/>
      <c r="U178" s="535"/>
      <c r="V178" s="539"/>
      <c r="W178" s="535"/>
      <c r="X178" s="532"/>
      <c r="Y178" s="532"/>
      <c r="Z178" s="532"/>
    </row>
    <row r="179" ht="21.0" customHeight="1">
      <c r="A179" s="532"/>
      <c r="B179" s="533"/>
      <c r="C179" s="533"/>
      <c r="D179" s="533"/>
      <c r="E179" s="533"/>
      <c r="F179" s="541"/>
      <c r="G179" s="541"/>
      <c r="H179" s="533"/>
      <c r="I179" s="536"/>
      <c r="J179" s="536"/>
      <c r="K179" s="535"/>
      <c r="L179" s="535"/>
      <c r="M179" s="535"/>
      <c r="N179" s="535"/>
      <c r="O179" s="532"/>
      <c r="P179" s="532"/>
      <c r="Q179" s="532"/>
      <c r="R179" s="535"/>
      <c r="S179" s="535"/>
      <c r="T179" s="535"/>
      <c r="U179" s="535"/>
      <c r="V179" s="539"/>
      <c r="W179" s="535"/>
      <c r="X179" s="532"/>
      <c r="Y179" s="532"/>
      <c r="Z179" s="532"/>
    </row>
    <row r="180" ht="21.0" customHeight="1">
      <c r="A180" s="532"/>
      <c r="B180" s="533"/>
      <c r="C180" s="533"/>
      <c r="D180" s="533"/>
      <c r="E180" s="533"/>
      <c r="F180" s="541"/>
      <c r="G180" s="541"/>
      <c r="H180" s="533"/>
      <c r="I180" s="536"/>
      <c r="J180" s="536"/>
      <c r="K180" s="535"/>
      <c r="L180" s="535"/>
      <c r="M180" s="535"/>
      <c r="N180" s="535"/>
      <c r="O180" s="532"/>
      <c r="P180" s="532"/>
      <c r="Q180" s="532"/>
      <c r="R180" s="535"/>
      <c r="S180" s="535"/>
      <c r="T180" s="535"/>
      <c r="U180" s="535"/>
      <c r="V180" s="539"/>
      <c r="W180" s="535"/>
      <c r="X180" s="532"/>
      <c r="Y180" s="532"/>
      <c r="Z180" s="532"/>
    </row>
    <row r="181" ht="21.0" customHeight="1">
      <c r="A181" s="532"/>
      <c r="B181" s="533"/>
      <c r="C181" s="533"/>
      <c r="D181" s="533"/>
      <c r="E181" s="533"/>
      <c r="F181" s="541"/>
      <c r="G181" s="541"/>
      <c r="H181" s="533"/>
      <c r="I181" s="536"/>
      <c r="J181" s="536"/>
      <c r="K181" s="535"/>
      <c r="L181" s="535"/>
      <c r="M181" s="535"/>
      <c r="N181" s="535"/>
      <c r="O181" s="532"/>
      <c r="P181" s="532"/>
      <c r="Q181" s="532"/>
      <c r="R181" s="535"/>
      <c r="S181" s="535"/>
      <c r="T181" s="535"/>
      <c r="U181" s="535"/>
      <c r="V181" s="539"/>
      <c r="W181" s="535"/>
      <c r="X181" s="532"/>
      <c r="Y181" s="532"/>
      <c r="Z181" s="532"/>
    </row>
    <row r="182" ht="21.0" customHeight="1">
      <c r="A182" s="532"/>
      <c r="B182" s="533"/>
      <c r="C182" s="533"/>
      <c r="D182" s="533"/>
      <c r="E182" s="533"/>
      <c r="F182" s="541"/>
      <c r="G182" s="541"/>
      <c r="H182" s="533"/>
      <c r="I182" s="536"/>
      <c r="J182" s="536"/>
      <c r="K182" s="535"/>
      <c r="L182" s="535"/>
      <c r="M182" s="535"/>
      <c r="N182" s="535"/>
      <c r="O182" s="532"/>
      <c r="P182" s="532"/>
      <c r="Q182" s="532"/>
      <c r="R182" s="535"/>
      <c r="S182" s="535"/>
      <c r="T182" s="535"/>
      <c r="U182" s="535"/>
      <c r="V182" s="539"/>
      <c r="W182" s="535"/>
      <c r="X182" s="532"/>
      <c r="Y182" s="532"/>
      <c r="Z182" s="532"/>
    </row>
    <row r="183" ht="21.0" customHeight="1">
      <c r="A183" s="532"/>
      <c r="B183" s="533"/>
      <c r="C183" s="533"/>
      <c r="D183" s="533"/>
      <c r="E183" s="533"/>
      <c r="F183" s="541"/>
      <c r="G183" s="541"/>
      <c r="H183" s="533"/>
      <c r="I183" s="536"/>
      <c r="J183" s="536"/>
      <c r="K183" s="535"/>
      <c r="L183" s="535"/>
      <c r="M183" s="535"/>
      <c r="N183" s="535"/>
      <c r="O183" s="532"/>
      <c r="P183" s="532"/>
      <c r="Q183" s="532"/>
      <c r="R183" s="535"/>
      <c r="S183" s="535"/>
      <c r="T183" s="535"/>
      <c r="U183" s="535"/>
      <c r="V183" s="539"/>
      <c r="W183" s="535"/>
      <c r="X183" s="532"/>
      <c r="Y183" s="532"/>
      <c r="Z183" s="532"/>
    </row>
    <row r="184" ht="21.0" customHeight="1">
      <c r="A184" s="532"/>
      <c r="B184" s="533"/>
      <c r="C184" s="533"/>
      <c r="D184" s="533"/>
      <c r="E184" s="533"/>
      <c r="F184" s="541"/>
      <c r="G184" s="541"/>
      <c r="H184" s="533"/>
      <c r="I184" s="536"/>
      <c r="J184" s="536"/>
      <c r="K184" s="535"/>
      <c r="L184" s="535"/>
      <c r="M184" s="535"/>
      <c r="N184" s="535"/>
      <c r="O184" s="532"/>
      <c r="P184" s="532"/>
      <c r="Q184" s="532"/>
      <c r="R184" s="535"/>
      <c r="S184" s="535"/>
      <c r="T184" s="535"/>
      <c r="U184" s="535"/>
      <c r="V184" s="539"/>
      <c r="W184" s="535"/>
      <c r="X184" s="532"/>
      <c r="Y184" s="532"/>
      <c r="Z184" s="532"/>
    </row>
    <row r="185" ht="21.0" customHeight="1">
      <c r="A185" s="532"/>
      <c r="B185" s="533"/>
      <c r="C185" s="533"/>
      <c r="D185" s="533"/>
      <c r="E185" s="533"/>
      <c r="F185" s="541"/>
      <c r="G185" s="541"/>
      <c r="H185" s="533"/>
      <c r="I185" s="536"/>
      <c r="J185" s="536"/>
      <c r="K185" s="535"/>
      <c r="L185" s="535"/>
      <c r="M185" s="535"/>
      <c r="N185" s="535"/>
      <c r="O185" s="532"/>
      <c r="P185" s="532"/>
      <c r="Q185" s="532"/>
      <c r="R185" s="535"/>
      <c r="S185" s="535"/>
      <c r="T185" s="535"/>
      <c r="U185" s="535"/>
      <c r="V185" s="539"/>
      <c r="W185" s="535"/>
      <c r="X185" s="532"/>
      <c r="Y185" s="532"/>
      <c r="Z185" s="532"/>
    </row>
    <row r="186" ht="21.0" customHeight="1">
      <c r="A186" s="532"/>
      <c r="B186" s="533"/>
      <c r="C186" s="533"/>
      <c r="D186" s="533"/>
      <c r="E186" s="533"/>
      <c r="F186" s="541"/>
      <c r="G186" s="541"/>
      <c r="H186" s="533"/>
      <c r="I186" s="536"/>
      <c r="J186" s="536"/>
      <c r="K186" s="535"/>
      <c r="L186" s="535"/>
      <c r="M186" s="535"/>
      <c r="N186" s="535"/>
      <c r="O186" s="532"/>
      <c r="P186" s="532"/>
      <c r="Q186" s="532"/>
      <c r="R186" s="535"/>
      <c r="S186" s="535"/>
      <c r="T186" s="535"/>
      <c r="U186" s="535"/>
      <c r="V186" s="539"/>
      <c r="W186" s="535"/>
      <c r="X186" s="532"/>
      <c r="Y186" s="532"/>
      <c r="Z186" s="532"/>
    </row>
    <row r="187" ht="21.0" customHeight="1">
      <c r="A187" s="532"/>
      <c r="B187" s="533"/>
      <c r="C187" s="533"/>
      <c r="D187" s="533"/>
      <c r="E187" s="533"/>
      <c r="F187" s="541"/>
      <c r="G187" s="541"/>
      <c r="H187" s="533"/>
      <c r="I187" s="536"/>
      <c r="J187" s="536"/>
      <c r="K187" s="535"/>
      <c r="L187" s="535"/>
      <c r="M187" s="535"/>
      <c r="N187" s="535"/>
      <c r="O187" s="532"/>
      <c r="P187" s="532"/>
      <c r="Q187" s="532"/>
      <c r="R187" s="535"/>
      <c r="S187" s="535"/>
      <c r="T187" s="535"/>
      <c r="U187" s="535"/>
      <c r="V187" s="539"/>
      <c r="W187" s="535"/>
      <c r="X187" s="532"/>
      <c r="Y187" s="532"/>
      <c r="Z187" s="532"/>
    </row>
    <row r="188" ht="21.0" customHeight="1">
      <c r="A188" s="532"/>
      <c r="B188" s="533"/>
      <c r="C188" s="533"/>
      <c r="D188" s="533"/>
      <c r="E188" s="533"/>
      <c r="F188" s="541"/>
      <c r="G188" s="541"/>
      <c r="H188" s="533"/>
      <c r="I188" s="536"/>
      <c r="J188" s="536"/>
      <c r="K188" s="535"/>
      <c r="L188" s="535"/>
      <c r="M188" s="535"/>
      <c r="N188" s="535"/>
      <c r="O188" s="532"/>
      <c r="P188" s="532"/>
      <c r="Q188" s="532"/>
      <c r="R188" s="535"/>
      <c r="S188" s="535"/>
      <c r="T188" s="535"/>
      <c r="U188" s="535"/>
      <c r="V188" s="539"/>
      <c r="W188" s="535"/>
      <c r="X188" s="532"/>
      <c r="Y188" s="532"/>
      <c r="Z188" s="532"/>
    </row>
    <row r="189" ht="21.0" customHeight="1">
      <c r="A189" s="532"/>
      <c r="B189" s="533"/>
      <c r="C189" s="533"/>
      <c r="D189" s="533"/>
      <c r="E189" s="533"/>
      <c r="F189" s="541"/>
      <c r="G189" s="541"/>
      <c r="H189" s="533"/>
      <c r="I189" s="536"/>
      <c r="J189" s="536"/>
      <c r="K189" s="535"/>
      <c r="L189" s="535"/>
      <c r="M189" s="535"/>
      <c r="N189" s="535"/>
      <c r="O189" s="532"/>
      <c r="P189" s="532"/>
      <c r="Q189" s="532"/>
      <c r="R189" s="535"/>
      <c r="S189" s="535"/>
      <c r="T189" s="535"/>
      <c r="U189" s="535"/>
      <c r="V189" s="539"/>
      <c r="W189" s="535"/>
      <c r="X189" s="532"/>
      <c r="Y189" s="532"/>
      <c r="Z189" s="532"/>
    </row>
    <row r="190" ht="21.0" customHeight="1">
      <c r="A190" s="532"/>
      <c r="B190" s="533"/>
      <c r="C190" s="533"/>
      <c r="D190" s="533"/>
      <c r="E190" s="533"/>
      <c r="F190" s="541"/>
      <c r="G190" s="541"/>
      <c r="H190" s="533"/>
      <c r="I190" s="536"/>
      <c r="J190" s="536"/>
      <c r="K190" s="535"/>
      <c r="L190" s="535"/>
      <c r="M190" s="535"/>
      <c r="N190" s="535"/>
      <c r="O190" s="532"/>
      <c r="P190" s="532"/>
      <c r="Q190" s="532"/>
      <c r="R190" s="535"/>
      <c r="S190" s="535"/>
      <c r="T190" s="535"/>
      <c r="U190" s="535"/>
      <c r="V190" s="539"/>
      <c r="W190" s="535"/>
      <c r="X190" s="532"/>
      <c r="Y190" s="532"/>
      <c r="Z190" s="532"/>
    </row>
    <row r="191" ht="21.0" customHeight="1">
      <c r="A191" s="532"/>
      <c r="B191" s="533"/>
      <c r="C191" s="533"/>
      <c r="D191" s="533"/>
      <c r="E191" s="533"/>
      <c r="F191" s="541"/>
      <c r="G191" s="541"/>
      <c r="H191" s="533"/>
      <c r="I191" s="536"/>
      <c r="J191" s="536"/>
      <c r="K191" s="535"/>
      <c r="L191" s="535"/>
      <c r="M191" s="535"/>
      <c r="N191" s="535"/>
      <c r="O191" s="532"/>
      <c r="P191" s="532"/>
      <c r="Q191" s="532"/>
      <c r="R191" s="535"/>
      <c r="S191" s="535"/>
      <c r="T191" s="535"/>
      <c r="U191" s="535"/>
      <c r="V191" s="539"/>
      <c r="W191" s="535"/>
      <c r="X191" s="532"/>
      <c r="Y191" s="532"/>
      <c r="Z191" s="532"/>
    </row>
    <row r="192" ht="21.0" customHeight="1">
      <c r="A192" s="532"/>
      <c r="B192" s="533"/>
      <c r="C192" s="533"/>
      <c r="D192" s="533"/>
      <c r="E192" s="533"/>
      <c r="F192" s="541"/>
      <c r="G192" s="541"/>
      <c r="H192" s="533"/>
      <c r="I192" s="536"/>
      <c r="J192" s="536"/>
      <c r="K192" s="535"/>
      <c r="L192" s="535"/>
      <c r="M192" s="535"/>
      <c r="N192" s="535"/>
      <c r="O192" s="532"/>
      <c r="P192" s="532"/>
      <c r="Q192" s="532"/>
      <c r="R192" s="535"/>
      <c r="S192" s="535"/>
      <c r="T192" s="535"/>
      <c r="U192" s="535"/>
      <c r="V192" s="539"/>
      <c r="W192" s="535"/>
      <c r="X192" s="532"/>
      <c r="Y192" s="532"/>
      <c r="Z192" s="532"/>
    </row>
    <row r="193" ht="21.0" customHeight="1">
      <c r="A193" s="532"/>
      <c r="B193" s="533"/>
      <c r="C193" s="533"/>
      <c r="D193" s="533"/>
      <c r="E193" s="533"/>
      <c r="F193" s="541"/>
      <c r="G193" s="541"/>
      <c r="H193" s="533"/>
      <c r="I193" s="536"/>
      <c r="J193" s="536"/>
      <c r="K193" s="535"/>
      <c r="L193" s="535"/>
      <c r="M193" s="535"/>
      <c r="N193" s="535"/>
      <c r="O193" s="532"/>
      <c r="P193" s="532"/>
      <c r="Q193" s="532"/>
      <c r="R193" s="535"/>
      <c r="S193" s="535"/>
      <c r="T193" s="535"/>
      <c r="U193" s="535"/>
      <c r="V193" s="539"/>
      <c r="W193" s="535"/>
      <c r="X193" s="532"/>
      <c r="Y193" s="532"/>
      <c r="Z193" s="532"/>
    </row>
    <row r="194" ht="21.0" customHeight="1">
      <c r="A194" s="532"/>
      <c r="B194" s="533"/>
      <c r="C194" s="533"/>
      <c r="D194" s="533"/>
      <c r="E194" s="533"/>
      <c r="F194" s="541"/>
      <c r="G194" s="541"/>
      <c r="H194" s="533"/>
      <c r="I194" s="536"/>
      <c r="J194" s="536"/>
      <c r="K194" s="535"/>
      <c r="L194" s="535"/>
      <c r="M194" s="535"/>
      <c r="N194" s="535"/>
      <c r="O194" s="532"/>
      <c r="P194" s="532"/>
      <c r="Q194" s="532"/>
      <c r="R194" s="535"/>
      <c r="S194" s="535"/>
      <c r="T194" s="535"/>
      <c r="U194" s="535"/>
      <c r="V194" s="539"/>
      <c r="W194" s="535"/>
      <c r="X194" s="532"/>
      <c r="Y194" s="532"/>
      <c r="Z194" s="532"/>
    </row>
    <row r="195" ht="21.0" customHeight="1">
      <c r="A195" s="532"/>
      <c r="B195" s="533"/>
      <c r="C195" s="533"/>
      <c r="D195" s="533"/>
      <c r="E195" s="533"/>
      <c r="F195" s="541"/>
      <c r="G195" s="541"/>
      <c r="H195" s="533"/>
      <c r="I195" s="536"/>
      <c r="J195" s="536"/>
      <c r="K195" s="535"/>
      <c r="L195" s="535"/>
      <c r="M195" s="535"/>
      <c r="N195" s="535"/>
      <c r="O195" s="532"/>
      <c r="P195" s="532"/>
      <c r="Q195" s="532"/>
      <c r="R195" s="535"/>
      <c r="S195" s="535"/>
      <c r="T195" s="535"/>
      <c r="U195" s="535"/>
      <c r="V195" s="539"/>
      <c r="W195" s="535"/>
      <c r="X195" s="532"/>
      <c r="Y195" s="532"/>
      <c r="Z195" s="532"/>
    </row>
    <row r="196" ht="21.0" customHeight="1">
      <c r="A196" s="532"/>
      <c r="B196" s="533"/>
      <c r="C196" s="533"/>
      <c r="D196" s="533"/>
      <c r="E196" s="533"/>
      <c r="F196" s="541"/>
      <c r="G196" s="541"/>
      <c r="H196" s="533"/>
      <c r="I196" s="536"/>
      <c r="J196" s="536"/>
      <c r="K196" s="535"/>
      <c r="L196" s="535"/>
      <c r="M196" s="535"/>
      <c r="N196" s="535"/>
      <c r="O196" s="532"/>
      <c r="P196" s="532"/>
      <c r="Q196" s="532"/>
      <c r="R196" s="535"/>
      <c r="S196" s="535"/>
      <c r="T196" s="535"/>
      <c r="U196" s="535"/>
      <c r="V196" s="539"/>
      <c r="W196" s="535"/>
      <c r="X196" s="532"/>
      <c r="Y196" s="532"/>
      <c r="Z196" s="532"/>
    </row>
    <row r="197" ht="21.0" customHeight="1">
      <c r="A197" s="532"/>
      <c r="B197" s="533"/>
      <c r="C197" s="533"/>
      <c r="D197" s="533"/>
      <c r="E197" s="533"/>
      <c r="F197" s="541"/>
      <c r="G197" s="541"/>
      <c r="H197" s="533"/>
      <c r="I197" s="536"/>
      <c r="J197" s="536"/>
      <c r="K197" s="535"/>
      <c r="L197" s="535"/>
      <c r="M197" s="535"/>
      <c r="N197" s="535"/>
      <c r="O197" s="532"/>
      <c r="P197" s="532"/>
      <c r="Q197" s="532"/>
      <c r="R197" s="535"/>
      <c r="S197" s="535"/>
      <c r="T197" s="535"/>
      <c r="U197" s="535"/>
      <c r="V197" s="539"/>
      <c r="W197" s="535"/>
      <c r="X197" s="532"/>
      <c r="Y197" s="532"/>
      <c r="Z197" s="532"/>
    </row>
    <row r="198" ht="21.0" customHeight="1">
      <c r="A198" s="532"/>
      <c r="B198" s="533"/>
      <c r="C198" s="533"/>
      <c r="D198" s="533"/>
      <c r="E198" s="533"/>
      <c r="F198" s="541"/>
      <c r="G198" s="541"/>
      <c r="H198" s="533"/>
      <c r="I198" s="536"/>
      <c r="J198" s="536"/>
      <c r="K198" s="535"/>
      <c r="L198" s="535"/>
      <c r="M198" s="535"/>
      <c r="N198" s="535"/>
      <c r="O198" s="532"/>
      <c r="P198" s="532"/>
      <c r="Q198" s="532"/>
      <c r="R198" s="535"/>
      <c r="S198" s="535"/>
      <c r="T198" s="535"/>
      <c r="U198" s="535"/>
      <c r="V198" s="539"/>
      <c r="W198" s="535"/>
      <c r="X198" s="532"/>
      <c r="Y198" s="532"/>
      <c r="Z198" s="532"/>
    </row>
    <row r="199" ht="21.0" customHeight="1">
      <c r="A199" s="532"/>
      <c r="B199" s="533"/>
      <c r="C199" s="533"/>
      <c r="D199" s="533"/>
      <c r="E199" s="533"/>
      <c r="F199" s="541"/>
      <c r="G199" s="541"/>
      <c r="H199" s="533"/>
      <c r="I199" s="536"/>
      <c r="J199" s="536"/>
      <c r="K199" s="535"/>
      <c r="L199" s="535"/>
      <c r="M199" s="535"/>
      <c r="N199" s="535"/>
      <c r="O199" s="532"/>
      <c r="P199" s="532"/>
      <c r="Q199" s="532"/>
      <c r="R199" s="535"/>
      <c r="S199" s="535"/>
      <c r="T199" s="535"/>
      <c r="U199" s="535"/>
      <c r="V199" s="539"/>
      <c r="W199" s="535"/>
      <c r="X199" s="532"/>
      <c r="Y199" s="532"/>
      <c r="Z199" s="532"/>
    </row>
    <row r="200" ht="21.0" customHeight="1">
      <c r="A200" s="532"/>
      <c r="B200" s="533"/>
      <c r="C200" s="533"/>
      <c r="D200" s="533"/>
      <c r="E200" s="533"/>
      <c r="F200" s="541"/>
      <c r="G200" s="541"/>
      <c r="H200" s="533"/>
      <c r="I200" s="536"/>
      <c r="J200" s="536"/>
      <c r="K200" s="535"/>
      <c r="L200" s="535"/>
      <c r="M200" s="535"/>
      <c r="N200" s="535"/>
      <c r="O200" s="532"/>
      <c r="P200" s="532"/>
      <c r="Q200" s="532"/>
      <c r="R200" s="535"/>
      <c r="S200" s="535"/>
      <c r="T200" s="535"/>
      <c r="U200" s="535"/>
      <c r="V200" s="539"/>
      <c r="W200" s="535"/>
      <c r="X200" s="532"/>
      <c r="Y200" s="532"/>
      <c r="Z200" s="532"/>
    </row>
    <row r="201" ht="21.0" customHeight="1">
      <c r="A201" s="532"/>
      <c r="B201" s="533"/>
      <c r="C201" s="533"/>
      <c r="D201" s="533"/>
      <c r="E201" s="533"/>
      <c r="F201" s="541"/>
      <c r="G201" s="541"/>
      <c r="H201" s="533"/>
      <c r="I201" s="536"/>
      <c r="J201" s="536"/>
      <c r="K201" s="535"/>
      <c r="L201" s="535"/>
      <c r="M201" s="535"/>
      <c r="N201" s="535"/>
      <c r="O201" s="532"/>
      <c r="P201" s="532"/>
      <c r="Q201" s="532"/>
      <c r="R201" s="535"/>
      <c r="S201" s="535"/>
      <c r="T201" s="535"/>
      <c r="U201" s="535"/>
      <c r="V201" s="539"/>
      <c r="W201" s="535"/>
      <c r="X201" s="532"/>
      <c r="Y201" s="532"/>
      <c r="Z201" s="532"/>
    </row>
    <row r="202" ht="21.0" customHeight="1">
      <c r="A202" s="532"/>
      <c r="B202" s="533"/>
      <c r="C202" s="533"/>
      <c r="D202" s="533"/>
      <c r="E202" s="533"/>
      <c r="F202" s="541"/>
      <c r="G202" s="541"/>
      <c r="H202" s="533"/>
      <c r="I202" s="536"/>
      <c r="J202" s="536"/>
      <c r="K202" s="535"/>
      <c r="L202" s="535"/>
      <c r="M202" s="535"/>
      <c r="N202" s="535"/>
      <c r="O202" s="532"/>
      <c r="P202" s="532"/>
      <c r="Q202" s="532"/>
      <c r="R202" s="535"/>
      <c r="S202" s="535"/>
      <c r="T202" s="535"/>
      <c r="U202" s="535"/>
      <c r="V202" s="539"/>
      <c r="W202" s="535"/>
      <c r="X202" s="532"/>
      <c r="Y202" s="532"/>
      <c r="Z202" s="532"/>
    </row>
    <row r="203" ht="21.0" customHeight="1">
      <c r="A203" s="532"/>
      <c r="B203" s="533"/>
      <c r="C203" s="533"/>
      <c r="D203" s="533"/>
      <c r="E203" s="533"/>
      <c r="F203" s="541"/>
      <c r="G203" s="541"/>
      <c r="H203" s="533"/>
      <c r="I203" s="536"/>
      <c r="J203" s="536"/>
      <c r="K203" s="535"/>
      <c r="L203" s="535"/>
      <c r="M203" s="535"/>
      <c r="N203" s="535"/>
      <c r="O203" s="532"/>
      <c r="P203" s="532"/>
      <c r="Q203" s="532"/>
      <c r="R203" s="535"/>
      <c r="S203" s="535"/>
      <c r="T203" s="535"/>
      <c r="U203" s="535"/>
      <c r="V203" s="539"/>
      <c r="W203" s="535"/>
      <c r="X203" s="532"/>
      <c r="Y203" s="532"/>
      <c r="Z203" s="532"/>
    </row>
    <row r="204" ht="21.0" customHeight="1">
      <c r="A204" s="532"/>
      <c r="B204" s="533"/>
      <c r="C204" s="533"/>
      <c r="D204" s="533"/>
      <c r="E204" s="533"/>
      <c r="F204" s="541"/>
      <c r="G204" s="541"/>
      <c r="H204" s="533"/>
      <c r="I204" s="536"/>
      <c r="J204" s="536"/>
      <c r="K204" s="535"/>
      <c r="L204" s="535"/>
      <c r="M204" s="535"/>
      <c r="N204" s="535"/>
      <c r="O204" s="532"/>
      <c r="P204" s="532"/>
      <c r="Q204" s="532"/>
      <c r="R204" s="535"/>
      <c r="S204" s="535"/>
      <c r="T204" s="535"/>
      <c r="U204" s="535"/>
      <c r="V204" s="539"/>
      <c r="W204" s="535"/>
      <c r="X204" s="532"/>
      <c r="Y204" s="532"/>
      <c r="Z204" s="532"/>
    </row>
    <row r="205" ht="21.0" customHeight="1">
      <c r="A205" s="532"/>
      <c r="B205" s="533"/>
      <c r="C205" s="533"/>
      <c r="D205" s="533"/>
      <c r="E205" s="533"/>
      <c r="F205" s="541"/>
      <c r="G205" s="541"/>
      <c r="H205" s="533"/>
      <c r="I205" s="536"/>
      <c r="J205" s="536"/>
      <c r="K205" s="535"/>
      <c r="L205" s="535"/>
      <c r="M205" s="535"/>
      <c r="N205" s="535"/>
      <c r="O205" s="532"/>
      <c r="P205" s="532"/>
      <c r="Q205" s="532"/>
      <c r="R205" s="535"/>
      <c r="S205" s="535"/>
      <c r="T205" s="535"/>
      <c r="U205" s="535"/>
      <c r="V205" s="539"/>
      <c r="W205" s="535"/>
      <c r="X205" s="532"/>
      <c r="Y205" s="532"/>
      <c r="Z205" s="532"/>
    </row>
    <row r="206" ht="21.0" customHeight="1">
      <c r="A206" s="532"/>
      <c r="B206" s="533"/>
      <c r="C206" s="533"/>
      <c r="D206" s="533"/>
      <c r="E206" s="533"/>
      <c r="F206" s="541"/>
      <c r="G206" s="541"/>
      <c r="H206" s="533"/>
      <c r="I206" s="536"/>
      <c r="J206" s="536"/>
      <c r="K206" s="535"/>
      <c r="L206" s="535"/>
      <c r="M206" s="535"/>
      <c r="N206" s="535"/>
      <c r="O206" s="532"/>
      <c r="P206" s="532"/>
      <c r="Q206" s="532"/>
      <c r="R206" s="535"/>
      <c r="S206" s="535"/>
      <c r="T206" s="535"/>
      <c r="U206" s="535"/>
      <c r="V206" s="539"/>
      <c r="W206" s="535"/>
      <c r="X206" s="532"/>
      <c r="Y206" s="532"/>
      <c r="Z206" s="532"/>
    </row>
    <row r="207" ht="21.0" customHeight="1">
      <c r="A207" s="532"/>
      <c r="B207" s="533"/>
      <c r="C207" s="533"/>
      <c r="D207" s="533"/>
      <c r="E207" s="533"/>
      <c r="F207" s="541"/>
      <c r="G207" s="541"/>
      <c r="H207" s="533"/>
      <c r="I207" s="536"/>
      <c r="J207" s="536"/>
      <c r="K207" s="535"/>
      <c r="L207" s="535"/>
      <c r="M207" s="535"/>
      <c r="N207" s="535"/>
      <c r="O207" s="532"/>
      <c r="P207" s="532"/>
      <c r="Q207" s="532"/>
      <c r="R207" s="535"/>
      <c r="S207" s="535"/>
      <c r="T207" s="535"/>
      <c r="U207" s="535"/>
      <c r="V207" s="539"/>
      <c r="W207" s="535"/>
      <c r="X207" s="532"/>
      <c r="Y207" s="532"/>
      <c r="Z207" s="532"/>
    </row>
    <row r="208" ht="21.0" customHeight="1">
      <c r="A208" s="532"/>
      <c r="B208" s="533"/>
      <c r="C208" s="533"/>
      <c r="D208" s="533"/>
      <c r="E208" s="533"/>
      <c r="F208" s="541"/>
      <c r="G208" s="541"/>
      <c r="H208" s="533"/>
      <c r="I208" s="536"/>
      <c r="J208" s="536"/>
      <c r="K208" s="535"/>
      <c r="L208" s="535"/>
      <c r="M208" s="535"/>
      <c r="N208" s="535"/>
      <c r="O208" s="532"/>
      <c r="P208" s="532"/>
      <c r="Q208" s="532"/>
      <c r="R208" s="535"/>
      <c r="S208" s="535"/>
      <c r="T208" s="535"/>
      <c r="U208" s="535"/>
      <c r="V208" s="539"/>
      <c r="W208" s="535"/>
      <c r="X208" s="532"/>
      <c r="Y208" s="532"/>
      <c r="Z208" s="532"/>
    </row>
    <row r="209" ht="21.0" customHeight="1">
      <c r="A209" s="532"/>
      <c r="B209" s="533"/>
      <c r="C209" s="533"/>
      <c r="D209" s="533"/>
      <c r="E209" s="533"/>
      <c r="F209" s="541"/>
      <c r="G209" s="541"/>
      <c r="H209" s="533"/>
      <c r="I209" s="536"/>
      <c r="J209" s="536"/>
      <c r="K209" s="535"/>
      <c r="L209" s="535"/>
      <c r="M209" s="535"/>
      <c r="N209" s="535"/>
      <c r="O209" s="532"/>
      <c r="P209" s="532"/>
      <c r="Q209" s="532"/>
      <c r="R209" s="535"/>
      <c r="S209" s="535"/>
      <c r="T209" s="535"/>
      <c r="U209" s="535"/>
      <c r="V209" s="539"/>
      <c r="W209" s="535"/>
      <c r="X209" s="532"/>
      <c r="Y209" s="532"/>
      <c r="Z209" s="532"/>
    </row>
    <row r="210" ht="21.0" customHeight="1">
      <c r="A210" s="532"/>
      <c r="B210" s="533"/>
      <c r="C210" s="533"/>
      <c r="D210" s="533"/>
      <c r="E210" s="533"/>
      <c r="F210" s="541"/>
      <c r="G210" s="541"/>
      <c r="H210" s="533"/>
      <c r="I210" s="536"/>
      <c r="J210" s="536"/>
      <c r="K210" s="535"/>
      <c r="L210" s="535"/>
      <c r="M210" s="535"/>
      <c r="N210" s="535"/>
      <c r="O210" s="532"/>
      <c r="P210" s="532"/>
      <c r="Q210" s="532"/>
      <c r="R210" s="535"/>
      <c r="S210" s="535"/>
      <c r="T210" s="535"/>
      <c r="U210" s="535"/>
      <c r="V210" s="539"/>
      <c r="W210" s="535"/>
      <c r="X210" s="532"/>
      <c r="Y210" s="532"/>
      <c r="Z210" s="532"/>
    </row>
    <row r="211" ht="21.0" customHeight="1">
      <c r="A211" s="532"/>
      <c r="B211" s="533"/>
      <c r="C211" s="533"/>
      <c r="D211" s="533"/>
      <c r="E211" s="533"/>
      <c r="F211" s="541"/>
      <c r="G211" s="541"/>
      <c r="H211" s="533"/>
      <c r="I211" s="536"/>
      <c r="J211" s="536"/>
      <c r="K211" s="535"/>
      <c r="L211" s="535"/>
      <c r="M211" s="535"/>
      <c r="N211" s="535"/>
      <c r="O211" s="532"/>
      <c r="P211" s="532"/>
      <c r="Q211" s="532"/>
      <c r="R211" s="535"/>
      <c r="S211" s="535"/>
      <c r="T211" s="535"/>
      <c r="U211" s="535"/>
      <c r="V211" s="539"/>
      <c r="W211" s="535"/>
      <c r="X211" s="532"/>
      <c r="Y211" s="532"/>
      <c r="Z211" s="532"/>
    </row>
    <row r="212" ht="21.0" customHeight="1">
      <c r="A212" s="532"/>
      <c r="B212" s="533"/>
      <c r="C212" s="533"/>
      <c r="D212" s="533"/>
      <c r="E212" s="533"/>
      <c r="F212" s="541"/>
      <c r="G212" s="541"/>
      <c r="H212" s="533"/>
      <c r="I212" s="536"/>
      <c r="J212" s="536"/>
      <c r="K212" s="535"/>
      <c r="L212" s="535"/>
      <c r="M212" s="535"/>
      <c r="N212" s="535"/>
      <c r="O212" s="532"/>
      <c r="P212" s="532"/>
      <c r="Q212" s="532"/>
      <c r="R212" s="535"/>
      <c r="S212" s="535"/>
      <c r="T212" s="535"/>
      <c r="U212" s="535"/>
      <c r="V212" s="539"/>
      <c r="W212" s="535"/>
      <c r="X212" s="532"/>
      <c r="Y212" s="532"/>
      <c r="Z212" s="532"/>
    </row>
    <row r="213" ht="21.0" customHeight="1">
      <c r="A213" s="532"/>
      <c r="B213" s="533"/>
      <c r="C213" s="533"/>
      <c r="D213" s="533"/>
      <c r="E213" s="533"/>
      <c r="F213" s="541"/>
      <c r="G213" s="541"/>
      <c r="H213" s="533"/>
      <c r="I213" s="536"/>
      <c r="J213" s="536"/>
      <c r="K213" s="535"/>
      <c r="L213" s="535"/>
      <c r="M213" s="535"/>
      <c r="N213" s="535"/>
      <c r="O213" s="532"/>
      <c r="P213" s="532"/>
      <c r="Q213" s="532"/>
      <c r="R213" s="535"/>
      <c r="S213" s="535"/>
      <c r="T213" s="535"/>
      <c r="U213" s="535"/>
      <c r="V213" s="539"/>
      <c r="W213" s="535"/>
      <c r="X213" s="532"/>
      <c r="Y213" s="532"/>
      <c r="Z213" s="532"/>
    </row>
    <row r="214" ht="21.0" customHeight="1">
      <c r="A214" s="532"/>
      <c r="B214" s="533"/>
      <c r="C214" s="533"/>
      <c r="D214" s="533"/>
      <c r="E214" s="533"/>
      <c r="F214" s="541"/>
      <c r="G214" s="541"/>
      <c r="H214" s="533"/>
      <c r="I214" s="536"/>
      <c r="J214" s="536"/>
      <c r="K214" s="535"/>
      <c r="L214" s="535"/>
      <c r="M214" s="535"/>
      <c r="N214" s="535"/>
      <c r="O214" s="532"/>
      <c r="P214" s="532"/>
      <c r="Q214" s="532"/>
      <c r="R214" s="535"/>
      <c r="S214" s="535"/>
      <c r="T214" s="535"/>
      <c r="U214" s="535"/>
      <c r="V214" s="539"/>
      <c r="W214" s="535"/>
      <c r="X214" s="532"/>
      <c r="Y214" s="532"/>
      <c r="Z214" s="532"/>
    </row>
    <row r="215" ht="21.0" customHeight="1">
      <c r="A215" s="532"/>
      <c r="B215" s="533"/>
      <c r="C215" s="533"/>
      <c r="D215" s="533"/>
      <c r="E215" s="533"/>
      <c r="F215" s="541"/>
      <c r="G215" s="541"/>
      <c r="H215" s="533"/>
      <c r="I215" s="536"/>
      <c r="J215" s="536"/>
      <c r="K215" s="535"/>
      <c r="L215" s="535"/>
      <c r="M215" s="535"/>
      <c r="N215" s="535"/>
      <c r="O215" s="532"/>
      <c r="P215" s="532"/>
      <c r="Q215" s="532"/>
      <c r="R215" s="535"/>
      <c r="S215" s="535"/>
      <c r="T215" s="535"/>
      <c r="U215" s="535"/>
      <c r="V215" s="539"/>
      <c r="W215" s="535"/>
      <c r="X215" s="532"/>
      <c r="Y215" s="532"/>
      <c r="Z215" s="532"/>
    </row>
    <row r="216" ht="21.0" customHeight="1">
      <c r="A216" s="532"/>
      <c r="B216" s="533"/>
      <c r="C216" s="533"/>
      <c r="D216" s="533"/>
      <c r="E216" s="533"/>
      <c r="F216" s="541"/>
      <c r="G216" s="541"/>
      <c r="H216" s="533"/>
      <c r="I216" s="536"/>
      <c r="J216" s="536"/>
      <c r="K216" s="535"/>
      <c r="L216" s="535"/>
      <c r="M216" s="535"/>
      <c r="N216" s="535"/>
      <c r="O216" s="532"/>
      <c r="P216" s="532"/>
      <c r="Q216" s="532"/>
      <c r="R216" s="535"/>
      <c r="S216" s="535"/>
      <c r="T216" s="535"/>
      <c r="U216" s="535"/>
      <c r="V216" s="539"/>
      <c r="W216" s="535"/>
      <c r="X216" s="532"/>
      <c r="Y216" s="532"/>
      <c r="Z216" s="532"/>
    </row>
    <row r="217" ht="21.0" customHeight="1">
      <c r="A217" s="532"/>
      <c r="B217" s="533"/>
      <c r="C217" s="533"/>
      <c r="D217" s="533"/>
      <c r="E217" s="533"/>
      <c r="F217" s="541"/>
      <c r="G217" s="541"/>
      <c r="H217" s="533"/>
      <c r="I217" s="536"/>
      <c r="J217" s="536"/>
      <c r="K217" s="535"/>
      <c r="L217" s="535"/>
      <c r="M217" s="535"/>
      <c r="N217" s="535"/>
      <c r="O217" s="532"/>
      <c r="P217" s="532"/>
      <c r="Q217" s="532"/>
      <c r="R217" s="535"/>
      <c r="S217" s="535"/>
      <c r="T217" s="535"/>
      <c r="U217" s="535"/>
      <c r="V217" s="539"/>
      <c r="W217" s="535"/>
      <c r="X217" s="532"/>
      <c r="Y217" s="532"/>
      <c r="Z217" s="532"/>
    </row>
    <row r="218" ht="21.0" customHeight="1">
      <c r="A218" s="532"/>
      <c r="B218" s="533"/>
      <c r="C218" s="533"/>
      <c r="D218" s="533"/>
      <c r="E218" s="533"/>
      <c r="F218" s="541"/>
      <c r="G218" s="541"/>
      <c r="H218" s="533"/>
      <c r="I218" s="536"/>
      <c r="J218" s="536"/>
      <c r="K218" s="535"/>
      <c r="L218" s="535"/>
      <c r="M218" s="535"/>
      <c r="N218" s="535"/>
      <c r="O218" s="532"/>
      <c r="P218" s="532"/>
      <c r="Q218" s="532"/>
      <c r="R218" s="535"/>
      <c r="S218" s="535"/>
      <c r="T218" s="535"/>
      <c r="U218" s="535"/>
      <c r="V218" s="539"/>
      <c r="W218" s="535"/>
      <c r="X218" s="532"/>
      <c r="Y218" s="532"/>
      <c r="Z218" s="532"/>
    </row>
    <row r="219" ht="21.0" customHeight="1">
      <c r="A219" s="532"/>
      <c r="B219" s="533"/>
      <c r="C219" s="533"/>
      <c r="D219" s="533"/>
      <c r="E219" s="533"/>
      <c r="F219" s="541"/>
      <c r="G219" s="541"/>
      <c r="H219" s="533"/>
      <c r="I219" s="536"/>
      <c r="J219" s="536"/>
      <c r="K219" s="535"/>
      <c r="L219" s="535"/>
      <c r="M219" s="535"/>
      <c r="N219" s="535"/>
      <c r="O219" s="532"/>
      <c r="P219" s="532"/>
      <c r="Q219" s="532"/>
      <c r="R219" s="535"/>
      <c r="S219" s="535"/>
      <c r="T219" s="535"/>
      <c r="U219" s="535"/>
      <c r="V219" s="539"/>
      <c r="W219" s="535"/>
      <c r="X219" s="532"/>
      <c r="Y219" s="532"/>
      <c r="Z219" s="532"/>
    </row>
    <row r="220" ht="21.0" customHeight="1">
      <c r="A220" s="532"/>
      <c r="B220" s="533"/>
      <c r="C220" s="533"/>
      <c r="D220" s="533"/>
      <c r="E220" s="533"/>
      <c r="F220" s="541"/>
      <c r="G220" s="541"/>
      <c r="H220" s="533"/>
      <c r="I220" s="536"/>
      <c r="J220" s="536"/>
      <c r="K220" s="535"/>
      <c r="L220" s="535"/>
      <c r="M220" s="535"/>
      <c r="N220" s="535"/>
      <c r="O220" s="532"/>
      <c r="P220" s="532"/>
      <c r="Q220" s="532"/>
      <c r="R220" s="535"/>
      <c r="S220" s="535"/>
      <c r="T220" s="535"/>
      <c r="U220" s="535"/>
      <c r="V220" s="539"/>
      <c r="W220" s="535"/>
      <c r="X220" s="532"/>
      <c r="Y220" s="532"/>
      <c r="Z220" s="532"/>
    </row>
    <row r="221" ht="21.0" customHeight="1">
      <c r="A221" s="532"/>
      <c r="B221" s="533"/>
      <c r="C221" s="533"/>
      <c r="D221" s="533"/>
      <c r="E221" s="533"/>
      <c r="F221" s="541"/>
      <c r="G221" s="541"/>
      <c r="H221" s="533"/>
      <c r="I221" s="536"/>
      <c r="J221" s="536"/>
      <c r="K221" s="535"/>
      <c r="L221" s="535"/>
      <c r="M221" s="535"/>
      <c r="N221" s="535"/>
      <c r="O221" s="532"/>
      <c r="P221" s="532"/>
      <c r="Q221" s="532"/>
      <c r="R221" s="535"/>
      <c r="S221" s="535"/>
      <c r="T221" s="535"/>
      <c r="U221" s="535"/>
      <c r="V221" s="539"/>
      <c r="W221" s="535"/>
      <c r="X221" s="532"/>
      <c r="Y221" s="532"/>
      <c r="Z221" s="532"/>
    </row>
    <row r="222" ht="21.0" customHeight="1">
      <c r="A222" s="532"/>
      <c r="B222" s="533"/>
      <c r="C222" s="533"/>
      <c r="D222" s="533"/>
      <c r="E222" s="533"/>
      <c r="F222" s="541"/>
      <c r="G222" s="541"/>
      <c r="H222" s="533"/>
      <c r="I222" s="536"/>
      <c r="J222" s="536"/>
      <c r="K222" s="535"/>
      <c r="L222" s="535"/>
      <c r="M222" s="535"/>
      <c r="N222" s="535"/>
      <c r="O222" s="532"/>
      <c r="P222" s="532"/>
      <c r="Q222" s="532"/>
      <c r="R222" s="535"/>
      <c r="S222" s="535"/>
      <c r="T222" s="535"/>
      <c r="U222" s="535"/>
      <c r="V222" s="539"/>
      <c r="W222" s="535"/>
      <c r="X222" s="532"/>
      <c r="Y222" s="532"/>
      <c r="Z222" s="532"/>
    </row>
    <row r="223" ht="21.0" customHeight="1">
      <c r="A223" s="532"/>
      <c r="B223" s="533"/>
      <c r="C223" s="533"/>
      <c r="D223" s="533"/>
      <c r="E223" s="533"/>
      <c r="F223" s="541"/>
      <c r="G223" s="541"/>
      <c r="H223" s="533"/>
      <c r="I223" s="536"/>
      <c r="J223" s="536"/>
      <c r="K223" s="535"/>
      <c r="L223" s="535"/>
      <c r="M223" s="535"/>
      <c r="N223" s="535"/>
      <c r="O223" s="532"/>
      <c r="P223" s="532"/>
      <c r="Q223" s="532"/>
      <c r="R223" s="535"/>
      <c r="S223" s="535"/>
      <c r="T223" s="535"/>
      <c r="U223" s="535"/>
      <c r="V223" s="539"/>
      <c r="W223" s="535"/>
      <c r="X223" s="532"/>
      <c r="Y223" s="532"/>
      <c r="Z223" s="532"/>
    </row>
    <row r="224" ht="21.0" customHeight="1">
      <c r="A224" s="532"/>
      <c r="B224" s="533"/>
      <c r="C224" s="533"/>
      <c r="D224" s="533"/>
      <c r="E224" s="533"/>
      <c r="F224" s="541"/>
      <c r="G224" s="541"/>
      <c r="H224" s="533"/>
      <c r="I224" s="536"/>
      <c r="J224" s="536"/>
      <c r="K224" s="535"/>
      <c r="L224" s="535"/>
      <c r="M224" s="535"/>
      <c r="N224" s="535"/>
      <c r="O224" s="532"/>
      <c r="P224" s="532"/>
      <c r="Q224" s="532"/>
      <c r="R224" s="535"/>
      <c r="S224" s="535"/>
      <c r="T224" s="535"/>
      <c r="U224" s="535"/>
      <c r="V224" s="539"/>
      <c r="W224" s="535"/>
      <c r="X224" s="532"/>
      <c r="Y224" s="532"/>
      <c r="Z224" s="532"/>
    </row>
    <row r="225" ht="21.0" customHeight="1">
      <c r="A225" s="532"/>
      <c r="B225" s="533"/>
      <c r="C225" s="533"/>
      <c r="D225" s="533"/>
      <c r="E225" s="533"/>
      <c r="F225" s="541"/>
      <c r="G225" s="541"/>
      <c r="H225" s="533"/>
      <c r="I225" s="536"/>
      <c r="J225" s="536"/>
      <c r="K225" s="535"/>
      <c r="L225" s="535"/>
      <c r="M225" s="535"/>
      <c r="N225" s="535"/>
      <c r="O225" s="532"/>
      <c r="P225" s="532"/>
      <c r="Q225" s="532"/>
      <c r="R225" s="535"/>
      <c r="S225" s="535"/>
      <c r="T225" s="535"/>
      <c r="U225" s="535"/>
      <c r="V225" s="539"/>
      <c r="W225" s="535"/>
      <c r="X225" s="532"/>
      <c r="Y225" s="532"/>
      <c r="Z225" s="532"/>
    </row>
    <row r="226" ht="21.0" customHeight="1">
      <c r="A226" s="532"/>
      <c r="B226" s="533"/>
      <c r="C226" s="533"/>
      <c r="D226" s="533"/>
      <c r="E226" s="533"/>
      <c r="F226" s="541"/>
      <c r="G226" s="541"/>
      <c r="H226" s="533"/>
      <c r="I226" s="536"/>
      <c r="J226" s="536"/>
      <c r="K226" s="535"/>
      <c r="L226" s="535"/>
      <c r="M226" s="535"/>
      <c r="N226" s="535"/>
      <c r="O226" s="532"/>
      <c r="P226" s="532"/>
      <c r="Q226" s="532"/>
      <c r="R226" s="535"/>
      <c r="S226" s="535"/>
      <c r="T226" s="535"/>
      <c r="U226" s="535"/>
      <c r="V226" s="539"/>
      <c r="W226" s="535"/>
      <c r="X226" s="532"/>
      <c r="Y226" s="532"/>
      <c r="Z226" s="532"/>
    </row>
    <row r="227" ht="21.0" customHeight="1">
      <c r="A227" s="532"/>
      <c r="B227" s="533"/>
      <c r="C227" s="533"/>
      <c r="D227" s="533"/>
      <c r="E227" s="533"/>
      <c r="F227" s="541"/>
      <c r="G227" s="541"/>
      <c r="H227" s="533"/>
      <c r="I227" s="536"/>
      <c r="J227" s="536"/>
      <c r="K227" s="535"/>
      <c r="L227" s="535"/>
      <c r="M227" s="535"/>
      <c r="N227" s="535"/>
      <c r="O227" s="532"/>
      <c r="P227" s="532"/>
      <c r="Q227" s="532"/>
      <c r="R227" s="535"/>
      <c r="S227" s="535"/>
      <c r="T227" s="535"/>
      <c r="U227" s="535"/>
      <c r="V227" s="539"/>
      <c r="W227" s="535"/>
      <c r="X227" s="532"/>
      <c r="Y227" s="532"/>
      <c r="Z227" s="532"/>
    </row>
    <row r="228" ht="21.0" customHeight="1">
      <c r="A228" s="532"/>
      <c r="B228" s="533"/>
      <c r="C228" s="533"/>
      <c r="D228" s="533"/>
      <c r="E228" s="533"/>
      <c r="F228" s="541"/>
      <c r="G228" s="541"/>
      <c r="H228" s="533"/>
      <c r="I228" s="536"/>
      <c r="J228" s="536"/>
      <c r="K228" s="535"/>
      <c r="L228" s="535"/>
      <c r="M228" s="535"/>
      <c r="N228" s="535"/>
      <c r="O228" s="532"/>
      <c r="P228" s="532"/>
      <c r="Q228" s="532"/>
      <c r="R228" s="535"/>
      <c r="S228" s="535"/>
      <c r="T228" s="535"/>
      <c r="U228" s="535"/>
      <c r="V228" s="539"/>
      <c r="W228" s="535"/>
      <c r="X228" s="532"/>
      <c r="Y228" s="532"/>
      <c r="Z228" s="532"/>
    </row>
    <row r="229" ht="21.0" customHeight="1">
      <c r="A229" s="532"/>
      <c r="B229" s="533"/>
      <c r="C229" s="533"/>
      <c r="D229" s="533"/>
      <c r="E229" s="533"/>
      <c r="F229" s="541"/>
      <c r="G229" s="541"/>
      <c r="H229" s="533"/>
      <c r="I229" s="536"/>
      <c r="J229" s="536"/>
      <c r="K229" s="535"/>
      <c r="L229" s="535"/>
      <c r="M229" s="535"/>
      <c r="N229" s="535"/>
      <c r="O229" s="532"/>
      <c r="P229" s="532"/>
      <c r="Q229" s="532"/>
      <c r="R229" s="535"/>
      <c r="S229" s="535"/>
      <c r="T229" s="535"/>
      <c r="U229" s="535"/>
      <c r="V229" s="539"/>
      <c r="W229" s="535"/>
      <c r="X229" s="532"/>
      <c r="Y229" s="532"/>
      <c r="Z229" s="532"/>
    </row>
    <row r="230" ht="21.0" customHeight="1">
      <c r="A230" s="532"/>
      <c r="B230" s="533"/>
      <c r="C230" s="533"/>
      <c r="D230" s="533"/>
      <c r="E230" s="533"/>
      <c r="F230" s="541"/>
      <c r="G230" s="541"/>
      <c r="H230" s="533"/>
      <c r="I230" s="536"/>
      <c r="J230" s="536"/>
      <c r="K230" s="535"/>
      <c r="L230" s="535"/>
      <c r="M230" s="535"/>
      <c r="N230" s="535"/>
      <c r="O230" s="532"/>
      <c r="P230" s="532"/>
      <c r="Q230" s="532"/>
      <c r="R230" s="535"/>
      <c r="S230" s="535"/>
      <c r="T230" s="535"/>
      <c r="U230" s="535"/>
      <c r="V230" s="539"/>
      <c r="W230" s="535"/>
      <c r="X230" s="532"/>
      <c r="Y230" s="532"/>
      <c r="Z230" s="532"/>
    </row>
    <row r="231" ht="21.0" customHeight="1">
      <c r="A231" s="532"/>
      <c r="B231" s="533"/>
      <c r="C231" s="533"/>
      <c r="D231" s="533"/>
      <c r="E231" s="533"/>
      <c r="F231" s="541"/>
      <c r="G231" s="541"/>
      <c r="H231" s="533"/>
      <c r="I231" s="536"/>
      <c r="J231" s="536"/>
      <c r="K231" s="535"/>
      <c r="L231" s="535"/>
      <c r="M231" s="535"/>
      <c r="N231" s="535"/>
      <c r="O231" s="532"/>
      <c r="P231" s="532"/>
      <c r="Q231" s="532"/>
      <c r="R231" s="535"/>
      <c r="S231" s="535"/>
      <c r="T231" s="535"/>
      <c r="U231" s="535"/>
      <c r="V231" s="539"/>
      <c r="W231" s="535"/>
      <c r="X231" s="532"/>
      <c r="Y231" s="532"/>
      <c r="Z231" s="532"/>
    </row>
    <row r="232" ht="21.0" customHeight="1">
      <c r="A232" s="532"/>
      <c r="B232" s="533"/>
      <c r="C232" s="533"/>
      <c r="D232" s="533"/>
      <c r="E232" s="533"/>
      <c r="F232" s="541"/>
      <c r="G232" s="541"/>
      <c r="H232" s="533"/>
      <c r="I232" s="536"/>
      <c r="J232" s="536"/>
      <c r="K232" s="535"/>
      <c r="L232" s="535"/>
      <c r="M232" s="535"/>
      <c r="N232" s="535"/>
      <c r="O232" s="532"/>
      <c r="P232" s="532"/>
      <c r="Q232" s="532"/>
      <c r="R232" s="535"/>
      <c r="S232" s="535"/>
      <c r="T232" s="535"/>
      <c r="U232" s="535"/>
      <c r="V232" s="539"/>
      <c r="W232" s="535"/>
      <c r="X232" s="532"/>
      <c r="Y232" s="532"/>
      <c r="Z232" s="532"/>
    </row>
    <row r="233" ht="21.0" customHeight="1">
      <c r="A233" s="532"/>
      <c r="B233" s="533"/>
      <c r="C233" s="533"/>
      <c r="D233" s="533"/>
      <c r="E233" s="533"/>
      <c r="F233" s="541"/>
      <c r="G233" s="541"/>
      <c r="H233" s="533"/>
      <c r="I233" s="536"/>
      <c r="J233" s="536"/>
      <c r="K233" s="535"/>
      <c r="L233" s="535"/>
      <c r="M233" s="535"/>
      <c r="N233" s="535"/>
      <c r="O233" s="532"/>
      <c r="P233" s="532"/>
      <c r="Q233" s="532"/>
      <c r="R233" s="535"/>
      <c r="S233" s="535"/>
      <c r="T233" s="535"/>
      <c r="U233" s="535"/>
      <c r="V233" s="539"/>
      <c r="W233" s="535"/>
      <c r="X233" s="532"/>
      <c r="Y233" s="532"/>
      <c r="Z233" s="532"/>
    </row>
    <row r="234" ht="21.0" customHeight="1">
      <c r="A234" s="532"/>
      <c r="B234" s="533"/>
      <c r="C234" s="558"/>
      <c r="D234" s="533"/>
      <c r="E234" s="558"/>
      <c r="F234" s="559"/>
      <c r="G234" s="559"/>
      <c r="H234" s="558"/>
      <c r="I234" s="536"/>
      <c r="J234" s="536"/>
      <c r="K234" s="535"/>
      <c r="L234" s="535"/>
      <c r="M234" s="535"/>
      <c r="N234" s="535"/>
      <c r="O234" s="532"/>
      <c r="P234" s="532"/>
      <c r="Q234" s="532"/>
      <c r="R234" s="535"/>
      <c r="S234" s="535"/>
      <c r="T234" s="535"/>
      <c r="U234" s="535"/>
      <c r="V234" s="539"/>
      <c r="W234" s="535"/>
      <c r="X234" s="532"/>
      <c r="Y234" s="532"/>
      <c r="Z234" s="532"/>
    </row>
    <row r="235" ht="21.0" customHeight="1">
      <c r="A235" s="532"/>
      <c r="B235" s="558"/>
      <c r="C235" s="558"/>
      <c r="D235" s="558"/>
      <c r="E235" s="558"/>
      <c r="F235" s="559"/>
      <c r="G235" s="559"/>
      <c r="H235" s="558"/>
      <c r="I235" s="536"/>
      <c r="J235" s="536"/>
      <c r="K235" s="535"/>
      <c r="L235" s="535"/>
      <c r="M235" s="535"/>
      <c r="N235" s="535"/>
      <c r="O235" s="532"/>
      <c r="P235" s="532"/>
      <c r="Q235" s="532"/>
      <c r="R235" s="535"/>
      <c r="S235" s="535"/>
      <c r="T235" s="535"/>
      <c r="U235" s="535"/>
      <c r="V235" s="539"/>
      <c r="W235" s="535"/>
      <c r="X235" s="532"/>
      <c r="Y235" s="532"/>
      <c r="Z235" s="532"/>
    </row>
    <row r="236" ht="21.0" customHeight="1">
      <c r="A236" s="532"/>
      <c r="B236" s="558"/>
      <c r="C236" s="558"/>
      <c r="D236" s="558"/>
      <c r="E236" s="558"/>
      <c r="F236" s="559"/>
      <c r="G236" s="559"/>
      <c r="H236" s="558"/>
      <c r="I236" s="536"/>
      <c r="J236" s="536"/>
      <c r="K236" s="535"/>
      <c r="L236" s="535"/>
      <c r="M236" s="535"/>
      <c r="N236" s="535"/>
      <c r="O236" s="532"/>
      <c r="P236" s="532"/>
      <c r="Q236" s="532"/>
      <c r="R236" s="535"/>
      <c r="S236" s="535"/>
      <c r="T236" s="535"/>
      <c r="U236" s="535"/>
      <c r="V236" s="539"/>
      <c r="W236" s="535"/>
      <c r="X236" s="532"/>
      <c r="Y236" s="532"/>
      <c r="Z236" s="532"/>
    </row>
    <row r="237" ht="21.0" customHeight="1">
      <c r="A237" s="532"/>
      <c r="B237" s="558"/>
      <c r="C237" s="558"/>
      <c r="D237" s="558"/>
      <c r="E237" s="558"/>
      <c r="F237" s="559"/>
      <c r="G237" s="559"/>
      <c r="H237" s="558"/>
      <c r="I237" s="536"/>
      <c r="J237" s="536"/>
      <c r="K237" s="535"/>
      <c r="L237" s="535"/>
      <c r="M237" s="535"/>
      <c r="N237" s="535"/>
      <c r="O237" s="532"/>
      <c r="P237" s="532"/>
      <c r="Q237" s="532"/>
      <c r="R237" s="535"/>
      <c r="S237" s="535"/>
      <c r="T237" s="535"/>
      <c r="U237" s="535"/>
      <c r="V237" s="539"/>
      <c r="W237" s="535"/>
      <c r="X237" s="532"/>
      <c r="Y237" s="532"/>
      <c r="Z237" s="532"/>
    </row>
    <row r="238" ht="21.0" customHeight="1">
      <c r="A238" s="532"/>
      <c r="B238" s="558"/>
      <c r="C238" s="558"/>
      <c r="D238" s="558"/>
      <c r="E238" s="558"/>
      <c r="F238" s="559"/>
      <c r="G238" s="559"/>
      <c r="H238" s="558"/>
      <c r="I238" s="536"/>
      <c r="J238" s="536"/>
      <c r="K238" s="535"/>
      <c r="L238" s="535"/>
      <c r="M238" s="535"/>
      <c r="N238" s="535"/>
      <c r="O238" s="532"/>
      <c r="P238" s="532"/>
      <c r="Q238" s="532"/>
      <c r="R238" s="535"/>
      <c r="S238" s="535"/>
      <c r="T238" s="535"/>
      <c r="U238" s="535"/>
      <c r="V238" s="539"/>
      <c r="W238" s="535"/>
      <c r="X238" s="532"/>
      <c r="Y238" s="532"/>
      <c r="Z238" s="532"/>
    </row>
    <row r="239" ht="21.0" customHeight="1">
      <c r="A239" s="532"/>
      <c r="B239" s="558"/>
      <c r="C239" s="558"/>
      <c r="D239" s="558"/>
      <c r="E239" s="558"/>
      <c r="F239" s="559"/>
      <c r="G239" s="559"/>
      <c r="H239" s="558"/>
      <c r="I239" s="536"/>
      <c r="J239" s="536"/>
      <c r="K239" s="535"/>
      <c r="L239" s="535"/>
      <c r="M239" s="535"/>
      <c r="N239" s="535"/>
      <c r="O239" s="532"/>
      <c r="P239" s="532"/>
      <c r="Q239" s="532"/>
      <c r="R239" s="535"/>
      <c r="S239" s="535"/>
      <c r="T239" s="535"/>
      <c r="U239" s="535"/>
      <c r="V239" s="539"/>
      <c r="W239" s="535"/>
      <c r="X239" s="532"/>
      <c r="Y239" s="532"/>
      <c r="Z239" s="532"/>
    </row>
    <row r="240" ht="21.0" customHeight="1">
      <c r="A240" s="532"/>
      <c r="B240" s="558"/>
      <c r="C240" s="558"/>
      <c r="D240" s="558"/>
      <c r="E240" s="558"/>
      <c r="F240" s="559"/>
      <c r="G240" s="559"/>
      <c r="H240" s="558"/>
      <c r="I240" s="536"/>
      <c r="J240" s="536"/>
      <c r="K240" s="535"/>
      <c r="L240" s="535"/>
      <c r="M240" s="535"/>
      <c r="N240" s="535"/>
      <c r="O240" s="532"/>
      <c r="P240" s="532"/>
      <c r="Q240" s="532"/>
      <c r="R240" s="535"/>
      <c r="S240" s="535"/>
      <c r="T240" s="535"/>
      <c r="U240" s="535"/>
      <c r="V240" s="539"/>
      <c r="W240" s="535"/>
      <c r="X240" s="532"/>
      <c r="Y240" s="532"/>
      <c r="Z240" s="532"/>
    </row>
    <row r="241" ht="21.0" customHeight="1">
      <c r="A241" s="532"/>
      <c r="B241" s="558"/>
      <c r="C241" s="558"/>
      <c r="D241" s="558"/>
      <c r="E241" s="558"/>
      <c r="F241" s="559"/>
      <c r="G241" s="559"/>
      <c r="H241" s="558"/>
      <c r="I241" s="536"/>
      <c r="J241" s="536"/>
      <c r="K241" s="535"/>
      <c r="L241" s="535"/>
      <c r="M241" s="535"/>
      <c r="N241" s="535"/>
      <c r="O241" s="532"/>
      <c r="P241" s="532"/>
      <c r="Q241" s="532"/>
      <c r="R241" s="535"/>
      <c r="S241" s="535"/>
      <c r="T241" s="535"/>
      <c r="U241" s="535"/>
      <c r="V241" s="539"/>
      <c r="W241" s="535"/>
      <c r="X241" s="532"/>
      <c r="Y241" s="532"/>
      <c r="Z241" s="532"/>
    </row>
    <row r="242" ht="21.0" customHeight="1">
      <c r="A242" s="532"/>
      <c r="B242" s="558"/>
      <c r="C242" s="558"/>
      <c r="D242" s="558"/>
      <c r="E242" s="558"/>
      <c r="F242" s="559"/>
      <c r="G242" s="559"/>
      <c r="H242" s="558"/>
      <c r="I242" s="536"/>
      <c r="J242" s="536"/>
      <c r="K242" s="535"/>
      <c r="L242" s="535"/>
      <c r="M242" s="535"/>
      <c r="N242" s="535"/>
      <c r="O242" s="532"/>
      <c r="P242" s="532"/>
      <c r="Q242" s="532"/>
      <c r="R242" s="535"/>
      <c r="S242" s="535"/>
      <c r="T242" s="535"/>
      <c r="U242" s="535"/>
      <c r="V242" s="539"/>
      <c r="W242" s="535"/>
      <c r="X242" s="532"/>
      <c r="Y242" s="532"/>
      <c r="Z242" s="532"/>
    </row>
    <row r="243" ht="21.0" customHeight="1">
      <c r="A243" s="532"/>
      <c r="B243" s="558"/>
      <c r="C243" s="558"/>
      <c r="D243" s="558"/>
      <c r="E243" s="558"/>
      <c r="F243" s="559"/>
      <c r="G243" s="559"/>
      <c r="H243" s="558"/>
      <c r="I243" s="536"/>
      <c r="J243" s="536"/>
      <c r="K243" s="535"/>
      <c r="L243" s="535"/>
      <c r="M243" s="535"/>
      <c r="N243" s="535"/>
      <c r="O243" s="532"/>
      <c r="P243" s="532"/>
      <c r="Q243" s="532"/>
      <c r="R243" s="535"/>
      <c r="S243" s="535"/>
      <c r="T243" s="535"/>
      <c r="U243" s="535"/>
      <c r="V243" s="539"/>
      <c r="W243" s="535"/>
      <c r="X243" s="532"/>
      <c r="Y243" s="532"/>
      <c r="Z243" s="532"/>
    </row>
    <row r="244" ht="21.0" customHeight="1">
      <c r="A244" s="532"/>
      <c r="B244" s="558"/>
      <c r="C244" s="558"/>
      <c r="D244" s="558"/>
      <c r="E244" s="558"/>
      <c r="F244" s="559"/>
      <c r="G244" s="559"/>
      <c r="H244" s="558"/>
      <c r="I244" s="536"/>
      <c r="J244" s="536"/>
      <c r="K244" s="535"/>
      <c r="L244" s="535"/>
      <c r="M244" s="535"/>
      <c r="N244" s="535"/>
      <c r="O244" s="532"/>
      <c r="P244" s="532"/>
      <c r="Q244" s="532"/>
      <c r="R244" s="535"/>
      <c r="S244" s="535"/>
      <c r="T244" s="535"/>
      <c r="U244" s="535"/>
      <c r="V244" s="539"/>
      <c r="W244" s="535"/>
      <c r="X244" s="532"/>
      <c r="Y244" s="532"/>
      <c r="Z244" s="532"/>
    </row>
    <row r="245" ht="21.0" customHeight="1">
      <c r="A245" s="532"/>
      <c r="B245" s="558"/>
      <c r="C245" s="558"/>
      <c r="D245" s="558"/>
      <c r="E245" s="558"/>
      <c r="F245" s="559"/>
      <c r="G245" s="559"/>
      <c r="H245" s="558"/>
      <c r="I245" s="536"/>
      <c r="J245" s="536"/>
      <c r="K245" s="535"/>
      <c r="L245" s="535"/>
      <c r="M245" s="535"/>
      <c r="N245" s="535"/>
      <c r="O245" s="532"/>
      <c r="P245" s="532"/>
      <c r="Q245" s="532"/>
      <c r="R245" s="535"/>
      <c r="S245" s="535"/>
      <c r="T245" s="535"/>
      <c r="U245" s="535"/>
      <c r="V245" s="539"/>
      <c r="W245" s="535"/>
      <c r="X245" s="532"/>
      <c r="Y245" s="532"/>
      <c r="Z245" s="532"/>
    </row>
    <row r="246" ht="21.0" customHeight="1">
      <c r="A246" s="532"/>
      <c r="B246" s="558"/>
      <c r="C246" s="558"/>
      <c r="D246" s="558"/>
      <c r="E246" s="558"/>
      <c r="F246" s="559"/>
      <c r="G246" s="559"/>
      <c r="H246" s="558"/>
      <c r="I246" s="536"/>
      <c r="J246" s="536"/>
      <c r="K246" s="535"/>
      <c r="L246" s="535"/>
      <c r="M246" s="535"/>
      <c r="N246" s="535"/>
      <c r="O246" s="532"/>
      <c r="P246" s="532"/>
      <c r="Q246" s="532"/>
      <c r="R246" s="535"/>
      <c r="S246" s="535"/>
      <c r="T246" s="535"/>
      <c r="U246" s="535"/>
      <c r="V246" s="539"/>
      <c r="W246" s="535"/>
      <c r="X246" s="532"/>
      <c r="Y246" s="532"/>
      <c r="Z246" s="532"/>
    </row>
    <row r="247" ht="21.0" customHeight="1">
      <c r="A247" s="532"/>
      <c r="B247" s="558"/>
      <c r="C247" s="558"/>
      <c r="D247" s="558"/>
      <c r="E247" s="558"/>
      <c r="F247" s="559"/>
      <c r="G247" s="559"/>
      <c r="H247" s="558"/>
      <c r="I247" s="536"/>
      <c r="J247" s="536"/>
      <c r="K247" s="535"/>
      <c r="L247" s="535"/>
      <c r="M247" s="535"/>
      <c r="N247" s="535"/>
      <c r="O247" s="532"/>
      <c r="P247" s="532"/>
      <c r="Q247" s="532"/>
      <c r="R247" s="535"/>
      <c r="S247" s="535"/>
      <c r="T247" s="535"/>
      <c r="U247" s="535"/>
      <c r="V247" s="539"/>
      <c r="W247" s="535"/>
      <c r="X247" s="532"/>
      <c r="Y247" s="532"/>
      <c r="Z247" s="532"/>
    </row>
    <row r="248" ht="21.0" customHeight="1">
      <c r="A248" s="532"/>
      <c r="B248" s="558"/>
      <c r="C248" s="558"/>
      <c r="D248" s="558"/>
      <c r="E248" s="558"/>
      <c r="F248" s="559"/>
      <c r="G248" s="559"/>
      <c r="H248" s="558"/>
      <c r="I248" s="536"/>
      <c r="J248" s="536"/>
      <c r="K248" s="535"/>
      <c r="L248" s="535"/>
      <c r="M248" s="535"/>
      <c r="N248" s="535"/>
      <c r="O248" s="532"/>
      <c r="P248" s="532"/>
      <c r="Q248" s="532"/>
      <c r="R248" s="535"/>
      <c r="S248" s="535"/>
      <c r="T248" s="535"/>
      <c r="U248" s="535"/>
      <c r="V248" s="539"/>
      <c r="W248" s="535"/>
      <c r="X248" s="532"/>
      <c r="Y248" s="532"/>
      <c r="Z248" s="532"/>
    </row>
    <row r="249" ht="21.0" customHeight="1">
      <c r="A249" s="532"/>
      <c r="B249" s="558"/>
      <c r="C249" s="558"/>
      <c r="D249" s="558"/>
      <c r="E249" s="558"/>
      <c r="F249" s="559"/>
      <c r="G249" s="559"/>
      <c r="H249" s="558"/>
      <c r="I249" s="536"/>
      <c r="J249" s="536"/>
      <c r="K249" s="535"/>
      <c r="L249" s="535"/>
      <c r="M249" s="535"/>
      <c r="N249" s="535"/>
      <c r="O249" s="532"/>
      <c r="P249" s="532"/>
      <c r="Q249" s="532"/>
      <c r="R249" s="535"/>
      <c r="S249" s="535"/>
      <c r="T249" s="535"/>
      <c r="U249" s="535"/>
      <c r="V249" s="539"/>
      <c r="W249" s="535"/>
      <c r="X249" s="532"/>
      <c r="Y249" s="532"/>
      <c r="Z249" s="532"/>
    </row>
    <row r="250" ht="21.0" customHeight="1">
      <c r="A250" s="532"/>
      <c r="B250" s="558"/>
      <c r="C250" s="558"/>
      <c r="D250" s="558"/>
      <c r="E250" s="558"/>
      <c r="F250" s="559"/>
      <c r="G250" s="559"/>
      <c r="H250" s="558"/>
      <c r="I250" s="536"/>
      <c r="J250" s="536"/>
      <c r="K250" s="535"/>
      <c r="L250" s="535"/>
      <c r="M250" s="535"/>
      <c r="N250" s="535"/>
      <c r="O250" s="532"/>
      <c r="P250" s="532"/>
      <c r="Q250" s="532"/>
      <c r="R250" s="535"/>
      <c r="S250" s="535"/>
      <c r="T250" s="535"/>
      <c r="U250" s="535"/>
      <c r="V250" s="539"/>
      <c r="W250" s="535"/>
      <c r="X250" s="532"/>
      <c r="Y250" s="532"/>
      <c r="Z250" s="532"/>
    </row>
    <row r="251" ht="21.0" customHeight="1">
      <c r="A251" s="532"/>
      <c r="B251" s="558"/>
      <c r="C251" s="558"/>
      <c r="D251" s="558"/>
      <c r="E251" s="558"/>
      <c r="F251" s="559"/>
      <c r="G251" s="559"/>
      <c r="H251" s="558"/>
      <c r="I251" s="536"/>
      <c r="J251" s="536"/>
      <c r="K251" s="535"/>
      <c r="L251" s="535"/>
      <c r="M251" s="535"/>
      <c r="N251" s="535"/>
      <c r="O251" s="532"/>
      <c r="P251" s="532"/>
      <c r="Q251" s="532"/>
      <c r="R251" s="535"/>
      <c r="S251" s="535"/>
      <c r="T251" s="535"/>
      <c r="U251" s="535"/>
      <c r="V251" s="539"/>
      <c r="W251" s="535"/>
      <c r="X251" s="532"/>
      <c r="Y251" s="532"/>
      <c r="Z251" s="532"/>
    </row>
    <row r="252" ht="21.0" customHeight="1">
      <c r="A252" s="532"/>
      <c r="B252" s="558"/>
      <c r="C252" s="558"/>
      <c r="D252" s="558"/>
      <c r="E252" s="558"/>
      <c r="F252" s="559"/>
      <c r="G252" s="559"/>
      <c r="H252" s="558"/>
      <c r="I252" s="536"/>
      <c r="J252" s="536"/>
      <c r="K252" s="535"/>
      <c r="L252" s="535"/>
      <c r="M252" s="535"/>
      <c r="N252" s="535"/>
      <c r="O252" s="532"/>
      <c r="P252" s="532"/>
      <c r="Q252" s="532"/>
      <c r="R252" s="535"/>
      <c r="S252" s="535"/>
      <c r="T252" s="535"/>
      <c r="U252" s="535"/>
      <c r="V252" s="539"/>
      <c r="W252" s="535"/>
      <c r="X252" s="532"/>
      <c r="Y252" s="532"/>
      <c r="Z252" s="532"/>
    </row>
    <row r="253" ht="21.0" customHeight="1">
      <c r="A253" s="532"/>
      <c r="B253" s="560"/>
      <c r="C253" s="560"/>
      <c r="D253" s="560"/>
      <c r="E253" s="560"/>
      <c r="F253" s="561"/>
      <c r="G253" s="561"/>
      <c r="H253" s="560"/>
      <c r="I253" s="562"/>
      <c r="J253" s="562"/>
      <c r="K253" s="535"/>
      <c r="L253" s="535"/>
      <c r="M253" s="535"/>
      <c r="N253" s="535"/>
      <c r="O253" s="532"/>
      <c r="P253" s="532"/>
      <c r="Q253" s="532"/>
      <c r="R253" s="535"/>
      <c r="S253" s="535"/>
      <c r="T253" s="535"/>
      <c r="U253" s="535"/>
      <c r="V253" s="539"/>
      <c r="W253" s="535"/>
      <c r="X253" s="532"/>
      <c r="Y253" s="532"/>
      <c r="Z253" s="532"/>
    </row>
    <row r="254" ht="21.0" customHeight="1">
      <c r="A254" s="532"/>
      <c r="B254" s="560"/>
      <c r="C254" s="560"/>
      <c r="D254" s="560"/>
      <c r="E254" s="560"/>
      <c r="F254" s="561"/>
      <c r="G254" s="561"/>
      <c r="H254" s="560"/>
      <c r="I254" s="562"/>
      <c r="J254" s="562"/>
      <c r="K254" s="535"/>
      <c r="L254" s="535"/>
      <c r="M254" s="535"/>
      <c r="N254" s="535"/>
      <c r="O254" s="532"/>
      <c r="P254" s="532"/>
      <c r="Q254" s="532"/>
      <c r="R254" s="535"/>
      <c r="S254" s="535"/>
      <c r="T254" s="535"/>
      <c r="U254" s="535"/>
      <c r="V254" s="535"/>
      <c r="W254" s="535"/>
      <c r="X254" s="532"/>
      <c r="Y254" s="532"/>
      <c r="Z254" s="532"/>
    </row>
    <row r="255" ht="21.0" customHeight="1">
      <c r="A255" s="532"/>
      <c r="B255" s="560"/>
      <c r="C255" s="560"/>
      <c r="D255" s="560"/>
      <c r="E255" s="560"/>
      <c r="F255" s="561"/>
      <c r="G255" s="561"/>
      <c r="H255" s="560"/>
      <c r="I255" s="562"/>
      <c r="J255" s="562"/>
      <c r="K255" s="535"/>
      <c r="L255" s="535"/>
      <c r="M255" s="535"/>
      <c r="N255" s="535"/>
      <c r="O255" s="532"/>
      <c r="P255" s="532"/>
      <c r="Q255" s="532"/>
      <c r="R255" s="535"/>
      <c r="S255" s="535"/>
      <c r="T255" s="535"/>
      <c r="U255" s="535"/>
      <c r="V255" s="535"/>
      <c r="W255" s="535"/>
      <c r="X255" s="532"/>
      <c r="Y255" s="532"/>
      <c r="Z255" s="532"/>
    </row>
    <row r="256" ht="21.0" customHeight="1">
      <c r="A256" s="532"/>
      <c r="B256" s="560"/>
      <c r="C256" s="560"/>
      <c r="D256" s="560"/>
      <c r="E256" s="560"/>
      <c r="F256" s="561"/>
      <c r="G256" s="561"/>
      <c r="H256" s="560"/>
      <c r="I256" s="562"/>
      <c r="J256" s="562"/>
      <c r="K256" s="535"/>
      <c r="L256" s="535"/>
      <c r="M256" s="535"/>
      <c r="N256" s="535"/>
      <c r="O256" s="532"/>
      <c r="P256" s="532"/>
      <c r="Q256" s="532"/>
      <c r="R256" s="535"/>
      <c r="S256" s="535"/>
      <c r="T256" s="535"/>
      <c r="U256" s="535"/>
      <c r="V256" s="535"/>
      <c r="W256" s="535"/>
      <c r="X256" s="532"/>
      <c r="Y256" s="532"/>
      <c r="Z256" s="532"/>
    </row>
    <row r="257" ht="21.0" customHeight="1">
      <c r="A257" s="532"/>
      <c r="B257" s="560"/>
      <c r="C257" s="560"/>
      <c r="D257" s="560"/>
      <c r="E257" s="560"/>
      <c r="F257" s="561"/>
      <c r="G257" s="561"/>
      <c r="H257" s="560"/>
      <c r="I257" s="562"/>
      <c r="J257" s="562"/>
      <c r="K257" s="535"/>
      <c r="L257" s="535"/>
      <c r="M257" s="535"/>
      <c r="N257" s="535"/>
      <c r="O257" s="532"/>
      <c r="P257" s="532"/>
      <c r="Q257" s="532"/>
      <c r="R257" s="535"/>
      <c r="S257" s="535"/>
      <c r="T257" s="535"/>
      <c r="U257" s="535"/>
      <c r="V257" s="535"/>
      <c r="W257" s="535"/>
      <c r="X257" s="532"/>
      <c r="Y257" s="532"/>
      <c r="Z257" s="532"/>
    </row>
    <row r="258" ht="21.0" customHeight="1">
      <c r="A258" s="532"/>
      <c r="B258" s="563"/>
      <c r="C258" s="563"/>
      <c r="D258" s="563"/>
      <c r="E258" s="563"/>
      <c r="F258" s="564"/>
      <c r="G258" s="564"/>
      <c r="H258" s="563"/>
      <c r="I258" s="565"/>
      <c r="J258" s="565"/>
      <c r="K258" s="535"/>
      <c r="L258" s="535"/>
      <c r="M258" s="535"/>
      <c r="N258" s="535"/>
      <c r="O258" s="532"/>
      <c r="P258" s="532"/>
      <c r="Q258" s="532"/>
      <c r="R258" s="535"/>
      <c r="S258" s="535"/>
      <c r="T258" s="535"/>
      <c r="U258" s="535"/>
      <c r="V258" s="535"/>
      <c r="W258" s="535"/>
      <c r="X258" s="532"/>
      <c r="Y258" s="532"/>
      <c r="Z258" s="532"/>
    </row>
    <row r="259" ht="21.0" customHeight="1">
      <c r="A259" s="532"/>
      <c r="B259" s="563"/>
      <c r="C259" s="563"/>
      <c r="D259" s="563"/>
      <c r="E259" s="563"/>
      <c r="F259" s="564"/>
      <c r="G259" s="564"/>
      <c r="H259" s="563"/>
      <c r="I259" s="565"/>
      <c r="J259" s="565"/>
      <c r="K259" s="535"/>
      <c r="L259" s="535"/>
      <c r="M259" s="535"/>
      <c r="N259" s="535"/>
      <c r="O259" s="532"/>
      <c r="P259" s="532"/>
      <c r="Q259" s="532"/>
      <c r="R259" s="535"/>
      <c r="S259" s="535"/>
      <c r="T259" s="535"/>
      <c r="U259" s="535"/>
      <c r="V259" s="535"/>
      <c r="W259" s="535"/>
      <c r="X259" s="532"/>
      <c r="Y259" s="532"/>
      <c r="Z259" s="532"/>
    </row>
    <row r="260" ht="21.0" customHeight="1">
      <c r="A260" s="532"/>
      <c r="B260" s="563"/>
      <c r="C260" s="563"/>
      <c r="D260" s="563"/>
      <c r="E260" s="563"/>
      <c r="F260" s="564"/>
      <c r="G260" s="564"/>
      <c r="H260" s="563"/>
      <c r="I260" s="565"/>
      <c r="J260" s="565"/>
      <c r="K260" s="535"/>
      <c r="L260" s="535"/>
      <c r="M260" s="535"/>
      <c r="N260" s="535"/>
      <c r="O260" s="532"/>
      <c r="P260" s="532"/>
      <c r="Q260" s="532"/>
      <c r="R260" s="535"/>
      <c r="S260" s="535"/>
      <c r="T260" s="535"/>
      <c r="U260" s="535"/>
      <c r="V260" s="535"/>
      <c r="W260" s="535"/>
      <c r="X260" s="532"/>
      <c r="Y260" s="532"/>
      <c r="Z260" s="532"/>
    </row>
    <row r="261" ht="21.0" customHeight="1">
      <c r="A261" s="532"/>
      <c r="B261" s="563"/>
      <c r="C261" s="563"/>
      <c r="D261" s="563"/>
      <c r="E261" s="563"/>
      <c r="F261" s="564"/>
      <c r="G261" s="564"/>
      <c r="H261" s="563"/>
      <c r="I261" s="565"/>
      <c r="J261" s="565"/>
      <c r="K261" s="535"/>
      <c r="L261" s="535"/>
      <c r="M261" s="535"/>
      <c r="N261" s="535"/>
      <c r="O261" s="532"/>
      <c r="P261" s="532"/>
      <c r="Q261" s="532"/>
      <c r="R261" s="535"/>
      <c r="S261" s="535"/>
      <c r="T261" s="535"/>
      <c r="U261" s="535"/>
      <c r="V261" s="535"/>
      <c r="W261" s="535"/>
      <c r="X261" s="532"/>
      <c r="Y261" s="532"/>
      <c r="Z261" s="532"/>
    </row>
    <row r="262" ht="21.0" customHeight="1">
      <c r="A262" s="532"/>
      <c r="B262" s="563"/>
      <c r="C262" s="563"/>
      <c r="D262" s="563"/>
      <c r="E262" s="563"/>
      <c r="F262" s="564"/>
      <c r="G262" s="564"/>
      <c r="H262" s="563"/>
      <c r="I262" s="565"/>
      <c r="J262" s="565"/>
      <c r="K262" s="535"/>
      <c r="L262" s="535"/>
      <c r="M262" s="535"/>
      <c r="N262" s="535"/>
      <c r="O262" s="532"/>
      <c r="P262" s="532"/>
      <c r="Q262" s="532"/>
      <c r="R262" s="535"/>
      <c r="S262" s="535"/>
      <c r="T262" s="535"/>
      <c r="U262" s="535"/>
      <c r="V262" s="535"/>
      <c r="W262" s="535"/>
      <c r="X262" s="532"/>
      <c r="Y262" s="532"/>
      <c r="Z262" s="532"/>
    </row>
    <row r="263" ht="21.0" customHeight="1">
      <c r="A263" s="532"/>
      <c r="B263" s="563"/>
      <c r="C263" s="563"/>
      <c r="D263" s="563"/>
      <c r="E263" s="563"/>
      <c r="F263" s="564"/>
      <c r="G263" s="564"/>
      <c r="H263" s="563"/>
      <c r="I263" s="565"/>
      <c r="J263" s="565"/>
      <c r="K263" s="535"/>
      <c r="L263" s="535"/>
      <c r="M263" s="535"/>
      <c r="N263" s="535"/>
      <c r="O263" s="532"/>
      <c r="P263" s="532"/>
      <c r="Q263" s="532"/>
      <c r="R263" s="535"/>
      <c r="S263" s="535"/>
      <c r="T263" s="535"/>
      <c r="U263" s="535"/>
      <c r="V263" s="535"/>
      <c r="W263" s="535"/>
      <c r="X263" s="532"/>
      <c r="Y263" s="532"/>
      <c r="Z263" s="532"/>
    </row>
    <row r="264" ht="21.0" customHeight="1">
      <c r="A264" s="532"/>
      <c r="B264" s="563"/>
      <c r="C264" s="563"/>
      <c r="D264" s="563"/>
      <c r="E264" s="563"/>
      <c r="F264" s="564"/>
      <c r="G264" s="564"/>
      <c r="H264" s="563"/>
      <c r="I264" s="565"/>
      <c r="J264" s="565"/>
      <c r="K264" s="535"/>
      <c r="L264" s="535"/>
      <c r="M264" s="535"/>
      <c r="N264" s="535"/>
      <c r="O264" s="532"/>
      <c r="P264" s="532"/>
      <c r="Q264" s="532"/>
      <c r="R264" s="535"/>
      <c r="S264" s="535"/>
      <c r="T264" s="535"/>
      <c r="U264" s="535"/>
      <c r="V264" s="535"/>
      <c r="W264" s="535"/>
      <c r="X264" s="532"/>
      <c r="Y264" s="532"/>
      <c r="Z264" s="532"/>
    </row>
    <row r="265" ht="21.0" customHeight="1">
      <c r="A265" s="532"/>
      <c r="B265" s="563"/>
      <c r="C265" s="563"/>
      <c r="D265" s="563"/>
      <c r="E265" s="563"/>
      <c r="F265" s="564"/>
      <c r="G265" s="564"/>
      <c r="H265" s="563"/>
      <c r="I265" s="565"/>
      <c r="J265" s="565"/>
      <c r="K265" s="535"/>
      <c r="L265" s="535"/>
      <c r="M265" s="535"/>
      <c r="N265" s="535"/>
      <c r="O265" s="532"/>
      <c r="P265" s="532"/>
      <c r="Q265" s="532"/>
      <c r="R265" s="535"/>
      <c r="S265" s="535"/>
      <c r="T265" s="535"/>
      <c r="U265" s="535"/>
      <c r="V265" s="535"/>
      <c r="W265" s="535"/>
      <c r="X265" s="532"/>
      <c r="Y265" s="532"/>
      <c r="Z265" s="532"/>
    </row>
    <row r="266" ht="21.0" customHeight="1">
      <c r="A266" s="532"/>
      <c r="B266" s="563"/>
      <c r="C266" s="563"/>
      <c r="D266" s="563"/>
      <c r="E266" s="563"/>
      <c r="F266" s="564"/>
      <c r="G266" s="564"/>
      <c r="H266" s="563"/>
      <c r="I266" s="565"/>
      <c r="J266" s="565"/>
      <c r="K266" s="535"/>
      <c r="L266" s="535"/>
      <c r="M266" s="535"/>
      <c r="N266" s="535"/>
      <c r="O266" s="532"/>
      <c r="P266" s="532"/>
      <c r="Q266" s="532"/>
      <c r="R266" s="535"/>
      <c r="S266" s="535"/>
      <c r="T266" s="535"/>
      <c r="U266" s="535"/>
      <c r="V266" s="535"/>
      <c r="W266" s="535"/>
      <c r="X266" s="532"/>
      <c r="Y266" s="532"/>
      <c r="Z266" s="532"/>
    </row>
    <row r="267" ht="21.0" customHeight="1">
      <c r="A267" s="532"/>
      <c r="B267" s="563"/>
      <c r="C267" s="563"/>
      <c r="D267" s="563"/>
      <c r="E267" s="563"/>
      <c r="F267" s="564"/>
      <c r="G267" s="564"/>
      <c r="H267" s="563"/>
      <c r="I267" s="565"/>
      <c r="J267" s="565"/>
      <c r="K267" s="535"/>
      <c r="L267" s="535"/>
      <c r="M267" s="535"/>
      <c r="N267" s="535"/>
      <c r="O267" s="532"/>
      <c r="P267" s="532"/>
      <c r="Q267" s="532"/>
      <c r="R267" s="535"/>
      <c r="S267" s="535"/>
      <c r="T267" s="535"/>
      <c r="U267" s="535"/>
      <c r="V267" s="535"/>
      <c r="W267" s="535"/>
      <c r="X267" s="532"/>
      <c r="Y267" s="532"/>
      <c r="Z267" s="532"/>
    </row>
    <row r="268" ht="21.0" customHeight="1">
      <c r="A268" s="532"/>
      <c r="B268" s="563"/>
      <c r="C268" s="563"/>
      <c r="D268" s="563"/>
      <c r="E268" s="563"/>
      <c r="F268" s="564"/>
      <c r="G268" s="564"/>
      <c r="H268" s="563"/>
      <c r="I268" s="565"/>
      <c r="J268" s="565"/>
      <c r="K268" s="535"/>
      <c r="L268" s="535"/>
      <c r="M268" s="535"/>
      <c r="N268" s="535"/>
      <c r="O268" s="532"/>
      <c r="P268" s="532"/>
      <c r="Q268" s="532"/>
      <c r="R268" s="535"/>
      <c r="S268" s="535"/>
      <c r="T268" s="535"/>
      <c r="U268" s="535"/>
      <c r="V268" s="535"/>
      <c r="W268" s="535"/>
      <c r="X268" s="532"/>
      <c r="Y268" s="532"/>
      <c r="Z268" s="532"/>
    </row>
    <row r="269" ht="21.0" customHeight="1">
      <c r="A269" s="532"/>
      <c r="B269" s="563"/>
      <c r="C269" s="563"/>
      <c r="D269" s="563"/>
      <c r="E269" s="563"/>
      <c r="F269" s="564"/>
      <c r="G269" s="564"/>
      <c r="H269" s="563"/>
      <c r="I269" s="565"/>
      <c r="J269" s="565"/>
      <c r="K269" s="535"/>
      <c r="L269" s="535"/>
      <c r="M269" s="535"/>
      <c r="N269" s="535"/>
      <c r="O269" s="532"/>
      <c r="P269" s="532"/>
      <c r="Q269" s="532"/>
      <c r="R269" s="535"/>
      <c r="S269" s="535"/>
      <c r="T269" s="535"/>
      <c r="U269" s="535"/>
      <c r="V269" s="535"/>
      <c r="W269" s="535"/>
      <c r="X269" s="532"/>
      <c r="Y269" s="532"/>
      <c r="Z269" s="532"/>
    </row>
    <row r="270" ht="21.0" customHeight="1">
      <c r="A270" s="532"/>
      <c r="B270" s="563"/>
      <c r="C270" s="563"/>
      <c r="D270" s="563"/>
      <c r="E270" s="563"/>
      <c r="F270" s="564"/>
      <c r="G270" s="564"/>
      <c r="H270" s="563"/>
      <c r="I270" s="565"/>
      <c r="J270" s="565"/>
      <c r="K270" s="535"/>
      <c r="L270" s="535"/>
      <c r="M270" s="535"/>
      <c r="N270" s="535"/>
      <c r="O270" s="532"/>
      <c r="P270" s="532"/>
      <c r="Q270" s="532"/>
      <c r="R270" s="535"/>
      <c r="S270" s="535"/>
      <c r="T270" s="535"/>
      <c r="U270" s="535"/>
      <c r="V270" s="535"/>
      <c r="W270" s="535"/>
      <c r="X270" s="532"/>
      <c r="Y270" s="532"/>
      <c r="Z270" s="532"/>
    </row>
    <row r="271" ht="21.0" customHeight="1">
      <c r="A271" s="532"/>
      <c r="B271" s="563"/>
      <c r="C271" s="563"/>
      <c r="D271" s="563"/>
      <c r="E271" s="563"/>
      <c r="F271" s="564"/>
      <c r="G271" s="564"/>
      <c r="H271" s="563"/>
      <c r="I271" s="565"/>
      <c r="J271" s="565"/>
      <c r="K271" s="535"/>
      <c r="L271" s="535"/>
      <c r="M271" s="535"/>
      <c r="N271" s="535"/>
      <c r="O271" s="532"/>
      <c r="P271" s="532"/>
      <c r="Q271" s="532"/>
      <c r="R271" s="535"/>
      <c r="S271" s="535"/>
      <c r="T271" s="535"/>
      <c r="U271" s="535"/>
      <c r="V271" s="535"/>
      <c r="W271" s="535"/>
      <c r="X271" s="532"/>
      <c r="Y271" s="532"/>
      <c r="Z271" s="532"/>
    </row>
    <row r="272" ht="21.0" customHeight="1">
      <c r="A272" s="532"/>
      <c r="B272" s="563"/>
      <c r="C272" s="563"/>
      <c r="D272" s="563"/>
      <c r="E272" s="563"/>
      <c r="F272" s="564"/>
      <c r="G272" s="564"/>
      <c r="H272" s="563"/>
      <c r="I272" s="565"/>
      <c r="J272" s="565"/>
      <c r="K272" s="535"/>
      <c r="L272" s="535"/>
      <c r="M272" s="535"/>
      <c r="N272" s="535"/>
      <c r="O272" s="532"/>
      <c r="P272" s="532"/>
      <c r="Q272" s="532"/>
      <c r="R272" s="535"/>
      <c r="S272" s="535"/>
      <c r="T272" s="535"/>
      <c r="U272" s="535"/>
      <c r="V272" s="535"/>
      <c r="W272" s="535"/>
      <c r="X272" s="532"/>
      <c r="Y272" s="532"/>
      <c r="Z272" s="532"/>
    </row>
    <row r="273" ht="21.0" customHeight="1">
      <c r="A273" s="532"/>
      <c r="B273" s="563"/>
      <c r="C273" s="563"/>
      <c r="D273" s="563"/>
      <c r="E273" s="563"/>
      <c r="F273" s="564"/>
      <c r="G273" s="564"/>
      <c r="H273" s="563"/>
      <c r="I273" s="565"/>
      <c r="J273" s="565"/>
      <c r="K273" s="535"/>
      <c r="L273" s="535"/>
      <c r="M273" s="535"/>
      <c r="N273" s="535"/>
      <c r="O273" s="532"/>
      <c r="P273" s="532"/>
      <c r="Q273" s="532"/>
      <c r="R273" s="535"/>
      <c r="S273" s="535"/>
      <c r="T273" s="535"/>
      <c r="U273" s="535"/>
      <c r="V273" s="535"/>
      <c r="W273" s="535"/>
      <c r="X273" s="532"/>
      <c r="Y273" s="532"/>
      <c r="Z273" s="532"/>
    </row>
    <row r="274" ht="21.0" customHeight="1">
      <c r="A274" s="532"/>
      <c r="B274" s="563"/>
      <c r="C274" s="563"/>
      <c r="D274" s="563"/>
      <c r="E274" s="563"/>
      <c r="F274" s="564"/>
      <c r="G274" s="564"/>
      <c r="H274" s="563"/>
      <c r="I274" s="565"/>
      <c r="J274" s="565"/>
      <c r="K274" s="535"/>
      <c r="L274" s="535"/>
      <c r="M274" s="535"/>
      <c r="N274" s="535"/>
      <c r="O274" s="532"/>
      <c r="P274" s="532"/>
      <c r="Q274" s="532"/>
      <c r="R274" s="535"/>
      <c r="S274" s="535"/>
      <c r="T274" s="535"/>
      <c r="U274" s="535"/>
      <c r="V274" s="535"/>
      <c r="W274" s="535"/>
      <c r="X274" s="532"/>
      <c r="Y274" s="532"/>
      <c r="Z274" s="532"/>
    </row>
    <row r="275" ht="21.0" customHeight="1">
      <c r="A275" s="532"/>
      <c r="B275" s="563"/>
      <c r="C275" s="563"/>
      <c r="D275" s="563"/>
      <c r="E275" s="563"/>
      <c r="F275" s="564"/>
      <c r="G275" s="564"/>
      <c r="H275" s="563"/>
      <c r="I275" s="565"/>
      <c r="J275" s="565"/>
      <c r="K275" s="535"/>
      <c r="L275" s="535"/>
      <c r="M275" s="535"/>
      <c r="N275" s="535"/>
      <c r="O275" s="532"/>
      <c r="P275" s="532"/>
      <c r="Q275" s="532"/>
      <c r="R275" s="535"/>
      <c r="S275" s="535"/>
      <c r="T275" s="535"/>
      <c r="U275" s="535"/>
      <c r="V275" s="535"/>
      <c r="W275" s="535"/>
      <c r="X275" s="532"/>
      <c r="Y275" s="532"/>
      <c r="Z275" s="532"/>
    </row>
    <row r="276" ht="21.0" customHeight="1">
      <c r="A276" s="532"/>
      <c r="B276" s="563"/>
      <c r="C276" s="563"/>
      <c r="D276" s="563"/>
      <c r="E276" s="563"/>
      <c r="F276" s="564"/>
      <c r="G276" s="564"/>
      <c r="H276" s="563"/>
      <c r="I276" s="565"/>
      <c r="J276" s="565"/>
      <c r="K276" s="535"/>
      <c r="L276" s="535"/>
      <c r="M276" s="535"/>
      <c r="N276" s="535"/>
      <c r="O276" s="532"/>
      <c r="P276" s="532"/>
      <c r="Q276" s="532"/>
      <c r="R276" s="535"/>
      <c r="S276" s="535"/>
      <c r="T276" s="535"/>
      <c r="U276" s="535"/>
      <c r="V276" s="535"/>
      <c r="W276" s="535"/>
      <c r="X276" s="532"/>
      <c r="Y276" s="532"/>
      <c r="Z276" s="532"/>
    </row>
    <row r="277" ht="21.0" customHeight="1">
      <c r="A277" s="532"/>
      <c r="B277" s="563"/>
      <c r="C277" s="563"/>
      <c r="D277" s="563"/>
      <c r="E277" s="563"/>
      <c r="F277" s="564"/>
      <c r="G277" s="564"/>
      <c r="H277" s="563"/>
      <c r="I277" s="565"/>
      <c r="J277" s="565"/>
      <c r="K277" s="535"/>
      <c r="L277" s="535"/>
      <c r="M277" s="535"/>
      <c r="N277" s="535"/>
      <c r="O277" s="532"/>
      <c r="P277" s="532"/>
      <c r="Q277" s="532"/>
      <c r="R277" s="535"/>
      <c r="S277" s="535"/>
      <c r="T277" s="535"/>
      <c r="U277" s="535"/>
      <c r="V277" s="535"/>
      <c r="W277" s="535"/>
      <c r="X277" s="532"/>
      <c r="Y277" s="532"/>
      <c r="Z277" s="532"/>
    </row>
    <row r="278" ht="21.0" customHeight="1">
      <c r="A278" s="532"/>
      <c r="B278" s="563"/>
      <c r="C278" s="563"/>
      <c r="D278" s="563"/>
      <c r="E278" s="563"/>
      <c r="F278" s="564"/>
      <c r="G278" s="564"/>
      <c r="H278" s="563"/>
      <c r="I278" s="565"/>
      <c r="J278" s="565"/>
      <c r="K278" s="535"/>
      <c r="L278" s="535"/>
      <c r="M278" s="535"/>
      <c r="N278" s="535"/>
      <c r="O278" s="532"/>
      <c r="P278" s="532"/>
      <c r="Q278" s="532"/>
      <c r="R278" s="535"/>
      <c r="S278" s="535"/>
      <c r="T278" s="535"/>
      <c r="U278" s="535"/>
      <c r="V278" s="535"/>
      <c r="W278" s="535"/>
      <c r="X278" s="532"/>
      <c r="Y278" s="532"/>
      <c r="Z278" s="532"/>
    </row>
    <row r="279" ht="21.0" customHeight="1">
      <c r="A279" s="532"/>
      <c r="B279" s="563"/>
      <c r="C279" s="563"/>
      <c r="D279" s="563"/>
      <c r="E279" s="563"/>
      <c r="F279" s="564"/>
      <c r="G279" s="564"/>
      <c r="H279" s="563"/>
      <c r="I279" s="565"/>
      <c r="J279" s="565"/>
      <c r="K279" s="535"/>
      <c r="L279" s="535"/>
      <c r="M279" s="535"/>
      <c r="N279" s="535"/>
      <c r="O279" s="532"/>
      <c r="P279" s="532"/>
      <c r="Q279" s="532"/>
      <c r="R279" s="535"/>
      <c r="S279" s="535"/>
      <c r="T279" s="535"/>
      <c r="U279" s="535"/>
      <c r="V279" s="535"/>
      <c r="W279" s="535"/>
      <c r="X279" s="532"/>
      <c r="Y279" s="532"/>
      <c r="Z279" s="532"/>
    </row>
    <row r="280" ht="21.0" customHeight="1">
      <c r="A280" s="532"/>
      <c r="B280" s="563"/>
      <c r="C280" s="563"/>
      <c r="D280" s="563"/>
      <c r="E280" s="563"/>
      <c r="F280" s="564"/>
      <c r="G280" s="564"/>
      <c r="H280" s="563"/>
      <c r="I280" s="565"/>
      <c r="J280" s="565"/>
      <c r="K280" s="535"/>
      <c r="L280" s="535"/>
      <c r="M280" s="535"/>
      <c r="N280" s="535"/>
      <c r="O280" s="532"/>
      <c r="P280" s="532"/>
      <c r="Q280" s="532"/>
      <c r="R280" s="535"/>
      <c r="S280" s="535"/>
      <c r="T280" s="535"/>
      <c r="U280" s="535"/>
      <c r="V280" s="535"/>
      <c r="W280" s="535"/>
      <c r="X280" s="532"/>
      <c r="Y280" s="532"/>
      <c r="Z280" s="532"/>
    </row>
    <row r="281" ht="21.0" customHeight="1">
      <c r="A281" s="532"/>
      <c r="B281" s="563"/>
      <c r="C281" s="563"/>
      <c r="D281" s="563"/>
      <c r="E281" s="563"/>
      <c r="F281" s="564"/>
      <c r="G281" s="564"/>
      <c r="H281" s="563"/>
      <c r="I281" s="565"/>
      <c r="J281" s="565"/>
      <c r="K281" s="535"/>
      <c r="L281" s="535"/>
      <c r="M281" s="535"/>
      <c r="N281" s="535"/>
      <c r="O281" s="532"/>
      <c r="P281" s="532"/>
      <c r="Q281" s="532"/>
      <c r="R281" s="535"/>
      <c r="S281" s="535"/>
      <c r="T281" s="535"/>
      <c r="U281" s="535"/>
      <c r="V281" s="535"/>
      <c r="W281" s="535"/>
      <c r="X281" s="532"/>
      <c r="Y281" s="532"/>
      <c r="Z281" s="532"/>
    </row>
    <row r="282" ht="21.0" customHeight="1">
      <c r="A282" s="532"/>
      <c r="B282" s="563"/>
      <c r="C282" s="563"/>
      <c r="D282" s="563"/>
      <c r="E282" s="563"/>
      <c r="F282" s="564"/>
      <c r="G282" s="564"/>
      <c r="H282" s="563"/>
      <c r="I282" s="565"/>
      <c r="J282" s="565"/>
      <c r="K282" s="535"/>
      <c r="L282" s="535"/>
      <c r="M282" s="535"/>
      <c r="N282" s="535"/>
      <c r="O282" s="532"/>
      <c r="P282" s="532"/>
      <c r="Q282" s="532"/>
      <c r="R282" s="535"/>
      <c r="S282" s="535"/>
      <c r="T282" s="535"/>
      <c r="U282" s="535"/>
      <c r="V282" s="535"/>
      <c r="W282" s="535"/>
      <c r="X282" s="532"/>
      <c r="Y282" s="532"/>
      <c r="Z282" s="532"/>
    </row>
    <row r="283" ht="21.0" customHeight="1">
      <c r="A283" s="532"/>
      <c r="B283" s="563"/>
      <c r="C283" s="563"/>
      <c r="D283" s="563"/>
      <c r="E283" s="563"/>
      <c r="F283" s="564"/>
      <c r="G283" s="564"/>
      <c r="H283" s="563"/>
      <c r="I283" s="565"/>
      <c r="J283" s="565"/>
      <c r="K283" s="535"/>
      <c r="L283" s="535"/>
      <c r="M283" s="535"/>
      <c r="N283" s="535"/>
      <c r="O283" s="532"/>
      <c r="P283" s="532"/>
      <c r="Q283" s="532"/>
      <c r="R283" s="535"/>
      <c r="S283" s="535"/>
      <c r="T283" s="535"/>
      <c r="U283" s="535"/>
      <c r="V283" s="535"/>
      <c r="W283" s="535"/>
      <c r="X283" s="532"/>
      <c r="Y283" s="532"/>
      <c r="Z283" s="532"/>
    </row>
    <row r="284" ht="21.0" customHeight="1">
      <c r="A284" s="532"/>
      <c r="B284" s="563"/>
      <c r="C284" s="563"/>
      <c r="D284" s="563"/>
      <c r="E284" s="563"/>
      <c r="F284" s="564"/>
      <c r="G284" s="564"/>
      <c r="H284" s="563"/>
      <c r="I284" s="565"/>
      <c r="J284" s="565"/>
      <c r="K284" s="535"/>
      <c r="L284" s="535"/>
      <c r="M284" s="535"/>
      <c r="N284" s="535"/>
      <c r="O284" s="532"/>
      <c r="P284" s="532"/>
      <c r="Q284" s="532"/>
      <c r="R284" s="535"/>
      <c r="S284" s="535"/>
      <c r="T284" s="535"/>
      <c r="U284" s="535"/>
      <c r="V284" s="535"/>
      <c r="W284" s="535"/>
      <c r="X284" s="532"/>
      <c r="Y284" s="532"/>
      <c r="Z284" s="532"/>
    </row>
    <row r="285" ht="21.0" customHeight="1">
      <c r="A285" s="532"/>
      <c r="B285" s="563"/>
      <c r="C285" s="563"/>
      <c r="D285" s="563"/>
      <c r="E285" s="563"/>
      <c r="F285" s="564"/>
      <c r="G285" s="564"/>
      <c r="H285" s="563"/>
      <c r="I285" s="565"/>
      <c r="J285" s="565"/>
      <c r="K285" s="535"/>
      <c r="L285" s="535"/>
      <c r="M285" s="535"/>
      <c r="N285" s="535"/>
      <c r="O285" s="532"/>
      <c r="P285" s="532"/>
      <c r="Q285" s="532"/>
      <c r="R285" s="535"/>
      <c r="S285" s="535"/>
      <c r="T285" s="535"/>
      <c r="U285" s="535"/>
      <c r="V285" s="535"/>
      <c r="W285" s="535"/>
      <c r="X285" s="532"/>
      <c r="Y285" s="532"/>
      <c r="Z285" s="532"/>
    </row>
    <row r="286" ht="21.0" customHeight="1">
      <c r="A286" s="532"/>
      <c r="B286" s="563"/>
      <c r="C286" s="563"/>
      <c r="D286" s="563"/>
      <c r="E286" s="563"/>
      <c r="F286" s="564"/>
      <c r="G286" s="564"/>
      <c r="H286" s="563"/>
      <c r="I286" s="565"/>
      <c r="J286" s="565"/>
      <c r="K286" s="535"/>
      <c r="L286" s="535"/>
      <c r="M286" s="535"/>
      <c r="N286" s="535"/>
      <c r="O286" s="532"/>
      <c r="P286" s="532"/>
      <c r="Q286" s="532"/>
      <c r="R286" s="535"/>
      <c r="S286" s="535"/>
      <c r="T286" s="535"/>
      <c r="U286" s="535"/>
      <c r="V286" s="535"/>
      <c r="W286" s="535"/>
      <c r="X286" s="532"/>
      <c r="Y286" s="532"/>
      <c r="Z286" s="532"/>
    </row>
    <row r="287" ht="21.0" customHeight="1">
      <c r="A287" s="532"/>
      <c r="B287" s="563"/>
      <c r="C287" s="563"/>
      <c r="D287" s="563"/>
      <c r="E287" s="563"/>
      <c r="F287" s="564"/>
      <c r="G287" s="564"/>
      <c r="H287" s="563"/>
      <c r="I287" s="565"/>
      <c r="J287" s="565"/>
      <c r="K287" s="535"/>
      <c r="L287" s="535"/>
      <c r="M287" s="535"/>
      <c r="N287" s="535"/>
      <c r="O287" s="532"/>
      <c r="P287" s="532"/>
      <c r="Q287" s="532"/>
      <c r="R287" s="535"/>
      <c r="S287" s="535"/>
      <c r="T287" s="535"/>
      <c r="U287" s="535"/>
      <c r="V287" s="535"/>
      <c r="W287" s="535"/>
      <c r="X287" s="532"/>
      <c r="Y287" s="532"/>
      <c r="Z287" s="532"/>
    </row>
    <row r="288" ht="21.0" customHeight="1">
      <c r="A288" s="532"/>
      <c r="B288" s="563"/>
      <c r="C288" s="563"/>
      <c r="D288" s="563"/>
      <c r="E288" s="563"/>
      <c r="F288" s="564"/>
      <c r="G288" s="564"/>
      <c r="H288" s="563"/>
      <c r="I288" s="565"/>
      <c r="J288" s="565"/>
      <c r="K288" s="535"/>
      <c r="L288" s="535"/>
      <c r="M288" s="535"/>
      <c r="N288" s="535"/>
      <c r="O288" s="532"/>
      <c r="P288" s="532"/>
      <c r="Q288" s="532"/>
      <c r="R288" s="535"/>
      <c r="S288" s="535"/>
      <c r="T288" s="535"/>
      <c r="U288" s="535"/>
      <c r="V288" s="535"/>
      <c r="W288" s="535"/>
      <c r="X288" s="532"/>
      <c r="Y288" s="532"/>
      <c r="Z288" s="532"/>
    </row>
    <row r="289" ht="21.0" customHeight="1">
      <c r="A289" s="4"/>
      <c r="B289" s="535"/>
      <c r="C289" s="535"/>
      <c r="D289" s="535"/>
      <c r="E289" s="535"/>
      <c r="F289" s="8"/>
      <c r="G289" s="8"/>
      <c r="H289" s="553"/>
      <c r="I289" s="553"/>
      <c r="J289" s="553"/>
      <c r="K289" s="26"/>
      <c r="L289" s="26"/>
      <c r="M289" s="26"/>
      <c r="N289" s="26"/>
      <c r="O289" s="26"/>
      <c r="P289" s="26"/>
      <c r="Q289" s="26"/>
      <c r="R289" s="4"/>
      <c r="S289" s="4"/>
      <c r="T289" s="4"/>
      <c r="U289" s="4"/>
      <c r="V289" s="4"/>
      <c r="W289" s="4"/>
      <c r="X289" s="4"/>
      <c r="Y289" s="4"/>
      <c r="Z289" s="4"/>
    </row>
    <row r="290" ht="21.0" customHeight="1">
      <c r="A290" s="4"/>
      <c r="B290" s="535"/>
      <c r="C290" s="535"/>
      <c r="D290" s="535"/>
      <c r="E290" s="535"/>
      <c r="F290" s="566"/>
      <c r="G290" s="566"/>
      <c r="H290" s="535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1.0" customHeight="1">
      <c r="A291" s="4"/>
      <c r="B291" s="4"/>
      <c r="C291" s="4"/>
      <c r="D291" s="4"/>
      <c r="E291" s="4"/>
      <c r="F291" s="3"/>
      <c r="G291" s="3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1.0" customHeight="1">
      <c r="A292" s="4"/>
      <c r="B292" s="4"/>
      <c r="C292" s="4"/>
      <c r="D292" s="4"/>
      <c r="E292" s="4"/>
      <c r="F292" s="3"/>
      <c r="G292" s="3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1.0" customHeight="1">
      <c r="A293" s="4"/>
      <c r="B293" s="4"/>
      <c r="C293" s="4"/>
      <c r="D293" s="4"/>
      <c r="E293" s="4"/>
      <c r="F293" s="3"/>
      <c r="G293" s="3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1.0" customHeight="1">
      <c r="A294" s="7"/>
      <c r="B294" s="4"/>
      <c r="C294" s="4"/>
      <c r="D294" s="4"/>
      <c r="E294" s="4"/>
      <c r="F294" s="3"/>
      <c r="G294" s="3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1.0" customHeight="1">
      <c r="A295" s="4"/>
      <c r="B295" s="4"/>
      <c r="C295" s="4"/>
      <c r="D295" s="4"/>
      <c r="E295" s="4"/>
      <c r="F295" s="3"/>
      <c r="G295" s="3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1.0" customHeight="1">
      <c r="A296" s="4"/>
      <c r="B296" s="553"/>
      <c r="C296" s="567"/>
      <c r="D296" s="567"/>
      <c r="E296" s="567"/>
      <c r="F296" s="568"/>
      <c r="G296" s="568"/>
      <c r="H296" s="553"/>
      <c r="I296" s="553"/>
      <c r="J296" s="553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1.0" customHeight="1">
      <c r="A297" s="122"/>
      <c r="B297" s="533"/>
      <c r="C297" s="533"/>
      <c r="D297" s="533"/>
      <c r="E297" s="533"/>
      <c r="F297" s="541"/>
      <c r="G297" s="541"/>
      <c r="H297" s="533"/>
      <c r="I297" s="536"/>
      <c r="J297" s="536"/>
      <c r="K297" s="4"/>
      <c r="L297" s="4"/>
      <c r="M297" s="4"/>
      <c r="N297" s="4"/>
      <c r="O297" s="569"/>
      <c r="P297" s="569"/>
      <c r="Q297" s="569"/>
      <c r="R297" s="4"/>
      <c r="S297" s="4"/>
      <c r="T297" s="4"/>
      <c r="U297" s="4"/>
      <c r="V297" s="4"/>
      <c r="W297" s="4"/>
      <c r="X297" s="4"/>
      <c r="Y297" s="4"/>
      <c r="Z297" s="4"/>
    </row>
    <row r="298" ht="21.0" customHeight="1">
      <c r="A298" s="122"/>
      <c r="B298" s="533"/>
      <c r="C298" s="533"/>
      <c r="D298" s="533"/>
      <c r="E298" s="533"/>
      <c r="F298" s="541"/>
      <c r="G298" s="541"/>
      <c r="H298" s="533"/>
      <c r="I298" s="536"/>
      <c r="J298" s="536"/>
      <c r="K298" s="4"/>
      <c r="L298" s="4"/>
      <c r="M298" s="4"/>
      <c r="N298" s="4"/>
      <c r="O298" s="569"/>
      <c r="P298" s="569"/>
      <c r="Q298" s="569"/>
      <c r="R298" s="4"/>
      <c r="S298" s="4"/>
      <c r="T298" s="4"/>
      <c r="U298" s="4"/>
      <c r="V298" s="4"/>
      <c r="W298" s="4"/>
      <c r="X298" s="563"/>
      <c r="Y298" s="4"/>
      <c r="Z298" s="4"/>
    </row>
    <row r="299" ht="21.0" customHeight="1">
      <c r="A299" s="122"/>
      <c r="B299" s="533"/>
      <c r="C299" s="533"/>
      <c r="D299" s="533"/>
      <c r="E299" s="533"/>
      <c r="F299" s="541"/>
      <c r="G299" s="541"/>
      <c r="H299" s="533"/>
      <c r="I299" s="536"/>
      <c r="J299" s="536"/>
      <c r="K299" s="4"/>
      <c r="L299" s="4"/>
      <c r="M299" s="4"/>
      <c r="N299" s="4"/>
      <c r="O299" s="569"/>
      <c r="P299" s="569"/>
      <c r="Q299" s="569"/>
      <c r="R299" s="4"/>
      <c r="S299" s="4"/>
      <c r="T299" s="4"/>
      <c r="U299" s="4"/>
      <c r="V299" s="4"/>
      <c r="W299" s="4"/>
      <c r="X299" s="563"/>
      <c r="Y299" s="4"/>
      <c r="Z299" s="4"/>
    </row>
    <row r="300" ht="21.0" customHeight="1">
      <c r="A300" s="122"/>
      <c r="B300" s="533"/>
      <c r="C300" s="533"/>
      <c r="D300" s="533"/>
      <c r="E300" s="533"/>
      <c r="F300" s="541"/>
      <c r="G300" s="541"/>
      <c r="H300" s="533"/>
      <c r="I300" s="536"/>
      <c r="J300" s="536"/>
      <c r="K300" s="4"/>
      <c r="L300" s="4"/>
      <c r="M300" s="4"/>
      <c r="N300" s="4"/>
      <c r="O300" s="569"/>
      <c r="P300" s="569"/>
      <c r="Q300" s="569"/>
      <c r="R300" s="4"/>
      <c r="S300" s="4"/>
      <c r="T300" s="4"/>
      <c r="U300" s="4"/>
      <c r="V300" s="4"/>
      <c r="W300" s="4"/>
      <c r="X300" s="563"/>
      <c r="Y300" s="4"/>
      <c r="Z300" s="4"/>
    </row>
    <row r="301" ht="21.0" customHeight="1">
      <c r="A301" s="122"/>
      <c r="B301" s="533"/>
      <c r="C301" s="533"/>
      <c r="D301" s="533"/>
      <c r="E301" s="533"/>
      <c r="F301" s="541"/>
      <c r="G301" s="541"/>
      <c r="H301" s="533"/>
      <c r="I301" s="536"/>
      <c r="J301" s="536"/>
      <c r="K301" s="4"/>
      <c r="L301" s="4"/>
      <c r="M301" s="4"/>
      <c r="N301" s="4"/>
      <c r="O301" s="569"/>
      <c r="P301" s="569"/>
      <c r="Q301" s="569"/>
      <c r="R301" s="4"/>
      <c r="S301" s="4"/>
      <c r="T301" s="4"/>
      <c r="U301" s="4"/>
      <c r="V301" s="4"/>
      <c r="W301" s="4"/>
      <c r="X301" s="4"/>
      <c r="Y301" s="4"/>
      <c r="Z301" s="4"/>
    </row>
    <row r="302" ht="21.0" customHeight="1">
      <c r="A302" s="122"/>
      <c r="B302" s="533"/>
      <c r="C302" s="533"/>
      <c r="D302" s="533"/>
      <c r="E302" s="533"/>
      <c r="F302" s="541"/>
      <c r="G302" s="541"/>
      <c r="H302" s="533"/>
      <c r="I302" s="536"/>
      <c r="J302" s="536"/>
      <c r="K302" s="4"/>
      <c r="L302" s="4"/>
      <c r="M302" s="4"/>
      <c r="N302" s="4"/>
      <c r="O302" s="569"/>
      <c r="P302" s="569"/>
      <c r="Q302" s="569"/>
      <c r="R302" s="4"/>
      <c r="S302" s="4"/>
      <c r="T302" s="4"/>
      <c r="U302" s="4"/>
      <c r="V302" s="4"/>
      <c r="W302" s="4"/>
      <c r="X302" s="4"/>
      <c r="Y302" s="4"/>
      <c r="Z302" s="4"/>
    </row>
    <row r="303" ht="21.0" customHeight="1">
      <c r="A303" s="122"/>
      <c r="B303" s="533"/>
      <c r="C303" s="533"/>
      <c r="D303" s="533"/>
      <c r="E303" s="533"/>
      <c r="F303" s="541"/>
      <c r="G303" s="541"/>
      <c r="H303" s="533"/>
      <c r="I303" s="536"/>
      <c r="J303" s="536"/>
      <c r="K303" s="4"/>
      <c r="L303" s="4"/>
      <c r="M303" s="4"/>
      <c r="N303" s="4"/>
      <c r="O303" s="569"/>
      <c r="P303" s="569"/>
      <c r="Q303" s="569"/>
      <c r="R303" s="4"/>
      <c r="S303" s="4"/>
      <c r="T303" s="4"/>
      <c r="U303" s="4"/>
      <c r="V303" s="4"/>
      <c r="W303" s="4"/>
      <c r="X303" s="4"/>
      <c r="Y303" s="4"/>
      <c r="Z303" s="4"/>
    </row>
    <row r="304" ht="21.0" customHeight="1">
      <c r="A304" s="122"/>
      <c r="B304" s="533"/>
      <c r="C304" s="533"/>
      <c r="D304" s="533"/>
      <c r="E304" s="533"/>
      <c r="F304" s="541"/>
      <c r="G304" s="541"/>
      <c r="H304" s="533"/>
      <c r="I304" s="536"/>
      <c r="J304" s="536"/>
      <c r="K304" s="4"/>
      <c r="L304" s="4"/>
      <c r="M304" s="4"/>
      <c r="N304" s="4"/>
      <c r="O304" s="569"/>
      <c r="P304" s="569"/>
      <c r="Q304" s="569"/>
      <c r="R304" s="4"/>
      <c r="S304" s="4"/>
      <c r="T304" s="4"/>
      <c r="U304" s="4"/>
      <c r="V304" s="4"/>
      <c r="W304" s="4"/>
      <c r="X304" s="4"/>
      <c r="Y304" s="4"/>
      <c r="Z304" s="4"/>
    </row>
    <row r="305" ht="21.0" customHeight="1">
      <c r="A305" s="122"/>
      <c r="B305" s="533"/>
      <c r="C305" s="533"/>
      <c r="D305" s="533"/>
      <c r="E305" s="533"/>
      <c r="F305" s="541"/>
      <c r="G305" s="541"/>
      <c r="H305" s="533"/>
      <c r="I305" s="536"/>
      <c r="J305" s="536"/>
      <c r="K305" s="4"/>
      <c r="L305" s="4"/>
      <c r="M305" s="4"/>
      <c r="N305" s="4"/>
      <c r="O305" s="569"/>
      <c r="P305" s="569"/>
      <c r="Q305" s="569"/>
      <c r="R305" s="4"/>
      <c r="S305" s="4"/>
      <c r="T305" s="4"/>
      <c r="U305" s="4"/>
      <c r="V305" s="4"/>
      <c r="W305" s="4"/>
      <c r="X305" s="4"/>
      <c r="Y305" s="4"/>
      <c r="Z305" s="4"/>
    </row>
    <row r="306" ht="21.0" customHeight="1">
      <c r="A306" s="122"/>
      <c r="B306" s="533"/>
      <c r="C306" s="533"/>
      <c r="D306" s="533"/>
      <c r="E306" s="533"/>
      <c r="F306" s="541"/>
      <c r="G306" s="541"/>
      <c r="H306" s="533"/>
      <c r="I306" s="536"/>
      <c r="J306" s="536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570"/>
      <c r="X306" s="4"/>
      <c r="Y306" s="4"/>
      <c r="Z306" s="4"/>
    </row>
    <row r="307" ht="21.0" customHeight="1">
      <c r="A307" s="122"/>
      <c r="B307" s="4"/>
      <c r="C307" s="4"/>
      <c r="D307" s="4"/>
      <c r="E307" s="4"/>
      <c r="F307" s="568"/>
      <c r="G307" s="568"/>
      <c r="H307" s="4"/>
      <c r="I307" s="571"/>
      <c r="J307" s="571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570"/>
      <c r="X307" s="4"/>
      <c r="Y307" s="4"/>
      <c r="Z307" s="4"/>
    </row>
    <row r="308" ht="21.0" customHeight="1">
      <c r="A308" s="4"/>
      <c r="B308" s="4"/>
      <c r="C308" s="4"/>
      <c r="D308" s="4"/>
      <c r="E308" s="4"/>
      <c r="F308" s="3"/>
      <c r="G308" s="3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570"/>
      <c r="X308" s="4"/>
      <c r="Y308" s="4"/>
      <c r="Z308" s="4"/>
    </row>
    <row r="309" ht="21.0" customHeight="1">
      <c r="A309" s="4"/>
      <c r="B309" s="4"/>
      <c r="C309" s="4"/>
      <c r="D309" s="4"/>
      <c r="E309" s="4"/>
      <c r="F309" s="3"/>
      <c r="G309" s="3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570"/>
      <c r="X309" s="4"/>
      <c r="Y309" s="4"/>
      <c r="Z309" s="4"/>
    </row>
    <row r="310" ht="21.0" customHeight="1">
      <c r="A310" s="4"/>
      <c r="B310" s="4"/>
      <c r="C310" s="4"/>
      <c r="D310" s="4"/>
      <c r="E310" s="4"/>
      <c r="F310" s="3"/>
      <c r="G310" s="3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570"/>
      <c r="X310" s="4"/>
      <c r="Y310" s="4"/>
      <c r="Z310" s="4"/>
    </row>
    <row r="311" ht="21.0" customHeight="1">
      <c r="A311" s="7"/>
      <c r="B311" s="4"/>
      <c r="C311" s="4"/>
      <c r="D311" s="4"/>
      <c r="E311" s="4"/>
      <c r="F311" s="3"/>
      <c r="G311" s="3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570"/>
      <c r="X311" s="4"/>
      <c r="Y311" s="4"/>
      <c r="Z311" s="4"/>
    </row>
    <row r="312" ht="21.0" customHeight="1">
      <c r="A312" s="4"/>
      <c r="B312" s="4"/>
      <c r="C312" s="4"/>
      <c r="D312" s="4"/>
      <c r="E312" s="4"/>
      <c r="F312" s="3"/>
      <c r="G312" s="3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570"/>
      <c r="X312" s="4"/>
      <c r="Y312" s="4"/>
      <c r="Z312" s="4"/>
    </row>
    <row r="313" ht="21.0" customHeight="1">
      <c r="A313" s="4"/>
      <c r="B313" s="553"/>
      <c r="C313" s="567"/>
      <c r="D313" s="567"/>
      <c r="E313" s="567"/>
      <c r="F313" s="568"/>
      <c r="G313" s="568"/>
      <c r="H313" s="553"/>
      <c r="I313" s="553"/>
      <c r="J313" s="553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570"/>
      <c r="X313" s="4"/>
      <c r="Y313" s="4"/>
      <c r="Z313" s="4"/>
    </row>
    <row r="314" ht="21.0" customHeight="1">
      <c r="A314" s="122"/>
      <c r="B314" s="572"/>
      <c r="C314" s="571"/>
      <c r="D314" s="571"/>
      <c r="E314" s="571"/>
      <c r="F314" s="573"/>
      <c r="G314" s="573"/>
      <c r="H314" s="571"/>
      <c r="I314" s="571"/>
      <c r="J314" s="571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570"/>
      <c r="X314" s="4"/>
      <c r="Y314" s="4"/>
      <c r="Z314" s="4"/>
    </row>
    <row r="315" ht="21.0" customHeight="1">
      <c r="A315" s="122"/>
      <c r="B315" s="572"/>
      <c r="C315" s="571"/>
      <c r="D315" s="571"/>
      <c r="E315" s="571"/>
      <c r="F315" s="573"/>
      <c r="G315" s="573"/>
      <c r="H315" s="571"/>
      <c r="I315" s="571"/>
      <c r="J315" s="571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570"/>
      <c r="X315" s="4"/>
      <c r="Y315" s="4"/>
      <c r="Z315" s="4"/>
    </row>
    <row r="316" ht="21.0" customHeight="1">
      <c r="A316" s="122"/>
      <c r="B316" s="572"/>
      <c r="C316" s="571"/>
      <c r="D316" s="571"/>
      <c r="E316" s="571"/>
      <c r="F316" s="573"/>
      <c r="G316" s="573"/>
      <c r="H316" s="571"/>
      <c r="I316" s="571"/>
      <c r="J316" s="571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570"/>
      <c r="X316" s="4"/>
      <c r="Y316" s="4"/>
      <c r="Z316" s="4"/>
    </row>
    <row r="317" ht="21.0" customHeight="1">
      <c r="A317" s="122"/>
      <c r="B317" s="572"/>
      <c r="C317" s="571"/>
      <c r="D317" s="571"/>
      <c r="E317" s="571"/>
      <c r="F317" s="574"/>
      <c r="G317" s="574"/>
      <c r="H317" s="571"/>
      <c r="I317" s="571"/>
      <c r="J317" s="571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3"/>
      <c r="X317" s="4"/>
      <c r="Y317" s="4"/>
      <c r="Z317" s="4"/>
    </row>
    <row r="318" ht="21.0" customHeight="1">
      <c r="A318" s="122"/>
      <c r="B318" s="572"/>
      <c r="C318" s="571"/>
      <c r="D318" s="571"/>
      <c r="E318" s="571"/>
      <c r="F318" s="574"/>
      <c r="G318" s="574"/>
      <c r="H318" s="571"/>
      <c r="I318" s="571"/>
      <c r="J318" s="571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570"/>
      <c r="X318" s="4"/>
      <c r="Y318" s="4"/>
      <c r="Z318" s="4"/>
    </row>
    <row r="319" ht="21.0" customHeight="1">
      <c r="A319" s="122"/>
      <c r="B319" s="572"/>
      <c r="C319" s="2"/>
      <c r="D319" s="571"/>
      <c r="E319" s="571"/>
      <c r="F319" s="574"/>
      <c r="G319" s="574"/>
      <c r="H319" s="571"/>
      <c r="I319" s="571"/>
      <c r="J319" s="571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570"/>
      <c r="X319" s="4"/>
      <c r="Y319" s="4"/>
      <c r="Z319" s="4"/>
    </row>
    <row r="320" ht="21.0" customHeight="1">
      <c r="A320" s="4"/>
      <c r="B320" s="4"/>
      <c r="C320" s="4"/>
      <c r="D320" s="4"/>
      <c r="E320" s="4"/>
      <c r="F320" s="568"/>
      <c r="G320" s="568"/>
      <c r="H320" s="4"/>
      <c r="I320" s="571"/>
      <c r="J320" s="571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570"/>
      <c r="X320" s="4"/>
      <c r="Y320" s="4"/>
      <c r="Z320" s="4"/>
    </row>
    <row r="321" ht="21.0" customHeight="1">
      <c r="A321" s="4"/>
      <c r="B321" s="4"/>
      <c r="C321" s="4"/>
      <c r="D321" s="4"/>
      <c r="E321" s="4"/>
      <c r="F321" s="3"/>
      <c r="G321" s="3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570"/>
      <c r="X321" s="4"/>
      <c r="Y321" s="4"/>
      <c r="Z321" s="4"/>
    </row>
    <row r="322" ht="21.0" customHeight="1">
      <c r="A322" s="4"/>
      <c r="B322" s="4"/>
      <c r="C322" s="4"/>
      <c r="D322" s="4"/>
      <c r="E322" s="4"/>
      <c r="F322" s="3"/>
      <c r="G322" s="3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570"/>
      <c r="X322" s="4"/>
      <c r="Y322" s="4"/>
      <c r="Z322" s="4"/>
    </row>
    <row r="323" ht="21.0" customHeight="1">
      <c r="A323" s="4"/>
      <c r="B323" s="4"/>
      <c r="C323" s="4"/>
      <c r="D323" s="4"/>
      <c r="E323" s="4"/>
      <c r="F323" s="3"/>
      <c r="G323" s="3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570"/>
      <c r="X323" s="4"/>
      <c r="Y323" s="4"/>
      <c r="Z323" s="4"/>
    </row>
    <row r="324" ht="21.0" customHeight="1">
      <c r="A324" s="107"/>
      <c r="B324" s="4"/>
      <c r="C324" s="4"/>
      <c r="D324" s="4"/>
      <c r="E324" s="4"/>
      <c r="F324" s="3"/>
      <c r="G324" s="3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570"/>
      <c r="X324" s="4"/>
      <c r="Y324" s="4"/>
      <c r="Z324" s="4"/>
    </row>
    <row r="325" ht="21.0" customHeight="1">
      <c r="A325" s="66"/>
      <c r="B325" s="575"/>
      <c r="C325" s="575"/>
      <c r="D325" s="575"/>
      <c r="E325" s="575"/>
      <c r="F325" s="576"/>
      <c r="G325" s="576"/>
      <c r="H325" s="575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570"/>
      <c r="X325" s="66"/>
      <c r="Y325" s="66"/>
      <c r="Z325" s="66"/>
    </row>
    <row r="326" ht="21.0" customHeight="1">
      <c r="A326" s="553"/>
      <c r="B326" s="553"/>
      <c r="C326" s="553"/>
      <c r="D326" s="553"/>
      <c r="E326" s="553"/>
      <c r="F326" s="577"/>
      <c r="G326" s="577"/>
      <c r="H326" s="553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570"/>
      <c r="X326" s="4"/>
      <c r="Y326" s="4"/>
      <c r="Z326" s="4"/>
    </row>
    <row r="327" ht="21.0" customHeight="1">
      <c r="A327" s="553"/>
      <c r="B327" s="553"/>
      <c r="C327" s="578"/>
      <c r="D327" s="579"/>
      <c r="E327" s="579"/>
      <c r="F327" s="132"/>
      <c r="G327" s="132"/>
      <c r="H327" s="579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570"/>
      <c r="X327" s="4"/>
      <c r="Y327" s="4"/>
      <c r="Z327" s="4"/>
    </row>
    <row r="328" ht="21.0" customHeight="1">
      <c r="A328" s="553"/>
      <c r="B328" s="122"/>
      <c r="C328" s="123"/>
      <c r="D328" s="123"/>
      <c r="E328" s="123"/>
      <c r="F328" s="124"/>
      <c r="G328" s="124"/>
      <c r="H328" s="123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570"/>
      <c r="X328" s="4"/>
      <c r="Y328" s="4"/>
      <c r="Z328" s="4"/>
    </row>
    <row r="329" ht="21.0" customHeight="1">
      <c r="A329" s="4"/>
      <c r="B329" s="4"/>
      <c r="C329" s="4"/>
      <c r="D329" s="26" t="s">
        <v>50</v>
      </c>
      <c r="E329" s="26" t="s">
        <v>48</v>
      </c>
      <c r="F329" s="577">
        <f>+D326+E326+F326+H326</f>
        <v>0</v>
      </c>
      <c r="G329" s="568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95"/>
      <c r="X329" s="4"/>
      <c r="Y329" s="4"/>
      <c r="Z329" s="4"/>
    </row>
    <row r="330" ht="21.0" customHeight="1">
      <c r="A330" s="4"/>
      <c r="B330" s="4"/>
      <c r="C330" s="4"/>
      <c r="D330" s="2"/>
      <c r="E330" s="26" t="s">
        <v>49</v>
      </c>
      <c r="F330" s="132" t="str">
        <f>+F329/B326</f>
        <v>#DIV/0!</v>
      </c>
      <c r="G330" s="132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95"/>
      <c r="X330" s="4"/>
      <c r="Y330" s="4"/>
      <c r="Z330" s="4"/>
    </row>
    <row r="331" ht="21.0" customHeight="1">
      <c r="A331" s="66"/>
      <c r="B331" s="66"/>
      <c r="C331" s="26" t="s">
        <v>51</v>
      </c>
      <c r="D331" s="66"/>
      <c r="E331" s="66"/>
      <c r="F331" s="135"/>
      <c r="G331" s="135"/>
      <c r="H331" s="66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3"/>
      <c r="X331" s="4"/>
      <c r="Y331" s="4"/>
      <c r="Z331" s="4"/>
    </row>
    <row r="332" ht="21.0" customHeight="1">
      <c r="A332" s="66"/>
      <c r="B332" s="66"/>
      <c r="C332" s="66"/>
      <c r="D332" s="26" t="s">
        <v>52</v>
      </c>
      <c r="E332" s="66"/>
      <c r="F332" s="135">
        <f>+F331*(F329-F326)</f>
        <v>0</v>
      </c>
      <c r="G332" s="135"/>
      <c r="H332" s="66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1.0" customHeight="1">
      <c r="A333" s="4"/>
      <c r="B333" s="4"/>
      <c r="C333" s="4"/>
      <c r="D333" s="4"/>
      <c r="E333" s="4"/>
      <c r="F333" s="3"/>
      <c r="G333" s="3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1.0" customHeight="1">
      <c r="A334" s="4"/>
      <c r="B334" s="4"/>
      <c r="C334" s="4"/>
      <c r="D334" s="4"/>
      <c r="E334" s="4"/>
      <c r="F334" s="3"/>
      <c r="G334" s="3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1.0" customHeight="1">
      <c r="A335" s="4"/>
      <c r="B335" s="4"/>
      <c r="C335" s="4"/>
      <c r="D335" s="4"/>
      <c r="E335" s="4"/>
      <c r="F335" s="3"/>
      <c r="G335" s="3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1.0" customHeight="1">
      <c r="A336" s="4"/>
      <c r="B336" s="4"/>
      <c r="C336" s="4"/>
      <c r="D336" s="4"/>
      <c r="E336" s="4"/>
      <c r="F336" s="3"/>
      <c r="G336" s="3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1.0" customHeight="1">
      <c r="A337" s="4"/>
      <c r="B337" s="4"/>
      <c r="C337" s="4"/>
      <c r="D337" s="4"/>
      <c r="E337" s="4"/>
      <c r="F337" s="3"/>
      <c r="G337" s="3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1.0" customHeight="1">
      <c r="A338" s="4"/>
      <c r="B338" s="4"/>
      <c r="C338" s="4"/>
      <c r="D338" s="4"/>
      <c r="E338" s="4"/>
      <c r="F338" s="3"/>
      <c r="G338" s="3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1.0" customHeight="1">
      <c r="A339" s="4"/>
      <c r="B339" s="4"/>
      <c r="C339" s="4"/>
      <c r="D339" s="4"/>
      <c r="E339" s="4"/>
      <c r="F339" s="3"/>
      <c r="G339" s="3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1.0" customHeight="1">
      <c r="A340" s="4"/>
      <c r="B340" s="4"/>
      <c r="C340" s="4"/>
      <c r="D340" s="4"/>
      <c r="E340" s="4"/>
      <c r="F340" s="3"/>
      <c r="G340" s="3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1.0" customHeight="1">
      <c r="A341" s="4"/>
      <c r="B341" s="4"/>
      <c r="C341" s="4"/>
      <c r="D341" s="4"/>
      <c r="E341" s="4"/>
      <c r="F341" s="3"/>
      <c r="G341" s="3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1.0" customHeight="1">
      <c r="A342" s="4"/>
      <c r="B342" s="4"/>
      <c r="C342" s="4"/>
      <c r="D342" s="4"/>
      <c r="E342" s="4"/>
      <c r="F342" s="3"/>
      <c r="G342" s="3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1.0" customHeight="1">
      <c r="A343" s="4"/>
      <c r="B343" s="4"/>
      <c r="C343" s="4"/>
      <c r="D343" s="4"/>
      <c r="E343" s="4"/>
      <c r="F343" s="3"/>
      <c r="G343" s="3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1.0" customHeight="1">
      <c r="A344" s="4"/>
      <c r="B344" s="4"/>
      <c r="C344" s="4"/>
      <c r="D344" s="4"/>
      <c r="E344" s="4"/>
      <c r="F344" s="3"/>
      <c r="G344" s="3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1.0" customHeight="1">
      <c r="A345" s="4"/>
      <c r="B345" s="4"/>
      <c r="C345" s="4"/>
      <c r="D345" s="4"/>
      <c r="E345" s="4"/>
      <c r="F345" s="3"/>
      <c r="G345" s="3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1.0" customHeight="1">
      <c r="A346" s="4"/>
      <c r="B346" s="4"/>
      <c r="C346" s="4"/>
      <c r="D346" s="4"/>
      <c r="E346" s="4"/>
      <c r="F346" s="3"/>
      <c r="G346" s="3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1.0" customHeight="1">
      <c r="A347" s="4"/>
      <c r="B347" s="4"/>
      <c r="C347" s="4"/>
      <c r="D347" s="4"/>
      <c r="E347" s="4"/>
      <c r="F347" s="3"/>
      <c r="G347" s="3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1.0" customHeight="1">
      <c r="A348" s="4"/>
      <c r="B348" s="4"/>
      <c r="C348" s="4"/>
      <c r="D348" s="4"/>
      <c r="E348" s="4"/>
      <c r="F348" s="3"/>
      <c r="G348" s="3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1.0" customHeight="1">
      <c r="A349" s="4"/>
      <c r="B349" s="4"/>
      <c r="C349" s="4"/>
      <c r="D349" s="4"/>
      <c r="E349" s="4"/>
      <c r="F349" s="3"/>
      <c r="G349" s="3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1.0" customHeight="1">
      <c r="A350" s="4"/>
      <c r="B350" s="4"/>
      <c r="C350" s="4"/>
      <c r="D350" s="4"/>
      <c r="E350" s="4"/>
      <c r="F350" s="3"/>
      <c r="G350" s="3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1.0" customHeight="1">
      <c r="A351" s="4"/>
      <c r="B351" s="4"/>
      <c r="C351" s="4"/>
      <c r="D351" s="4"/>
      <c r="E351" s="4"/>
      <c r="F351" s="3"/>
      <c r="G351" s="3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1.0" customHeight="1">
      <c r="A352" s="4"/>
      <c r="B352" s="4"/>
      <c r="C352" s="4"/>
      <c r="D352" s="4"/>
      <c r="E352" s="4"/>
      <c r="F352" s="3"/>
      <c r="G352" s="3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1.0" customHeight="1">
      <c r="A353" s="4"/>
      <c r="B353" s="4"/>
      <c r="C353" s="4"/>
      <c r="D353" s="4"/>
      <c r="E353" s="4"/>
      <c r="F353" s="3"/>
      <c r="G353" s="3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1.0" customHeight="1">
      <c r="A354" s="4"/>
      <c r="B354" s="4"/>
      <c r="C354" s="4"/>
      <c r="D354" s="4"/>
      <c r="E354" s="4"/>
      <c r="F354" s="3"/>
      <c r="G354" s="3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1.0" customHeight="1">
      <c r="A355" s="4"/>
      <c r="B355" s="4"/>
      <c r="C355" s="4"/>
      <c r="D355" s="4"/>
      <c r="E355" s="4"/>
      <c r="F355" s="3"/>
      <c r="G355" s="3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1.0" customHeight="1">
      <c r="A356" s="4"/>
      <c r="B356" s="4"/>
      <c r="C356" s="4"/>
      <c r="D356" s="4"/>
      <c r="E356" s="4"/>
      <c r="F356" s="3"/>
      <c r="G356" s="3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1.0" customHeight="1">
      <c r="A357" s="4"/>
      <c r="B357" s="4"/>
      <c r="C357" s="4"/>
      <c r="D357" s="4"/>
      <c r="E357" s="4"/>
      <c r="F357" s="3"/>
      <c r="G357" s="3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1.0" customHeight="1">
      <c r="A358" s="4"/>
      <c r="B358" s="4"/>
      <c r="C358" s="4"/>
      <c r="D358" s="4"/>
      <c r="E358" s="4"/>
      <c r="F358" s="3"/>
      <c r="G358" s="3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1.0" customHeight="1">
      <c r="A359" s="4"/>
      <c r="B359" s="4"/>
      <c r="C359" s="4"/>
      <c r="D359" s="4"/>
      <c r="E359" s="4"/>
      <c r="F359" s="3"/>
      <c r="G359" s="3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1.0" customHeight="1">
      <c r="A360" s="4"/>
      <c r="B360" s="4"/>
      <c r="C360" s="4"/>
      <c r="D360" s="4"/>
      <c r="E360" s="4"/>
      <c r="F360" s="3"/>
      <c r="G360" s="3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1.0" customHeight="1">
      <c r="A361" s="4"/>
      <c r="B361" s="4"/>
      <c r="C361" s="4"/>
      <c r="D361" s="4"/>
      <c r="E361" s="4"/>
      <c r="F361" s="3"/>
      <c r="G361" s="3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1.0" customHeight="1">
      <c r="A362" s="4"/>
      <c r="B362" s="4"/>
      <c r="C362" s="4"/>
      <c r="D362" s="4"/>
      <c r="E362" s="4"/>
      <c r="F362" s="3"/>
      <c r="G362" s="3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1.0" customHeight="1">
      <c r="A363" s="4"/>
      <c r="B363" s="4"/>
      <c r="C363" s="4"/>
      <c r="D363" s="4"/>
      <c r="E363" s="4"/>
      <c r="F363" s="3"/>
      <c r="G363" s="3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1.0" customHeight="1">
      <c r="A364" s="4"/>
      <c r="B364" s="4"/>
      <c r="C364" s="4"/>
      <c r="D364" s="4"/>
      <c r="E364" s="4"/>
      <c r="F364" s="3"/>
      <c r="G364" s="3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1.0" customHeight="1">
      <c r="A365" s="4"/>
      <c r="B365" s="4"/>
      <c r="C365" s="4"/>
      <c r="D365" s="4"/>
      <c r="E365" s="4"/>
      <c r="F365" s="3"/>
      <c r="G365" s="3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1.0" customHeight="1">
      <c r="A366" s="4"/>
      <c r="B366" s="4"/>
      <c r="C366" s="4"/>
      <c r="D366" s="4"/>
      <c r="E366" s="4"/>
      <c r="F366" s="3"/>
      <c r="G366" s="3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1.0" customHeight="1">
      <c r="A367" s="4"/>
      <c r="B367" s="4"/>
      <c r="C367" s="4"/>
      <c r="D367" s="4"/>
      <c r="E367" s="4"/>
      <c r="F367" s="3"/>
      <c r="G367" s="3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1.0" customHeight="1">
      <c r="A368" s="4"/>
      <c r="B368" s="4"/>
      <c r="C368" s="4"/>
      <c r="D368" s="4"/>
      <c r="E368" s="4"/>
      <c r="F368" s="3"/>
      <c r="G368" s="3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1.0" customHeight="1">
      <c r="A369" s="4"/>
      <c r="B369" s="4"/>
      <c r="C369" s="4"/>
      <c r="D369" s="4"/>
      <c r="E369" s="4"/>
      <c r="F369" s="3"/>
      <c r="G369" s="3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1.0" customHeight="1">
      <c r="A370" s="4"/>
      <c r="B370" s="4"/>
      <c r="C370" s="4"/>
      <c r="D370" s="4"/>
      <c r="E370" s="4"/>
      <c r="F370" s="3"/>
      <c r="G370" s="3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1.0" customHeight="1">
      <c r="A371" s="4"/>
      <c r="B371" s="4"/>
      <c r="C371" s="4"/>
      <c r="D371" s="4"/>
      <c r="E371" s="4"/>
      <c r="F371" s="3"/>
      <c r="G371" s="3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1.0" customHeight="1">
      <c r="A372" s="4"/>
      <c r="B372" s="4"/>
      <c r="C372" s="4"/>
      <c r="D372" s="4"/>
      <c r="E372" s="4"/>
      <c r="F372" s="3"/>
      <c r="G372" s="3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1.0" customHeight="1">
      <c r="A373" s="4"/>
      <c r="B373" s="4"/>
      <c r="C373" s="4"/>
      <c r="D373" s="4"/>
      <c r="E373" s="4"/>
      <c r="F373" s="3"/>
      <c r="G373" s="3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1.0" customHeight="1">
      <c r="A374" s="4"/>
      <c r="B374" s="4"/>
      <c r="C374" s="4"/>
      <c r="D374" s="4"/>
      <c r="E374" s="4"/>
      <c r="F374" s="3"/>
      <c r="G374" s="3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1.0" customHeight="1">
      <c r="A375" s="4"/>
      <c r="B375" s="4"/>
      <c r="C375" s="4"/>
      <c r="D375" s="4"/>
      <c r="E375" s="4"/>
      <c r="F375" s="3"/>
      <c r="G375" s="3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1.0" customHeight="1">
      <c r="A376" s="4"/>
      <c r="B376" s="4"/>
      <c r="C376" s="4"/>
      <c r="D376" s="4"/>
      <c r="E376" s="4"/>
      <c r="F376" s="3"/>
      <c r="G376" s="3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1.0" customHeight="1">
      <c r="A377" s="4"/>
      <c r="B377" s="4"/>
      <c r="C377" s="4"/>
      <c r="D377" s="4"/>
      <c r="E377" s="4"/>
      <c r="F377" s="3"/>
      <c r="G377" s="3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1.0" customHeight="1">
      <c r="A378" s="4"/>
      <c r="B378" s="4"/>
      <c r="C378" s="4"/>
      <c r="D378" s="4"/>
      <c r="E378" s="4"/>
      <c r="F378" s="3"/>
      <c r="G378" s="3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1.0" customHeight="1">
      <c r="A379" s="4"/>
      <c r="B379" s="4"/>
      <c r="C379" s="4"/>
      <c r="D379" s="4"/>
      <c r="E379" s="4"/>
      <c r="F379" s="3"/>
      <c r="G379" s="3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1.0" customHeight="1">
      <c r="A380" s="4"/>
      <c r="B380" s="4"/>
      <c r="C380" s="4"/>
      <c r="D380" s="4"/>
      <c r="E380" s="4"/>
      <c r="F380" s="3"/>
      <c r="G380" s="3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1.0" customHeight="1">
      <c r="A381" s="4"/>
      <c r="B381" s="4"/>
      <c r="C381" s="4"/>
      <c r="D381" s="4"/>
      <c r="E381" s="4"/>
      <c r="F381" s="3"/>
      <c r="G381" s="3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1.0" customHeight="1">
      <c r="A382" s="4"/>
      <c r="B382" s="4"/>
      <c r="C382" s="4"/>
      <c r="D382" s="4"/>
      <c r="E382" s="4"/>
      <c r="F382" s="3"/>
      <c r="G382" s="3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1.0" customHeight="1">
      <c r="A383" s="4"/>
      <c r="B383" s="4"/>
      <c r="C383" s="4"/>
      <c r="D383" s="4"/>
      <c r="E383" s="4"/>
      <c r="F383" s="3"/>
      <c r="G383" s="3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1.0" customHeight="1">
      <c r="A384" s="4"/>
      <c r="B384" s="4"/>
      <c r="C384" s="4"/>
      <c r="D384" s="4"/>
      <c r="E384" s="4"/>
      <c r="F384" s="3"/>
      <c r="G384" s="3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1.0" customHeight="1">
      <c r="A385" s="4"/>
      <c r="B385" s="4"/>
      <c r="C385" s="4"/>
      <c r="D385" s="4"/>
      <c r="E385" s="4"/>
      <c r="F385" s="3"/>
      <c r="G385" s="3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1.0" customHeight="1">
      <c r="A386" s="4"/>
      <c r="B386" s="4"/>
      <c r="C386" s="4"/>
      <c r="D386" s="4"/>
      <c r="E386" s="4"/>
      <c r="F386" s="3"/>
      <c r="G386" s="3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1.0" customHeight="1">
      <c r="A387" s="4"/>
      <c r="B387" s="4"/>
      <c r="C387" s="4"/>
      <c r="D387" s="4"/>
      <c r="E387" s="4"/>
      <c r="F387" s="3"/>
      <c r="G387" s="3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1.0" customHeight="1">
      <c r="A388" s="4"/>
      <c r="B388" s="4"/>
      <c r="C388" s="4"/>
      <c r="D388" s="4"/>
      <c r="E388" s="4"/>
      <c r="F388" s="3"/>
      <c r="G388" s="3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1.0" customHeight="1">
      <c r="A389" s="4"/>
      <c r="B389" s="4"/>
      <c r="C389" s="4"/>
      <c r="D389" s="4"/>
      <c r="E389" s="4"/>
      <c r="F389" s="3"/>
      <c r="G389" s="3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1.0" customHeight="1">
      <c r="A390" s="4"/>
      <c r="B390" s="4"/>
      <c r="C390" s="4"/>
      <c r="D390" s="4"/>
      <c r="E390" s="4"/>
      <c r="F390" s="3"/>
      <c r="G390" s="3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1.0" customHeight="1">
      <c r="A391" s="4"/>
      <c r="B391" s="4"/>
      <c r="C391" s="4"/>
      <c r="D391" s="4"/>
      <c r="E391" s="4"/>
      <c r="F391" s="3"/>
      <c r="G391" s="3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1.0" customHeight="1">
      <c r="A392" s="4"/>
      <c r="B392" s="4"/>
      <c r="C392" s="4"/>
      <c r="D392" s="4"/>
      <c r="E392" s="4"/>
      <c r="F392" s="3"/>
      <c r="G392" s="3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1.0" customHeight="1">
      <c r="A393" s="4"/>
      <c r="B393" s="4"/>
      <c r="C393" s="4"/>
      <c r="D393" s="4"/>
      <c r="E393" s="4"/>
      <c r="F393" s="3"/>
      <c r="G393" s="3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1.0" customHeight="1">
      <c r="A394" s="4"/>
      <c r="B394" s="4"/>
      <c r="C394" s="4"/>
      <c r="D394" s="4"/>
      <c r="E394" s="4"/>
      <c r="F394" s="3"/>
      <c r="G394" s="3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1.0" customHeight="1">
      <c r="A395" s="4"/>
      <c r="B395" s="4"/>
      <c r="C395" s="4"/>
      <c r="D395" s="4"/>
      <c r="E395" s="4"/>
      <c r="F395" s="3"/>
      <c r="G395" s="3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1.0" customHeight="1">
      <c r="A396" s="4"/>
      <c r="B396" s="4"/>
      <c r="C396" s="4"/>
      <c r="D396" s="4"/>
      <c r="E396" s="4"/>
      <c r="F396" s="3"/>
      <c r="G396" s="3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1.0" customHeight="1">
      <c r="A397" s="4"/>
      <c r="B397" s="4"/>
      <c r="C397" s="4"/>
      <c r="D397" s="4"/>
      <c r="E397" s="4"/>
      <c r="F397" s="3"/>
      <c r="G397" s="3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1.0" customHeight="1">
      <c r="A398" s="4"/>
      <c r="B398" s="4"/>
      <c r="C398" s="4"/>
      <c r="D398" s="4"/>
      <c r="E398" s="4"/>
      <c r="F398" s="3"/>
      <c r="G398" s="3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1.0" customHeight="1">
      <c r="A399" s="4"/>
      <c r="B399" s="4"/>
      <c r="C399" s="4"/>
      <c r="D399" s="4"/>
      <c r="E399" s="4"/>
      <c r="F399" s="3"/>
      <c r="G399" s="3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1.0" customHeight="1">
      <c r="A400" s="4"/>
      <c r="B400" s="4"/>
      <c r="C400" s="4"/>
      <c r="D400" s="4"/>
      <c r="E400" s="4"/>
      <c r="F400" s="3"/>
      <c r="G400" s="3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1.0" customHeight="1">
      <c r="A401" s="4"/>
      <c r="B401" s="4"/>
      <c r="C401" s="4"/>
      <c r="D401" s="4"/>
      <c r="E401" s="4"/>
      <c r="F401" s="3"/>
      <c r="G401" s="3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1.0" customHeight="1">
      <c r="A402" s="4"/>
      <c r="B402" s="4"/>
      <c r="C402" s="4"/>
      <c r="D402" s="4"/>
      <c r="E402" s="4"/>
      <c r="F402" s="3"/>
      <c r="G402" s="3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1.0" customHeight="1">
      <c r="A403" s="4"/>
      <c r="B403" s="4"/>
      <c r="C403" s="4"/>
      <c r="D403" s="4"/>
      <c r="E403" s="4"/>
      <c r="F403" s="3"/>
      <c r="G403" s="3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1.0" customHeight="1">
      <c r="A404" s="4"/>
      <c r="B404" s="4"/>
      <c r="C404" s="4"/>
      <c r="D404" s="4"/>
      <c r="E404" s="4"/>
      <c r="F404" s="3"/>
      <c r="G404" s="3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1.0" customHeight="1">
      <c r="A405" s="4"/>
      <c r="B405" s="4"/>
      <c r="C405" s="4"/>
      <c r="D405" s="4"/>
      <c r="E405" s="4"/>
      <c r="F405" s="3"/>
      <c r="G405" s="3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1.0" customHeight="1">
      <c r="A406" s="4"/>
      <c r="B406" s="4"/>
      <c r="C406" s="4"/>
      <c r="D406" s="4"/>
      <c r="E406" s="4"/>
      <c r="F406" s="3"/>
      <c r="G406" s="3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1.0" customHeight="1">
      <c r="A407" s="4"/>
      <c r="B407" s="4"/>
      <c r="C407" s="4"/>
      <c r="D407" s="4"/>
      <c r="E407" s="4"/>
      <c r="F407" s="3"/>
      <c r="G407" s="3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1.0" customHeight="1">
      <c r="A408" s="4"/>
      <c r="B408" s="4"/>
      <c r="C408" s="4"/>
      <c r="D408" s="4"/>
      <c r="E408" s="4"/>
      <c r="F408" s="3"/>
      <c r="G408" s="3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1.0" customHeight="1">
      <c r="A409" s="4"/>
      <c r="B409" s="4"/>
      <c r="C409" s="4"/>
      <c r="D409" s="4"/>
      <c r="E409" s="4"/>
      <c r="F409" s="3"/>
      <c r="G409" s="3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1.0" customHeight="1">
      <c r="A410" s="4"/>
      <c r="B410" s="4"/>
      <c r="C410" s="4"/>
      <c r="D410" s="4"/>
      <c r="E410" s="4"/>
      <c r="F410" s="3"/>
      <c r="G410" s="3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1.0" customHeight="1">
      <c r="A411" s="4"/>
      <c r="B411" s="4"/>
      <c r="C411" s="4"/>
      <c r="D411" s="4"/>
      <c r="E411" s="4"/>
      <c r="F411" s="3"/>
      <c r="G411" s="3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1.0" customHeight="1">
      <c r="A412" s="4"/>
      <c r="B412" s="4"/>
      <c r="C412" s="4"/>
      <c r="D412" s="4"/>
      <c r="E412" s="4"/>
      <c r="F412" s="3"/>
      <c r="G412" s="3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1.0" customHeight="1">
      <c r="A413" s="4"/>
      <c r="B413" s="4"/>
      <c r="C413" s="4"/>
      <c r="D413" s="4"/>
      <c r="E413" s="4"/>
      <c r="F413" s="3"/>
      <c r="G413" s="3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1.0" customHeight="1">
      <c r="A414" s="4"/>
      <c r="B414" s="4"/>
      <c r="C414" s="4"/>
      <c r="D414" s="4"/>
      <c r="E414" s="4"/>
      <c r="F414" s="3"/>
      <c r="G414" s="3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1.0" customHeight="1">
      <c r="A415" s="4"/>
      <c r="B415" s="4"/>
      <c r="C415" s="4"/>
      <c r="D415" s="4"/>
      <c r="E415" s="4"/>
      <c r="F415" s="3"/>
      <c r="G415" s="3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1.0" customHeight="1">
      <c r="A416" s="4"/>
      <c r="B416" s="4"/>
      <c r="C416" s="4"/>
      <c r="D416" s="4"/>
      <c r="E416" s="4"/>
      <c r="F416" s="3"/>
      <c r="G416" s="3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1.0" customHeight="1">
      <c r="A417" s="4"/>
      <c r="B417" s="4"/>
      <c r="C417" s="4"/>
      <c r="D417" s="4"/>
      <c r="E417" s="4"/>
      <c r="F417" s="3"/>
      <c r="G417" s="3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1.0" customHeight="1">
      <c r="A418" s="4"/>
      <c r="B418" s="4"/>
      <c r="C418" s="4"/>
      <c r="D418" s="4"/>
      <c r="E418" s="4"/>
      <c r="F418" s="3"/>
      <c r="G418" s="3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1.0" customHeight="1">
      <c r="A419" s="4"/>
      <c r="B419" s="4"/>
      <c r="C419" s="4"/>
      <c r="D419" s="4"/>
      <c r="E419" s="4"/>
      <c r="F419" s="3"/>
      <c r="G419" s="3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1.0" customHeight="1">
      <c r="A420" s="4"/>
      <c r="B420" s="4"/>
      <c r="C420" s="4"/>
      <c r="D420" s="4"/>
      <c r="E420" s="4"/>
      <c r="F420" s="3"/>
      <c r="G420" s="3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1.0" customHeight="1">
      <c r="A421" s="4"/>
      <c r="B421" s="4"/>
      <c r="C421" s="4"/>
      <c r="D421" s="4"/>
      <c r="E421" s="4"/>
      <c r="F421" s="3"/>
      <c r="G421" s="3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1.0" customHeight="1">
      <c r="A422" s="4"/>
      <c r="B422" s="4"/>
      <c r="C422" s="4"/>
      <c r="D422" s="4"/>
      <c r="E422" s="4"/>
      <c r="F422" s="3"/>
      <c r="G422" s="3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1.0" customHeight="1">
      <c r="A423" s="4"/>
      <c r="B423" s="4"/>
      <c r="C423" s="4"/>
      <c r="D423" s="4"/>
      <c r="E423" s="4"/>
      <c r="F423" s="3"/>
      <c r="G423" s="3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1.0" customHeight="1">
      <c r="A424" s="4"/>
      <c r="B424" s="4"/>
      <c r="C424" s="4"/>
      <c r="D424" s="4"/>
      <c r="E424" s="4"/>
      <c r="F424" s="3"/>
      <c r="G424" s="3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1.0" customHeight="1">
      <c r="A425" s="4"/>
      <c r="B425" s="4"/>
      <c r="C425" s="4"/>
      <c r="D425" s="4"/>
      <c r="E425" s="4"/>
      <c r="F425" s="3"/>
      <c r="G425" s="3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1.0" customHeight="1">
      <c r="A426" s="4"/>
      <c r="B426" s="4"/>
      <c r="C426" s="4"/>
      <c r="D426" s="4"/>
      <c r="E426" s="4"/>
      <c r="F426" s="3"/>
      <c r="G426" s="3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1.0" customHeight="1">
      <c r="A427" s="4"/>
      <c r="B427" s="4"/>
      <c r="C427" s="4"/>
      <c r="D427" s="4"/>
      <c r="E427" s="4"/>
      <c r="F427" s="3"/>
      <c r="G427" s="3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1.0" customHeight="1">
      <c r="A428" s="4"/>
      <c r="B428" s="4"/>
      <c r="C428" s="4"/>
      <c r="D428" s="4"/>
      <c r="E428" s="4"/>
      <c r="F428" s="3"/>
      <c r="G428" s="3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1.0" customHeight="1">
      <c r="A429" s="4"/>
      <c r="B429" s="4"/>
      <c r="C429" s="4"/>
      <c r="D429" s="4"/>
      <c r="E429" s="4"/>
      <c r="F429" s="3"/>
      <c r="G429" s="3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1.0" customHeight="1">
      <c r="A430" s="4"/>
      <c r="B430" s="4"/>
      <c r="C430" s="4"/>
      <c r="D430" s="4"/>
      <c r="E430" s="4"/>
      <c r="F430" s="3"/>
      <c r="G430" s="3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1.0" customHeight="1">
      <c r="A431" s="4"/>
      <c r="B431" s="4"/>
      <c r="C431" s="4"/>
      <c r="D431" s="4"/>
      <c r="E431" s="4"/>
      <c r="F431" s="3"/>
      <c r="G431" s="3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1.0" customHeight="1">
      <c r="A432" s="4"/>
      <c r="B432" s="4"/>
      <c r="C432" s="4"/>
      <c r="D432" s="4"/>
      <c r="E432" s="4"/>
      <c r="F432" s="3"/>
      <c r="G432" s="3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1.0" customHeight="1">
      <c r="A433" s="4"/>
      <c r="B433" s="4"/>
      <c r="C433" s="4"/>
      <c r="D433" s="4"/>
      <c r="E433" s="4"/>
      <c r="F433" s="3"/>
      <c r="G433" s="3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1.0" customHeight="1">
      <c r="A434" s="4"/>
      <c r="B434" s="4"/>
      <c r="C434" s="4"/>
      <c r="D434" s="4"/>
      <c r="E434" s="4"/>
      <c r="F434" s="3"/>
      <c r="G434" s="3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1.0" customHeight="1">
      <c r="A435" s="4"/>
      <c r="B435" s="4"/>
      <c r="C435" s="4"/>
      <c r="D435" s="4"/>
      <c r="E435" s="4"/>
      <c r="F435" s="3"/>
      <c r="G435" s="3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1.0" customHeight="1">
      <c r="A436" s="4"/>
      <c r="B436" s="4"/>
      <c r="C436" s="4"/>
      <c r="D436" s="4"/>
      <c r="E436" s="4"/>
      <c r="F436" s="3"/>
      <c r="G436" s="3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1.0" customHeight="1">
      <c r="A437" s="4"/>
      <c r="B437" s="4"/>
      <c r="C437" s="4"/>
      <c r="D437" s="4"/>
      <c r="E437" s="4"/>
      <c r="F437" s="3"/>
      <c r="G437" s="3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1.0" customHeight="1">
      <c r="A438" s="4"/>
      <c r="B438" s="4"/>
      <c r="C438" s="4"/>
      <c r="D438" s="4"/>
      <c r="E438" s="4"/>
      <c r="F438" s="3"/>
      <c r="G438" s="3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1.0" customHeight="1">
      <c r="A439" s="4"/>
      <c r="B439" s="4"/>
      <c r="C439" s="4"/>
      <c r="D439" s="4"/>
      <c r="E439" s="4"/>
      <c r="F439" s="3"/>
      <c r="G439" s="3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1.0" customHeight="1">
      <c r="A440" s="4"/>
      <c r="B440" s="4"/>
      <c r="C440" s="4"/>
      <c r="D440" s="4"/>
      <c r="E440" s="4"/>
      <c r="F440" s="3"/>
      <c r="G440" s="3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1.0" customHeight="1">
      <c r="A441" s="4"/>
      <c r="B441" s="4"/>
      <c r="C441" s="4"/>
      <c r="D441" s="4"/>
      <c r="E441" s="4"/>
      <c r="F441" s="3"/>
      <c r="G441" s="3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1.0" customHeight="1">
      <c r="A442" s="4"/>
      <c r="B442" s="4"/>
      <c r="C442" s="4"/>
      <c r="D442" s="4"/>
      <c r="E442" s="4"/>
      <c r="F442" s="3"/>
      <c r="G442" s="3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1.0" customHeight="1">
      <c r="A443" s="4"/>
      <c r="B443" s="4"/>
      <c r="C443" s="4"/>
      <c r="D443" s="4"/>
      <c r="E443" s="4"/>
      <c r="F443" s="3"/>
      <c r="G443" s="3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1.0" customHeight="1">
      <c r="A444" s="4"/>
      <c r="B444" s="4"/>
      <c r="C444" s="4"/>
      <c r="D444" s="4"/>
      <c r="E444" s="4"/>
      <c r="F444" s="3"/>
      <c r="G444" s="3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1.0" customHeight="1">
      <c r="A445" s="4"/>
      <c r="B445" s="4"/>
      <c r="C445" s="4"/>
      <c r="D445" s="4"/>
      <c r="E445" s="4"/>
      <c r="F445" s="3"/>
      <c r="G445" s="3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1.0" customHeight="1">
      <c r="A446" s="4"/>
      <c r="B446" s="4"/>
      <c r="C446" s="4"/>
      <c r="D446" s="4"/>
      <c r="E446" s="4"/>
      <c r="F446" s="3"/>
      <c r="G446" s="3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1.0" customHeight="1">
      <c r="A447" s="4"/>
      <c r="B447" s="4"/>
      <c r="C447" s="4"/>
      <c r="D447" s="4"/>
      <c r="E447" s="4"/>
      <c r="F447" s="3"/>
      <c r="G447" s="3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1.0" customHeight="1">
      <c r="A448" s="4"/>
      <c r="B448" s="4"/>
      <c r="C448" s="4"/>
      <c r="D448" s="4"/>
      <c r="E448" s="4"/>
      <c r="F448" s="3"/>
      <c r="G448" s="3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1.0" customHeight="1">
      <c r="A449" s="4"/>
      <c r="B449" s="4"/>
      <c r="C449" s="4"/>
      <c r="D449" s="4"/>
      <c r="E449" s="4"/>
      <c r="F449" s="3"/>
      <c r="G449" s="3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1.0" customHeight="1">
      <c r="A450" s="4"/>
      <c r="B450" s="4"/>
      <c r="C450" s="4"/>
      <c r="D450" s="4"/>
      <c r="E450" s="4"/>
      <c r="F450" s="3"/>
      <c r="G450" s="3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1.0" customHeight="1">
      <c r="A451" s="4"/>
      <c r="B451" s="4"/>
      <c r="C451" s="4"/>
      <c r="D451" s="4"/>
      <c r="E451" s="4"/>
      <c r="F451" s="3"/>
      <c r="G451" s="3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1.0" customHeight="1">
      <c r="A452" s="4"/>
      <c r="B452" s="4"/>
      <c r="C452" s="4"/>
      <c r="D452" s="4"/>
      <c r="E452" s="4"/>
      <c r="F452" s="3"/>
      <c r="G452" s="3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1.0" customHeight="1">
      <c r="A453" s="4"/>
      <c r="B453" s="4"/>
      <c r="C453" s="4"/>
      <c r="D453" s="4"/>
      <c r="E453" s="4"/>
      <c r="F453" s="3"/>
      <c r="G453" s="3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1.0" customHeight="1">
      <c r="A454" s="4"/>
      <c r="B454" s="4"/>
      <c r="C454" s="4"/>
      <c r="D454" s="4"/>
      <c r="E454" s="4"/>
      <c r="F454" s="3"/>
      <c r="G454" s="3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1.0" customHeight="1">
      <c r="A455" s="4"/>
      <c r="B455" s="4"/>
      <c r="C455" s="4"/>
      <c r="D455" s="4"/>
      <c r="E455" s="4"/>
      <c r="F455" s="3"/>
      <c r="G455" s="3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1.0" customHeight="1">
      <c r="A456" s="4"/>
      <c r="B456" s="4"/>
      <c r="C456" s="4"/>
      <c r="D456" s="4"/>
      <c r="E456" s="4"/>
      <c r="F456" s="3"/>
      <c r="G456" s="3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1.0" customHeight="1">
      <c r="A457" s="4"/>
      <c r="B457" s="4"/>
      <c r="C457" s="4"/>
      <c r="D457" s="4"/>
      <c r="E457" s="4"/>
      <c r="F457" s="3"/>
      <c r="G457" s="3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1.0" customHeight="1">
      <c r="A458" s="4"/>
      <c r="B458" s="4"/>
      <c r="C458" s="4"/>
      <c r="D458" s="4"/>
      <c r="E458" s="4"/>
      <c r="F458" s="3"/>
      <c r="G458" s="3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1.0" customHeight="1">
      <c r="A459" s="4"/>
      <c r="B459" s="4"/>
      <c r="C459" s="4"/>
      <c r="D459" s="4"/>
      <c r="E459" s="4"/>
      <c r="F459" s="3"/>
      <c r="G459" s="3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1.0" customHeight="1">
      <c r="A460" s="4"/>
      <c r="B460" s="4"/>
      <c r="C460" s="4"/>
      <c r="D460" s="4"/>
      <c r="E460" s="4"/>
      <c r="F460" s="3"/>
      <c r="G460" s="3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1.0" customHeight="1">
      <c r="A461" s="4"/>
      <c r="B461" s="4"/>
      <c r="C461" s="4"/>
      <c r="D461" s="4"/>
      <c r="E461" s="4"/>
      <c r="F461" s="3"/>
      <c r="G461" s="3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1.0" customHeight="1">
      <c r="A462" s="4"/>
      <c r="B462" s="4"/>
      <c r="C462" s="4"/>
      <c r="D462" s="4"/>
      <c r="E462" s="4"/>
      <c r="F462" s="3"/>
      <c r="G462" s="3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1.0" customHeight="1">
      <c r="A463" s="4"/>
      <c r="B463" s="4"/>
      <c r="C463" s="4"/>
      <c r="D463" s="4"/>
      <c r="E463" s="4"/>
      <c r="F463" s="3"/>
      <c r="G463" s="3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1.0" customHeight="1">
      <c r="A464" s="4"/>
      <c r="B464" s="4"/>
      <c r="C464" s="4"/>
      <c r="D464" s="4"/>
      <c r="E464" s="4"/>
      <c r="F464" s="3"/>
      <c r="G464" s="3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1.0" customHeight="1">
      <c r="A465" s="4"/>
      <c r="B465" s="4"/>
      <c r="C465" s="4"/>
      <c r="D465" s="4"/>
      <c r="E465" s="4"/>
      <c r="F465" s="3"/>
      <c r="G465" s="3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1.0" customHeight="1">
      <c r="A466" s="4"/>
      <c r="B466" s="4"/>
      <c r="C466" s="4"/>
      <c r="D466" s="4"/>
      <c r="E466" s="4"/>
      <c r="F466" s="3"/>
      <c r="G466" s="3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1.0" customHeight="1">
      <c r="A467" s="4"/>
      <c r="B467" s="4"/>
      <c r="C467" s="4"/>
      <c r="D467" s="4"/>
      <c r="E467" s="4"/>
      <c r="F467" s="3"/>
      <c r="G467" s="3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1.0" customHeight="1">
      <c r="A468" s="4"/>
      <c r="B468" s="4"/>
      <c r="C468" s="4"/>
      <c r="D468" s="4"/>
      <c r="E468" s="4"/>
      <c r="F468" s="3"/>
      <c r="G468" s="3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1.0" customHeight="1">
      <c r="A469" s="4"/>
      <c r="B469" s="4"/>
      <c r="C469" s="4"/>
      <c r="D469" s="4"/>
      <c r="E469" s="4"/>
      <c r="F469" s="3"/>
      <c r="G469" s="3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1.0" customHeight="1">
      <c r="A470" s="4"/>
      <c r="B470" s="4"/>
      <c r="C470" s="4"/>
      <c r="D470" s="4"/>
      <c r="E470" s="4"/>
      <c r="F470" s="3"/>
      <c r="G470" s="3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1.0" customHeight="1">
      <c r="A471" s="4"/>
      <c r="B471" s="4"/>
      <c r="C471" s="4"/>
      <c r="D471" s="4"/>
      <c r="E471" s="4"/>
      <c r="F471" s="3"/>
      <c r="G471" s="3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1.0" customHeight="1">
      <c r="A472" s="4"/>
      <c r="B472" s="4"/>
      <c r="C472" s="4"/>
      <c r="D472" s="4"/>
      <c r="E472" s="4"/>
      <c r="F472" s="3"/>
      <c r="G472" s="3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1.0" customHeight="1">
      <c r="A473" s="4"/>
      <c r="B473" s="4"/>
      <c r="C473" s="4"/>
      <c r="D473" s="4"/>
      <c r="E473" s="4"/>
      <c r="F473" s="3"/>
      <c r="G473" s="3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1.0" customHeight="1">
      <c r="A474" s="4"/>
      <c r="B474" s="4"/>
      <c r="C474" s="4"/>
      <c r="D474" s="4"/>
      <c r="E474" s="4"/>
      <c r="F474" s="3"/>
      <c r="G474" s="3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1.0" customHeight="1">
      <c r="A475" s="4"/>
      <c r="B475" s="4"/>
      <c r="C475" s="4"/>
      <c r="D475" s="4"/>
      <c r="E475" s="4"/>
      <c r="F475" s="3"/>
      <c r="G475" s="3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1.0" customHeight="1">
      <c r="A476" s="4"/>
      <c r="B476" s="4"/>
      <c r="C476" s="4"/>
      <c r="D476" s="4"/>
      <c r="E476" s="4"/>
      <c r="F476" s="3"/>
      <c r="G476" s="3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1.0" customHeight="1">
      <c r="A477" s="4"/>
      <c r="B477" s="4"/>
      <c r="C477" s="4"/>
      <c r="D477" s="4"/>
      <c r="E477" s="4"/>
      <c r="F477" s="3"/>
      <c r="G477" s="3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1.0" customHeight="1">
      <c r="A478" s="4"/>
      <c r="B478" s="4"/>
      <c r="C478" s="4"/>
      <c r="D478" s="4"/>
      <c r="E478" s="4"/>
      <c r="F478" s="3"/>
      <c r="G478" s="3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1.0" customHeight="1">
      <c r="A479" s="4"/>
      <c r="B479" s="4"/>
      <c r="C479" s="4"/>
      <c r="D479" s="4"/>
      <c r="E479" s="4"/>
      <c r="F479" s="3"/>
      <c r="G479" s="3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1.0" customHeight="1">
      <c r="A480" s="4"/>
      <c r="B480" s="4"/>
      <c r="C480" s="4"/>
      <c r="D480" s="4"/>
      <c r="E480" s="4"/>
      <c r="F480" s="3"/>
      <c r="G480" s="3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1.0" customHeight="1">
      <c r="A481" s="4"/>
      <c r="B481" s="4"/>
      <c r="C481" s="4"/>
      <c r="D481" s="4"/>
      <c r="E481" s="4"/>
      <c r="F481" s="3"/>
      <c r="G481" s="3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1.0" customHeight="1">
      <c r="A482" s="4"/>
      <c r="B482" s="4"/>
      <c r="C482" s="4"/>
      <c r="D482" s="4"/>
      <c r="E482" s="4"/>
      <c r="F482" s="3"/>
      <c r="G482" s="3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1.0" customHeight="1">
      <c r="A483" s="4"/>
      <c r="B483" s="4"/>
      <c r="C483" s="4"/>
      <c r="D483" s="4"/>
      <c r="E483" s="4"/>
      <c r="F483" s="3"/>
      <c r="G483" s="3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1.0" customHeight="1">
      <c r="A484" s="4"/>
      <c r="B484" s="4"/>
      <c r="C484" s="4"/>
      <c r="D484" s="4"/>
      <c r="E484" s="4"/>
      <c r="F484" s="3"/>
      <c r="G484" s="3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1.0" customHeight="1">
      <c r="A485" s="4"/>
      <c r="B485" s="4"/>
      <c r="C485" s="4"/>
      <c r="D485" s="4"/>
      <c r="E485" s="4"/>
      <c r="F485" s="3"/>
      <c r="G485" s="3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1.0" customHeight="1">
      <c r="A486" s="4"/>
      <c r="B486" s="4"/>
      <c r="C486" s="4"/>
      <c r="D486" s="4"/>
      <c r="E486" s="4"/>
      <c r="F486" s="3"/>
      <c r="G486" s="3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1.0" customHeight="1">
      <c r="A487" s="4"/>
      <c r="B487" s="4"/>
      <c r="C487" s="4"/>
      <c r="D487" s="4"/>
      <c r="E487" s="4"/>
      <c r="F487" s="3"/>
      <c r="G487" s="3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1.0" customHeight="1">
      <c r="A488" s="4"/>
      <c r="B488" s="4"/>
      <c r="C488" s="4"/>
      <c r="D488" s="4"/>
      <c r="E488" s="4"/>
      <c r="F488" s="3"/>
      <c r="G488" s="3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1.0" customHeight="1">
      <c r="A489" s="4"/>
      <c r="B489" s="4"/>
      <c r="C489" s="4"/>
      <c r="D489" s="4"/>
      <c r="E489" s="4"/>
      <c r="F489" s="3"/>
      <c r="G489" s="3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1.0" customHeight="1">
      <c r="A490" s="4"/>
      <c r="B490" s="4"/>
      <c r="C490" s="4"/>
      <c r="D490" s="4"/>
      <c r="E490" s="4"/>
      <c r="F490" s="3"/>
      <c r="G490" s="3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1.0" customHeight="1">
      <c r="A491" s="4"/>
      <c r="B491" s="4"/>
      <c r="C491" s="4"/>
      <c r="D491" s="4"/>
      <c r="E491" s="4"/>
      <c r="F491" s="3"/>
      <c r="G491" s="3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1.0" customHeight="1">
      <c r="A492" s="4"/>
      <c r="B492" s="4"/>
      <c r="C492" s="4"/>
      <c r="D492" s="4"/>
      <c r="E492" s="4"/>
      <c r="F492" s="3"/>
      <c r="G492" s="3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1.0" customHeight="1">
      <c r="A493" s="4"/>
      <c r="B493" s="4"/>
      <c r="C493" s="4"/>
      <c r="D493" s="4"/>
      <c r="E493" s="4"/>
      <c r="F493" s="3"/>
      <c r="G493" s="3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1.0" customHeight="1">
      <c r="A494" s="4"/>
      <c r="B494" s="4"/>
      <c r="C494" s="4"/>
      <c r="D494" s="4"/>
      <c r="E494" s="4"/>
      <c r="F494" s="3"/>
      <c r="G494" s="3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1.0" customHeight="1">
      <c r="A495" s="4"/>
      <c r="B495" s="4"/>
      <c r="C495" s="4"/>
      <c r="D495" s="4"/>
      <c r="E495" s="4"/>
      <c r="F495" s="3"/>
      <c r="G495" s="3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1.0" customHeight="1">
      <c r="A496" s="4"/>
      <c r="B496" s="4"/>
      <c r="C496" s="4"/>
      <c r="D496" s="4"/>
      <c r="E496" s="4"/>
      <c r="F496" s="3"/>
      <c r="G496" s="3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1.0" customHeight="1">
      <c r="A497" s="4"/>
      <c r="B497" s="4"/>
      <c r="C497" s="4"/>
      <c r="D497" s="4"/>
      <c r="E497" s="4"/>
      <c r="F497" s="3"/>
      <c r="G497" s="3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1.0" customHeight="1">
      <c r="A498" s="4"/>
      <c r="B498" s="4"/>
      <c r="C498" s="4"/>
      <c r="D498" s="4"/>
      <c r="E498" s="4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1.0" customHeight="1">
      <c r="A499" s="4"/>
      <c r="B499" s="4"/>
      <c r="C499" s="4"/>
      <c r="D499" s="4"/>
      <c r="E499" s="4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1.0" customHeight="1">
      <c r="A500" s="4"/>
      <c r="B500" s="4"/>
      <c r="C500" s="4"/>
      <c r="D500" s="4"/>
      <c r="E500" s="4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1.0" customHeight="1">
      <c r="A501" s="4"/>
      <c r="B501" s="4"/>
      <c r="C501" s="4"/>
      <c r="D501" s="4"/>
      <c r="E501" s="4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1.0" customHeight="1">
      <c r="A502" s="4"/>
      <c r="B502" s="4"/>
      <c r="C502" s="4"/>
      <c r="D502" s="4"/>
      <c r="E502" s="4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1.0" customHeight="1">
      <c r="A503" s="4"/>
      <c r="B503" s="4"/>
      <c r="C503" s="4"/>
      <c r="D503" s="4"/>
      <c r="E503" s="4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1.0" customHeight="1">
      <c r="A504" s="4"/>
      <c r="B504" s="4"/>
      <c r="C504" s="4"/>
      <c r="D504" s="4"/>
      <c r="E504" s="4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1.0" customHeight="1">
      <c r="A505" s="4"/>
      <c r="B505" s="4"/>
      <c r="C505" s="4"/>
      <c r="D505" s="4"/>
      <c r="E505" s="4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1.0" customHeight="1">
      <c r="A506" s="4"/>
      <c r="B506" s="4"/>
      <c r="C506" s="4"/>
      <c r="D506" s="4"/>
      <c r="E506" s="4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1.0" customHeight="1">
      <c r="A507" s="4"/>
      <c r="B507" s="4"/>
      <c r="C507" s="4"/>
      <c r="D507" s="4"/>
      <c r="E507" s="4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1.0" customHeight="1">
      <c r="A508" s="4"/>
      <c r="B508" s="4"/>
      <c r="C508" s="4"/>
      <c r="D508" s="4"/>
      <c r="E508" s="4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1.0" customHeight="1">
      <c r="A509" s="4"/>
      <c r="B509" s="4"/>
      <c r="C509" s="4"/>
      <c r="D509" s="4"/>
      <c r="E509" s="4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1.0" customHeight="1">
      <c r="A510" s="4"/>
      <c r="B510" s="4"/>
      <c r="C510" s="4"/>
      <c r="D510" s="4"/>
      <c r="E510" s="4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1.0" customHeight="1">
      <c r="A511" s="4"/>
      <c r="B511" s="4"/>
      <c r="C511" s="4"/>
      <c r="D511" s="4"/>
      <c r="E511" s="4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1.0" customHeight="1">
      <c r="A512" s="4"/>
      <c r="B512" s="4"/>
      <c r="C512" s="4"/>
      <c r="D512" s="4"/>
      <c r="E512" s="4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1.0" customHeight="1">
      <c r="A513" s="4"/>
      <c r="B513" s="4"/>
      <c r="C513" s="4"/>
      <c r="D513" s="4"/>
      <c r="E513" s="4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1.0" customHeight="1">
      <c r="A514" s="4"/>
      <c r="B514" s="4"/>
      <c r="C514" s="4"/>
      <c r="D514" s="4"/>
      <c r="E514" s="4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1.0" customHeight="1">
      <c r="A515" s="4"/>
      <c r="B515" s="4"/>
      <c r="C515" s="4"/>
      <c r="D515" s="4"/>
      <c r="E515" s="4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1.0" customHeight="1">
      <c r="A516" s="4"/>
      <c r="B516" s="4"/>
      <c r="C516" s="4"/>
      <c r="D516" s="4"/>
      <c r="E516" s="4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1.0" customHeight="1">
      <c r="A517" s="4"/>
      <c r="B517" s="4"/>
      <c r="C517" s="4"/>
      <c r="D517" s="4"/>
      <c r="E517" s="4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1.0" customHeight="1">
      <c r="A518" s="4"/>
      <c r="B518" s="4"/>
      <c r="C518" s="4"/>
      <c r="D518" s="4"/>
      <c r="E518" s="4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1.0" customHeight="1">
      <c r="A519" s="4"/>
      <c r="B519" s="4"/>
      <c r="C519" s="4"/>
      <c r="D519" s="4"/>
      <c r="E519" s="4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1.0" customHeight="1">
      <c r="A520" s="4"/>
      <c r="B520" s="4"/>
      <c r="C520" s="4"/>
      <c r="D520" s="4"/>
      <c r="E520" s="4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1.0" customHeight="1">
      <c r="A521" s="4"/>
      <c r="B521" s="4"/>
      <c r="C521" s="4"/>
      <c r="D521" s="4"/>
      <c r="E521" s="4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1.0" customHeight="1">
      <c r="A522" s="4"/>
      <c r="B522" s="4"/>
      <c r="C522" s="4"/>
      <c r="D522" s="4"/>
      <c r="E522" s="4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1.0" customHeight="1">
      <c r="A523" s="4"/>
      <c r="B523" s="4"/>
      <c r="C523" s="4"/>
      <c r="D523" s="4"/>
      <c r="E523" s="4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1.0" customHeight="1">
      <c r="A524" s="4"/>
      <c r="B524" s="4"/>
      <c r="C524" s="4"/>
      <c r="D524" s="4"/>
      <c r="E524" s="4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1.0" customHeight="1">
      <c r="A525" s="4"/>
      <c r="B525" s="4"/>
      <c r="C525" s="4"/>
      <c r="D525" s="4"/>
      <c r="E525" s="4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1.0" customHeight="1">
      <c r="A526" s="4"/>
      <c r="B526" s="4"/>
      <c r="C526" s="4"/>
      <c r="D526" s="4"/>
      <c r="E526" s="4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1.0" customHeight="1">
      <c r="A527" s="4"/>
      <c r="B527" s="4"/>
      <c r="C527" s="4"/>
      <c r="D527" s="4"/>
      <c r="E527" s="4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1.0" customHeight="1">
      <c r="A528" s="4"/>
      <c r="B528" s="4"/>
      <c r="C528" s="4"/>
      <c r="D528" s="4"/>
      <c r="E528" s="4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1.0" customHeight="1">
      <c r="A529" s="4"/>
      <c r="B529" s="4"/>
      <c r="C529" s="4"/>
      <c r="D529" s="4"/>
      <c r="E529" s="4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1.0" customHeight="1">
      <c r="A530" s="4"/>
      <c r="B530" s="4"/>
      <c r="C530" s="4"/>
      <c r="D530" s="4"/>
      <c r="E530" s="4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1.0" customHeight="1">
      <c r="A531" s="4"/>
      <c r="B531" s="4"/>
      <c r="C531" s="4"/>
      <c r="D531" s="4"/>
      <c r="E531" s="4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1.0" customHeight="1">
      <c r="A532" s="4"/>
      <c r="B532" s="4"/>
      <c r="C532" s="4"/>
      <c r="D532" s="4"/>
      <c r="E532" s="4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86"/>
    <col customWidth="1" min="2" max="2" width="1.29"/>
    <col customWidth="1" min="3" max="3" width="32.14"/>
    <col customWidth="1" min="4" max="6" width="9.14"/>
    <col customWidth="1" min="7" max="23" width="8.0"/>
  </cols>
  <sheetData>
    <row r="1" ht="12.75" customHeight="1">
      <c r="A1" s="580" t="s">
        <v>160</v>
      </c>
      <c r="B1" s="581"/>
      <c r="C1" s="581"/>
      <c r="D1" s="581"/>
      <c r="E1" s="581"/>
      <c r="F1" s="581"/>
      <c r="G1" s="581"/>
      <c r="H1" s="581"/>
      <c r="I1" s="581"/>
      <c r="J1" s="581"/>
      <c r="K1" s="581"/>
      <c r="L1" s="581"/>
      <c r="M1" s="581"/>
      <c r="N1" s="581"/>
      <c r="O1" s="581"/>
      <c r="P1" s="581"/>
      <c r="Q1" s="581"/>
      <c r="R1" s="581"/>
      <c r="S1" s="581"/>
      <c r="T1" s="581"/>
      <c r="U1" s="581"/>
      <c r="V1" s="581"/>
      <c r="W1" s="581"/>
    </row>
    <row r="2" ht="13.5" customHeight="1">
      <c r="A2" s="580" t="s">
        <v>161</v>
      </c>
      <c r="B2" s="581"/>
      <c r="C2" s="581"/>
      <c r="D2" s="581"/>
      <c r="E2" s="581"/>
      <c r="F2" s="581"/>
      <c r="G2" s="581"/>
      <c r="H2" s="581"/>
      <c r="I2" s="581"/>
      <c r="J2" s="581"/>
      <c r="K2" s="581"/>
      <c r="L2" s="581"/>
      <c r="M2" s="581"/>
      <c r="N2" s="581"/>
      <c r="O2" s="581"/>
      <c r="P2" s="581"/>
      <c r="Q2" s="581"/>
      <c r="R2" s="581"/>
      <c r="S2" s="581"/>
      <c r="T2" s="581"/>
      <c r="U2" s="581"/>
      <c r="V2" s="581"/>
      <c r="W2" s="581"/>
    </row>
    <row r="3" ht="13.5" customHeight="1">
      <c r="A3" s="582" t="s">
        <v>162</v>
      </c>
      <c r="B3" s="581"/>
      <c r="C3" s="583" t="s">
        <v>163</v>
      </c>
      <c r="D3" s="581"/>
      <c r="E3" s="581"/>
      <c r="F3" s="581"/>
      <c r="G3" s="581"/>
      <c r="H3" s="581"/>
      <c r="I3" s="581"/>
      <c r="J3" s="581"/>
      <c r="K3" s="581"/>
      <c r="L3" s="581"/>
      <c r="M3" s="581"/>
      <c r="N3" s="581"/>
      <c r="O3" s="581"/>
      <c r="P3" s="581"/>
      <c r="Q3" s="581"/>
      <c r="R3" s="581"/>
      <c r="S3" s="581"/>
      <c r="T3" s="581"/>
      <c r="U3" s="581"/>
      <c r="V3" s="581"/>
      <c r="W3" s="581"/>
    </row>
    <row r="4" ht="12.75" customHeight="1">
      <c r="A4" s="582" t="e">
        <v>#N/A</v>
      </c>
      <c r="B4" s="581"/>
      <c r="C4" s="581"/>
      <c r="D4" s="581"/>
      <c r="E4" s="581"/>
      <c r="F4" s="581"/>
      <c r="G4" s="581"/>
      <c r="H4" s="581"/>
      <c r="I4" s="581"/>
      <c r="J4" s="581"/>
      <c r="K4" s="581"/>
      <c r="L4" s="581"/>
      <c r="M4" s="581"/>
      <c r="N4" s="581"/>
      <c r="O4" s="581"/>
      <c r="P4" s="581"/>
      <c r="Q4" s="581"/>
      <c r="R4" s="581"/>
      <c r="S4" s="581"/>
      <c r="T4" s="581"/>
      <c r="U4" s="581"/>
      <c r="V4" s="581"/>
      <c r="W4" s="581"/>
    </row>
    <row r="5" ht="12.75" customHeight="1">
      <c r="A5" s="581"/>
      <c r="B5" s="581"/>
      <c r="C5" s="581"/>
      <c r="D5" s="581"/>
      <c r="E5" s="581"/>
      <c r="F5" s="581"/>
      <c r="G5" s="581"/>
      <c r="H5" s="581"/>
      <c r="I5" s="581"/>
      <c r="J5" s="581"/>
      <c r="K5" s="581"/>
      <c r="L5" s="581"/>
      <c r="M5" s="581"/>
      <c r="N5" s="581"/>
      <c r="O5" s="581"/>
      <c r="P5" s="581"/>
      <c r="Q5" s="581"/>
      <c r="R5" s="581"/>
      <c r="S5" s="581"/>
      <c r="T5" s="581"/>
      <c r="U5" s="581"/>
      <c r="V5" s="581"/>
      <c r="W5" s="581"/>
    </row>
    <row r="6" ht="13.5" customHeight="1">
      <c r="A6" s="581"/>
      <c r="B6" s="581"/>
      <c r="C6" s="581"/>
      <c r="D6" s="581"/>
      <c r="E6" s="581"/>
      <c r="F6" s="581"/>
      <c r="G6" s="581"/>
      <c r="H6" s="581"/>
      <c r="I6" s="581"/>
      <c r="J6" s="581"/>
      <c r="K6" s="581"/>
      <c r="L6" s="581"/>
      <c r="M6" s="581"/>
      <c r="N6" s="581"/>
      <c r="O6" s="581"/>
      <c r="P6" s="581"/>
      <c r="Q6" s="581"/>
      <c r="R6" s="581"/>
      <c r="S6" s="581"/>
      <c r="T6" s="581"/>
      <c r="U6" s="581"/>
      <c r="V6" s="581"/>
      <c r="W6" s="581"/>
    </row>
    <row r="7" ht="12.75" customHeight="1">
      <c r="A7" s="584" t="s">
        <v>164</v>
      </c>
      <c r="B7" s="581"/>
      <c r="C7" s="581"/>
      <c r="D7" s="581"/>
      <c r="E7" s="581"/>
      <c r="F7" s="581"/>
      <c r="G7" s="581"/>
      <c r="H7" s="581"/>
      <c r="I7" s="581"/>
      <c r="J7" s="581"/>
      <c r="K7" s="581"/>
      <c r="L7" s="581"/>
      <c r="M7" s="581"/>
      <c r="N7" s="581"/>
      <c r="O7" s="581"/>
      <c r="P7" s="581"/>
      <c r="Q7" s="581"/>
      <c r="R7" s="581"/>
      <c r="S7" s="581"/>
      <c r="T7" s="581"/>
      <c r="U7" s="581"/>
      <c r="V7" s="581"/>
      <c r="W7" s="581"/>
    </row>
    <row r="8" ht="12.75" customHeight="1">
      <c r="A8" s="585" t="s">
        <v>165</v>
      </c>
      <c r="B8" s="581"/>
      <c r="C8" s="581"/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81"/>
      <c r="T8" s="581"/>
      <c r="U8" s="581"/>
      <c r="V8" s="581"/>
      <c r="W8" s="581"/>
    </row>
    <row r="9" ht="12.75" customHeight="1">
      <c r="A9" s="586" t="s">
        <v>166</v>
      </c>
      <c r="B9" s="581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81"/>
      <c r="T9" s="581"/>
      <c r="U9" s="581"/>
      <c r="V9" s="581"/>
      <c r="W9" s="581"/>
    </row>
    <row r="10" ht="12.75" customHeight="1">
      <c r="A10" s="585" t="s">
        <v>167</v>
      </c>
      <c r="B10" s="581"/>
      <c r="C10" s="581"/>
      <c r="D10" s="581"/>
      <c r="E10" s="581"/>
      <c r="F10" s="581"/>
      <c r="G10" s="581"/>
      <c r="H10" s="581"/>
      <c r="I10" s="581"/>
      <c r="J10" s="581"/>
      <c r="K10" s="581"/>
      <c r="L10" s="581"/>
      <c r="M10" s="581"/>
      <c r="N10" s="581"/>
      <c r="O10" s="581"/>
      <c r="P10" s="581"/>
      <c r="Q10" s="581"/>
      <c r="R10" s="581"/>
      <c r="S10" s="581"/>
      <c r="T10" s="581"/>
      <c r="U10" s="581"/>
      <c r="V10" s="581"/>
      <c r="W10" s="581"/>
    </row>
    <row r="11" ht="13.5" customHeight="1">
      <c r="A11" s="587" t="s">
        <v>168</v>
      </c>
      <c r="B11" s="581"/>
      <c r="C11" s="581"/>
      <c r="D11" s="581"/>
      <c r="E11" s="581"/>
      <c r="F11" s="581"/>
      <c r="G11" s="581"/>
      <c r="H11" s="581"/>
      <c r="I11" s="581"/>
      <c r="J11" s="581"/>
      <c r="K11" s="581"/>
      <c r="L11" s="581"/>
      <c r="M11" s="581"/>
      <c r="N11" s="581"/>
      <c r="O11" s="581"/>
      <c r="P11" s="581"/>
      <c r="Q11" s="581"/>
      <c r="R11" s="581"/>
      <c r="S11" s="581"/>
      <c r="T11" s="581"/>
      <c r="U11" s="581"/>
      <c r="V11" s="581"/>
      <c r="W11" s="581"/>
    </row>
    <row r="12" ht="12.75" customHeight="1">
      <c r="A12" s="581"/>
      <c r="B12" s="581"/>
      <c r="C12" s="581"/>
      <c r="D12" s="581"/>
      <c r="E12" s="581"/>
      <c r="F12" s="581"/>
      <c r="G12" s="581"/>
      <c r="H12" s="581"/>
      <c r="I12" s="581"/>
      <c r="J12" s="581"/>
      <c r="K12" s="581"/>
      <c r="L12" s="581"/>
      <c r="M12" s="581"/>
      <c r="N12" s="581"/>
      <c r="O12" s="581"/>
      <c r="P12" s="581"/>
      <c r="Q12" s="581"/>
      <c r="R12" s="581"/>
      <c r="S12" s="581"/>
      <c r="T12" s="581"/>
      <c r="U12" s="581"/>
      <c r="V12" s="581"/>
      <c r="W12" s="581"/>
    </row>
    <row r="13" ht="13.5" customHeight="1">
      <c r="A13" s="581"/>
      <c r="B13" s="581"/>
      <c r="C13" s="581"/>
      <c r="D13" s="581"/>
      <c r="E13" s="581"/>
      <c r="F13" s="581"/>
      <c r="G13" s="581"/>
      <c r="H13" s="581"/>
      <c r="I13" s="581"/>
      <c r="J13" s="581"/>
      <c r="K13" s="581"/>
      <c r="L13" s="581"/>
      <c r="M13" s="581"/>
      <c r="N13" s="581"/>
      <c r="O13" s="581"/>
      <c r="P13" s="581"/>
      <c r="Q13" s="581"/>
      <c r="R13" s="581"/>
      <c r="S13" s="581"/>
      <c r="T13" s="581"/>
      <c r="U13" s="581"/>
      <c r="V13" s="581"/>
      <c r="W13" s="581"/>
    </row>
    <row r="14" ht="13.5" customHeight="1">
      <c r="A14" s="583" t="s">
        <v>169</v>
      </c>
      <c r="B14" s="581"/>
      <c r="C14" s="581"/>
      <c r="D14" s="581"/>
      <c r="E14" s="581"/>
      <c r="F14" s="581"/>
      <c r="G14" s="581"/>
      <c r="H14" s="581"/>
      <c r="I14" s="581"/>
      <c r="J14" s="581"/>
      <c r="K14" s="581"/>
      <c r="L14" s="581"/>
      <c r="M14" s="581"/>
      <c r="N14" s="581"/>
      <c r="O14" s="581"/>
      <c r="P14" s="581"/>
      <c r="Q14" s="581"/>
      <c r="R14" s="581"/>
      <c r="S14" s="581"/>
      <c r="T14" s="581"/>
      <c r="U14" s="581"/>
      <c r="V14" s="581"/>
      <c r="W14" s="581"/>
    </row>
    <row r="15" ht="12.75" customHeight="1">
      <c r="A15" s="581"/>
      <c r="B15" s="581"/>
      <c r="C15" s="581"/>
      <c r="D15" s="581"/>
      <c r="E15" s="581"/>
      <c r="F15" s="581"/>
      <c r="G15" s="581"/>
      <c r="H15" s="581"/>
      <c r="I15" s="581"/>
      <c r="J15" s="581"/>
      <c r="K15" s="581"/>
      <c r="L15" s="581"/>
      <c r="M15" s="581"/>
      <c r="N15" s="581"/>
      <c r="O15" s="581"/>
      <c r="P15" s="581"/>
      <c r="Q15" s="581"/>
      <c r="R15" s="581"/>
      <c r="S15" s="581"/>
      <c r="T15" s="581"/>
      <c r="U15" s="581"/>
      <c r="V15" s="581"/>
      <c r="W15" s="581"/>
    </row>
    <row r="16" ht="13.5" customHeight="1">
      <c r="A16" s="581"/>
      <c r="B16" s="581"/>
      <c r="C16" s="581"/>
      <c r="D16" s="581"/>
      <c r="E16" s="581"/>
      <c r="F16" s="581"/>
      <c r="G16" s="581"/>
      <c r="H16" s="581"/>
      <c r="I16" s="581"/>
      <c r="J16" s="581"/>
      <c r="K16" s="581"/>
      <c r="L16" s="581"/>
      <c r="M16" s="581"/>
      <c r="N16" s="581"/>
      <c r="O16" s="581"/>
      <c r="P16" s="581"/>
      <c r="Q16" s="581"/>
      <c r="R16" s="581"/>
      <c r="S16" s="581"/>
      <c r="T16" s="581"/>
      <c r="U16" s="581"/>
      <c r="V16" s="581"/>
      <c r="W16" s="581"/>
    </row>
    <row r="17" ht="13.5" customHeight="1">
      <c r="A17" s="581"/>
      <c r="B17" s="581"/>
      <c r="C17" s="583" t="s">
        <v>170</v>
      </c>
      <c r="D17" s="581"/>
      <c r="E17" s="581"/>
      <c r="F17" s="581"/>
      <c r="G17" s="581"/>
      <c r="H17" s="581"/>
      <c r="I17" s="581"/>
      <c r="J17" s="581"/>
      <c r="K17" s="581"/>
      <c r="L17" s="581"/>
      <c r="M17" s="581"/>
      <c r="N17" s="581"/>
      <c r="O17" s="581"/>
      <c r="P17" s="581"/>
      <c r="Q17" s="581"/>
      <c r="R17" s="581"/>
      <c r="S17" s="581"/>
      <c r="T17" s="581"/>
      <c r="U17" s="581"/>
      <c r="V17" s="581"/>
      <c r="W17" s="581"/>
    </row>
    <row r="18" ht="12.75" customHeight="1">
      <c r="A18" s="581"/>
      <c r="B18" s="581"/>
      <c r="C18" s="581"/>
      <c r="D18" s="581"/>
      <c r="E18" s="581"/>
      <c r="F18" s="581"/>
      <c r="G18" s="581"/>
      <c r="H18" s="581"/>
      <c r="I18" s="581"/>
      <c r="J18" s="581"/>
      <c r="K18" s="581"/>
      <c r="L18" s="581"/>
      <c r="M18" s="581"/>
      <c r="N18" s="581"/>
      <c r="O18" s="581"/>
      <c r="P18" s="581"/>
      <c r="Q18" s="581"/>
      <c r="R18" s="581"/>
      <c r="S18" s="581"/>
      <c r="T18" s="581"/>
      <c r="U18" s="581"/>
      <c r="V18" s="581"/>
      <c r="W18" s="581"/>
    </row>
    <row r="19" ht="12.75" customHeight="1">
      <c r="A19" s="581"/>
      <c r="B19" s="581"/>
      <c r="C19" s="581"/>
      <c r="D19" s="581"/>
      <c r="E19" s="581"/>
      <c r="F19" s="581"/>
      <c r="G19" s="581"/>
      <c r="H19" s="581"/>
      <c r="I19" s="581"/>
      <c r="J19" s="581"/>
      <c r="K19" s="581"/>
      <c r="L19" s="581"/>
      <c r="M19" s="581"/>
      <c r="N19" s="581"/>
      <c r="O19" s="581"/>
      <c r="P19" s="581"/>
      <c r="Q19" s="581"/>
      <c r="R19" s="581"/>
      <c r="S19" s="581"/>
      <c r="T19" s="581"/>
      <c r="U19" s="581"/>
      <c r="V19" s="581"/>
      <c r="W19" s="581"/>
    </row>
    <row r="20" ht="12.75" customHeight="1">
      <c r="A20" s="588" t="s">
        <v>171</v>
      </c>
      <c r="B20" s="581"/>
      <c r="C20" s="581"/>
      <c r="D20" s="581"/>
      <c r="E20" s="581"/>
      <c r="F20" s="581"/>
      <c r="G20" s="581"/>
      <c r="H20" s="581"/>
      <c r="I20" s="581"/>
      <c r="J20" s="581"/>
      <c r="K20" s="581"/>
      <c r="L20" s="581"/>
      <c r="M20" s="581"/>
      <c r="N20" s="581"/>
      <c r="O20" s="581"/>
      <c r="P20" s="581"/>
      <c r="Q20" s="581"/>
      <c r="R20" s="581"/>
      <c r="S20" s="581"/>
      <c r="T20" s="581"/>
      <c r="U20" s="581"/>
      <c r="V20" s="581"/>
      <c r="W20" s="581"/>
    </row>
    <row r="21" ht="12.75" customHeight="1">
      <c r="A21" s="581"/>
      <c r="B21" s="581"/>
      <c r="C21" s="581"/>
      <c r="D21" s="581"/>
      <c r="E21" s="581"/>
      <c r="F21" s="581"/>
      <c r="G21" s="581"/>
      <c r="H21" s="581"/>
      <c r="I21" s="581"/>
      <c r="J21" s="581"/>
      <c r="K21" s="581"/>
      <c r="L21" s="581"/>
      <c r="M21" s="581"/>
      <c r="N21" s="581"/>
      <c r="O21" s="581"/>
      <c r="P21" s="581"/>
      <c r="Q21" s="581"/>
      <c r="R21" s="581"/>
      <c r="S21" s="581"/>
      <c r="T21" s="581"/>
      <c r="U21" s="581"/>
      <c r="V21" s="581"/>
      <c r="W21" s="581"/>
    </row>
    <row r="22" ht="12.75" customHeight="1">
      <c r="A22" s="581"/>
      <c r="B22" s="581"/>
      <c r="C22" s="581"/>
      <c r="D22" s="581"/>
      <c r="E22" s="581"/>
      <c r="F22" s="581"/>
      <c r="G22" s="581"/>
      <c r="H22" s="581"/>
      <c r="I22" s="581"/>
      <c r="J22" s="581"/>
      <c r="K22" s="581"/>
      <c r="L22" s="581"/>
      <c r="M22" s="581"/>
      <c r="N22" s="581"/>
      <c r="O22" s="581"/>
      <c r="P22" s="581"/>
      <c r="Q22" s="581"/>
      <c r="R22" s="581"/>
      <c r="S22" s="581"/>
      <c r="T22" s="581"/>
      <c r="U22" s="581"/>
      <c r="V22" s="581"/>
      <c r="W22" s="581"/>
    </row>
    <row r="23" ht="12.75" customHeight="1">
      <c r="A23" s="581"/>
      <c r="B23" s="581"/>
      <c r="C23" s="581"/>
      <c r="D23" s="581"/>
      <c r="E23" s="581"/>
      <c r="F23" s="581"/>
      <c r="G23" s="581"/>
      <c r="H23" s="581"/>
      <c r="I23" s="581"/>
      <c r="J23" s="581"/>
      <c r="K23" s="581"/>
      <c r="L23" s="581"/>
      <c r="M23" s="581"/>
      <c r="N23" s="581"/>
      <c r="O23" s="581"/>
      <c r="P23" s="581"/>
      <c r="Q23" s="581"/>
      <c r="R23" s="581"/>
      <c r="S23" s="581"/>
      <c r="T23" s="581"/>
      <c r="U23" s="581"/>
      <c r="V23" s="581"/>
      <c r="W23" s="581"/>
    </row>
    <row r="24" ht="12.75" customHeight="1">
      <c r="A24" s="581"/>
      <c r="B24" s="581"/>
      <c r="C24" s="581"/>
      <c r="D24" s="581"/>
      <c r="E24" s="581"/>
      <c r="F24" s="581"/>
      <c r="G24" s="581"/>
      <c r="H24" s="581"/>
      <c r="I24" s="581"/>
      <c r="J24" s="581"/>
      <c r="K24" s="581"/>
      <c r="L24" s="581"/>
      <c r="M24" s="581"/>
      <c r="N24" s="581"/>
      <c r="O24" s="581"/>
      <c r="P24" s="581"/>
      <c r="Q24" s="581"/>
      <c r="R24" s="581"/>
      <c r="S24" s="581"/>
      <c r="T24" s="581"/>
      <c r="U24" s="581"/>
      <c r="V24" s="581"/>
      <c r="W24" s="581"/>
    </row>
    <row r="25" ht="12.75" customHeight="1">
      <c r="A25" s="581"/>
      <c r="B25" s="581"/>
      <c r="C25" s="581"/>
      <c r="D25" s="581"/>
      <c r="E25" s="581"/>
      <c r="F25" s="581"/>
      <c r="G25" s="581"/>
      <c r="H25" s="581"/>
      <c r="I25" s="581"/>
      <c r="J25" s="581"/>
      <c r="K25" s="581"/>
      <c r="L25" s="581"/>
      <c r="M25" s="581"/>
      <c r="N25" s="581"/>
      <c r="O25" s="581"/>
      <c r="P25" s="581"/>
      <c r="Q25" s="581"/>
      <c r="R25" s="581"/>
      <c r="S25" s="581"/>
      <c r="T25" s="581"/>
      <c r="U25" s="581"/>
      <c r="V25" s="581"/>
      <c r="W25" s="581"/>
    </row>
    <row r="26" ht="13.5" customHeight="1">
      <c r="A26" s="581"/>
      <c r="B26" s="581"/>
      <c r="C26" s="589" t="s">
        <v>172</v>
      </c>
      <c r="D26" s="581"/>
      <c r="E26" s="581"/>
      <c r="F26" s="581"/>
      <c r="G26" s="581"/>
      <c r="H26" s="581"/>
      <c r="I26" s="581"/>
      <c r="J26" s="581"/>
      <c r="K26" s="581"/>
      <c r="L26" s="581"/>
      <c r="M26" s="581"/>
      <c r="N26" s="581"/>
      <c r="O26" s="581"/>
      <c r="P26" s="581"/>
      <c r="Q26" s="581"/>
      <c r="R26" s="581"/>
      <c r="S26" s="581"/>
      <c r="T26" s="581"/>
      <c r="U26" s="581"/>
      <c r="V26" s="581"/>
      <c r="W26" s="581"/>
    </row>
    <row r="27" ht="12.75" customHeight="1">
      <c r="A27" s="581"/>
      <c r="B27" s="581"/>
      <c r="C27" s="581"/>
      <c r="D27" s="581"/>
      <c r="E27" s="581"/>
      <c r="F27" s="581"/>
      <c r="G27" s="581"/>
      <c r="H27" s="581"/>
      <c r="I27" s="581"/>
      <c r="J27" s="581"/>
      <c r="K27" s="581"/>
      <c r="L27" s="581"/>
      <c r="M27" s="581"/>
      <c r="N27" s="581"/>
      <c r="O27" s="581"/>
      <c r="P27" s="581"/>
      <c r="Q27" s="581"/>
      <c r="R27" s="581"/>
      <c r="S27" s="581"/>
      <c r="T27" s="581"/>
      <c r="U27" s="581"/>
      <c r="V27" s="581"/>
      <c r="W27" s="581"/>
    </row>
    <row r="28" ht="12.75" customHeight="1">
      <c r="A28" s="581"/>
      <c r="B28" s="581"/>
      <c r="C28" s="581"/>
      <c r="D28" s="581"/>
      <c r="E28" s="581"/>
      <c r="F28" s="581"/>
      <c r="G28" s="581"/>
      <c r="H28" s="581"/>
      <c r="I28" s="581"/>
      <c r="J28" s="581"/>
      <c r="K28" s="581"/>
      <c r="L28" s="581"/>
      <c r="M28" s="581"/>
      <c r="N28" s="581"/>
      <c r="O28" s="581"/>
      <c r="P28" s="581"/>
      <c r="Q28" s="581"/>
      <c r="R28" s="581"/>
      <c r="S28" s="581"/>
      <c r="T28" s="581"/>
      <c r="U28" s="581"/>
      <c r="V28" s="581"/>
      <c r="W28" s="581"/>
    </row>
    <row r="29" ht="12.75" customHeight="1">
      <c r="A29" s="581"/>
      <c r="B29" s="581"/>
      <c r="C29" s="581"/>
      <c r="D29" s="581"/>
      <c r="E29" s="581"/>
      <c r="F29" s="581"/>
      <c r="G29" s="581"/>
      <c r="H29" s="581"/>
      <c r="I29" s="581"/>
      <c r="J29" s="581"/>
      <c r="K29" s="581"/>
      <c r="L29" s="581"/>
      <c r="M29" s="581"/>
      <c r="N29" s="581"/>
      <c r="O29" s="581"/>
      <c r="P29" s="581"/>
      <c r="Q29" s="581"/>
      <c r="R29" s="581"/>
      <c r="S29" s="581"/>
      <c r="T29" s="581"/>
      <c r="U29" s="581"/>
      <c r="V29" s="581"/>
      <c r="W29" s="581"/>
    </row>
    <row r="30" ht="12.75" customHeight="1">
      <c r="A30" s="581"/>
      <c r="B30" s="581"/>
      <c r="C30" s="581"/>
      <c r="D30" s="581"/>
      <c r="E30" s="581"/>
      <c r="F30" s="581"/>
      <c r="G30" s="581"/>
      <c r="H30" s="581"/>
      <c r="I30" s="581"/>
      <c r="J30" s="581"/>
      <c r="K30" s="581"/>
      <c r="L30" s="581"/>
      <c r="M30" s="581"/>
      <c r="N30" s="581"/>
      <c r="O30" s="581"/>
      <c r="P30" s="581"/>
      <c r="Q30" s="581"/>
      <c r="R30" s="581"/>
      <c r="S30" s="581"/>
      <c r="T30" s="581"/>
      <c r="U30" s="581"/>
      <c r="V30" s="581"/>
      <c r="W30" s="581"/>
    </row>
    <row r="31" ht="12.75" customHeight="1">
      <c r="A31" s="581"/>
      <c r="B31" s="581"/>
      <c r="C31" s="581"/>
      <c r="D31" s="581"/>
      <c r="E31" s="581"/>
      <c r="F31" s="581"/>
      <c r="G31" s="581"/>
      <c r="H31" s="581"/>
      <c r="I31" s="581"/>
      <c r="J31" s="581"/>
      <c r="K31" s="581"/>
      <c r="L31" s="581"/>
      <c r="M31" s="581"/>
      <c r="N31" s="581"/>
      <c r="O31" s="581"/>
      <c r="P31" s="581"/>
      <c r="Q31" s="581"/>
      <c r="R31" s="581"/>
      <c r="S31" s="581"/>
      <c r="T31" s="581"/>
      <c r="U31" s="581"/>
      <c r="V31" s="581"/>
      <c r="W31" s="581"/>
    </row>
    <row r="32" ht="12.75" customHeight="1">
      <c r="A32" s="581"/>
      <c r="B32" s="581"/>
      <c r="C32" s="581"/>
      <c r="D32" s="581"/>
      <c r="E32" s="581"/>
      <c r="F32" s="581"/>
      <c r="G32" s="581"/>
      <c r="H32" s="581"/>
      <c r="I32" s="581"/>
      <c r="J32" s="581"/>
      <c r="K32" s="581"/>
      <c r="L32" s="581"/>
      <c r="M32" s="581"/>
      <c r="N32" s="581"/>
      <c r="O32" s="581"/>
      <c r="P32" s="581"/>
      <c r="Q32" s="581"/>
      <c r="R32" s="581"/>
      <c r="S32" s="581"/>
      <c r="T32" s="581"/>
      <c r="U32" s="581"/>
      <c r="V32" s="581"/>
      <c r="W32" s="581"/>
    </row>
    <row r="33" ht="12.75" customHeight="1">
      <c r="A33" s="581"/>
      <c r="B33" s="581"/>
      <c r="C33" s="581"/>
      <c r="D33" s="581"/>
      <c r="E33" s="581"/>
      <c r="F33" s="581"/>
      <c r="G33" s="581"/>
      <c r="H33" s="581"/>
      <c r="I33" s="581"/>
      <c r="J33" s="581"/>
      <c r="K33" s="581"/>
      <c r="L33" s="581"/>
      <c r="M33" s="581"/>
      <c r="N33" s="581"/>
      <c r="O33" s="581"/>
      <c r="P33" s="581"/>
      <c r="Q33" s="581"/>
      <c r="R33" s="581"/>
      <c r="S33" s="581"/>
      <c r="T33" s="581"/>
      <c r="U33" s="581"/>
      <c r="V33" s="581"/>
      <c r="W33" s="581"/>
    </row>
    <row r="34" ht="12.75" customHeight="1">
      <c r="A34" s="581"/>
      <c r="B34" s="581"/>
      <c r="C34" s="581"/>
      <c r="D34" s="581"/>
      <c r="E34" s="581"/>
      <c r="F34" s="581"/>
      <c r="G34" s="581"/>
      <c r="H34" s="581"/>
      <c r="I34" s="581"/>
      <c r="J34" s="581"/>
      <c r="K34" s="581"/>
      <c r="L34" s="581"/>
      <c r="M34" s="581"/>
      <c r="N34" s="581"/>
      <c r="O34" s="581"/>
      <c r="P34" s="581"/>
      <c r="Q34" s="581"/>
      <c r="R34" s="581"/>
      <c r="S34" s="581"/>
      <c r="T34" s="581"/>
      <c r="U34" s="581"/>
      <c r="V34" s="581"/>
      <c r="W34" s="581"/>
    </row>
    <row r="35" ht="12.75" customHeight="1">
      <c r="A35" s="581"/>
      <c r="B35" s="581"/>
      <c r="C35" s="581"/>
      <c r="D35" s="581"/>
      <c r="E35" s="581"/>
      <c r="F35" s="581"/>
      <c r="G35" s="581"/>
      <c r="H35" s="581"/>
      <c r="I35" s="581"/>
      <c r="J35" s="581"/>
      <c r="K35" s="581"/>
      <c r="L35" s="581"/>
      <c r="M35" s="581"/>
      <c r="N35" s="581"/>
      <c r="O35" s="581"/>
      <c r="P35" s="581"/>
      <c r="Q35" s="581"/>
      <c r="R35" s="581"/>
      <c r="S35" s="581"/>
      <c r="T35" s="581"/>
      <c r="U35" s="581"/>
      <c r="V35" s="581"/>
      <c r="W35" s="581"/>
    </row>
    <row r="36" ht="12.75" customHeight="1">
      <c r="A36" s="581"/>
      <c r="B36" s="581"/>
      <c r="C36" s="581"/>
      <c r="D36" s="581"/>
      <c r="E36" s="581"/>
      <c r="F36" s="581"/>
      <c r="G36" s="581"/>
      <c r="H36" s="581"/>
      <c r="I36" s="581"/>
      <c r="J36" s="581"/>
      <c r="K36" s="581"/>
      <c r="L36" s="581"/>
      <c r="M36" s="581"/>
      <c r="N36" s="581"/>
      <c r="O36" s="581"/>
      <c r="P36" s="581"/>
      <c r="Q36" s="581"/>
      <c r="R36" s="581"/>
      <c r="S36" s="581"/>
      <c r="T36" s="581"/>
      <c r="U36" s="581"/>
      <c r="V36" s="581"/>
      <c r="W36" s="581"/>
    </row>
    <row r="37" ht="12.75" customHeight="1">
      <c r="A37" s="581"/>
      <c r="B37" s="581"/>
      <c r="C37" s="581"/>
      <c r="D37" s="581"/>
      <c r="E37" s="581"/>
      <c r="F37" s="581"/>
      <c r="G37" s="581"/>
      <c r="H37" s="581"/>
      <c r="I37" s="581"/>
      <c r="J37" s="581"/>
      <c r="K37" s="581"/>
      <c r="L37" s="581"/>
      <c r="M37" s="581"/>
      <c r="N37" s="581"/>
      <c r="O37" s="581"/>
      <c r="P37" s="581"/>
      <c r="Q37" s="581"/>
      <c r="R37" s="581"/>
      <c r="S37" s="581"/>
      <c r="T37" s="581"/>
      <c r="U37" s="581"/>
      <c r="V37" s="581"/>
      <c r="W37" s="581"/>
    </row>
    <row r="38" ht="12.75" customHeight="1">
      <c r="A38" s="581"/>
      <c r="B38" s="581"/>
      <c r="C38" s="581"/>
      <c r="D38" s="581"/>
      <c r="E38" s="581"/>
      <c r="F38" s="581"/>
      <c r="G38" s="581"/>
      <c r="H38" s="581"/>
      <c r="I38" s="581"/>
      <c r="J38" s="581"/>
      <c r="K38" s="581"/>
      <c r="L38" s="581"/>
      <c r="M38" s="581"/>
      <c r="N38" s="581"/>
      <c r="O38" s="581"/>
      <c r="P38" s="581"/>
      <c r="Q38" s="581"/>
      <c r="R38" s="581"/>
      <c r="S38" s="581"/>
      <c r="T38" s="581"/>
      <c r="U38" s="581"/>
      <c r="V38" s="581"/>
      <c r="W38" s="581"/>
    </row>
    <row r="39" ht="12.75" customHeight="1">
      <c r="A39" s="581"/>
      <c r="B39" s="581"/>
      <c r="C39" s="581"/>
      <c r="D39" s="581"/>
      <c r="E39" s="581"/>
      <c r="F39" s="581"/>
      <c r="G39" s="581"/>
      <c r="H39" s="581"/>
      <c r="I39" s="581"/>
      <c r="J39" s="581"/>
      <c r="K39" s="581"/>
      <c r="L39" s="581"/>
      <c r="M39" s="581"/>
      <c r="N39" s="581"/>
      <c r="O39" s="581"/>
      <c r="P39" s="581"/>
      <c r="Q39" s="581"/>
      <c r="R39" s="581"/>
      <c r="S39" s="581"/>
      <c r="T39" s="581"/>
      <c r="U39" s="581"/>
      <c r="V39" s="581"/>
      <c r="W39" s="581"/>
    </row>
    <row r="40" ht="12.75" customHeight="1">
      <c r="A40" s="581"/>
      <c r="B40" s="581"/>
      <c r="C40" s="581"/>
      <c r="D40" s="581"/>
      <c r="E40" s="581"/>
      <c r="F40" s="581"/>
      <c r="G40" s="581"/>
      <c r="H40" s="581"/>
      <c r="I40" s="581"/>
      <c r="J40" s="581"/>
      <c r="K40" s="581"/>
      <c r="L40" s="581"/>
      <c r="M40" s="581"/>
      <c r="N40" s="581"/>
      <c r="O40" s="581"/>
      <c r="P40" s="581"/>
      <c r="Q40" s="581"/>
      <c r="R40" s="581"/>
      <c r="S40" s="581"/>
      <c r="T40" s="581"/>
      <c r="U40" s="581"/>
      <c r="V40" s="581"/>
      <c r="W40" s="581"/>
    </row>
    <row r="41" ht="12.75" customHeight="1">
      <c r="A41" s="581"/>
      <c r="B41" s="581"/>
      <c r="C41" s="581"/>
      <c r="D41" s="581"/>
      <c r="E41" s="581"/>
      <c r="F41" s="581"/>
      <c r="G41" s="581"/>
      <c r="H41" s="581"/>
      <c r="I41" s="581"/>
      <c r="J41" s="581"/>
      <c r="K41" s="581"/>
      <c r="L41" s="581"/>
      <c r="M41" s="581"/>
      <c r="N41" s="581"/>
      <c r="O41" s="581"/>
      <c r="P41" s="581"/>
      <c r="Q41" s="581"/>
      <c r="R41" s="581"/>
      <c r="S41" s="581"/>
      <c r="T41" s="581"/>
      <c r="U41" s="581"/>
      <c r="V41" s="581"/>
      <c r="W41" s="581"/>
    </row>
    <row r="42" ht="12.75" customHeight="1">
      <c r="A42" s="581"/>
      <c r="B42" s="581"/>
      <c r="C42" s="581"/>
      <c r="D42" s="581"/>
      <c r="E42" s="581"/>
      <c r="F42" s="581"/>
      <c r="G42" s="581"/>
      <c r="H42" s="581"/>
      <c r="I42" s="581"/>
      <c r="J42" s="581"/>
      <c r="K42" s="581"/>
      <c r="L42" s="581"/>
      <c r="M42" s="581"/>
      <c r="N42" s="581"/>
      <c r="O42" s="581"/>
      <c r="P42" s="581"/>
      <c r="Q42" s="581"/>
      <c r="R42" s="581"/>
      <c r="S42" s="581"/>
      <c r="T42" s="581"/>
      <c r="U42" s="581"/>
      <c r="V42" s="581"/>
      <c r="W42" s="581"/>
    </row>
    <row r="43" ht="12.75" customHeight="1">
      <c r="A43" s="581"/>
      <c r="B43" s="581"/>
      <c r="C43" s="581"/>
      <c r="D43" s="581"/>
      <c r="E43" s="581"/>
      <c r="F43" s="581"/>
      <c r="G43" s="581"/>
      <c r="H43" s="581"/>
      <c r="I43" s="581"/>
      <c r="J43" s="581"/>
      <c r="K43" s="581"/>
      <c r="L43" s="581"/>
      <c r="M43" s="581"/>
      <c r="N43" s="581"/>
      <c r="O43" s="581"/>
      <c r="P43" s="581"/>
      <c r="Q43" s="581"/>
      <c r="R43" s="581"/>
      <c r="S43" s="581"/>
      <c r="T43" s="581"/>
      <c r="U43" s="581"/>
      <c r="V43" s="581"/>
      <c r="W43" s="581"/>
    </row>
    <row r="44" ht="12.75" customHeight="1">
      <c r="A44" s="581"/>
      <c r="B44" s="581"/>
      <c r="C44" s="581"/>
      <c r="D44" s="581"/>
      <c r="E44" s="581"/>
      <c r="F44" s="581"/>
      <c r="G44" s="581"/>
      <c r="H44" s="581"/>
      <c r="I44" s="581"/>
      <c r="J44" s="581"/>
      <c r="K44" s="581"/>
      <c r="L44" s="581"/>
      <c r="M44" s="581"/>
      <c r="N44" s="581"/>
      <c r="O44" s="581"/>
      <c r="P44" s="581"/>
      <c r="Q44" s="581"/>
      <c r="R44" s="581"/>
      <c r="S44" s="581"/>
      <c r="T44" s="581"/>
      <c r="U44" s="581"/>
      <c r="V44" s="581"/>
      <c r="W44" s="581"/>
    </row>
    <row r="45" ht="12.75" customHeight="1">
      <c r="A45" s="581"/>
      <c r="B45" s="581"/>
      <c r="C45" s="581"/>
      <c r="D45" s="581"/>
      <c r="E45" s="581"/>
      <c r="F45" s="581"/>
      <c r="G45" s="581"/>
      <c r="H45" s="581"/>
      <c r="I45" s="581"/>
      <c r="J45" s="581"/>
      <c r="K45" s="581"/>
      <c r="L45" s="581"/>
      <c r="M45" s="581"/>
      <c r="N45" s="581"/>
      <c r="O45" s="581"/>
      <c r="P45" s="581"/>
      <c r="Q45" s="581"/>
      <c r="R45" s="581"/>
      <c r="S45" s="581"/>
      <c r="T45" s="581"/>
      <c r="U45" s="581"/>
      <c r="V45" s="581"/>
      <c r="W45" s="581"/>
    </row>
    <row r="46" ht="12.75" customHeight="1">
      <c r="A46" s="581"/>
      <c r="B46" s="581"/>
      <c r="C46" s="581"/>
      <c r="D46" s="581"/>
      <c r="E46" s="581"/>
      <c r="F46" s="581"/>
      <c r="G46" s="581"/>
      <c r="H46" s="581"/>
      <c r="I46" s="581"/>
      <c r="J46" s="581"/>
      <c r="K46" s="581"/>
      <c r="L46" s="581"/>
      <c r="M46" s="581"/>
      <c r="N46" s="581"/>
      <c r="O46" s="581"/>
      <c r="P46" s="581"/>
      <c r="Q46" s="581"/>
      <c r="R46" s="581"/>
      <c r="S46" s="581"/>
      <c r="T46" s="581"/>
      <c r="U46" s="581"/>
      <c r="V46" s="581"/>
      <c r="W46" s="581"/>
    </row>
    <row r="47" ht="12.75" customHeight="1">
      <c r="A47" s="581"/>
      <c r="B47" s="581"/>
      <c r="C47" s="581"/>
      <c r="D47" s="581"/>
      <c r="E47" s="581"/>
      <c r="F47" s="581"/>
      <c r="G47" s="581"/>
      <c r="H47" s="581"/>
      <c r="I47" s="581"/>
      <c r="J47" s="581"/>
      <c r="K47" s="581"/>
      <c r="L47" s="581"/>
      <c r="M47" s="581"/>
      <c r="N47" s="581"/>
      <c r="O47" s="581"/>
      <c r="P47" s="581"/>
      <c r="Q47" s="581"/>
      <c r="R47" s="581"/>
      <c r="S47" s="581"/>
      <c r="T47" s="581"/>
      <c r="U47" s="581"/>
      <c r="V47" s="581"/>
      <c r="W47" s="581"/>
    </row>
    <row r="48" ht="12.75" customHeight="1">
      <c r="A48" s="581"/>
      <c r="B48" s="581"/>
      <c r="C48" s="581"/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81"/>
      <c r="T48" s="581"/>
      <c r="U48" s="581"/>
      <c r="V48" s="581"/>
      <c r="W48" s="581"/>
    </row>
    <row r="49" ht="12.75" customHeight="1">
      <c r="A49" s="581"/>
      <c r="B49" s="581"/>
      <c r="C49" s="581"/>
      <c r="D49" s="581"/>
      <c r="E49" s="581"/>
      <c r="F49" s="581"/>
      <c r="G49" s="581"/>
      <c r="H49" s="581"/>
      <c r="I49" s="581"/>
      <c r="J49" s="581"/>
      <c r="K49" s="581"/>
      <c r="L49" s="581"/>
      <c r="M49" s="581"/>
      <c r="N49" s="581"/>
      <c r="O49" s="581"/>
      <c r="P49" s="581"/>
      <c r="Q49" s="581"/>
      <c r="R49" s="581"/>
      <c r="S49" s="581"/>
      <c r="T49" s="581"/>
      <c r="U49" s="581"/>
      <c r="V49" s="581"/>
      <c r="W49" s="581"/>
    </row>
    <row r="50" ht="12.75" customHeight="1">
      <c r="A50" s="581"/>
      <c r="B50" s="581"/>
      <c r="C50" s="581"/>
      <c r="D50" s="581"/>
      <c r="E50" s="581"/>
      <c r="F50" s="581"/>
      <c r="G50" s="581"/>
      <c r="H50" s="581"/>
      <c r="I50" s="581"/>
      <c r="J50" s="581"/>
      <c r="K50" s="581"/>
      <c r="L50" s="581"/>
      <c r="M50" s="581"/>
      <c r="N50" s="581"/>
      <c r="O50" s="581"/>
      <c r="P50" s="581"/>
      <c r="Q50" s="581"/>
      <c r="R50" s="581"/>
      <c r="S50" s="581"/>
      <c r="T50" s="581"/>
      <c r="U50" s="581"/>
      <c r="V50" s="581"/>
      <c r="W50" s="581"/>
    </row>
    <row r="51" ht="12.75" customHeight="1">
      <c r="A51" s="581"/>
      <c r="B51" s="581"/>
      <c r="C51" s="581"/>
      <c r="D51" s="581"/>
      <c r="E51" s="581"/>
      <c r="F51" s="581"/>
      <c r="G51" s="581"/>
      <c r="H51" s="581"/>
      <c r="I51" s="581"/>
      <c r="J51" s="581"/>
      <c r="K51" s="581"/>
      <c r="L51" s="581"/>
      <c r="M51" s="581"/>
      <c r="N51" s="581"/>
      <c r="O51" s="581"/>
      <c r="P51" s="581"/>
      <c r="Q51" s="581"/>
      <c r="R51" s="581"/>
      <c r="S51" s="581"/>
      <c r="T51" s="581"/>
      <c r="U51" s="581"/>
      <c r="V51" s="581"/>
      <c r="W51" s="581"/>
    </row>
    <row r="52" ht="12.75" customHeight="1">
      <c r="A52" s="581"/>
      <c r="B52" s="581"/>
      <c r="C52" s="581"/>
      <c r="D52" s="581"/>
      <c r="E52" s="581"/>
      <c r="F52" s="581"/>
      <c r="G52" s="581"/>
      <c r="H52" s="581"/>
      <c r="I52" s="581"/>
      <c r="J52" s="581"/>
      <c r="K52" s="581"/>
      <c r="L52" s="581"/>
      <c r="M52" s="581"/>
      <c r="N52" s="581"/>
      <c r="O52" s="581"/>
      <c r="P52" s="581"/>
      <c r="Q52" s="581"/>
      <c r="R52" s="581"/>
      <c r="S52" s="581"/>
      <c r="T52" s="581"/>
      <c r="U52" s="581"/>
      <c r="V52" s="581"/>
      <c r="W52" s="581"/>
    </row>
    <row r="53" ht="12.75" customHeight="1">
      <c r="A53" s="581"/>
      <c r="B53" s="581"/>
      <c r="C53" s="581"/>
      <c r="D53" s="581"/>
      <c r="E53" s="581"/>
      <c r="F53" s="581"/>
      <c r="G53" s="581"/>
      <c r="H53" s="581"/>
      <c r="I53" s="581"/>
      <c r="J53" s="581"/>
      <c r="K53" s="581"/>
      <c r="L53" s="581"/>
      <c r="M53" s="581"/>
      <c r="N53" s="581"/>
      <c r="O53" s="581"/>
      <c r="P53" s="581"/>
      <c r="Q53" s="581"/>
      <c r="R53" s="581"/>
      <c r="S53" s="581"/>
      <c r="T53" s="581"/>
      <c r="U53" s="581"/>
      <c r="V53" s="581"/>
      <c r="W53" s="581"/>
    </row>
    <row r="54" ht="12.75" customHeight="1">
      <c r="A54" s="581"/>
      <c r="B54" s="581"/>
      <c r="C54" s="581"/>
      <c r="D54" s="581"/>
      <c r="E54" s="581"/>
      <c r="F54" s="581"/>
      <c r="G54" s="581"/>
      <c r="H54" s="581"/>
      <c r="I54" s="581"/>
      <c r="J54" s="581"/>
      <c r="K54" s="581"/>
      <c r="L54" s="581"/>
      <c r="M54" s="581"/>
      <c r="N54" s="581"/>
      <c r="O54" s="581"/>
      <c r="P54" s="581"/>
      <c r="Q54" s="581"/>
      <c r="R54" s="581"/>
      <c r="S54" s="581"/>
      <c r="T54" s="581"/>
      <c r="U54" s="581"/>
      <c r="V54" s="581"/>
      <c r="W54" s="581"/>
    </row>
    <row r="55" ht="12.75" customHeight="1">
      <c r="A55" s="581"/>
      <c r="B55" s="581"/>
      <c r="C55" s="581"/>
      <c r="D55" s="581"/>
      <c r="E55" s="581"/>
      <c r="F55" s="581"/>
      <c r="G55" s="581"/>
      <c r="H55" s="581"/>
      <c r="I55" s="581"/>
      <c r="J55" s="581"/>
      <c r="K55" s="581"/>
      <c r="L55" s="581"/>
      <c r="M55" s="581"/>
      <c r="N55" s="581"/>
      <c r="O55" s="581"/>
      <c r="P55" s="581"/>
      <c r="Q55" s="581"/>
      <c r="R55" s="581"/>
      <c r="S55" s="581"/>
      <c r="T55" s="581"/>
      <c r="U55" s="581"/>
      <c r="V55" s="581"/>
      <c r="W55" s="581"/>
    </row>
    <row r="56" ht="12.75" customHeight="1">
      <c r="A56" s="581"/>
      <c r="B56" s="581"/>
      <c r="C56" s="581"/>
      <c r="D56" s="581"/>
      <c r="E56" s="581"/>
      <c r="F56" s="581"/>
      <c r="G56" s="581"/>
      <c r="H56" s="581"/>
      <c r="I56" s="581"/>
      <c r="J56" s="581"/>
      <c r="K56" s="581"/>
      <c r="L56" s="581"/>
      <c r="M56" s="581"/>
      <c r="N56" s="581"/>
      <c r="O56" s="581"/>
      <c r="P56" s="581"/>
      <c r="Q56" s="581"/>
      <c r="R56" s="581"/>
      <c r="S56" s="581"/>
      <c r="T56" s="581"/>
      <c r="U56" s="581"/>
      <c r="V56" s="581"/>
      <c r="W56" s="581"/>
    </row>
    <row r="57" ht="12.75" customHeight="1">
      <c r="A57" s="581"/>
      <c r="B57" s="581"/>
      <c r="C57" s="581"/>
      <c r="D57" s="581"/>
      <c r="E57" s="581"/>
      <c r="F57" s="581"/>
      <c r="G57" s="581"/>
      <c r="H57" s="581"/>
      <c r="I57" s="581"/>
      <c r="J57" s="581"/>
      <c r="K57" s="581"/>
      <c r="L57" s="581"/>
      <c r="M57" s="581"/>
      <c r="N57" s="581"/>
      <c r="O57" s="581"/>
      <c r="P57" s="581"/>
      <c r="Q57" s="581"/>
      <c r="R57" s="581"/>
      <c r="S57" s="581"/>
      <c r="T57" s="581"/>
      <c r="U57" s="581"/>
      <c r="V57" s="581"/>
      <c r="W57" s="581"/>
    </row>
    <row r="58" ht="12.75" customHeight="1">
      <c r="A58" s="581"/>
      <c r="B58" s="581"/>
      <c r="C58" s="581"/>
      <c r="D58" s="581"/>
      <c r="E58" s="581"/>
      <c r="F58" s="581"/>
      <c r="G58" s="581"/>
      <c r="H58" s="581"/>
      <c r="I58" s="581"/>
      <c r="J58" s="581"/>
      <c r="K58" s="581"/>
      <c r="L58" s="581"/>
      <c r="M58" s="581"/>
      <c r="N58" s="581"/>
      <c r="O58" s="581"/>
      <c r="P58" s="581"/>
      <c r="Q58" s="581"/>
      <c r="R58" s="581"/>
      <c r="S58" s="581"/>
      <c r="T58" s="581"/>
      <c r="U58" s="581"/>
      <c r="V58" s="581"/>
      <c r="W58" s="581"/>
    </row>
    <row r="59" ht="12.75" customHeight="1">
      <c r="A59" s="581"/>
      <c r="B59" s="581"/>
      <c r="C59" s="581"/>
      <c r="D59" s="581"/>
      <c r="E59" s="581"/>
      <c r="F59" s="581"/>
      <c r="G59" s="581"/>
      <c r="H59" s="581"/>
      <c r="I59" s="581"/>
      <c r="J59" s="581"/>
      <c r="K59" s="581"/>
      <c r="L59" s="581"/>
      <c r="M59" s="581"/>
      <c r="N59" s="581"/>
      <c r="O59" s="581"/>
      <c r="P59" s="581"/>
      <c r="Q59" s="581"/>
      <c r="R59" s="581"/>
      <c r="S59" s="581"/>
      <c r="T59" s="581"/>
      <c r="U59" s="581"/>
      <c r="V59" s="581"/>
      <c r="W59" s="581"/>
    </row>
    <row r="60" ht="12.75" customHeight="1">
      <c r="A60" s="581"/>
      <c r="B60" s="581"/>
      <c r="C60" s="581"/>
      <c r="D60" s="581"/>
      <c r="E60" s="581"/>
      <c r="F60" s="581"/>
      <c r="G60" s="581"/>
      <c r="H60" s="581"/>
      <c r="I60" s="581"/>
      <c r="J60" s="581"/>
      <c r="K60" s="581"/>
      <c r="L60" s="581"/>
      <c r="M60" s="581"/>
      <c r="N60" s="581"/>
      <c r="O60" s="581"/>
      <c r="P60" s="581"/>
      <c r="Q60" s="581"/>
      <c r="R60" s="581"/>
      <c r="S60" s="581"/>
      <c r="T60" s="581"/>
      <c r="U60" s="581"/>
      <c r="V60" s="581"/>
      <c r="W60" s="581"/>
    </row>
    <row r="61" ht="12.75" customHeight="1">
      <c r="A61" s="581"/>
      <c r="B61" s="581"/>
      <c r="C61" s="581"/>
      <c r="D61" s="581"/>
      <c r="E61" s="581"/>
      <c r="F61" s="581"/>
      <c r="G61" s="581"/>
      <c r="H61" s="581"/>
      <c r="I61" s="581"/>
      <c r="J61" s="581"/>
      <c r="K61" s="581"/>
      <c r="L61" s="581"/>
      <c r="M61" s="581"/>
      <c r="N61" s="581"/>
      <c r="O61" s="581"/>
      <c r="P61" s="581"/>
      <c r="Q61" s="581"/>
      <c r="R61" s="581"/>
      <c r="S61" s="581"/>
      <c r="T61" s="581"/>
      <c r="U61" s="581"/>
      <c r="V61" s="581"/>
      <c r="W61" s="581"/>
    </row>
    <row r="62" ht="12.75" customHeight="1">
      <c r="A62" s="581"/>
      <c r="B62" s="581"/>
      <c r="C62" s="581"/>
      <c r="D62" s="581"/>
      <c r="E62" s="581"/>
      <c r="F62" s="581"/>
      <c r="G62" s="581"/>
      <c r="H62" s="581"/>
      <c r="I62" s="581"/>
      <c r="J62" s="581"/>
      <c r="K62" s="581"/>
      <c r="L62" s="581"/>
      <c r="M62" s="581"/>
      <c r="N62" s="581"/>
      <c r="O62" s="581"/>
      <c r="P62" s="581"/>
      <c r="Q62" s="581"/>
      <c r="R62" s="581"/>
      <c r="S62" s="581"/>
      <c r="T62" s="581"/>
      <c r="U62" s="581"/>
      <c r="V62" s="581"/>
      <c r="W62" s="581"/>
    </row>
    <row r="63" ht="12.75" customHeight="1">
      <c r="A63" s="581"/>
      <c r="B63" s="581"/>
      <c r="C63" s="581"/>
      <c r="D63" s="581"/>
      <c r="E63" s="581"/>
      <c r="F63" s="581"/>
      <c r="G63" s="581"/>
      <c r="H63" s="581"/>
      <c r="I63" s="581"/>
      <c r="J63" s="581"/>
      <c r="K63" s="581"/>
      <c r="L63" s="581"/>
      <c r="M63" s="581"/>
      <c r="N63" s="581"/>
      <c r="O63" s="581"/>
      <c r="P63" s="581"/>
      <c r="Q63" s="581"/>
      <c r="R63" s="581"/>
      <c r="S63" s="581"/>
      <c r="T63" s="581"/>
      <c r="U63" s="581"/>
      <c r="V63" s="581"/>
      <c r="W63" s="581"/>
    </row>
    <row r="64" ht="12.75" customHeight="1">
      <c r="A64" s="581"/>
      <c r="B64" s="581"/>
      <c r="C64" s="581"/>
      <c r="D64" s="581"/>
      <c r="E64" s="581"/>
      <c r="F64" s="581"/>
      <c r="G64" s="581"/>
      <c r="H64" s="581"/>
      <c r="I64" s="581"/>
      <c r="J64" s="581"/>
      <c r="K64" s="581"/>
      <c r="L64" s="581"/>
      <c r="M64" s="581"/>
      <c r="N64" s="581"/>
      <c r="O64" s="581"/>
      <c r="P64" s="581"/>
      <c r="Q64" s="581"/>
      <c r="R64" s="581"/>
      <c r="S64" s="581"/>
      <c r="T64" s="581"/>
      <c r="U64" s="581"/>
      <c r="V64" s="581"/>
      <c r="W64" s="581"/>
    </row>
    <row r="65" ht="12.75" customHeight="1">
      <c r="A65" s="581"/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81"/>
      <c r="T65" s="581"/>
      <c r="U65" s="581"/>
      <c r="V65" s="581"/>
      <c r="W65" s="581"/>
    </row>
    <row r="66" ht="12.75" customHeight="1">
      <c r="A66" s="581"/>
      <c r="B66" s="581"/>
      <c r="C66" s="581"/>
      <c r="D66" s="581"/>
      <c r="E66" s="581"/>
      <c r="F66" s="581"/>
      <c r="G66" s="581"/>
      <c r="H66" s="581"/>
      <c r="I66" s="581"/>
      <c r="J66" s="581"/>
      <c r="K66" s="581"/>
      <c r="L66" s="581"/>
      <c r="M66" s="581"/>
      <c r="N66" s="581"/>
      <c r="O66" s="581"/>
      <c r="P66" s="581"/>
      <c r="Q66" s="581"/>
      <c r="R66" s="581"/>
      <c r="S66" s="581"/>
      <c r="T66" s="581"/>
      <c r="U66" s="581"/>
      <c r="V66" s="581"/>
      <c r="W66" s="581"/>
    </row>
    <row r="67" ht="12.75" customHeight="1">
      <c r="A67" s="581"/>
      <c r="B67" s="581"/>
      <c r="C67" s="581"/>
      <c r="D67" s="581"/>
      <c r="E67" s="581"/>
      <c r="F67" s="581"/>
      <c r="G67" s="581"/>
      <c r="H67" s="581"/>
      <c r="I67" s="581"/>
      <c r="J67" s="581"/>
      <c r="K67" s="581"/>
      <c r="L67" s="581"/>
      <c r="M67" s="581"/>
      <c r="N67" s="581"/>
      <c r="O67" s="581"/>
      <c r="P67" s="581"/>
      <c r="Q67" s="581"/>
      <c r="R67" s="581"/>
      <c r="S67" s="581"/>
      <c r="T67" s="581"/>
      <c r="U67" s="581"/>
      <c r="V67" s="581"/>
      <c r="W67" s="581"/>
    </row>
    <row r="68" ht="12.75" customHeight="1">
      <c r="A68" s="581"/>
      <c r="B68" s="581"/>
      <c r="C68" s="581"/>
      <c r="D68" s="581"/>
      <c r="E68" s="581"/>
      <c r="F68" s="581"/>
      <c r="G68" s="581"/>
      <c r="H68" s="581"/>
      <c r="I68" s="581"/>
      <c r="J68" s="581"/>
      <c r="K68" s="581"/>
      <c r="L68" s="581"/>
      <c r="M68" s="581"/>
      <c r="N68" s="581"/>
      <c r="O68" s="581"/>
      <c r="P68" s="581"/>
      <c r="Q68" s="581"/>
      <c r="R68" s="581"/>
      <c r="S68" s="581"/>
      <c r="T68" s="581"/>
      <c r="U68" s="581"/>
      <c r="V68" s="581"/>
      <c r="W68" s="581"/>
    </row>
    <row r="69" ht="12.75" customHeight="1">
      <c r="A69" s="581"/>
      <c r="B69" s="581"/>
      <c r="C69" s="581"/>
      <c r="D69" s="581"/>
      <c r="E69" s="581"/>
      <c r="F69" s="581"/>
      <c r="G69" s="581"/>
      <c r="H69" s="581"/>
      <c r="I69" s="581"/>
      <c r="J69" s="581"/>
      <c r="K69" s="581"/>
      <c r="L69" s="581"/>
      <c r="M69" s="581"/>
      <c r="N69" s="581"/>
      <c r="O69" s="581"/>
      <c r="P69" s="581"/>
      <c r="Q69" s="581"/>
      <c r="R69" s="581"/>
      <c r="S69" s="581"/>
      <c r="T69" s="581"/>
      <c r="U69" s="581"/>
      <c r="V69" s="581"/>
      <c r="W69" s="581"/>
    </row>
    <row r="70" ht="12.75" customHeight="1">
      <c r="A70" s="581"/>
      <c r="B70" s="581"/>
      <c r="C70" s="581"/>
      <c r="D70" s="581"/>
      <c r="E70" s="581"/>
      <c r="F70" s="581"/>
      <c r="G70" s="581"/>
      <c r="H70" s="581"/>
      <c r="I70" s="581"/>
      <c r="J70" s="581"/>
      <c r="K70" s="581"/>
      <c r="L70" s="581"/>
      <c r="M70" s="581"/>
      <c r="N70" s="581"/>
      <c r="O70" s="581"/>
      <c r="P70" s="581"/>
      <c r="Q70" s="581"/>
      <c r="R70" s="581"/>
      <c r="S70" s="581"/>
      <c r="T70" s="581"/>
      <c r="U70" s="581"/>
      <c r="V70" s="581"/>
      <c r="W70" s="581"/>
    </row>
    <row r="71" ht="12.75" customHeight="1">
      <c r="A71" s="581"/>
      <c r="B71" s="581"/>
      <c r="C71" s="581"/>
      <c r="D71" s="581"/>
      <c r="E71" s="581"/>
      <c r="F71" s="581"/>
      <c r="G71" s="581"/>
      <c r="H71" s="581"/>
      <c r="I71" s="581"/>
      <c r="J71" s="581"/>
      <c r="K71" s="581"/>
      <c r="L71" s="581"/>
      <c r="M71" s="581"/>
      <c r="N71" s="581"/>
      <c r="O71" s="581"/>
      <c r="P71" s="581"/>
      <c r="Q71" s="581"/>
      <c r="R71" s="581"/>
      <c r="S71" s="581"/>
      <c r="T71" s="581"/>
      <c r="U71" s="581"/>
      <c r="V71" s="581"/>
      <c r="W71" s="581"/>
    </row>
    <row r="72" ht="12.75" customHeight="1">
      <c r="A72" s="581"/>
      <c r="B72" s="581"/>
      <c r="C72" s="581"/>
      <c r="D72" s="581"/>
      <c r="E72" s="581"/>
      <c r="F72" s="581"/>
      <c r="G72" s="581"/>
      <c r="H72" s="581"/>
      <c r="I72" s="581"/>
      <c r="J72" s="581"/>
      <c r="K72" s="581"/>
      <c r="L72" s="581"/>
      <c r="M72" s="581"/>
      <c r="N72" s="581"/>
      <c r="O72" s="581"/>
      <c r="P72" s="581"/>
      <c r="Q72" s="581"/>
      <c r="R72" s="581"/>
      <c r="S72" s="581"/>
      <c r="T72" s="581"/>
      <c r="U72" s="581"/>
      <c r="V72" s="581"/>
      <c r="W72" s="581"/>
    </row>
    <row r="73" ht="12.75" customHeight="1">
      <c r="A73" s="581"/>
      <c r="B73" s="581"/>
      <c r="C73" s="581"/>
      <c r="D73" s="581"/>
      <c r="E73" s="581"/>
      <c r="F73" s="581"/>
      <c r="G73" s="581"/>
      <c r="H73" s="581"/>
      <c r="I73" s="581"/>
      <c r="J73" s="581"/>
      <c r="K73" s="581"/>
      <c r="L73" s="581"/>
      <c r="M73" s="581"/>
      <c r="N73" s="581"/>
      <c r="O73" s="581"/>
      <c r="P73" s="581"/>
      <c r="Q73" s="581"/>
      <c r="R73" s="581"/>
      <c r="S73" s="581"/>
      <c r="T73" s="581"/>
      <c r="U73" s="581"/>
      <c r="V73" s="581"/>
      <c r="W73" s="581"/>
    </row>
    <row r="74" ht="12.75" customHeight="1">
      <c r="A74" s="581"/>
      <c r="B74" s="581"/>
      <c r="C74" s="581"/>
      <c r="D74" s="581"/>
      <c r="E74" s="581"/>
      <c r="F74" s="581"/>
      <c r="G74" s="581"/>
      <c r="H74" s="581"/>
      <c r="I74" s="581"/>
      <c r="J74" s="581"/>
      <c r="K74" s="581"/>
      <c r="L74" s="581"/>
      <c r="M74" s="581"/>
      <c r="N74" s="581"/>
      <c r="O74" s="581"/>
      <c r="P74" s="581"/>
      <c r="Q74" s="581"/>
      <c r="R74" s="581"/>
      <c r="S74" s="581"/>
      <c r="T74" s="581"/>
      <c r="U74" s="581"/>
      <c r="V74" s="581"/>
      <c r="W74" s="581"/>
    </row>
    <row r="75" ht="12.75" customHeight="1">
      <c r="A75" s="581"/>
      <c r="B75" s="581"/>
      <c r="C75" s="581"/>
      <c r="D75" s="581"/>
      <c r="E75" s="581"/>
      <c r="F75" s="581"/>
      <c r="G75" s="581"/>
      <c r="H75" s="581"/>
      <c r="I75" s="581"/>
      <c r="J75" s="581"/>
      <c r="K75" s="581"/>
      <c r="L75" s="581"/>
      <c r="M75" s="581"/>
      <c r="N75" s="581"/>
      <c r="O75" s="581"/>
      <c r="P75" s="581"/>
      <c r="Q75" s="581"/>
      <c r="R75" s="581"/>
      <c r="S75" s="581"/>
      <c r="T75" s="581"/>
      <c r="U75" s="581"/>
      <c r="V75" s="581"/>
      <c r="W75" s="581"/>
    </row>
    <row r="76" ht="12.75" customHeight="1">
      <c r="A76" s="581"/>
      <c r="B76" s="581"/>
      <c r="C76" s="581"/>
      <c r="D76" s="581"/>
      <c r="E76" s="581"/>
      <c r="F76" s="581"/>
      <c r="G76" s="581"/>
      <c r="H76" s="581"/>
      <c r="I76" s="581"/>
      <c r="J76" s="581"/>
      <c r="K76" s="581"/>
      <c r="L76" s="581"/>
      <c r="M76" s="581"/>
      <c r="N76" s="581"/>
      <c r="O76" s="581"/>
      <c r="P76" s="581"/>
      <c r="Q76" s="581"/>
      <c r="R76" s="581"/>
      <c r="S76" s="581"/>
      <c r="T76" s="581"/>
      <c r="U76" s="581"/>
      <c r="V76" s="581"/>
      <c r="W76" s="581"/>
    </row>
    <row r="77" ht="12.75" customHeight="1">
      <c r="A77" s="581"/>
      <c r="B77" s="581"/>
      <c r="C77" s="581"/>
      <c r="D77" s="581"/>
      <c r="E77" s="581"/>
      <c r="F77" s="581"/>
      <c r="G77" s="581"/>
      <c r="H77" s="581"/>
      <c r="I77" s="581"/>
      <c r="J77" s="581"/>
      <c r="K77" s="581"/>
      <c r="L77" s="581"/>
      <c r="M77" s="581"/>
      <c r="N77" s="581"/>
      <c r="O77" s="581"/>
      <c r="P77" s="581"/>
      <c r="Q77" s="581"/>
      <c r="R77" s="581"/>
      <c r="S77" s="581"/>
      <c r="T77" s="581"/>
      <c r="U77" s="581"/>
      <c r="V77" s="581"/>
      <c r="W77" s="581"/>
    </row>
    <row r="78" ht="12.75" customHeight="1">
      <c r="A78" s="581"/>
      <c r="B78" s="581"/>
      <c r="C78" s="581"/>
      <c r="D78" s="581"/>
      <c r="E78" s="581"/>
      <c r="F78" s="581"/>
      <c r="G78" s="581"/>
      <c r="H78" s="581"/>
      <c r="I78" s="581"/>
      <c r="J78" s="581"/>
      <c r="K78" s="581"/>
      <c r="L78" s="581"/>
      <c r="M78" s="581"/>
      <c r="N78" s="581"/>
      <c r="O78" s="581"/>
      <c r="P78" s="581"/>
      <c r="Q78" s="581"/>
      <c r="R78" s="581"/>
      <c r="S78" s="581"/>
      <c r="T78" s="581"/>
      <c r="U78" s="581"/>
      <c r="V78" s="581"/>
      <c r="W78" s="581"/>
    </row>
    <row r="79" ht="12.75" customHeight="1">
      <c r="A79" s="581"/>
      <c r="B79" s="581"/>
      <c r="C79" s="581"/>
      <c r="D79" s="581"/>
      <c r="E79" s="581"/>
      <c r="F79" s="581"/>
      <c r="G79" s="581"/>
      <c r="H79" s="581"/>
      <c r="I79" s="581"/>
      <c r="J79" s="581"/>
      <c r="K79" s="581"/>
      <c r="L79" s="581"/>
      <c r="M79" s="581"/>
      <c r="N79" s="581"/>
      <c r="O79" s="581"/>
      <c r="P79" s="581"/>
      <c r="Q79" s="581"/>
      <c r="R79" s="581"/>
      <c r="S79" s="581"/>
      <c r="T79" s="581"/>
      <c r="U79" s="581"/>
      <c r="V79" s="581"/>
      <c r="W79" s="581"/>
    </row>
    <row r="80" ht="12.75" customHeight="1">
      <c r="A80" s="581"/>
      <c r="B80" s="581"/>
      <c r="C80" s="581"/>
      <c r="D80" s="581"/>
      <c r="E80" s="581"/>
      <c r="F80" s="581"/>
      <c r="G80" s="581"/>
      <c r="H80" s="581"/>
      <c r="I80" s="581"/>
      <c r="J80" s="581"/>
      <c r="K80" s="581"/>
      <c r="L80" s="581"/>
      <c r="M80" s="581"/>
      <c r="N80" s="581"/>
      <c r="O80" s="581"/>
      <c r="P80" s="581"/>
      <c r="Q80" s="581"/>
      <c r="R80" s="581"/>
      <c r="S80" s="581"/>
      <c r="T80" s="581"/>
      <c r="U80" s="581"/>
      <c r="V80" s="581"/>
      <c r="W80" s="581"/>
    </row>
    <row r="81" ht="12.75" customHeight="1">
      <c r="A81" s="581"/>
      <c r="B81" s="581"/>
      <c r="C81" s="581"/>
      <c r="D81" s="581"/>
      <c r="E81" s="581"/>
      <c r="F81" s="581"/>
      <c r="G81" s="581"/>
      <c r="H81" s="581"/>
      <c r="I81" s="581"/>
      <c r="J81" s="581"/>
      <c r="K81" s="581"/>
      <c r="L81" s="581"/>
      <c r="M81" s="581"/>
      <c r="N81" s="581"/>
      <c r="O81" s="581"/>
      <c r="P81" s="581"/>
      <c r="Q81" s="581"/>
      <c r="R81" s="581"/>
      <c r="S81" s="581"/>
      <c r="T81" s="581"/>
      <c r="U81" s="581"/>
      <c r="V81" s="581"/>
      <c r="W81" s="581"/>
    </row>
    <row r="82" ht="12.75" customHeight="1">
      <c r="A82" s="581"/>
      <c r="B82" s="581"/>
      <c r="C82" s="581"/>
      <c r="D82" s="581"/>
      <c r="E82" s="581"/>
      <c r="F82" s="581"/>
      <c r="G82" s="581"/>
      <c r="H82" s="581"/>
      <c r="I82" s="581"/>
      <c r="J82" s="581"/>
      <c r="K82" s="581"/>
      <c r="L82" s="581"/>
      <c r="M82" s="581"/>
      <c r="N82" s="581"/>
      <c r="O82" s="581"/>
      <c r="P82" s="581"/>
      <c r="Q82" s="581"/>
      <c r="R82" s="581"/>
      <c r="S82" s="581"/>
      <c r="T82" s="581"/>
      <c r="U82" s="581"/>
      <c r="V82" s="581"/>
      <c r="W82" s="581"/>
    </row>
    <row r="83" ht="12.75" customHeight="1">
      <c r="A83" s="581"/>
      <c r="B83" s="581"/>
      <c r="C83" s="581"/>
      <c r="D83" s="581"/>
      <c r="E83" s="581"/>
      <c r="F83" s="581"/>
      <c r="G83" s="581"/>
      <c r="H83" s="581"/>
      <c r="I83" s="581"/>
      <c r="J83" s="581"/>
      <c r="K83" s="581"/>
      <c r="L83" s="581"/>
      <c r="M83" s="581"/>
      <c r="N83" s="581"/>
      <c r="O83" s="581"/>
      <c r="P83" s="581"/>
      <c r="Q83" s="581"/>
      <c r="R83" s="581"/>
      <c r="S83" s="581"/>
      <c r="T83" s="581"/>
      <c r="U83" s="581"/>
      <c r="V83" s="581"/>
      <c r="W83" s="581"/>
    </row>
    <row r="84" ht="12.75" customHeight="1">
      <c r="A84" s="581"/>
      <c r="B84" s="581"/>
      <c r="C84" s="581"/>
      <c r="D84" s="581"/>
      <c r="E84" s="581"/>
      <c r="F84" s="581"/>
      <c r="G84" s="581"/>
      <c r="H84" s="581"/>
      <c r="I84" s="581"/>
      <c r="J84" s="581"/>
      <c r="K84" s="581"/>
      <c r="L84" s="581"/>
      <c r="M84" s="581"/>
      <c r="N84" s="581"/>
      <c r="O84" s="581"/>
      <c r="P84" s="581"/>
      <c r="Q84" s="581"/>
      <c r="R84" s="581"/>
      <c r="S84" s="581"/>
      <c r="T84" s="581"/>
      <c r="U84" s="581"/>
      <c r="V84" s="581"/>
      <c r="W84" s="581"/>
    </row>
    <row r="85" ht="12.75" customHeight="1">
      <c r="A85" s="581"/>
      <c r="B85" s="581"/>
      <c r="C85" s="581"/>
      <c r="D85" s="581"/>
      <c r="E85" s="581"/>
      <c r="F85" s="581"/>
      <c r="G85" s="581"/>
      <c r="H85" s="581"/>
      <c r="I85" s="581"/>
      <c r="J85" s="581"/>
      <c r="K85" s="581"/>
      <c r="L85" s="581"/>
      <c r="M85" s="581"/>
      <c r="N85" s="581"/>
      <c r="O85" s="581"/>
      <c r="P85" s="581"/>
      <c r="Q85" s="581"/>
      <c r="R85" s="581"/>
      <c r="S85" s="581"/>
      <c r="T85" s="581"/>
      <c r="U85" s="581"/>
      <c r="V85" s="581"/>
      <c r="W85" s="581"/>
    </row>
    <row r="86" ht="12.75" customHeight="1">
      <c r="A86" s="581"/>
      <c r="B86" s="581"/>
      <c r="C86" s="581"/>
      <c r="D86" s="581"/>
      <c r="E86" s="581"/>
      <c r="F86" s="581"/>
      <c r="G86" s="581"/>
      <c r="H86" s="581"/>
      <c r="I86" s="581"/>
      <c r="J86" s="581"/>
      <c r="K86" s="581"/>
      <c r="L86" s="581"/>
      <c r="M86" s="581"/>
      <c r="N86" s="581"/>
      <c r="O86" s="581"/>
      <c r="P86" s="581"/>
      <c r="Q86" s="581"/>
      <c r="R86" s="581"/>
      <c r="S86" s="581"/>
      <c r="T86" s="581"/>
      <c r="U86" s="581"/>
      <c r="V86" s="581"/>
      <c r="W86" s="581"/>
    </row>
    <row r="87" ht="12.75" customHeight="1">
      <c r="A87" s="581"/>
      <c r="B87" s="581"/>
      <c r="C87" s="581"/>
      <c r="D87" s="581"/>
      <c r="E87" s="581"/>
      <c r="F87" s="581"/>
      <c r="G87" s="581"/>
      <c r="H87" s="581"/>
      <c r="I87" s="581"/>
      <c r="J87" s="581"/>
      <c r="K87" s="581"/>
      <c r="L87" s="581"/>
      <c r="M87" s="581"/>
      <c r="N87" s="581"/>
      <c r="O87" s="581"/>
      <c r="P87" s="581"/>
      <c r="Q87" s="581"/>
      <c r="R87" s="581"/>
      <c r="S87" s="581"/>
      <c r="T87" s="581"/>
      <c r="U87" s="581"/>
      <c r="V87" s="581"/>
      <c r="W87" s="581"/>
    </row>
    <row r="88" ht="12.75" customHeight="1">
      <c r="A88" s="581"/>
      <c r="B88" s="581"/>
      <c r="C88" s="581"/>
      <c r="D88" s="581"/>
      <c r="E88" s="581"/>
      <c r="F88" s="581"/>
      <c r="G88" s="581"/>
      <c r="H88" s="581"/>
      <c r="I88" s="581"/>
      <c r="J88" s="581"/>
      <c r="K88" s="581"/>
      <c r="L88" s="581"/>
      <c r="M88" s="581"/>
      <c r="N88" s="581"/>
      <c r="O88" s="581"/>
      <c r="P88" s="581"/>
      <c r="Q88" s="581"/>
      <c r="R88" s="581"/>
      <c r="S88" s="581"/>
      <c r="T88" s="581"/>
      <c r="U88" s="581"/>
      <c r="V88" s="581"/>
      <c r="W88" s="581"/>
    </row>
    <row r="89" ht="12.75" customHeight="1">
      <c r="A89" s="581"/>
      <c r="B89" s="581"/>
      <c r="C89" s="581"/>
      <c r="D89" s="581"/>
      <c r="E89" s="581"/>
      <c r="F89" s="581"/>
      <c r="G89" s="581"/>
      <c r="H89" s="581"/>
      <c r="I89" s="581"/>
      <c r="J89" s="581"/>
      <c r="K89" s="581"/>
      <c r="L89" s="581"/>
      <c r="M89" s="581"/>
      <c r="N89" s="581"/>
      <c r="O89" s="581"/>
      <c r="P89" s="581"/>
      <c r="Q89" s="581"/>
      <c r="R89" s="581"/>
      <c r="S89" s="581"/>
      <c r="T89" s="581"/>
      <c r="U89" s="581"/>
      <c r="V89" s="581"/>
      <c r="W89" s="581"/>
    </row>
    <row r="90" ht="12.75" customHeight="1">
      <c r="A90" s="581"/>
      <c r="B90" s="581"/>
      <c r="C90" s="581"/>
      <c r="D90" s="581"/>
      <c r="E90" s="581"/>
      <c r="F90" s="581"/>
      <c r="G90" s="581"/>
      <c r="H90" s="581"/>
      <c r="I90" s="581"/>
      <c r="J90" s="581"/>
      <c r="K90" s="581"/>
      <c r="L90" s="581"/>
      <c r="M90" s="581"/>
      <c r="N90" s="581"/>
      <c r="O90" s="581"/>
      <c r="P90" s="581"/>
      <c r="Q90" s="581"/>
      <c r="R90" s="581"/>
      <c r="S90" s="581"/>
      <c r="T90" s="581"/>
      <c r="U90" s="581"/>
      <c r="V90" s="581"/>
      <c r="W90" s="581"/>
    </row>
    <row r="91" ht="12.75" customHeight="1">
      <c r="A91" s="581"/>
      <c r="B91" s="581"/>
      <c r="C91" s="581"/>
      <c r="D91" s="581"/>
      <c r="E91" s="581"/>
      <c r="F91" s="581"/>
      <c r="G91" s="581"/>
      <c r="H91" s="581"/>
      <c r="I91" s="581"/>
      <c r="J91" s="581"/>
      <c r="K91" s="581"/>
      <c r="L91" s="581"/>
      <c r="M91" s="581"/>
      <c r="N91" s="581"/>
      <c r="O91" s="581"/>
      <c r="P91" s="581"/>
      <c r="Q91" s="581"/>
      <c r="R91" s="581"/>
      <c r="S91" s="581"/>
      <c r="T91" s="581"/>
      <c r="U91" s="581"/>
      <c r="V91" s="581"/>
      <c r="W91" s="581"/>
    </row>
    <row r="92" ht="12.75" customHeight="1">
      <c r="A92" s="581"/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581"/>
      <c r="T92" s="581"/>
      <c r="U92" s="581"/>
      <c r="V92" s="581"/>
      <c r="W92" s="581"/>
    </row>
    <row r="93" ht="12.75" customHeight="1">
      <c r="A93" s="581"/>
      <c r="B93" s="581"/>
      <c r="C93" s="581"/>
      <c r="D93" s="581"/>
      <c r="E93" s="581"/>
      <c r="F93" s="581"/>
      <c r="G93" s="581"/>
      <c r="H93" s="581"/>
      <c r="I93" s="581"/>
      <c r="J93" s="581"/>
      <c r="K93" s="581"/>
      <c r="L93" s="581"/>
      <c r="M93" s="581"/>
      <c r="N93" s="581"/>
      <c r="O93" s="581"/>
      <c r="P93" s="581"/>
      <c r="Q93" s="581"/>
      <c r="R93" s="581"/>
      <c r="S93" s="581"/>
      <c r="T93" s="581"/>
      <c r="U93" s="581"/>
      <c r="V93" s="581"/>
      <c r="W93" s="581"/>
    </row>
    <row r="94" ht="12.75" customHeight="1">
      <c r="A94" s="581"/>
      <c r="B94" s="581"/>
      <c r="C94" s="581"/>
      <c r="D94" s="581"/>
      <c r="E94" s="581"/>
      <c r="F94" s="581"/>
      <c r="G94" s="581"/>
      <c r="H94" s="581"/>
      <c r="I94" s="581"/>
      <c r="J94" s="581"/>
      <c r="K94" s="581"/>
      <c r="L94" s="581"/>
      <c r="M94" s="581"/>
      <c r="N94" s="581"/>
      <c r="O94" s="581"/>
      <c r="P94" s="581"/>
      <c r="Q94" s="581"/>
      <c r="R94" s="581"/>
      <c r="S94" s="581"/>
      <c r="T94" s="581"/>
      <c r="U94" s="581"/>
      <c r="V94" s="581"/>
      <c r="W94" s="581"/>
    </row>
    <row r="95" ht="12.75" customHeight="1">
      <c r="A95" s="581"/>
      <c r="B95" s="581"/>
      <c r="C95" s="581"/>
      <c r="D95" s="581"/>
      <c r="E95" s="581"/>
      <c r="F95" s="581"/>
      <c r="G95" s="581"/>
      <c r="H95" s="581"/>
      <c r="I95" s="581"/>
      <c r="J95" s="581"/>
      <c r="K95" s="581"/>
      <c r="L95" s="581"/>
      <c r="M95" s="581"/>
      <c r="N95" s="581"/>
      <c r="O95" s="581"/>
      <c r="P95" s="581"/>
      <c r="Q95" s="581"/>
      <c r="R95" s="581"/>
      <c r="S95" s="581"/>
      <c r="T95" s="581"/>
      <c r="U95" s="581"/>
      <c r="V95" s="581"/>
      <c r="W95" s="581"/>
    </row>
    <row r="96" ht="12.75" customHeight="1">
      <c r="A96" s="581"/>
      <c r="B96" s="581"/>
      <c r="C96" s="581"/>
      <c r="D96" s="581"/>
      <c r="E96" s="581"/>
      <c r="F96" s="581"/>
      <c r="G96" s="581"/>
      <c r="H96" s="581"/>
      <c r="I96" s="581"/>
      <c r="J96" s="581"/>
      <c r="K96" s="581"/>
      <c r="L96" s="581"/>
      <c r="M96" s="581"/>
      <c r="N96" s="581"/>
      <c r="O96" s="581"/>
      <c r="P96" s="581"/>
      <c r="Q96" s="581"/>
      <c r="R96" s="581"/>
      <c r="S96" s="581"/>
      <c r="T96" s="581"/>
      <c r="U96" s="581"/>
      <c r="V96" s="581"/>
      <c r="W96" s="581"/>
    </row>
    <row r="97" ht="12.75" customHeight="1">
      <c r="A97" s="581"/>
      <c r="B97" s="581"/>
      <c r="C97" s="581"/>
      <c r="D97" s="581"/>
      <c r="E97" s="581"/>
      <c r="F97" s="581"/>
      <c r="G97" s="581"/>
      <c r="H97" s="581"/>
      <c r="I97" s="581"/>
      <c r="J97" s="581"/>
      <c r="K97" s="581"/>
      <c r="L97" s="581"/>
      <c r="M97" s="581"/>
      <c r="N97" s="581"/>
      <c r="O97" s="581"/>
      <c r="P97" s="581"/>
      <c r="Q97" s="581"/>
      <c r="R97" s="581"/>
      <c r="S97" s="581"/>
      <c r="T97" s="581"/>
      <c r="U97" s="581"/>
      <c r="V97" s="581"/>
      <c r="W97" s="581"/>
    </row>
    <row r="98" ht="12.75" customHeight="1">
      <c r="A98" s="581"/>
      <c r="B98" s="581"/>
      <c r="C98" s="581"/>
      <c r="D98" s="581"/>
      <c r="E98" s="581"/>
      <c r="F98" s="581"/>
      <c r="G98" s="581"/>
      <c r="H98" s="581"/>
      <c r="I98" s="581"/>
      <c r="J98" s="581"/>
      <c r="K98" s="581"/>
      <c r="L98" s="581"/>
      <c r="M98" s="581"/>
      <c r="N98" s="581"/>
      <c r="O98" s="581"/>
      <c r="P98" s="581"/>
      <c r="Q98" s="581"/>
      <c r="R98" s="581"/>
      <c r="S98" s="581"/>
      <c r="T98" s="581"/>
      <c r="U98" s="581"/>
      <c r="V98" s="581"/>
      <c r="W98" s="581"/>
    </row>
    <row r="99" ht="12.75" customHeight="1">
      <c r="A99" s="581"/>
      <c r="B99" s="581"/>
      <c r="C99" s="581"/>
      <c r="D99" s="581"/>
      <c r="E99" s="581"/>
      <c r="F99" s="581"/>
      <c r="G99" s="581"/>
      <c r="H99" s="581"/>
      <c r="I99" s="581"/>
      <c r="J99" s="581"/>
      <c r="K99" s="581"/>
      <c r="L99" s="581"/>
      <c r="M99" s="581"/>
      <c r="N99" s="581"/>
      <c r="O99" s="581"/>
      <c r="P99" s="581"/>
      <c r="Q99" s="581"/>
      <c r="R99" s="581"/>
      <c r="S99" s="581"/>
      <c r="T99" s="581"/>
      <c r="U99" s="581"/>
      <c r="V99" s="581"/>
      <c r="W99" s="581"/>
    </row>
    <row r="100" ht="12.75" customHeight="1">
      <c r="A100" s="581"/>
      <c r="B100" s="581"/>
      <c r="C100" s="581"/>
      <c r="D100" s="581"/>
      <c r="E100" s="581"/>
      <c r="F100" s="581"/>
      <c r="G100" s="581"/>
      <c r="H100" s="581"/>
      <c r="I100" s="581"/>
      <c r="J100" s="581"/>
      <c r="K100" s="581"/>
      <c r="L100" s="581"/>
      <c r="M100" s="581"/>
      <c r="N100" s="581"/>
      <c r="O100" s="581"/>
      <c r="P100" s="581"/>
      <c r="Q100" s="581"/>
      <c r="R100" s="581"/>
      <c r="S100" s="581"/>
      <c r="T100" s="581"/>
      <c r="U100" s="581"/>
      <c r="V100" s="581"/>
      <c r="W100" s="581"/>
    </row>
    <row r="101" ht="12.75" customHeight="1">
      <c r="A101" s="581"/>
      <c r="B101" s="581"/>
      <c r="C101" s="581"/>
      <c r="D101" s="581"/>
      <c r="E101" s="581"/>
      <c r="F101" s="581"/>
      <c r="G101" s="581"/>
      <c r="H101" s="581"/>
      <c r="I101" s="581"/>
      <c r="J101" s="581"/>
      <c r="K101" s="581"/>
      <c r="L101" s="581"/>
      <c r="M101" s="581"/>
      <c r="N101" s="581"/>
      <c r="O101" s="581"/>
      <c r="P101" s="581"/>
      <c r="Q101" s="581"/>
      <c r="R101" s="581"/>
      <c r="S101" s="581"/>
      <c r="T101" s="581"/>
      <c r="U101" s="581"/>
      <c r="V101" s="581"/>
      <c r="W101" s="581"/>
    </row>
    <row r="102" ht="12.75" customHeight="1">
      <c r="A102" s="581"/>
      <c r="B102" s="581"/>
      <c r="C102" s="581"/>
      <c r="D102" s="581"/>
      <c r="E102" s="581"/>
      <c r="F102" s="581"/>
      <c r="G102" s="581"/>
      <c r="H102" s="581"/>
      <c r="I102" s="581"/>
      <c r="J102" s="581"/>
      <c r="K102" s="581"/>
      <c r="L102" s="581"/>
      <c r="M102" s="581"/>
      <c r="N102" s="581"/>
      <c r="O102" s="581"/>
      <c r="P102" s="581"/>
      <c r="Q102" s="581"/>
      <c r="R102" s="581"/>
      <c r="S102" s="581"/>
      <c r="T102" s="581"/>
      <c r="U102" s="581"/>
      <c r="V102" s="581"/>
      <c r="W102" s="581"/>
    </row>
    <row r="103" ht="12.75" customHeight="1">
      <c r="A103" s="581"/>
      <c r="B103" s="581"/>
      <c r="C103" s="581"/>
      <c r="D103" s="581"/>
      <c r="E103" s="581"/>
      <c r="F103" s="581"/>
      <c r="G103" s="581"/>
      <c r="H103" s="581"/>
      <c r="I103" s="581"/>
      <c r="J103" s="581"/>
      <c r="K103" s="581"/>
      <c r="L103" s="581"/>
      <c r="M103" s="581"/>
      <c r="N103" s="581"/>
      <c r="O103" s="581"/>
      <c r="P103" s="581"/>
      <c r="Q103" s="581"/>
      <c r="R103" s="581"/>
      <c r="S103" s="581"/>
      <c r="T103" s="581"/>
      <c r="U103" s="581"/>
      <c r="V103" s="581"/>
      <c r="W103" s="581"/>
    </row>
    <row r="104" ht="12.75" customHeight="1">
      <c r="A104" s="581"/>
      <c r="B104" s="581"/>
      <c r="C104" s="581"/>
      <c r="D104" s="581"/>
      <c r="E104" s="581"/>
      <c r="F104" s="581"/>
      <c r="G104" s="581"/>
      <c r="H104" s="581"/>
      <c r="I104" s="581"/>
      <c r="J104" s="581"/>
      <c r="K104" s="581"/>
      <c r="L104" s="581"/>
      <c r="M104" s="581"/>
      <c r="N104" s="581"/>
      <c r="O104" s="581"/>
      <c r="P104" s="581"/>
      <c r="Q104" s="581"/>
      <c r="R104" s="581"/>
      <c r="S104" s="581"/>
      <c r="T104" s="581"/>
      <c r="U104" s="581"/>
      <c r="V104" s="581"/>
      <c r="W104" s="581"/>
    </row>
    <row r="105" ht="12.75" customHeight="1">
      <c r="A105" s="581"/>
      <c r="B105" s="581"/>
      <c r="C105" s="581"/>
      <c r="D105" s="581"/>
      <c r="E105" s="581"/>
      <c r="F105" s="581"/>
      <c r="G105" s="581"/>
      <c r="H105" s="581"/>
      <c r="I105" s="581"/>
      <c r="J105" s="581"/>
      <c r="K105" s="581"/>
      <c r="L105" s="581"/>
      <c r="M105" s="581"/>
      <c r="N105" s="581"/>
      <c r="O105" s="581"/>
      <c r="P105" s="581"/>
      <c r="Q105" s="581"/>
      <c r="R105" s="581"/>
      <c r="S105" s="581"/>
      <c r="T105" s="581"/>
      <c r="U105" s="581"/>
      <c r="V105" s="581"/>
      <c r="W105" s="581"/>
    </row>
    <row r="106" ht="12.75" customHeight="1">
      <c r="A106" s="581"/>
      <c r="B106" s="581"/>
      <c r="C106" s="581"/>
      <c r="D106" s="581"/>
      <c r="E106" s="581"/>
      <c r="F106" s="581"/>
      <c r="G106" s="581"/>
      <c r="H106" s="581"/>
      <c r="I106" s="581"/>
      <c r="J106" s="581"/>
      <c r="K106" s="581"/>
      <c r="L106" s="581"/>
      <c r="M106" s="581"/>
      <c r="N106" s="581"/>
      <c r="O106" s="581"/>
      <c r="P106" s="581"/>
      <c r="Q106" s="581"/>
      <c r="R106" s="581"/>
      <c r="S106" s="581"/>
      <c r="T106" s="581"/>
      <c r="U106" s="581"/>
      <c r="V106" s="581"/>
      <c r="W106" s="581"/>
    </row>
    <row r="107" ht="12.75" customHeight="1">
      <c r="A107" s="581"/>
      <c r="B107" s="581"/>
      <c r="C107" s="581"/>
      <c r="D107" s="581"/>
      <c r="E107" s="581"/>
      <c r="F107" s="581"/>
      <c r="G107" s="581"/>
      <c r="H107" s="581"/>
      <c r="I107" s="581"/>
      <c r="J107" s="581"/>
      <c r="K107" s="581"/>
      <c r="L107" s="581"/>
      <c r="M107" s="581"/>
      <c r="N107" s="581"/>
      <c r="O107" s="581"/>
      <c r="P107" s="581"/>
      <c r="Q107" s="581"/>
      <c r="R107" s="581"/>
      <c r="S107" s="581"/>
      <c r="T107" s="581"/>
      <c r="U107" s="581"/>
      <c r="V107" s="581"/>
      <c r="W107" s="581"/>
    </row>
    <row r="108" ht="12.75" customHeight="1">
      <c r="A108" s="581"/>
      <c r="B108" s="581"/>
      <c r="C108" s="581"/>
      <c r="D108" s="581"/>
      <c r="E108" s="581"/>
      <c r="F108" s="581"/>
      <c r="G108" s="581"/>
      <c r="H108" s="581"/>
      <c r="I108" s="581"/>
      <c r="J108" s="581"/>
      <c r="K108" s="581"/>
      <c r="L108" s="581"/>
      <c r="M108" s="581"/>
      <c r="N108" s="581"/>
      <c r="O108" s="581"/>
      <c r="P108" s="581"/>
      <c r="Q108" s="581"/>
      <c r="R108" s="581"/>
      <c r="S108" s="581"/>
      <c r="T108" s="581"/>
      <c r="U108" s="581"/>
      <c r="V108" s="581"/>
      <c r="W108" s="581"/>
    </row>
    <row r="109" ht="12.75" customHeight="1">
      <c r="A109" s="581"/>
      <c r="B109" s="581"/>
      <c r="C109" s="581"/>
      <c r="D109" s="581"/>
      <c r="E109" s="581"/>
      <c r="F109" s="581"/>
      <c r="G109" s="581"/>
      <c r="H109" s="581"/>
      <c r="I109" s="581"/>
      <c r="J109" s="581"/>
      <c r="K109" s="581"/>
      <c r="L109" s="581"/>
      <c r="M109" s="581"/>
      <c r="N109" s="581"/>
      <c r="O109" s="581"/>
      <c r="P109" s="581"/>
      <c r="Q109" s="581"/>
      <c r="R109" s="581"/>
      <c r="S109" s="581"/>
      <c r="T109" s="581"/>
      <c r="U109" s="581"/>
      <c r="V109" s="581"/>
      <c r="W109" s="581"/>
    </row>
    <row r="110" ht="12.75" customHeight="1">
      <c r="A110" s="581"/>
      <c r="B110" s="581"/>
      <c r="C110" s="581"/>
      <c r="D110" s="581"/>
      <c r="E110" s="581"/>
      <c r="F110" s="581"/>
      <c r="G110" s="581"/>
      <c r="H110" s="581"/>
      <c r="I110" s="581"/>
      <c r="J110" s="581"/>
      <c r="K110" s="581"/>
      <c r="L110" s="581"/>
      <c r="M110" s="581"/>
      <c r="N110" s="581"/>
      <c r="O110" s="581"/>
      <c r="P110" s="581"/>
      <c r="Q110" s="581"/>
      <c r="R110" s="581"/>
      <c r="S110" s="581"/>
      <c r="T110" s="581"/>
      <c r="U110" s="581"/>
      <c r="V110" s="581"/>
      <c r="W110" s="581"/>
    </row>
    <row r="111" ht="12.75" customHeight="1">
      <c r="A111" s="581"/>
      <c r="B111" s="581"/>
      <c r="C111" s="581"/>
      <c r="D111" s="581"/>
      <c r="E111" s="581"/>
      <c r="F111" s="581"/>
      <c r="G111" s="581"/>
      <c r="H111" s="581"/>
      <c r="I111" s="581"/>
      <c r="J111" s="581"/>
      <c r="K111" s="581"/>
      <c r="L111" s="581"/>
      <c r="M111" s="581"/>
      <c r="N111" s="581"/>
      <c r="O111" s="581"/>
      <c r="P111" s="581"/>
      <c r="Q111" s="581"/>
      <c r="R111" s="581"/>
      <c r="S111" s="581"/>
      <c r="T111" s="581"/>
      <c r="U111" s="581"/>
      <c r="V111" s="581"/>
      <c r="W111" s="581"/>
    </row>
    <row r="112" ht="12.75" customHeight="1">
      <c r="A112" s="581"/>
      <c r="B112" s="581"/>
      <c r="C112" s="581"/>
      <c r="D112" s="581"/>
      <c r="E112" s="581"/>
      <c r="F112" s="581"/>
      <c r="G112" s="581"/>
      <c r="H112" s="581"/>
      <c r="I112" s="581"/>
      <c r="J112" s="581"/>
      <c r="K112" s="581"/>
      <c r="L112" s="581"/>
      <c r="M112" s="581"/>
      <c r="N112" s="581"/>
      <c r="O112" s="581"/>
      <c r="P112" s="581"/>
      <c r="Q112" s="581"/>
      <c r="R112" s="581"/>
      <c r="S112" s="581"/>
      <c r="T112" s="581"/>
      <c r="U112" s="581"/>
      <c r="V112" s="581"/>
      <c r="W112" s="581"/>
    </row>
    <row r="113" ht="12.75" customHeight="1">
      <c r="A113" s="581"/>
      <c r="B113" s="581"/>
      <c r="C113" s="581"/>
      <c r="D113" s="581"/>
      <c r="E113" s="581"/>
      <c r="F113" s="581"/>
      <c r="G113" s="581"/>
      <c r="H113" s="581"/>
      <c r="I113" s="581"/>
      <c r="J113" s="581"/>
      <c r="K113" s="581"/>
      <c r="L113" s="581"/>
      <c r="M113" s="581"/>
      <c r="N113" s="581"/>
      <c r="O113" s="581"/>
      <c r="P113" s="581"/>
      <c r="Q113" s="581"/>
      <c r="R113" s="581"/>
      <c r="S113" s="581"/>
      <c r="T113" s="581"/>
      <c r="U113" s="581"/>
      <c r="V113" s="581"/>
      <c r="W113" s="581"/>
    </row>
    <row r="114" ht="12.75" customHeight="1">
      <c r="A114" s="581"/>
      <c r="B114" s="581"/>
      <c r="C114" s="581"/>
      <c r="D114" s="581"/>
      <c r="E114" s="581"/>
      <c r="F114" s="581"/>
      <c r="G114" s="581"/>
      <c r="H114" s="581"/>
      <c r="I114" s="581"/>
      <c r="J114" s="581"/>
      <c r="K114" s="581"/>
      <c r="L114" s="581"/>
      <c r="M114" s="581"/>
      <c r="N114" s="581"/>
      <c r="O114" s="581"/>
      <c r="P114" s="581"/>
      <c r="Q114" s="581"/>
      <c r="R114" s="581"/>
      <c r="S114" s="581"/>
      <c r="T114" s="581"/>
      <c r="U114" s="581"/>
      <c r="V114" s="581"/>
      <c r="W114" s="581"/>
    </row>
    <row r="115" ht="12.75" customHeight="1">
      <c r="A115" s="581"/>
      <c r="B115" s="581"/>
      <c r="C115" s="581"/>
      <c r="D115" s="581"/>
      <c r="E115" s="581"/>
      <c r="F115" s="581"/>
      <c r="G115" s="581"/>
      <c r="H115" s="581"/>
      <c r="I115" s="581"/>
      <c r="J115" s="581"/>
      <c r="K115" s="581"/>
      <c r="L115" s="581"/>
      <c r="M115" s="581"/>
      <c r="N115" s="581"/>
      <c r="O115" s="581"/>
      <c r="P115" s="581"/>
      <c r="Q115" s="581"/>
      <c r="R115" s="581"/>
      <c r="S115" s="581"/>
      <c r="T115" s="581"/>
      <c r="U115" s="581"/>
      <c r="V115" s="581"/>
      <c r="W115" s="581"/>
    </row>
    <row r="116" ht="12.75" customHeight="1">
      <c r="A116" s="581"/>
      <c r="B116" s="581"/>
      <c r="C116" s="581"/>
      <c r="D116" s="581"/>
      <c r="E116" s="581"/>
      <c r="F116" s="581"/>
      <c r="G116" s="581"/>
      <c r="H116" s="581"/>
      <c r="I116" s="581"/>
      <c r="J116" s="581"/>
      <c r="K116" s="581"/>
      <c r="L116" s="581"/>
      <c r="M116" s="581"/>
      <c r="N116" s="581"/>
      <c r="O116" s="581"/>
      <c r="P116" s="581"/>
      <c r="Q116" s="581"/>
      <c r="R116" s="581"/>
      <c r="S116" s="581"/>
      <c r="T116" s="581"/>
      <c r="U116" s="581"/>
      <c r="V116" s="581"/>
      <c r="W116" s="581"/>
    </row>
    <row r="117" ht="12.75" customHeight="1">
      <c r="A117" s="581"/>
      <c r="B117" s="581"/>
      <c r="C117" s="581"/>
      <c r="D117" s="581"/>
      <c r="E117" s="581"/>
      <c r="F117" s="581"/>
      <c r="G117" s="581"/>
      <c r="H117" s="581"/>
      <c r="I117" s="581"/>
      <c r="J117" s="581"/>
      <c r="K117" s="581"/>
      <c r="L117" s="581"/>
      <c r="M117" s="581"/>
      <c r="N117" s="581"/>
      <c r="O117" s="581"/>
      <c r="P117" s="581"/>
      <c r="Q117" s="581"/>
      <c r="R117" s="581"/>
      <c r="S117" s="581"/>
      <c r="T117" s="581"/>
      <c r="U117" s="581"/>
      <c r="V117" s="581"/>
      <c r="W117" s="581"/>
    </row>
    <row r="118" ht="12.75" customHeight="1">
      <c r="A118" s="581"/>
      <c r="B118" s="581"/>
      <c r="C118" s="581"/>
      <c r="D118" s="581"/>
      <c r="E118" s="581"/>
      <c r="F118" s="581"/>
      <c r="G118" s="581"/>
      <c r="H118" s="581"/>
      <c r="I118" s="581"/>
      <c r="J118" s="581"/>
      <c r="K118" s="581"/>
      <c r="L118" s="581"/>
      <c r="M118" s="581"/>
      <c r="N118" s="581"/>
      <c r="O118" s="581"/>
      <c r="P118" s="581"/>
      <c r="Q118" s="581"/>
      <c r="R118" s="581"/>
      <c r="S118" s="581"/>
      <c r="T118" s="581"/>
      <c r="U118" s="581"/>
      <c r="V118" s="581"/>
      <c r="W118" s="581"/>
    </row>
    <row r="119" ht="12.75" customHeight="1">
      <c r="A119" s="581"/>
      <c r="B119" s="581"/>
      <c r="C119" s="581"/>
      <c r="D119" s="581"/>
      <c r="E119" s="581"/>
      <c r="F119" s="581"/>
      <c r="G119" s="581"/>
      <c r="H119" s="581"/>
      <c r="I119" s="581"/>
      <c r="J119" s="581"/>
      <c r="K119" s="581"/>
      <c r="L119" s="581"/>
      <c r="M119" s="581"/>
      <c r="N119" s="581"/>
      <c r="O119" s="581"/>
      <c r="P119" s="581"/>
      <c r="Q119" s="581"/>
      <c r="R119" s="581"/>
      <c r="S119" s="581"/>
      <c r="T119" s="581"/>
      <c r="U119" s="581"/>
      <c r="V119" s="581"/>
      <c r="W119" s="581"/>
    </row>
    <row r="120" ht="12.75" customHeight="1">
      <c r="A120" s="581"/>
      <c r="B120" s="581"/>
      <c r="C120" s="581"/>
      <c r="D120" s="581"/>
      <c r="E120" s="581"/>
      <c r="F120" s="581"/>
      <c r="G120" s="581"/>
      <c r="H120" s="581"/>
      <c r="I120" s="581"/>
      <c r="J120" s="581"/>
      <c r="K120" s="581"/>
      <c r="L120" s="581"/>
      <c r="M120" s="581"/>
      <c r="N120" s="581"/>
      <c r="O120" s="581"/>
      <c r="P120" s="581"/>
      <c r="Q120" s="581"/>
      <c r="R120" s="581"/>
      <c r="S120" s="581"/>
      <c r="T120" s="581"/>
      <c r="U120" s="581"/>
      <c r="V120" s="581"/>
      <c r="W120" s="581"/>
    </row>
    <row r="121" ht="12.75" customHeight="1">
      <c r="A121" s="581"/>
      <c r="B121" s="581"/>
      <c r="C121" s="581"/>
      <c r="D121" s="581"/>
      <c r="E121" s="581"/>
      <c r="F121" s="581"/>
      <c r="G121" s="581"/>
      <c r="H121" s="581"/>
      <c r="I121" s="581"/>
      <c r="J121" s="581"/>
      <c r="K121" s="581"/>
      <c r="L121" s="581"/>
      <c r="M121" s="581"/>
      <c r="N121" s="581"/>
      <c r="O121" s="581"/>
      <c r="P121" s="581"/>
      <c r="Q121" s="581"/>
      <c r="R121" s="581"/>
      <c r="S121" s="581"/>
      <c r="T121" s="581"/>
      <c r="U121" s="581"/>
      <c r="V121" s="581"/>
      <c r="W121" s="581"/>
    </row>
    <row r="122" ht="12.75" customHeight="1">
      <c r="A122" s="581"/>
      <c r="B122" s="581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81"/>
      <c r="T122" s="581"/>
      <c r="U122" s="581"/>
      <c r="V122" s="581"/>
      <c r="W122" s="581"/>
    </row>
    <row r="123" ht="12.75" customHeight="1">
      <c r="A123" s="581"/>
      <c r="B123" s="581"/>
      <c r="C123" s="581"/>
      <c r="D123" s="581"/>
      <c r="E123" s="581"/>
      <c r="F123" s="581"/>
      <c r="G123" s="581"/>
      <c r="H123" s="581"/>
      <c r="I123" s="581"/>
      <c r="J123" s="581"/>
      <c r="K123" s="581"/>
      <c r="L123" s="581"/>
      <c r="M123" s="581"/>
      <c r="N123" s="581"/>
      <c r="O123" s="581"/>
      <c r="P123" s="581"/>
      <c r="Q123" s="581"/>
      <c r="R123" s="581"/>
      <c r="S123" s="581"/>
      <c r="T123" s="581"/>
      <c r="U123" s="581"/>
      <c r="V123" s="581"/>
      <c r="W123" s="581"/>
    </row>
    <row r="124" ht="12.75" customHeight="1">
      <c r="A124" s="581"/>
      <c r="B124" s="581"/>
      <c r="C124" s="581"/>
      <c r="D124" s="581"/>
      <c r="E124" s="581"/>
      <c r="F124" s="581"/>
      <c r="G124" s="581"/>
      <c r="H124" s="581"/>
      <c r="I124" s="581"/>
      <c r="J124" s="581"/>
      <c r="K124" s="581"/>
      <c r="L124" s="581"/>
      <c r="M124" s="581"/>
      <c r="N124" s="581"/>
      <c r="O124" s="581"/>
      <c r="P124" s="581"/>
      <c r="Q124" s="581"/>
      <c r="R124" s="581"/>
      <c r="S124" s="581"/>
      <c r="T124" s="581"/>
      <c r="U124" s="581"/>
      <c r="V124" s="581"/>
      <c r="W124" s="581"/>
    </row>
    <row r="125" ht="12.75" customHeight="1">
      <c r="A125" s="581"/>
      <c r="B125" s="581"/>
      <c r="C125" s="581"/>
      <c r="D125" s="581"/>
      <c r="E125" s="581"/>
      <c r="F125" s="581"/>
      <c r="G125" s="581"/>
      <c r="H125" s="581"/>
      <c r="I125" s="581"/>
      <c r="J125" s="581"/>
      <c r="K125" s="581"/>
      <c r="L125" s="581"/>
      <c r="M125" s="581"/>
      <c r="N125" s="581"/>
      <c r="O125" s="581"/>
      <c r="P125" s="581"/>
      <c r="Q125" s="581"/>
      <c r="R125" s="581"/>
      <c r="S125" s="581"/>
      <c r="T125" s="581"/>
      <c r="U125" s="581"/>
      <c r="V125" s="581"/>
      <c r="W125" s="581"/>
    </row>
    <row r="126" ht="12.75" customHeight="1">
      <c r="A126" s="581"/>
      <c r="B126" s="581"/>
      <c r="C126" s="581"/>
      <c r="D126" s="581"/>
      <c r="E126" s="581"/>
      <c r="F126" s="581"/>
      <c r="G126" s="581"/>
      <c r="H126" s="581"/>
      <c r="I126" s="581"/>
      <c r="J126" s="581"/>
      <c r="K126" s="581"/>
      <c r="L126" s="581"/>
      <c r="M126" s="581"/>
      <c r="N126" s="581"/>
      <c r="O126" s="581"/>
      <c r="P126" s="581"/>
      <c r="Q126" s="581"/>
      <c r="R126" s="581"/>
      <c r="S126" s="581"/>
      <c r="T126" s="581"/>
      <c r="U126" s="581"/>
      <c r="V126" s="581"/>
      <c r="W126" s="581"/>
    </row>
    <row r="127" ht="12.75" customHeight="1">
      <c r="A127" s="581"/>
      <c r="B127" s="581"/>
      <c r="C127" s="581"/>
      <c r="D127" s="581"/>
      <c r="E127" s="581"/>
      <c r="F127" s="581"/>
      <c r="G127" s="581"/>
      <c r="H127" s="581"/>
      <c r="I127" s="581"/>
      <c r="J127" s="581"/>
      <c r="K127" s="581"/>
      <c r="L127" s="581"/>
      <c r="M127" s="581"/>
      <c r="N127" s="581"/>
      <c r="O127" s="581"/>
      <c r="P127" s="581"/>
      <c r="Q127" s="581"/>
      <c r="R127" s="581"/>
      <c r="S127" s="581"/>
      <c r="T127" s="581"/>
      <c r="U127" s="581"/>
      <c r="V127" s="581"/>
      <c r="W127" s="581"/>
    </row>
    <row r="128" ht="12.75" customHeight="1">
      <c r="A128" s="581"/>
      <c r="B128" s="581"/>
      <c r="C128" s="581"/>
      <c r="D128" s="581"/>
      <c r="E128" s="581"/>
      <c r="F128" s="581"/>
      <c r="G128" s="581"/>
      <c r="H128" s="581"/>
      <c r="I128" s="581"/>
      <c r="J128" s="581"/>
      <c r="K128" s="581"/>
      <c r="L128" s="581"/>
      <c r="M128" s="581"/>
      <c r="N128" s="581"/>
      <c r="O128" s="581"/>
      <c r="P128" s="581"/>
      <c r="Q128" s="581"/>
      <c r="R128" s="581"/>
      <c r="S128" s="581"/>
      <c r="T128" s="581"/>
      <c r="U128" s="581"/>
      <c r="V128" s="581"/>
      <c r="W128" s="581"/>
    </row>
    <row r="129" ht="12.75" customHeight="1">
      <c r="A129" s="581"/>
      <c r="B129" s="581"/>
      <c r="C129" s="581"/>
      <c r="D129" s="581"/>
      <c r="E129" s="581"/>
      <c r="F129" s="581"/>
      <c r="G129" s="581"/>
      <c r="H129" s="581"/>
      <c r="I129" s="581"/>
      <c r="J129" s="581"/>
      <c r="K129" s="581"/>
      <c r="L129" s="581"/>
      <c r="M129" s="581"/>
      <c r="N129" s="581"/>
      <c r="O129" s="581"/>
      <c r="P129" s="581"/>
      <c r="Q129" s="581"/>
      <c r="R129" s="581"/>
      <c r="S129" s="581"/>
      <c r="T129" s="581"/>
      <c r="U129" s="581"/>
      <c r="V129" s="581"/>
      <c r="W129" s="581"/>
    </row>
    <row r="130" ht="12.75" customHeight="1">
      <c r="A130" s="581"/>
      <c r="B130" s="581"/>
      <c r="C130" s="581"/>
      <c r="D130" s="581"/>
      <c r="E130" s="581"/>
      <c r="F130" s="581"/>
      <c r="G130" s="581"/>
      <c r="H130" s="581"/>
      <c r="I130" s="581"/>
      <c r="J130" s="581"/>
      <c r="K130" s="581"/>
      <c r="L130" s="581"/>
      <c r="M130" s="581"/>
      <c r="N130" s="581"/>
      <c r="O130" s="581"/>
      <c r="P130" s="581"/>
      <c r="Q130" s="581"/>
      <c r="R130" s="581"/>
      <c r="S130" s="581"/>
      <c r="T130" s="581"/>
      <c r="U130" s="581"/>
      <c r="V130" s="581"/>
      <c r="W130" s="581"/>
    </row>
    <row r="131" ht="12.75" customHeight="1">
      <c r="A131" s="581"/>
      <c r="B131" s="581"/>
      <c r="C131" s="581"/>
      <c r="D131" s="581"/>
      <c r="E131" s="581"/>
      <c r="F131" s="581"/>
      <c r="G131" s="581"/>
      <c r="H131" s="581"/>
      <c r="I131" s="581"/>
      <c r="J131" s="581"/>
      <c r="K131" s="581"/>
      <c r="L131" s="581"/>
      <c r="M131" s="581"/>
      <c r="N131" s="581"/>
      <c r="O131" s="581"/>
      <c r="P131" s="581"/>
      <c r="Q131" s="581"/>
      <c r="R131" s="581"/>
      <c r="S131" s="581"/>
      <c r="T131" s="581"/>
      <c r="U131" s="581"/>
      <c r="V131" s="581"/>
      <c r="W131" s="581"/>
    </row>
    <row r="132" ht="12.75" customHeight="1">
      <c r="A132" s="581"/>
      <c r="B132" s="581"/>
      <c r="C132" s="581"/>
      <c r="D132" s="581"/>
      <c r="E132" s="581"/>
      <c r="F132" s="581"/>
      <c r="G132" s="581"/>
      <c r="H132" s="581"/>
      <c r="I132" s="581"/>
      <c r="J132" s="581"/>
      <c r="K132" s="581"/>
      <c r="L132" s="581"/>
      <c r="M132" s="581"/>
      <c r="N132" s="581"/>
      <c r="O132" s="581"/>
      <c r="P132" s="581"/>
      <c r="Q132" s="581"/>
      <c r="R132" s="581"/>
      <c r="S132" s="581"/>
      <c r="T132" s="581"/>
      <c r="U132" s="581"/>
      <c r="V132" s="581"/>
      <c r="W132" s="581"/>
    </row>
    <row r="133" ht="12.75" customHeight="1">
      <c r="A133" s="581"/>
      <c r="B133" s="581"/>
      <c r="C133" s="581"/>
      <c r="D133" s="581"/>
      <c r="E133" s="581"/>
      <c r="F133" s="581"/>
      <c r="G133" s="581"/>
      <c r="H133" s="581"/>
      <c r="I133" s="581"/>
      <c r="J133" s="581"/>
      <c r="K133" s="581"/>
      <c r="L133" s="581"/>
      <c r="M133" s="581"/>
      <c r="N133" s="581"/>
      <c r="O133" s="581"/>
      <c r="P133" s="581"/>
      <c r="Q133" s="581"/>
      <c r="R133" s="581"/>
      <c r="S133" s="581"/>
      <c r="T133" s="581"/>
      <c r="U133" s="581"/>
      <c r="V133" s="581"/>
      <c r="W133" s="581"/>
    </row>
    <row r="134" ht="12.75" customHeight="1">
      <c r="A134" s="581"/>
      <c r="B134" s="581"/>
      <c r="C134" s="581"/>
      <c r="D134" s="581"/>
      <c r="E134" s="581"/>
      <c r="F134" s="581"/>
      <c r="G134" s="581"/>
      <c r="H134" s="581"/>
      <c r="I134" s="581"/>
      <c r="J134" s="581"/>
      <c r="K134" s="581"/>
      <c r="L134" s="581"/>
      <c r="M134" s="581"/>
      <c r="N134" s="581"/>
      <c r="O134" s="581"/>
      <c r="P134" s="581"/>
      <c r="Q134" s="581"/>
      <c r="R134" s="581"/>
      <c r="S134" s="581"/>
      <c r="T134" s="581"/>
      <c r="U134" s="581"/>
      <c r="V134" s="581"/>
      <c r="W134" s="581"/>
    </row>
    <row r="135" ht="12.75" customHeight="1">
      <c r="A135" s="581"/>
      <c r="B135" s="581"/>
      <c r="C135" s="581"/>
      <c r="D135" s="581"/>
      <c r="E135" s="581"/>
      <c r="F135" s="581"/>
      <c r="G135" s="581"/>
      <c r="H135" s="581"/>
      <c r="I135" s="581"/>
      <c r="J135" s="581"/>
      <c r="K135" s="581"/>
      <c r="L135" s="581"/>
      <c r="M135" s="581"/>
      <c r="N135" s="581"/>
      <c r="O135" s="581"/>
      <c r="P135" s="581"/>
      <c r="Q135" s="581"/>
      <c r="R135" s="581"/>
      <c r="S135" s="581"/>
      <c r="T135" s="581"/>
      <c r="U135" s="581"/>
      <c r="V135" s="581"/>
      <c r="W135" s="581"/>
    </row>
    <row r="136" ht="12.75" customHeight="1">
      <c r="A136" s="581"/>
      <c r="B136" s="581"/>
      <c r="C136" s="581"/>
      <c r="D136" s="581"/>
      <c r="E136" s="581"/>
      <c r="F136" s="581"/>
      <c r="G136" s="581"/>
      <c r="H136" s="581"/>
      <c r="I136" s="581"/>
      <c r="J136" s="581"/>
      <c r="K136" s="581"/>
      <c r="L136" s="581"/>
      <c r="M136" s="581"/>
      <c r="N136" s="581"/>
      <c r="O136" s="581"/>
      <c r="P136" s="581"/>
      <c r="Q136" s="581"/>
      <c r="R136" s="581"/>
      <c r="S136" s="581"/>
      <c r="T136" s="581"/>
      <c r="U136" s="581"/>
      <c r="V136" s="581"/>
      <c r="W136" s="581"/>
    </row>
    <row r="137" ht="12.75" customHeight="1">
      <c r="A137" s="581"/>
      <c r="B137" s="581"/>
      <c r="C137" s="581"/>
      <c r="D137" s="581"/>
      <c r="E137" s="581"/>
      <c r="F137" s="581"/>
      <c r="G137" s="581"/>
      <c r="H137" s="581"/>
      <c r="I137" s="581"/>
      <c r="J137" s="581"/>
      <c r="K137" s="581"/>
      <c r="L137" s="581"/>
      <c r="M137" s="581"/>
      <c r="N137" s="581"/>
      <c r="O137" s="581"/>
      <c r="P137" s="581"/>
      <c r="Q137" s="581"/>
      <c r="R137" s="581"/>
      <c r="S137" s="581"/>
      <c r="T137" s="581"/>
      <c r="U137" s="581"/>
      <c r="V137" s="581"/>
      <c r="W137" s="581"/>
    </row>
    <row r="138" ht="12.75" customHeight="1">
      <c r="A138" s="581"/>
      <c r="B138" s="581"/>
      <c r="C138" s="581"/>
      <c r="D138" s="581"/>
      <c r="E138" s="581"/>
      <c r="F138" s="581"/>
      <c r="G138" s="581"/>
      <c r="H138" s="581"/>
      <c r="I138" s="581"/>
      <c r="J138" s="581"/>
      <c r="K138" s="581"/>
      <c r="L138" s="581"/>
      <c r="M138" s="581"/>
      <c r="N138" s="581"/>
      <c r="O138" s="581"/>
      <c r="P138" s="581"/>
      <c r="Q138" s="581"/>
      <c r="R138" s="581"/>
      <c r="S138" s="581"/>
      <c r="T138" s="581"/>
      <c r="U138" s="581"/>
      <c r="V138" s="581"/>
      <c r="W138" s="581"/>
    </row>
    <row r="139" ht="12.75" customHeight="1">
      <c r="A139" s="581"/>
      <c r="B139" s="581"/>
      <c r="C139" s="581"/>
      <c r="D139" s="581"/>
      <c r="E139" s="581"/>
      <c r="F139" s="581"/>
      <c r="G139" s="581"/>
      <c r="H139" s="581"/>
      <c r="I139" s="581"/>
      <c r="J139" s="581"/>
      <c r="K139" s="581"/>
      <c r="L139" s="581"/>
      <c r="M139" s="581"/>
      <c r="N139" s="581"/>
      <c r="O139" s="581"/>
      <c r="P139" s="581"/>
      <c r="Q139" s="581"/>
      <c r="R139" s="581"/>
      <c r="S139" s="581"/>
      <c r="T139" s="581"/>
      <c r="U139" s="581"/>
      <c r="V139" s="581"/>
      <c r="W139" s="581"/>
    </row>
    <row r="140" ht="12.75" customHeight="1">
      <c r="A140" s="581"/>
      <c r="B140" s="581"/>
      <c r="C140" s="581"/>
      <c r="D140" s="581"/>
      <c r="E140" s="581"/>
      <c r="F140" s="581"/>
      <c r="G140" s="581"/>
      <c r="H140" s="581"/>
      <c r="I140" s="581"/>
      <c r="J140" s="581"/>
      <c r="K140" s="581"/>
      <c r="L140" s="581"/>
      <c r="M140" s="581"/>
      <c r="N140" s="581"/>
      <c r="O140" s="581"/>
      <c r="P140" s="581"/>
      <c r="Q140" s="581"/>
      <c r="R140" s="581"/>
      <c r="S140" s="581"/>
      <c r="T140" s="581"/>
      <c r="U140" s="581"/>
      <c r="V140" s="581"/>
      <c r="W140" s="581"/>
    </row>
    <row r="141" ht="12.75" customHeight="1">
      <c r="A141" s="581"/>
      <c r="B141" s="581"/>
      <c r="C141" s="581"/>
      <c r="D141" s="581"/>
      <c r="E141" s="581"/>
      <c r="F141" s="581"/>
      <c r="G141" s="581"/>
      <c r="H141" s="581"/>
      <c r="I141" s="581"/>
      <c r="J141" s="581"/>
      <c r="K141" s="581"/>
      <c r="L141" s="581"/>
      <c r="M141" s="581"/>
      <c r="N141" s="581"/>
      <c r="O141" s="581"/>
      <c r="P141" s="581"/>
      <c r="Q141" s="581"/>
      <c r="R141" s="581"/>
      <c r="S141" s="581"/>
      <c r="T141" s="581"/>
      <c r="U141" s="581"/>
      <c r="V141" s="581"/>
      <c r="W141" s="581"/>
    </row>
    <row r="142" ht="12.75" customHeight="1">
      <c r="A142" s="581"/>
      <c r="B142" s="581"/>
      <c r="C142" s="581"/>
      <c r="D142" s="581"/>
      <c r="E142" s="581"/>
      <c r="F142" s="581"/>
      <c r="G142" s="581"/>
      <c r="H142" s="581"/>
      <c r="I142" s="581"/>
      <c r="J142" s="581"/>
      <c r="K142" s="581"/>
      <c r="L142" s="581"/>
      <c r="M142" s="581"/>
      <c r="N142" s="581"/>
      <c r="O142" s="581"/>
      <c r="P142" s="581"/>
      <c r="Q142" s="581"/>
      <c r="R142" s="581"/>
      <c r="S142" s="581"/>
      <c r="T142" s="581"/>
      <c r="U142" s="581"/>
      <c r="V142" s="581"/>
      <c r="W142" s="581"/>
    </row>
    <row r="143" ht="12.75" customHeight="1">
      <c r="A143" s="581"/>
      <c r="B143" s="581"/>
      <c r="C143" s="581"/>
      <c r="D143" s="581"/>
      <c r="E143" s="581"/>
      <c r="F143" s="581"/>
      <c r="G143" s="581"/>
      <c r="H143" s="581"/>
      <c r="I143" s="581"/>
      <c r="J143" s="581"/>
      <c r="K143" s="581"/>
      <c r="L143" s="581"/>
      <c r="M143" s="581"/>
      <c r="N143" s="581"/>
      <c r="O143" s="581"/>
      <c r="P143" s="581"/>
      <c r="Q143" s="581"/>
      <c r="R143" s="581"/>
      <c r="S143" s="581"/>
      <c r="T143" s="581"/>
      <c r="U143" s="581"/>
      <c r="V143" s="581"/>
      <c r="W143" s="581"/>
    </row>
    <row r="144" ht="12.75" customHeight="1">
      <c r="A144" s="581"/>
      <c r="B144" s="581"/>
      <c r="C144" s="581"/>
      <c r="D144" s="581"/>
      <c r="E144" s="581"/>
      <c r="F144" s="581"/>
      <c r="G144" s="581"/>
      <c r="H144" s="581"/>
      <c r="I144" s="581"/>
      <c r="J144" s="581"/>
      <c r="K144" s="581"/>
      <c r="L144" s="581"/>
      <c r="M144" s="581"/>
      <c r="N144" s="581"/>
      <c r="O144" s="581"/>
      <c r="P144" s="581"/>
      <c r="Q144" s="581"/>
      <c r="R144" s="581"/>
      <c r="S144" s="581"/>
      <c r="T144" s="581"/>
      <c r="U144" s="581"/>
      <c r="V144" s="581"/>
      <c r="W144" s="581"/>
    </row>
    <row r="145" ht="12.75" customHeight="1">
      <c r="A145" s="581"/>
      <c r="B145" s="581"/>
      <c r="C145" s="581"/>
      <c r="D145" s="581"/>
      <c r="E145" s="581"/>
      <c r="F145" s="581"/>
      <c r="G145" s="581"/>
      <c r="H145" s="581"/>
      <c r="I145" s="581"/>
      <c r="J145" s="581"/>
      <c r="K145" s="581"/>
      <c r="L145" s="581"/>
      <c r="M145" s="581"/>
      <c r="N145" s="581"/>
      <c r="O145" s="581"/>
      <c r="P145" s="581"/>
      <c r="Q145" s="581"/>
      <c r="R145" s="581"/>
      <c r="S145" s="581"/>
      <c r="T145" s="581"/>
      <c r="U145" s="581"/>
      <c r="V145" s="581"/>
      <c r="W145" s="581"/>
    </row>
    <row r="146" ht="12.75" customHeight="1">
      <c r="A146" s="581"/>
      <c r="B146" s="581"/>
      <c r="C146" s="581"/>
      <c r="D146" s="581"/>
      <c r="E146" s="581"/>
      <c r="F146" s="581"/>
      <c r="G146" s="581"/>
      <c r="H146" s="581"/>
      <c r="I146" s="581"/>
      <c r="J146" s="581"/>
      <c r="K146" s="581"/>
      <c r="L146" s="581"/>
      <c r="M146" s="581"/>
      <c r="N146" s="581"/>
      <c r="O146" s="581"/>
      <c r="P146" s="581"/>
      <c r="Q146" s="581"/>
      <c r="R146" s="581"/>
      <c r="S146" s="581"/>
      <c r="T146" s="581"/>
      <c r="U146" s="581"/>
      <c r="V146" s="581"/>
      <c r="W146" s="581"/>
    </row>
    <row r="147" ht="12.75" customHeight="1">
      <c r="A147" s="581"/>
      <c r="B147" s="581"/>
      <c r="C147" s="581"/>
      <c r="D147" s="581"/>
      <c r="E147" s="581"/>
      <c r="F147" s="581"/>
      <c r="G147" s="581"/>
      <c r="H147" s="581"/>
      <c r="I147" s="581"/>
      <c r="J147" s="581"/>
      <c r="K147" s="581"/>
      <c r="L147" s="581"/>
      <c r="M147" s="581"/>
      <c r="N147" s="581"/>
      <c r="O147" s="581"/>
      <c r="P147" s="581"/>
      <c r="Q147" s="581"/>
      <c r="R147" s="581"/>
      <c r="S147" s="581"/>
      <c r="T147" s="581"/>
      <c r="U147" s="581"/>
      <c r="V147" s="581"/>
      <c r="W147" s="581"/>
    </row>
    <row r="148" ht="12.75" customHeight="1">
      <c r="A148" s="581"/>
      <c r="B148" s="581"/>
      <c r="C148" s="581"/>
      <c r="D148" s="581"/>
      <c r="E148" s="581"/>
      <c r="F148" s="581"/>
      <c r="G148" s="581"/>
      <c r="H148" s="581"/>
      <c r="I148" s="581"/>
      <c r="J148" s="581"/>
      <c r="K148" s="581"/>
      <c r="L148" s="581"/>
      <c r="M148" s="581"/>
      <c r="N148" s="581"/>
      <c r="O148" s="581"/>
      <c r="P148" s="581"/>
      <c r="Q148" s="581"/>
      <c r="R148" s="581"/>
      <c r="S148" s="581"/>
      <c r="T148" s="581"/>
      <c r="U148" s="581"/>
      <c r="V148" s="581"/>
      <c r="W148" s="581"/>
    </row>
    <row r="149" ht="12.75" customHeight="1">
      <c r="A149" s="581"/>
      <c r="B149" s="581"/>
      <c r="C149" s="581"/>
      <c r="D149" s="581"/>
      <c r="E149" s="581"/>
      <c r="F149" s="581"/>
      <c r="G149" s="581"/>
      <c r="H149" s="581"/>
      <c r="I149" s="581"/>
      <c r="J149" s="581"/>
      <c r="K149" s="581"/>
      <c r="L149" s="581"/>
      <c r="M149" s="581"/>
      <c r="N149" s="581"/>
      <c r="O149" s="581"/>
      <c r="P149" s="581"/>
      <c r="Q149" s="581"/>
      <c r="R149" s="581"/>
      <c r="S149" s="581"/>
      <c r="T149" s="581"/>
      <c r="U149" s="581"/>
      <c r="V149" s="581"/>
      <c r="W149" s="581"/>
    </row>
    <row r="150" ht="12.75" customHeight="1">
      <c r="A150" s="581"/>
      <c r="B150" s="581"/>
      <c r="C150" s="581"/>
      <c r="D150" s="581"/>
      <c r="E150" s="581"/>
      <c r="F150" s="581"/>
      <c r="G150" s="581"/>
      <c r="H150" s="581"/>
      <c r="I150" s="581"/>
      <c r="J150" s="581"/>
      <c r="K150" s="581"/>
      <c r="L150" s="581"/>
      <c r="M150" s="581"/>
      <c r="N150" s="581"/>
      <c r="O150" s="581"/>
      <c r="P150" s="581"/>
      <c r="Q150" s="581"/>
      <c r="R150" s="581"/>
      <c r="S150" s="581"/>
      <c r="T150" s="581"/>
      <c r="U150" s="581"/>
      <c r="V150" s="581"/>
      <c r="W150" s="581"/>
    </row>
    <row r="151" ht="12.75" customHeight="1">
      <c r="A151" s="581"/>
      <c r="B151" s="581"/>
      <c r="C151" s="581"/>
      <c r="D151" s="581"/>
      <c r="E151" s="581"/>
      <c r="F151" s="581"/>
      <c r="G151" s="581"/>
      <c r="H151" s="581"/>
      <c r="I151" s="581"/>
      <c r="J151" s="581"/>
      <c r="K151" s="581"/>
      <c r="L151" s="581"/>
      <c r="M151" s="581"/>
      <c r="N151" s="581"/>
      <c r="O151" s="581"/>
      <c r="P151" s="581"/>
      <c r="Q151" s="581"/>
      <c r="R151" s="581"/>
      <c r="S151" s="581"/>
      <c r="T151" s="581"/>
      <c r="U151" s="581"/>
      <c r="V151" s="581"/>
      <c r="W151" s="581"/>
    </row>
    <row r="152" ht="12.75" customHeight="1">
      <c r="A152" s="581"/>
      <c r="B152" s="581"/>
      <c r="C152" s="581"/>
      <c r="D152" s="581"/>
      <c r="E152" s="581"/>
      <c r="F152" s="581"/>
      <c r="G152" s="581"/>
      <c r="H152" s="581"/>
      <c r="I152" s="581"/>
      <c r="J152" s="581"/>
      <c r="K152" s="581"/>
      <c r="L152" s="581"/>
      <c r="M152" s="581"/>
      <c r="N152" s="581"/>
      <c r="O152" s="581"/>
      <c r="P152" s="581"/>
      <c r="Q152" s="581"/>
      <c r="R152" s="581"/>
      <c r="S152" s="581"/>
      <c r="T152" s="581"/>
      <c r="U152" s="581"/>
      <c r="V152" s="581"/>
      <c r="W152" s="581"/>
    </row>
    <row r="153" ht="12.75" customHeight="1">
      <c r="A153" s="581"/>
      <c r="B153" s="581"/>
      <c r="C153" s="581"/>
      <c r="D153" s="581"/>
      <c r="E153" s="581"/>
      <c r="F153" s="581"/>
      <c r="G153" s="581"/>
      <c r="H153" s="581"/>
      <c r="I153" s="581"/>
      <c r="J153" s="581"/>
      <c r="K153" s="581"/>
      <c r="L153" s="581"/>
      <c r="M153" s="581"/>
      <c r="N153" s="581"/>
      <c r="O153" s="581"/>
      <c r="P153" s="581"/>
      <c r="Q153" s="581"/>
      <c r="R153" s="581"/>
      <c r="S153" s="581"/>
      <c r="T153" s="581"/>
      <c r="U153" s="581"/>
      <c r="V153" s="581"/>
      <c r="W153" s="581"/>
    </row>
    <row r="154" ht="12.75" customHeight="1">
      <c r="A154" s="581"/>
      <c r="B154" s="581"/>
      <c r="C154" s="581"/>
      <c r="D154" s="581"/>
      <c r="E154" s="581"/>
      <c r="F154" s="581"/>
      <c r="G154" s="581"/>
      <c r="H154" s="581"/>
      <c r="I154" s="581"/>
      <c r="J154" s="581"/>
      <c r="K154" s="581"/>
      <c r="L154" s="581"/>
      <c r="M154" s="581"/>
      <c r="N154" s="581"/>
      <c r="O154" s="581"/>
      <c r="P154" s="581"/>
      <c r="Q154" s="581"/>
      <c r="R154" s="581"/>
      <c r="S154" s="581"/>
      <c r="T154" s="581"/>
      <c r="U154" s="581"/>
      <c r="V154" s="581"/>
      <c r="W154" s="581"/>
    </row>
    <row r="155" ht="12.75" customHeight="1">
      <c r="A155" s="581"/>
      <c r="B155" s="581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81"/>
      <c r="T155" s="581"/>
      <c r="U155" s="581"/>
      <c r="V155" s="581"/>
      <c r="W155" s="581"/>
    </row>
    <row r="156" ht="12.75" customHeight="1">
      <c r="A156" s="581"/>
      <c r="B156" s="581"/>
      <c r="C156" s="581"/>
      <c r="D156" s="581"/>
      <c r="E156" s="581"/>
      <c r="F156" s="581"/>
      <c r="G156" s="581"/>
      <c r="H156" s="581"/>
      <c r="I156" s="581"/>
      <c r="J156" s="581"/>
      <c r="K156" s="581"/>
      <c r="L156" s="581"/>
      <c r="M156" s="581"/>
      <c r="N156" s="581"/>
      <c r="O156" s="581"/>
      <c r="P156" s="581"/>
      <c r="Q156" s="581"/>
      <c r="R156" s="581"/>
      <c r="S156" s="581"/>
      <c r="T156" s="581"/>
      <c r="U156" s="581"/>
      <c r="V156" s="581"/>
      <c r="W156" s="581"/>
    </row>
    <row r="157" ht="12.75" customHeight="1">
      <c r="A157" s="581"/>
      <c r="B157" s="581"/>
      <c r="C157" s="581"/>
      <c r="D157" s="581"/>
      <c r="E157" s="581"/>
      <c r="F157" s="581"/>
      <c r="G157" s="581"/>
      <c r="H157" s="581"/>
      <c r="I157" s="581"/>
      <c r="J157" s="581"/>
      <c r="K157" s="581"/>
      <c r="L157" s="581"/>
      <c r="M157" s="581"/>
      <c r="N157" s="581"/>
      <c r="O157" s="581"/>
      <c r="P157" s="581"/>
      <c r="Q157" s="581"/>
      <c r="R157" s="581"/>
      <c r="S157" s="581"/>
      <c r="T157" s="581"/>
      <c r="U157" s="581"/>
      <c r="V157" s="581"/>
      <c r="W157" s="581"/>
    </row>
    <row r="158" ht="12.75" customHeight="1">
      <c r="A158" s="581"/>
      <c r="B158" s="581"/>
      <c r="C158" s="581"/>
      <c r="D158" s="581"/>
      <c r="E158" s="581"/>
      <c r="F158" s="581"/>
      <c r="G158" s="581"/>
      <c r="H158" s="581"/>
      <c r="I158" s="581"/>
      <c r="J158" s="581"/>
      <c r="K158" s="581"/>
      <c r="L158" s="581"/>
      <c r="M158" s="581"/>
      <c r="N158" s="581"/>
      <c r="O158" s="581"/>
      <c r="P158" s="581"/>
      <c r="Q158" s="581"/>
      <c r="R158" s="581"/>
      <c r="S158" s="581"/>
      <c r="T158" s="581"/>
      <c r="U158" s="581"/>
      <c r="V158" s="581"/>
      <c r="W158" s="581"/>
    </row>
    <row r="159" ht="12.75" customHeight="1">
      <c r="A159" s="581"/>
      <c r="B159" s="581"/>
      <c r="C159" s="581"/>
      <c r="D159" s="581"/>
      <c r="E159" s="581"/>
      <c r="F159" s="581"/>
      <c r="G159" s="581"/>
      <c r="H159" s="581"/>
      <c r="I159" s="581"/>
      <c r="J159" s="581"/>
      <c r="K159" s="581"/>
      <c r="L159" s="581"/>
      <c r="M159" s="581"/>
      <c r="N159" s="581"/>
      <c r="O159" s="581"/>
      <c r="P159" s="581"/>
      <c r="Q159" s="581"/>
      <c r="R159" s="581"/>
      <c r="S159" s="581"/>
      <c r="T159" s="581"/>
      <c r="U159" s="581"/>
      <c r="V159" s="581"/>
      <c r="W159" s="581"/>
    </row>
    <row r="160" ht="12.75" customHeight="1">
      <c r="A160" s="581"/>
      <c r="B160" s="581"/>
      <c r="C160" s="581"/>
      <c r="D160" s="581"/>
      <c r="E160" s="581"/>
      <c r="F160" s="581"/>
      <c r="G160" s="581"/>
      <c r="H160" s="581"/>
      <c r="I160" s="581"/>
      <c r="J160" s="581"/>
      <c r="K160" s="581"/>
      <c r="L160" s="581"/>
      <c r="M160" s="581"/>
      <c r="N160" s="581"/>
      <c r="O160" s="581"/>
      <c r="P160" s="581"/>
      <c r="Q160" s="581"/>
      <c r="R160" s="581"/>
      <c r="S160" s="581"/>
      <c r="T160" s="581"/>
      <c r="U160" s="581"/>
      <c r="V160" s="581"/>
      <c r="W160" s="581"/>
    </row>
    <row r="161" ht="12.75" customHeight="1">
      <c r="A161" s="581"/>
      <c r="B161" s="581"/>
      <c r="C161" s="581"/>
      <c r="D161" s="581"/>
      <c r="E161" s="581"/>
      <c r="F161" s="581"/>
      <c r="G161" s="581"/>
      <c r="H161" s="581"/>
      <c r="I161" s="581"/>
      <c r="J161" s="581"/>
      <c r="K161" s="581"/>
      <c r="L161" s="581"/>
      <c r="M161" s="581"/>
      <c r="N161" s="581"/>
      <c r="O161" s="581"/>
      <c r="P161" s="581"/>
      <c r="Q161" s="581"/>
      <c r="R161" s="581"/>
      <c r="S161" s="581"/>
      <c r="T161" s="581"/>
      <c r="U161" s="581"/>
      <c r="V161" s="581"/>
      <c r="W161" s="581"/>
    </row>
    <row r="162" ht="12.75" customHeight="1">
      <c r="A162" s="581"/>
      <c r="B162" s="581"/>
      <c r="C162" s="581"/>
      <c r="D162" s="581"/>
      <c r="E162" s="581"/>
      <c r="F162" s="581"/>
      <c r="G162" s="581"/>
      <c r="H162" s="581"/>
      <c r="I162" s="581"/>
      <c r="J162" s="581"/>
      <c r="K162" s="581"/>
      <c r="L162" s="581"/>
      <c r="M162" s="581"/>
      <c r="N162" s="581"/>
      <c r="O162" s="581"/>
      <c r="P162" s="581"/>
      <c r="Q162" s="581"/>
      <c r="R162" s="581"/>
      <c r="S162" s="581"/>
      <c r="T162" s="581"/>
      <c r="U162" s="581"/>
      <c r="V162" s="581"/>
      <c r="W162" s="581"/>
    </row>
    <row r="163" ht="12.75" customHeight="1">
      <c r="A163" s="581"/>
      <c r="B163" s="581"/>
      <c r="C163" s="581"/>
      <c r="D163" s="581"/>
      <c r="E163" s="581"/>
      <c r="F163" s="581"/>
      <c r="G163" s="581"/>
      <c r="H163" s="581"/>
      <c r="I163" s="581"/>
      <c r="J163" s="581"/>
      <c r="K163" s="581"/>
      <c r="L163" s="581"/>
      <c r="M163" s="581"/>
      <c r="N163" s="581"/>
      <c r="O163" s="581"/>
      <c r="P163" s="581"/>
      <c r="Q163" s="581"/>
      <c r="R163" s="581"/>
      <c r="S163" s="581"/>
      <c r="T163" s="581"/>
      <c r="U163" s="581"/>
      <c r="V163" s="581"/>
      <c r="W163" s="581"/>
    </row>
    <row r="164" ht="12.75" customHeight="1">
      <c r="A164" s="581"/>
      <c r="B164" s="581"/>
      <c r="C164" s="581"/>
      <c r="D164" s="581"/>
      <c r="E164" s="581"/>
      <c r="F164" s="581"/>
      <c r="G164" s="581"/>
      <c r="H164" s="581"/>
      <c r="I164" s="581"/>
      <c r="J164" s="581"/>
      <c r="K164" s="581"/>
      <c r="L164" s="581"/>
      <c r="M164" s="581"/>
      <c r="N164" s="581"/>
      <c r="O164" s="581"/>
      <c r="P164" s="581"/>
      <c r="Q164" s="581"/>
      <c r="R164" s="581"/>
      <c r="S164" s="581"/>
      <c r="T164" s="581"/>
      <c r="U164" s="581"/>
      <c r="V164" s="581"/>
      <c r="W164" s="581"/>
    </row>
    <row r="165" ht="12.75" customHeight="1">
      <c r="A165" s="581"/>
      <c r="B165" s="581"/>
      <c r="C165" s="581"/>
      <c r="D165" s="581"/>
      <c r="E165" s="581"/>
      <c r="F165" s="581"/>
      <c r="G165" s="581"/>
      <c r="H165" s="581"/>
      <c r="I165" s="581"/>
      <c r="J165" s="581"/>
      <c r="K165" s="581"/>
      <c r="L165" s="581"/>
      <c r="M165" s="581"/>
      <c r="N165" s="581"/>
      <c r="O165" s="581"/>
      <c r="P165" s="581"/>
      <c r="Q165" s="581"/>
      <c r="R165" s="581"/>
      <c r="S165" s="581"/>
      <c r="T165" s="581"/>
      <c r="U165" s="581"/>
      <c r="V165" s="581"/>
      <c r="W165" s="581"/>
    </row>
    <row r="166" ht="12.75" customHeight="1">
      <c r="A166" s="581"/>
      <c r="B166" s="581"/>
      <c r="C166" s="581"/>
      <c r="D166" s="581"/>
      <c r="E166" s="581"/>
      <c r="F166" s="581"/>
      <c r="G166" s="581"/>
      <c r="H166" s="581"/>
      <c r="I166" s="581"/>
      <c r="J166" s="581"/>
      <c r="K166" s="581"/>
      <c r="L166" s="581"/>
      <c r="M166" s="581"/>
      <c r="N166" s="581"/>
      <c r="O166" s="581"/>
      <c r="P166" s="581"/>
      <c r="Q166" s="581"/>
      <c r="R166" s="581"/>
      <c r="S166" s="581"/>
      <c r="T166" s="581"/>
      <c r="U166" s="581"/>
      <c r="V166" s="581"/>
      <c r="W166" s="581"/>
    </row>
    <row r="167" ht="12.75" customHeight="1">
      <c r="A167" s="581"/>
      <c r="B167" s="581"/>
      <c r="C167" s="581"/>
      <c r="D167" s="581"/>
      <c r="E167" s="581"/>
      <c r="F167" s="581"/>
      <c r="G167" s="581"/>
      <c r="H167" s="581"/>
      <c r="I167" s="581"/>
      <c r="J167" s="581"/>
      <c r="K167" s="581"/>
      <c r="L167" s="581"/>
      <c r="M167" s="581"/>
      <c r="N167" s="581"/>
      <c r="O167" s="581"/>
      <c r="P167" s="581"/>
      <c r="Q167" s="581"/>
      <c r="R167" s="581"/>
      <c r="S167" s="581"/>
      <c r="T167" s="581"/>
      <c r="U167" s="581"/>
      <c r="V167" s="581"/>
      <c r="W167" s="581"/>
    </row>
    <row r="168" ht="12.75" customHeight="1">
      <c r="A168" s="581"/>
      <c r="B168" s="581"/>
      <c r="C168" s="581"/>
      <c r="D168" s="581"/>
      <c r="E168" s="581"/>
      <c r="F168" s="581"/>
      <c r="G168" s="581"/>
      <c r="H168" s="581"/>
      <c r="I168" s="581"/>
      <c r="J168" s="581"/>
      <c r="K168" s="581"/>
      <c r="L168" s="581"/>
      <c r="M168" s="581"/>
      <c r="N168" s="581"/>
      <c r="O168" s="581"/>
      <c r="P168" s="581"/>
      <c r="Q168" s="581"/>
      <c r="R168" s="581"/>
      <c r="S168" s="581"/>
      <c r="T168" s="581"/>
      <c r="U168" s="581"/>
      <c r="V168" s="581"/>
      <c r="W168" s="581"/>
    </row>
    <row r="169" ht="12.75" customHeight="1">
      <c r="A169" s="581"/>
      <c r="B169" s="581"/>
      <c r="C169" s="581"/>
      <c r="D169" s="581"/>
      <c r="E169" s="581"/>
      <c r="F169" s="581"/>
      <c r="G169" s="581"/>
      <c r="H169" s="581"/>
      <c r="I169" s="581"/>
      <c r="J169" s="581"/>
      <c r="K169" s="581"/>
      <c r="L169" s="581"/>
      <c r="M169" s="581"/>
      <c r="N169" s="581"/>
      <c r="O169" s="581"/>
      <c r="P169" s="581"/>
      <c r="Q169" s="581"/>
      <c r="R169" s="581"/>
      <c r="S169" s="581"/>
      <c r="T169" s="581"/>
      <c r="U169" s="581"/>
      <c r="V169" s="581"/>
      <c r="W169" s="581"/>
    </row>
    <row r="170" ht="12.75" customHeight="1">
      <c r="A170" s="581"/>
      <c r="B170" s="581"/>
      <c r="C170" s="581"/>
      <c r="D170" s="581"/>
      <c r="E170" s="581"/>
      <c r="F170" s="581"/>
      <c r="G170" s="581"/>
      <c r="H170" s="581"/>
      <c r="I170" s="581"/>
      <c r="J170" s="581"/>
      <c r="K170" s="581"/>
      <c r="L170" s="581"/>
      <c r="M170" s="581"/>
      <c r="N170" s="581"/>
      <c r="O170" s="581"/>
      <c r="P170" s="581"/>
      <c r="Q170" s="581"/>
      <c r="R170" s="581"/>
      <c r="S170" s="581"/>
      <c r="T170" s="581"/>
      <c r="U170" s="581"/>
      <c r="V170" s="581"/>
      <c r="W170" s="581"/>
    </row>
    <row r="171" ht="12.75" customHeight="1">
      <c r="A171" s="581"/>
      <c r="B171" s="581"/>
      <c r="C171" s="581"/>
      <c r="D171" s="581"/>
      <c r="E171" s="581"/>
      <c r="F171" s="581"/>
      <c r="G171" s="581"/>
      <c r="H171" s="581"/>
      <c r="I171" s="581"/>
      <c r="J171" s="581"/>
      <c r="K171" s="581"/>
      <c r="L171" s="581"/>
      <c r="M171" s="581"/>
      <c r="N171" s="581"/>
      <c r="O171" s="581"/>
      <c r="P171" s="581"/>
      <c r="Q171" s="581"/>
      <c r="R171" s="581"/>
      <c r="S171" s="581"/>
      <c r="T171" s="581"/>
      <c r="U171" s="581"/>
      <c r="V171" s="581"/>
      <c r="W171" s="581"/>
    </row>
    <row r="172" ht="12.75" customHeight="1">
      <c r="A172" s="581"/>
      <c r="B172" s="581"/>
      <c r="C172" s="581"/>
      <c r="D172" s="581"/>
      <c r="E172" s="581"/>
      <c r="F172" s="581"/>
      <c r="G172" s="581"/>
      <c r="H172" s="581"/>
      <c r="I172" s="581"/>
      <c r="J172" s="581"/>
      <c r="K172" s="581"/>
      <c r="L172" s="581"/>
      <c r="M172" s="581"/>
      <c r="N172" s="581"/>
      <c r="O172" s="581"/>
      <c r="P172" s="581"/>
      <c r="Q172" s="581"/>
      <c r="R172" s="581"/>
      <c r="S172" s="581"/>
      <c r="T172" s="581"/>
      <c r="U172" s="581"/>
      <c r="V172" s="581"/>
      <c r="W172" s="581"/>
    </row>
    <row r="173" ht="12.75" customHeight="1">
      <c r="A173" s="581"/>
      <c r="B173" s="581"/>
      <c r="C173" s="581"/>
      <c r="D173" s="581"/>
      <c r="E173" s="581"/>
      <c r="F173" s="581"/>
      <c r="G173" s="581"/>
      <c r="H173" s="581"/>
      <c r="I173" s="581"/>
      <c r="J173" s="581"/>
      <c r="K173" s="581"/>
      <c r="L173" s="581"/>
      <c r="M173" s="581"/>
      <c r="N173" s="581"/>
      <c r="O173" s="581"/>
      <c r="P173" s="581"/>
      <c r="Q173" s="581"/>
      <c r="R173" s="581"/>
      <c r="S173" s="581"/>
      <c r="T173" s="581"/>
      <c r="U173" s="581"/>
      <c r="V173" s="581"/>
      <c r="W173" s="581"/>
    </row>
    <row r="174" ht="12.75" customHeight="1">
      <c r="A174" s="581"/>
      <c r="B174" s="581"/>
      <c r="C174" s="581"/>
      <c r="D174" s="581"/>
      <c r="E174" s="581"/>
      <c r="F174" s="581"/>
      <c r="G174" s="581"/>
      <c r="H174" s="581"/>
      <c r="I174" s="581"/>
      <c r="J174" s="581"/>
      <c r="K174" s="581"/>
      <c r="L174" s="581"/>
      <c r="M174" s="581"/>
      <c r="N174" s="581"/>
      <c r="O174" s="581"/>
      <c r="P174" s="581"/>
      <c r="Q174" s="581"/>
      <c r="R174" s="581"/>
      <c r="S174" s="581"/>
      <c r="T174" s="581"/>
      <c r="U174" s="581"/>
      <c r="V174" s="581"/>
      <c r="W174" s="581"/>
    </row>
    <row r="175" ht="12.75" customHeight="1">
      <c r="A175" s="581"/>
      <c r="B175" s="581"/>
      <c r="C175" s="581"/>
      <c r="D175" s="581"/>
      <c r="E175" s="581"/>
      <c r="F175" s="581"/>
      <c r="G175" s="581"/>
      <c r="H175" s="581"/>
      <c r="I175" s="581"/>
      <c r="J175" s="581"/>
      <c r="K175" s="581"/>
      <c r="L175" s="581"/>
      <c r="M175" s="581"/>
      <c r="N175" s="581"/>
      <c r="O175" s="581"/>
      <c r="P175" s="581"/>
      <c r="Q175" s="581"/>
      <c r="R175" s="581"/>
      <c r="S175" s="581"/>
      <c r="T175" s="581"/>
      <c r="U175" s="581"/>
      <c r="V175" s="581"/>
      <c r="W175" s="581"/>
    </row>
    <row r="176" ht="12.75" customHeight="1">
      <c r="A176" s="581"/>
      <c r="B176" s="581"/>
      <c r="C176" s="581"/>
      <c r="D176" s="581"/>
      <c r="E176" s="581"/>
      <c r="F176" s="581"/>
      <c r="G176" s="581"/>
      <c r="H176" s="581"/>
      <c r="I176" s="581"/>
      <c r="J176" s="581"/>
      <c r="K176" s="581"/>
      <c r="L176" s="581"/>
      <c r="M176" s="581"/>
      <c r="N176" s="581"/>
      <c r="O176" s="581"/>
      <c r="P176" s="581"/>
      <c r="Q176" s="581"/>
      <c r="R176" s="581"/>
      <c r="S176" s="581"/>
      <c r="T176" s="581"/>
      <c r="U176" s="581"/>
      <c r="V176" s="581"/>
      <c r="W176" s="581"/>
    </row>
    <row r="177" ht="12.75" customHeight="1">
      <c r="A177" s="581"/>
      <c r="B177" s="581"/>
      <c r="C177" s="581"/>
      <c r="D177" s="581"/>
      <c r="E177" s="581"/>
      <c r="F177" s="581"/>
      <c r="G177" s="581"/>
      <c r="H177" s="581"/>
      <c r="I177" s="581"/>
      <c r="J177" s="581"/>
      <c r="K177" s="581"/>
      <c r="L177" s="581"/>
      <c r="M177" s="581"/>
      <c r="N177" s="581"/>
      <c r="O177" s="581"/>
      <c r="P177" s="581"/>
      <c r="Q177" s="581"/>
      <c r="R177" s="581"/>
      <c r="S177" s="581"/>
      <c r="T177" s="581"/>
      <c r="U177" s="581"/>
      <c r="V177" s="581"/>
      <c r="W177" s="581"/>
    </row>
    <row r="178" ht="12.75" customHeight="1">
      <c r="A178" s="581"/>
      <c r="B178" s="581"/>
      <c r="C178" s="581"/>
      <c r="D178" s="581"/>
      <c r="E178" s="581"/>
      <c r="F178" s="581"/>
      <c r="G178" s="581"/>
      <c r="H178" s="581"/>
      <c r="I178" s="581"/>
      <c r="J178" s="581"/>
      <c r="K178" s="581"/>
      <c r="L178" s="581"/>
      <c r="M178" s="581"/>
      <c r="N178" s="581"/>
      <c r="O178" s="581"/>
      <c r="P178" s="581"/>
      <c r="Q178" s="581"/>
      <c r="R178" s="581"/>
      <c r="S178" s="581"/>
      <c r="T178" s="581"/>
      <c r="U178" s="581"/>
      <c r="V178" s="581"/>
      <c r="W178" s="581"/>
    </row>
    <row r="179" ht="12.75" customHeight="1">
      <c r="A179" s="581"/>
      <c r="B179" s="581"/>
      <c r="C179" s="581"/>
      <c r="D179" s="581"/>
      <c r="E179" s="581"/>
      <c r="F179" s="581"/>
      <c r="G179" s="581"/>
      <c r="H179" s="581"/>
      <c r="I179" s="581"/>
      <c r="J179" s="581"/>
      <c r="K179" s="581"/>
      <c r="L179" s="581"/>
      <c r="M179" s="581"/>
      <c r="N179" s="581"/>
      <c r="O179" s="581"/>
      <c r="P179" s="581"/>
      <c r="Q179" s="581"/>
      <c r="R179" s="581"/>
      <c r="S179" s="581"/>
      <c r="T179" s="581"/>
      <c r="U179" s="581"/>
      <c r="V179" s="581"/>
      <c r="W179" s="581"/>
    </row>
    <row r="180" ht="12.75" customHeight="1">
      <c r="A180" s="581"/>
      <c r="B180" s="581"/>
      <c r="C180" s="581"/>
      <c r="D180" s="581"/>
      <c r="E180" s="581"/>
      <c r="F180" s="581"/>
      <c r="G180" s="581"/>
      <c r="H180" s="581"/>
      <c r="I180" s="581"/>
      <c r="J180" s="581"/>
      <c r="K180" s="581"/>
      <c r="L180" s="581"/>
      <c r="M180" s="581"/>
      <c r="N180" s="581"/>
      <c r="O180" s="581"/>
      <c r="P180" s="581"/>
      <c r="Q180" s="581"/>
      <c r="R180" s="581"/>
      <c r="S180" s="581"/>
      <c r="T180" s="581"/>
      <c r="U180" s="581"/>
      <c r="V180" s="581"/>
      <c r="W180" s="581"/>
    </row>
    <row r="181" ht="12.75" customHeight="1">
      <c r="A181" s="581"/>
      <c r="B181" s="581"/>
      <c r="C181" s="581"/>
      <c r="D181" s="581"/>
      <c r="E181" s="581"/>
      <c r="F181" s="581"/>
      <c r="G181" s="581"/>
      <c r="H181" s="581"/>
      <c r="I181" s="581"/>
      <c r="J181" s="581"/>
      <c r="K181" s="581"/>
      <c r="L181" s="581"/>
      <c r="M181" s="581"/>
      <c r="N181" s="581"/>
      <c r="O181" s="581"/>
      <c r="P181" s="581"/>
      <c r="Q181" s="581"/>
      <c r="R181" s="581"/>
      <c r="S181" s="581"/>
      <c r="T181" s="581"/>
      <c r="U181" s="581"/>
      <c r="V181" s="581"/>
      <c r="W181" s="581"/>
    </row>
    <row r="182" ht="12.75" customHeight="1">
      <c r="A182" s="581"/>
      <c r="B182" s="581"/>
      <c r="C182" s="581"/>
      <c r="D182" s="581"/>
      <c r="E182" s="581"/>
      <c r="F182" s="581"/>
      <c r="G182" s="581"/>
      <c r="H182" s="581"/>
      <c r="I182" s="581"/>
      <c r="J182" s="581"/>
      <c r="K182" s="581"/>
      <c r="L182" s="581"/>
      <c r="M182" s="581"/>
      <c r="N182" s="581"/>
      <c r="O182" s="581"/>
      <c r="P182" s="581"/>
      <c r="Q182" s="581"/>
      <c r="R182" s="581"/>
      <c r="S182" s="581"/>
      <c r="T182" s="581"/>
      <c r="U182" s="581"/>
      <c r="V182" s="581"/>
      <c r="W182" s="581"/>
    </row>
    <row r="183" ht="12.75" customHeight="1">
      <c r="A183" s="581"/>
      <c r="B183" s="581"/>
      <c r="C183" s="581"/>
      <c r="D183" s="581"/>
      <c r="E183" s="581"/>
      <c r="F183" s="581"/>
      <c r="G183" s="581"/>
      <c r="H183" s="581"/>
      <c r="I183" s="581"/>
      <c r="J183" s="581"/>
      <c r="K183" s="581"/>
      <c r="L183" s="581"/>
      <c r="M183" s="581"/>
      <c r="N183" s="581"/>
      <c r="O183" s="581"/>
      <c r="P183" s="581"/>
      <c r="Q183" s="581"/>
      <c r="R183" s="581"/>
      <c r="S183" s="581"/>
      <c r="T183" s="581"/>
      <c r="U183" s="581"/>
      <c r="V183" s="581"/>
      <c r="W183" s="581"/>
    </row>
    <row r="184" ht="12.75" customHeight="1">
      <c r="A184" s="581"/>
      <c r="B184" s="581"/>
      <c r="C184" s="581"/>
      <c r="D184" s="581"/>
      <c r="E184" s="581"/>
      <c r="F184" s="581"/>
      <c r="G184" s="581"/>
      <c r="H184" s="581"/>
      <c r="I184" s="581"/>
      <c r="J184" s="581"/>
      <c r="K184" s="581"/>
      <c r="L184" s="581"/>
      <c r="M184" s="581"/>
      <c r="N184" s="581"/>
      <c r="O184" s="581"/>
      <c r="P184" s="581"/>
      <c r="Q184" s="581"/>
      <c r="R184" s="581"/>
      <c r="S184" s="581"/>
      <c r="T184" s="581"/>
      <c r="U184" s="581"/>
      <c r="V184" s="581"/>
      <c r="W184" s="581"/>
    </row>
    <row r="185" ht="12.75" customHeight="1">
      <c r="A185" s="581"/>
      <c r="B185" s="581"/>
      <c r="C185" s="581"/>
      <c r="D185" s="581"/>
      <c r="E185" s="581"/>
      <c r="F185" s="581"/>
      <c r="G185" s="581"/>
      <c r="H185" s="581"/>
      <c r="I185" s="581"/>
      <c r="J185" s="581"/>
      <c r="K185" s="581"/>
      <c r="L185" s="581"/>
      <c r="M185" s="581"/>
      <c r="N185" s="581"/>
      <c r="O185" s="581"/>
      <c r="P185" s="581"/>
      <c r="Q185" s="581"/>
      <c r="R185" s="581"/>
      <c r="S185" s="581"/>
      <c r="T185" s="581"/>
      <c r="U185" s="581"/>
      <c r="V185" s="581"/>
      <c r="W185" s="581"/>
    </row>
    <row r="186" ht="12.75" customHeight="1">
      <c r="A186" s="581"/>
      <c r="B186" s="581"/>
      <c r="C186" s="581"/>
      <c r="D186" s="581"/>
      <c r="E186" s="581"/>
      <c r="F186" s="581"/>
      <c r="G186" s="581"/>
      <c r="H186" s="581"/>
      <c r="I186" s="581"/>
      <c r="J186" s="581"/>
      <c r="K186" s="581"/>
      <c r="L186" s="581"/>
      <c r="M186" s="581"/>
      <c r="N186" s="581"/>
      <c r="O186" s="581"/>
      <c r="P186" s="581"/>
      <c r="Q186" s="581"/>
      <c r="R186" s="581"/>
      <c r="S186" s="581"/>
      <c r="T186" s="581"/>
      <c r="U186" s="581"/>
      <c r="V186" s="581"/>
      <c r="W186" s="581"/>
    </row>
    <row r="187" ht="12.75" customHeight="1">
      <c r="A187" s="581"/>
      <c r="B187" s="581"/>
      <c r="C187" s="581"/>
      <c r="D187" s="581"/>
      <c r="E187" s="581"/>
      <c r="F187" s="581"/>
      <c r="G187" s="581"/>
      <c r="H187" s="581"/>
      <c r="I187" s="581"/>
      <c r="J187" s="581"/>
      <c r="K187" s="581"/>
      <c r="L187" s="581"/>
      <c r="M187" s="581"/>
      <c r="N187" s="581"/>
      <c r="O187" s="581"/>
      <c r="P187" s="581"/>
      <c r="Q187" s="581"/>
      <c r="R187" s="581"/>
      <c r="S187" s="581"/>
      <c r="T187" s="581"/>
      <c r="U187" s="581"/>
      <c r="V187" s="581"/>
      <c r="W187" s="581"/>
    </row>
    <row r="188" ht="12.75" customHeight="1">
      <c r="A188" s="581"/>
      <c r="B188" s="581"/>
      <c r="C188" s="581"/>
      <c r="D188" s="581"/>
      <c r="E188" s="581"/>
      <c r="F188" s="581"/>
      <c r="G188" s="581"/>
      <c r="H188" s="581"/>
      <c r="I188" s="581"/>
      <c r="J188" s="581"/>
      <c r="K188" s="581"/>
      <c r="L188" s="581"/>
      <c r="M188" s="581"/>
      <c r="N188" s="581"/>
      <c r="O188" s="581"/>
      <c r="P188" s="581"/>
      <c r="Q188" s="581"/>
      <c r="R188" s="581"/>
      <c r="S188" s="581"/>
      <c r="T188" s="581"/>
      <c r="U188" s="581"/>
      <c r="V188" s="581"/>
      <c r="W188" s="581"/>
    </row>
    <row r="189" ht="12.75" customHeight="1">
      <c r="A189" s="581"/>
      <c r="B189" s="581"/>
      <c r="C189" s="581"/>
      <c r="D189" s="581"/>
      <c r="E189" s="581"/>
      <c r="F189" s="581"/>
      <c r="G189" s="581"/>
      <c r="H189" s="581"/>
      <c r="I189" s="581"/>
      <c r="J189" s="581"/>
      <c r="K189" s="581"/>
      <c r="L189" s="581"/>
      <c r="M189" s="581"/>
      <c r="N189" s="581"/>
      <c r="O189" s="581"/>
      <c r="P189" s="581"/>
      <c r="Q189" s="581"/>
      <c r="R189" s="581"/>
      <c r="S189" s="581"/>
      <c r="T189" s="581"/>
      <c r="U189" s="581"/>
      <c r="V189" s="581"/>
      <c r="W189" s="581"/>
    </row>
    <row r="190" ht="12.75" customHeight="1">
      <c r="A190" s="581"/>
      <c r="B190" s="581"/>
      <c r="C190" s="581"/>
      <c r="D190" s="581"/>
      <c r="E190" s="581"/>
      <c r="F190" s="581"/>
      <c r="G190" s="581"/>
      <c r="H190" s="581"/>
      <c r="I190" s="581"/>
      <c r="J190" s="581"/>
      <c r="K190" s="581"/>
      <c r="L190" s="581"/>
      <c r="M190" s="581"/>
      <c r="N190" s="581"/>
      <c r="O190" s="581"/>
      <c r="P190" s="581"/>
      <c r="Q190" s="581"/>
      <c r="R190" s="581"/>
      <c r="S190" s="581"/>
      <c r="T190" s="581"/>
      <c r="U190" s="581"/>
      <c r="V190" s="581"/>
      <c r="W190" s="581"/>
    </row>
    <row r="191" ht="12.75" customHeight="1">
      <c r="A191" s="581"/>
      <c r="B191" s="581"/>
      <c r="C191" s="581"/>
      <c r="D191" s="581"/>
      <c r="E191" s="581"/>
      <c r="F191" s="581"/>
      <c r="G191" s="581"/>
      <c r="H191" s="581"/>
      <c r="I191" s="581"/>
      <c r="J191" s="581"/>
      <c r="K191" s="581"/>
      <c r="L191" s="581"/>
      <c r="M191" s="581"/>
      <c r="N191" s="581"/>
      <c r="O191" s="581"/>
      <c r="P191" s="581"/>
      <c r="Q191" s="581"/>
      <c r="R191" s="581"/>
      <c r="S191" s="581"/>
      <c r="T191" s="581"/>
      <c r="U191" s="581"/>
      <c r="V191" s="581"/>
      <c r="W191" s="581"/>
    </row>
    <row r="192" ht="12.75" customHeight="1">
      <c r="A192" s="581"/>
      <c r="B192" s="581"/>
      <c r="C192" s="581"/>
      <c r="D192" s="581"/>
      <c r="E192" s="581"/>
      <c r="F192" s="581"/>
      <c r="G192" s="581"/>
      <c r="H192" s="581"/>
      <c r="I192" s="581"/>
      <c r="J192" s="581"/>
      <c r="K192" s="581"/>
      <c r="L192" s="581"/>
      <c r="M192" s="581"/>
      <c r="N192" s="581"/>
      <c r="O192" s="581"/>
      <c r="P192" s="581"/>
      <c r="Q192" s="581"/>
      <c r="R192" s="581"/>
      <c r="S192" s="581"/>
      <c r="T192" s="581"/>
      <c r="U192" s="581"/>
      <c r="V192" s="581"/>
      <c r="W192" s="581"/>
    </row>
    <row r="193" ht="12.75" customHeight="1">
      <c r="A193" s="581"/>
      <c r="B193" s="581"/>
      <c r="C193" s="581"/>
      <c r="D193" s="581"/>
      <c r="E193" s="581"/>
      <c r="F193" s="581"/>
      <c r="G193" s="581"/>
      <c r="H193" s="581"/>
      <c r="I193" s="581"/>
      <c r="J193" s="581"/>
      <c r="K193" s="581"/>
      <c r="L193" s="581"/>
      <c r="M193" s="581"/>
      <c r="N193" s="581"/>
      <c r="O193" s="581"/>
      <c r="P193" s="581"/>
      <c r="Q193" s="581"/>
      <c r="R193" s="581"/>
      <c r="S193" s="581"/>
      <c r="T193" s="581"/>
      <c r="U193" s="581"/>
      <c r="V193" s="581"/>
      <c r="W193" s="581"/>
    </row>
    <row r="194" ht="12.75" customHeight="1">
      <c r="A194" s="581"/>
      <c r="B194" s="581"/>
      <c r="C194" s="581"/>
      <c r="D194" s="581"/>
      <c r="E194" s="581"/>
      <c r="F194" s="581"/>
      <c r="G194" s="581"/>
      <c r="H194" s="581"/>
      <c r="I194" s="581"/>
      <c r="J194" s="581"/>
      <c r="K194" s="581"/>
      <c r="L194" s="581"/>
      <c r="M194" s="581"/>
      <c r="N194" s="581"/>
      <c r="O194" s="581"/>
      <c r="P194" s="581"/>
      <c r="Q194" s="581"/>
      <c r="R194" s="581"/>
      <c r="S194" s="581"/>
      <c r="T194" s="581"/>
      <c r="U194" s="581"/>
      <c r="V194" s="581"/>
      <c r="W194" s="581"/>
    </row>
    <row r="195" ht="12.75" customHeight="1">
      <c r="A195" s="581"/>
      <c r="B195" s="581"/>
      <c r="C195" s="581"/>
      <c r="D195" s="581"/>
      <c r="E195" s="581"/>
      <c r="F195" s="581"/>
      <c r="G195" s="581"/>
      <c r="H195" s="581"/>
      <c r="I195" s="581"/>
      <c r="J195" s="581"/>
      <c r="K195" s="581"/>
      <c r="L195" s="581"/>
      <c r="M195" s="581"/>
      <c r="N195" s="581"/>
      <c r="O195" s="581"/>
      <c r="P195" s="581"/>
      <c r="Q195" s="581"/>
      <c r="R195" s="581"/>
      <c r="S195" s="581"/>
      <c r="T195" s="581"/>
      <c r="U195" s="581"/>
      <c r="V195" s="581"/>
      <c r="W195" s="581"/>
    </row>
    <row r="196" ht="12.75" customHeight="1">
      <c r="A196" s="581"/>
      <c r="B196" s="581"/>
      <c r="C196" s="581"/>
      <c r="D196" s="581"/>
      <c r="E196" s="581"/>
      <c r="F196" s="581"/>
      <c r="G196" s="581"/>
      <c r="H196" s="581"/>
      <c r="I196" s="581"/>
      <c r="J196" s="581"/>
      <c r="K196" s="581"/>
      <c r="L196" s="581"/>
      <c r="M196" s="581"/>
      <c r="N196" s="581"/>
      <c r="O196" s="581"/>
      <c r="P196" s="581"/>
      <c r="Q196" s="581"/>
      <c r="R196" s="581"/>
      <c r="S196" s="581"/>
      <c r="T196" s="581"/>
      <c r="U196" s="581"/>
      <c r="V196" s="581"/>
      <c r="W196" s="581"/>
    </row>
    <row r="197" ht="12.75" customHeight="1">
      <c r="A197" s="581"/>
      <c r="B197" s="581"/>
      <c r="C197" s="581"/>
      <c r="D197" s="581"/>
      <c r="E197" s="581"/>
      <c r="F197" s="581"/>
      <c r="G197" s="581"/>
      <c r="H197" s="581"/>
      <c r="I197" s="581"/>
      <c r="J197" s="581"/>
      <c r="K197" s="581"/>
      <c r="L197" s="581"/>
      <c r="M197" s="581"/>
      <c r="N197" s="581"/>
      <c r="O197" s="581"/>
      <c r="P197" s="581"/>
      <c r="Q197" s="581"/>
      <c r="R197" s="581"/>
      <c r="S197" s="581"/>
      <c r="T197" s="581"/>
      <c r="U197" s="581"/>
      <c r="V197" s="581"/>
      <c r="W197" s="581"/>
    </row>
    <row r="198" ht="12.75" customHeight="1">
      <c r="A198" s="581"/>
      <c r="B198" s="581"/>
      <c r="C198" s="581"/>
      <c r="D198" s="581"/>
      <c r="E198" s="581"/>
      <c r="F198" s="581"/>
      <c r="G198" s="581"/>
      <c r="H198" s="581"/>
      <c r="I198" s="581"/>
      <c r="J198" s="581"/>
      <c r="K198" s="581"/>
      <c r="L198" s="581"/>
      <c r="M198" s="581"/>
      <c r="N198" s="581"/>
      <c r="O198" s="581"/>
      <c r="P198" s="581"/>
      <c r="Q198" s="581"/>
      <c r="R198" s="581"/>
      <c r="S198" s="581"/>
      <c r="T198" s="581"/>
      <c r="U198" s="581"/>
      <c r="V198" s="581"/>
      <c r="W198" s="581"/>
    </row>
    <row r="199" ht="12.75" customHeight="1">
      <c r="A199" s="581"/>
      <c r="B199" s="581"/>
      <c r="C199" s="581"/>
      <c r="D199" s="581"/>
      <c r="E199" s="581"/>
      <c r="F199" s="581"/>
      <c r="G199" s="581"/>
      <c r="H199" s="581"/>
      <c r="I199" s="581"/>
      <c r="J199" s="581"/>
      <c r="K199" s="581"/>
      <c r="L199" s="581"/>
      <c r="M199" s="581"/>
      <c r="N199" s="581"/>
      <c r="O199" s="581"/>
      <c r="P199" s="581"/>
      <c r="Q199" s="581"/>
      <c r="R199" s="581"/>
      <c r="S199" s="581"/>
      <c r="T199" s="581"/>
      <c r="U199" s="581"/>
      <c r="V199" s="581"/>
      <c r="W199" s="581"/>
    </row>
    <row r="200" ht="12.75" customHeight="1">
      <c r="A200" s="581"/>
      <c r="B200" s="581"/>
      <c r="C200" s="581"/>
      <c r="D200" s="581"/>
      <c r="E200" s="581"/>
      <c r="F200" s="581"/>
      <c r="G200" s="581"/>
      <c r="H200" s="581"/>
      <c r="I200" s="581"/>
      <c r="J200" s="581"/>
      <c r="K200" s="581"/>
      <c r="L200" s="581"/>
      <c r="M200" s="581"/>
      <c r="N200" s="581"/>
      <c r="O200" s="581"/>
      <c r="P200" s="581"/>
      <c r="Q200" s="581"/>
      <c r="R200" s="581"/>
      <c r="S200" s="581"/>
      <c r="T200" s="581"/>
      <c r="U200" s="581"/>
      <c r="V200" s="581"/>
      <c r="W200" s="581"/>
    </row>
    <row r="201" ht="12.75" customHeight="1">
      <c r="A201" s="581"/>
      <c r="B201" s="581"/>
      <c r="C201" s="581"/>
      <c r="D201" s="581"/>
      <c r="E201" s="581"/>
      <c r="F201" s="581"/>
      <c r="G201" s="581"/>
      <c r="H201" s="581"/>
      <c r="I201" s="581"/>
      <c r="J201" s="581"/>
      <c r="K201" s="581"/>
      <c r="L201" s="581"/>
      <c r="M201" s="581"/>
      <c r="N201" s="581"/>
      <c r="O201" s="581"/>
      <c r="P201" s="581"/>
      <c r="Q201" s="581"/>
      <c r="R201" s="581"/>
      <c r="S201" s="581"/>
      <c r="T201" s="581"/>
      <c r="U201" s="581"/>
      <c r="V201" s="581"/>
      <c r="W201" s="581"/>
    </row>
    <row r="202" ht="12.75" customHeight="1">
      <c r="A202" s="581"/>
      <c r="B202" s="581"/>
      <c r="C202" s="581"/>
      <c r="D202" s="581"/>
      <c r="E202" s="581"/>
      <c r="F202" s="581"/>
      <c r="G202" s="581"/>
      <c r="H202" s="581"/>
      <c r="I202" s="581"/>
      <c r="J202" s="581"/>
      <c r="K202" s="581"/>
      <c r="L202" s="581"/>
      <c r="M202" s="581"/>
      <c r="N202" s="581"/>
      <c r="O202" s="581"/>
      <c r="P202" s="581"/>
      <c r="Q202" s="581"/>
      <c r="R202" s="581"/>
      <c r="S202" s="581"/>
      <c r="T202" s="581"/>
      <c r="U202" s="581"/>
      <c r="V202" s="581"/>
      <c r="W202" s="581"/>
    </row>
    <row r="203" ht="12.75" customHeight="1">
      <c r="A203" s="581"/>
      <c r="B203" s="581"/>
      <c r="C203" s="581"/>
      <c r="D203" s="581"/>
      <c r="E203" s="581"/>
      <c r="F203" s="581"/>
      <c r="G203" s="581"/>
      <c r="H203" s="581"/>
      <c r="I203" s="581"/>
      <c r="J203" s="581"/>
      <c r="K203" s="581"/>
      <c r="L203" s="581"/>
      <c r="M203" s="581"/>
      <c r="N203" s="581"/>
      <c r="O203" s="581"/>
      <c r="P203" s="581"/>
      <c r="Q203" s="581"/>
      <c r="R203" s="581"/>
      <c r="S203" s="581"/>
      <c r="T203" s="581"/>
      <c r="U203" s="581"/>
      <c r="V203" s="581"/>
      <c r="W203" s="581"/>
    </row>
    <row r="204" ht="12.75" customHeight="1">
      <c r="A204" s="581"/>
      <c r="B204" s="581"/>
      <c r="C204" s="581"/>
      <c r="D204" s="581"/>
      <c r="E204" s="581"/>
      <c r="F204" s="581"/>
      <c r="G204" s="581"/>
      <c r="H204" s="581"/>
      <c r="I204" s="581"/>
      <c r="J204" s="581"/>
      <c r="K204" s="581"/>
      <c r="L204" s="581"/>
      <c r="M204" s="581"/>
      <c r="N204" s="581"/>
      <c r="O204" s="581"/>
      <c r="P204" s="581"/>
      <c r="Q204" s="581"/>
      <c r="R204" s="581"/>
      <c r="S204" s="581"/>
      <c r="T204" s="581"/>
      <c r="U204" s="581"/>
      <c r="V204" s="581"/>
      <c r="W204" s="581"/>
    </row>
    <row r="205" ht="12.75" customHeight="1">
      <c r="A205" s="581"/>
      <c r="B205" s="581"/>
      <c r="C205" s="581"/>
      <c r="D205" s="581"/>
      <c r="E205" s="581"/>
      <c r="F205" s="581"/>
      <c r="G205" s="581"/>
      <c r="H205" s="581"/>
      <c r="I205" s="581"/>
      <c r="J205" s="581"/>
      <c r="K205" s="581"/>
      <c r="L205" s="581"/>
      <c r="M205" s="581"/>
      <c r="N205" s="581"/>
      <c r="O205" s="581"/>
      <c r="P205" s="581"/>
      <c r="Q205" s="581"/>
      <c r="R205" s="581"/>
      <c r="S205" s="581"/>
      <c r="T205" s="581"/>
      <c r="U205" s="581"/>
      <c r="V205" s="581"/>
      <c r="W205" s="581"/>
    </row>
    <row r="206" ht="12.75" customHeight="1">
      <c r="A206" s="581"/>
      <c r="B206" s="581"/>
      <c r="C206" s="581"/>
      <c r="D206" s="581"/>
      <c r="E206" s="581"/>
      <c r="F206" s="581"/>
      <c r="G206" s="581"/>
      <c r="H206" s="581"/>
      <c r="I206" s="581"/>
      <c r="J206" s="581"/>
      <c r="K206" s="581"/>
      <c r="L206" s="581"/>
      <c r="M206" s="581"/>
      <c r="N206" s="581"/>
      <c r="O206" s="581"/>
      <c r="P206" s="581"/>
      <c r="Q206" s="581"/>
      <c r="R206" s="581"/>
      <c r="S206" s="581"/>
      <c r="T206" s="581"/>
      <c r="U206" s="581"/>
      <c r="V206" s="581"/>
      <c r="W206" s="581"/>
    </row>
    <row r="207" ht="12.75" customHeight="1">
      <c r="A207" s="581"/>
      <c r="B207" s="581"/>
      <c r="C207" s="581"/>
      <c r="D207" s="581"/>
      <c r="E207" s="581"/>
      <c r="F207" s="581"/>
      <c r="G207" s="581"/>
      <c r="H207" s="581"/>
      <c r="I207" s="581"/>
      <c r="J207" s="581"/>
      <c r="K207" s="581"/>
      <c r="L207" s="581"/>
      <c r="M207" s="581"/>
      <c r="N207" s="581"/>
      <c r="O207" s="581"/>
      <c r="P207" s="581"/>
      <c r="Q207" s="581"/>
      <c r="R207" s="581"/>
      <c r="S207" s="581"/>
      <c r="T207" s="581"/>
      <c r="U207" s="581"/>
      <c r="V207" s="581"/>
      <c r="W207" s="581"/>
    </row>
    <row r="208" ht="12.75" customHeight="1">
      <c r="A208" s="581"/>
      <c r="B208" s="581"/>
      <c r="C208" s="581"/>
      <c r="D208" s="581"/>
      <c r="E208" s="581"/>
      <c r="F208" s="581"/>
      <c r="G208" s="581"/>
      <c r="H208" s="581"/>
      <c r="I208" s="581"/>
      <c r="J208" s="581"/>
      <c r="K208" s="581"/>
      <c r="L208" s="581"/>
      <c r="M208" s="581"/>
      <c r="N208" s="581"/>
      <c r="O208" s="581"/>
      <c r="P208" s="581"/>
      <c r="Q208" s="581"/>
      <c r="R208" s="581"/>
      <c r="S208" s="581"/>
      <c r="T208" s="581"/>
      <c r="U208" s="581"/>
      <c r="V208" s="581"/>
      <c r="W208" s="581"/>
    </row>
    <row r="209" ht="12.75" customHeight="1">
      <c r="A209" s="581"/>
      <c r="B209" s="581"/>
      <c r="C209" s="581"/>
      <c r="D209" s="581"/>
      <c r="E209" s="581"/>
      <c r="F209" s="581"/>
      <c r="G209" s="581"/>
      <c r="H209" s="581"/>
      <c r="I209" s="581"/>
      <c r="J209" s="581"/>
      <c r="K209" s="581"/>
      <c r="L209" s="581"/>
      <c r="M209" s="581"/>
      <c r="N209" s="581"/>
      <c r="O209" s="581"/>
      <c r="P209" s="581"/>
      <c r="Q209" s="581"/>
      <c r="R209" s="581"/>
      <c r="S209" s="581"/>
      <c r="T209" s="581"/>
      <c r="U209" s="581"/>
      <c r="V209" s="581"/>
      <c r="W209" s="581"/>
    </row>
    <row r="210" ht="12.75" customHeight="1">
      <c r="A210" s="581"/>
      <c r="B210" s="581"/>
      <c r="C210" s="581"/>
      <c r="D210" s="581"/>
      <c r="E210" s="581"/>
      <c r="F210" s="581"/>
      <c r="G210" s="581"/>
      <c r="H210" s="581"/>
      <c r="I210" s="581"/>
      <c r="J210" s="581"/>
      <c r="K210" s="581"/>
      <c r="L210" s="581"/>
      <c r="M210" s="581"/>
      <c r="N210" s="581"/>
      <c r="O210" s="581"/>
      <c r="P210" s="581"/>
      <c r="Q210" s="581"/>
      <c r="R210" s="581"/>
      <c r="S210" s="581"/>
      <c r="T210" s="581"/>
      <c r="U210" s="581"/>
      <c r="V210" s="581"/>
      <c r="W210" s="581"/>
    </row>
    <row r="211" ht="12.75" customHeight="1">
      <c r="A211" s="581"/>
      <c r="B211" s="581"/>
      <c r="C211" s="581"/>
      <c r="D211" s="581"/>
      <c r="E211" s="581"/>
      <c r="F211" s="581"/>
      <c r="G211" s="581"/>
      <c r="H211" s="581"/>
      <c r="I211" s="581"/>
      <c r="J211" s="581"/>
      <c r="K211" s="581"/>
      <c r="L211" s="581"/>
      <c r="M211" s="581"/>
      <c r="N211" s="581"/>
      <c r="O211" s="581"/>
      <c r="P211" s="581"/>
      <c r="Q211" s="581"/>
      <c r="R211" s="581"/>
      <c r="S211" s="581"/>
      <c r="T211" s="581"/>
      <c r="U211" s="581"/>
      <c r="V211" s="581"/>
      <c r="W211" s="581"/>
    </row>
    <row r="212" ht="12.75" customHeight="1">
      <c r="A212" s="581"/>
      <c r="B212" s="581"/>
      <c r="C212" s="581"/>
      <c r="D212" s="581"/>
      <c r="E212" s="581"/>
      <c r="F212" s="581"/>
      <c r="G212" s="581"/>
      <c r="H212" s="581"/>
      <c r="I212" s="581"/>
      <c r="J212" s="581"/>
      <c r="K212" s="581"/>
      <c r="L212" s="581"/>
      <c r="M212" s="581"/>
      <c r="N212" s="581"/>
      <c r="O212" s="581"/>
      <c r="P212" s="581"/>
      <c r="Q212" s="581"/>
      <c r="R212" s="581"/>
      <c r="S212" s="581"/>
      <c r="T212" s="581"/>
      <c r="U212" s="581"/>
      <c r="V212" s="581"/>
      <c r="W212" s="581"/>
    </row>
    <row r="213" ht="12.75" customHeight="1">
      <c r="A213" s="581"/>
      <c r="B213" s="581"/>
      <c r="C213" s="581"/>
      <c r="D213" s="581"/>
      <c r="E213" s="581"/>
      <c r="F213" s="581"/>
      <c r="G213" s="581"/>
      <c r="H213" s="581"/>
      <c r="I213" s="581"/>
      <c r="J213" s="581"/>
      <c r="K213" s="581"/>
      <c r="L213" s="581"/>
      <c r="M213" s="581"/>
      <c r="N213" s="581"/>
      <c r="O213" s="581"/>
      <c r="P213" s="581"/>
      <c r="Q213" s="581"/>
      <c r="R213" s="581"/>
      <c r="S213" s="581"/>
      <c r="T213" s="581"/>
      <c r="U213" s="581"/>
      <c r="V213" s="581"/>
      <c r="W213" s="581"/>
    </row>
    <row r="214" ht="12.75" customHeight="1">
      <c r="A214" s="581"/>
      <c r="B214" s="581"/>
      <c r="C214" s="581"/>
      <c r="D214" s="581"/>
      <c r="E214" s="581"/>
      <c r="F214" s="581"/>
      <c r="G214" s="581"/>
      <c r="H214" s="581"/>
      <c r="I214" s="581"/>
      <c r="J214" s="581"/>
      <c r="K214" s="581"/>
      <c r="L214" s="581"/>
      <c r="M214" s="581"/>
      <c r="N214" s="581"/>
      <c r="O214" s="581"/>
      <c r="P214" s="581"/>
      <c r="Q214" s="581"/>
      <c r="R214" s="581"/>
      <c r="S214" s="581"/>
      <c r="T214" s="581"/>
      <c r="U214" s="581"/>
      <c r="V214" s="581"/>
      <c r="W214" s="581"/>
    </row>
    <row r="215" ht="12.75" customHeight="1">
      <c r="A215" s="581"/>
      <c r="B215" s="581"/>
      <c r="C215" s="581"/>
      <c r="D215" s="581"/>
      <c r="E215" s="581"/>
      <c r="F215" s="581"/>
      <c r="G215" s="581"/>
      <c r="H215" s="581"/>
      <c r="I215" s="581"/>
      <c r="J215" s="581"/>
      <c r="K215" s="581"/>
      <c r="L215" s="581"/>
      <c r="M215" s="581"/>
      <c r="N215" s="581"/>
      <c r="O215" s="581"/>
      <c r="P215" s="581"/>
      <c r="Q215" s="581"/>
      <c r="R215" s="581"/>
      <c r="S215" s="581"/>
      <c r="T215" s="581"/>
      <c r="U215" s="581"/>
      <c r="V215" s="581"/>
      <c r="W215" s="581"/>
    </row>
    <row r="216" ht="12.75" customHeight="1">
      <c r="A216" s="581"/>
      <c r="B216" s="581"/>
      <c r="C216" s="581"/>
      <c r="D216" s="581"/>
      <c r="E216" s="581"/>
      <c r="F216" s="581"/>
      <c r="G216" s="581"/>
      <c r="H216" s="581"/>
      <c r="I216" s="581"/>
      <c r="J216" s="581"/>
      <c r="K216" s="581"/>
      <c r="L216" s="581"/>
      <c r="M216" s="581"/>
      <c r="N216" s="581"/>
      <c r="O216" s="581"/>
      <c r="P216" s="581"/>
      <c r="Q216" s="581"/>
      <c r="R216" s="581"/>
      <c r="S216" s="581"/>
      <c r="T216" s="581"/>
      <c r="U216" s="581"/>
      <c r="V216" s="581"/>
      <c r="W216" s="581"/>
    </row>
    <row r="217" ht="12.75" customHeight="1">
      <c r="A217" s="581"/>
      <c r="B217" s="581"/>
      <c r="C217" s="581"/>
      <c r="D217" s="581"/>
      <c r="E217" s="581"/>
      <c r="F217" s="581"/>
      <c r="G217" s="581"/>
      <c r="H217" s="581"/>
      <c r="I217" s="581"/>
      <c r="J217" s="581"/>
      <c r="K217" s="581"/>
      <c r="L217" s="581"/>
      <c r="M217" s="581"/>
      <c r="N217" s="581"/>
      <c r="O217" s="581"/>
      <c r="P217" s="581"/>
      <c r="Q217" s="581"/>
      <c r="R217" s="581"/>
      <c r="S217" s="581"/>
      <c r="T217" s="581"/>
      <c r="U217" s="581"/>
      <c r="V217" s="581"/>
      <c r="W217" s="581"/>
    </row>
    <row r="218" ht="12.75" customHeight="1">
      <c r="A218" s="581"/>
      <c r="B218" s="581"/>
      <c r="C218" s="581"/>
      <c r="D218" s="581"/>
      <c r="E218" s="581"/>
      <c r="F218" s="581"/>
      <c r="G218" s="581"/>
      <c r="H218" s="581"/>
      <c r="I218" s="581"/>
      <c r="J218" s="581"/>
      <c r="K218" s="581"/>
      <c r="L218" s="581"/>
      <c r="M218" s="581"/>
      <c r="N218" s="581"/>
      <c r="O218" s="581"/>
      <c r="P218" s="581"/>
      <c r="Q218" s="581"/>
      <c r="R218" s="581"/>
      <c r="S218" s="581"/>
      <c r="T218" s="581"/>
      <c r="U218" s="581"/>
      <c r="V218" s="581"/>
      <c r="W218" s="581"/>
    </row>
    <row r="219" ht="12.75" customHeight="1">
      <c r="A219" s="581"/>
      <c r="B219" s="581"/>
      <c r="C219" s="581"/>
      <c r="D219" s="581"/>
      <c r="E219" s="581"/>
      <c r="F219" s="581"/>
      <c r="G219" s="581"/>
      <c r="H219" s="581"/>
      <c r="I219" s="581"/>
      <c r="J219" s="581"/>
      <c r="K219" s="581"/>
      <c r="L219" s="581"/>
      <c r="M219" s="581"/>
      <c r="N219" s="581"/>
      <c r="O219" s="581"/>
      <c r="P219" s="581"/>
      <c r="Q219" s="581"/>
      <c r="R219" s="581"/>
      <c r="S219" s="581"/>
      <c r="T219" s="581"/>
      <c r="U219" s="581"/>
      <c r="V219" s="581"/>
      <c r="W219" s="581"/>
    </row>
    <row r="220" ht="12.75" customHeight="1">
      <c r="A220" s="581"/>
      <c r="B220" s="581"/>
      <c r="C220" s="581"/>
      <c r="D220" s="581"/>
      <c r="E220" s="581"/>
      <c r="F220" s="581"/>
      <c r="G220" s="581"/>
      <c r="H220" s="581"/>
      <c r="I220" s="581"/>
      <c r="J220" s="581"/>
      <c r="K220" s="581"/>
      <c r="L220" s="581"/>
      <c r="M220" s="581"/>
      <c r="N220" s="581"/>
      <c r="O220" s="581"/>
      <c r="P220" s="581"/>
      <c r="Q220" s="581"/>
      <c r="R220" s="581"/>
      <c r="S220" s="581"/>
      <c r="T220" s="581"/>
      <c r="U220" s="581"/>
      <c r="V220" s="581"/>
      <c r="W220" s="581"/>
    </row>
    <row r="221" ht="12.75" customHeight="1">
      <c r="A221" s="581"/>
      <c r="B221" s="581"/>
      <c r="C221" s="581"/>
      <c r="D221" s="581"/>
      <c r="E221" s="581"/>
      <c r="F221" s="581"/>
      <c r="G221" s="581"/>
      <c r="H221" s="581"/>
      <c r="I221" s="581"/>
      <c r="J221" s="581"/>
      <c r="K221" s="581"/>
      <c r="L221" s="581"/>
      <c r="M221" s="581"/>
      <c r="N221" s="581"/>
      <c r="O221" s="581"/>
      <c r="P221" s="581"/>
      <c r="Q221" s="581"/>
      <c r="R221" s="581"/>
      <c r="S221" s="581"/>
      <c r="T221" s="581"/>
      <c r="U221" s="581"/>
      <c r="V221" s="581"/>
      <c r="W221" s="581"/>
    </row>
    <row r="222" ht="12.75" customHeight="1">
      <c r="A222" s="581"/>
      <c r="B222" s="581"/>
      <c r="C222" s="581"/>
      <c r="D222" s="581"/>
      <c r="E222" s="581"/>
      <c r="F222" s="581"/>
      <c r="G222" s="581"/>
      <c r="H222" s="581"/>
      <c r="I222" s="581"/>
      <c r="J222" s="581"/>
      <c r="K222" s="581"/>
      <c r="L222" s="581"/>
      <c r="M222" s="581"/>
      <c r="N222" s="581"/>
      <c r="O222" s="581"/>
      <c r="P222" s="581"/>
      <c r="Q222" s="581"/>
      <c r="R222" s="581"/>
      <c r="S222" s="581"/>
      <c r="T222" s="581"/>
      <c r="U222" s="581"/>
      <c r="V222" s="581"/>
      <c r="W222" s="581"/>
    </row>
    <row r="223" ht="12.75" customHeight="1">
      <c r="A223" s="581"/>
      <c r="B223" s="581"/>
      <c r="C223" s="581"/>
      <c r="D223" s="581"/>
      <c r="E223" s="581"/>
      <c r="F223" s="581"/>
      <c r="G223" s="581"/>
      <c r="H223" s="581"/>
      <c r="I223" s="581"/>
      <c r="J223" s="581"/>
      <c r="K223" s="581"/>
      <c r="L223" s="581"/>
      <c r="M223" s="581"/>
      <c r="N223" s="581"/>
      <c r="O223" s="581"/>
      <c r="P223" s="581"/>
      <c r="Q223" s="581"/>
      <c r="R223" s="581"/>
      <c r="S223" s="581"/>
      <c r="T223" s="581"/>
      <c r="U223" s="581"/>
      <c r="V223" s="581"/>
      <c r="W223" s="581"/>
    </row>
    <row r="224" ht="12.75" customHeight="1">
      <c r="A224" s="581"/>
      <c r="B224" s="581"/>
      <c r="C224" s="581"/>
      <c r="D224" s="581"/>
      <c r="E224" s="581"/>
      <c r="F224" s="581"/>
      <c r="G224" s="581"/>
      <c r="H224" s="581"/>
      <c r="I224" s="581"/>
      <c r="J224" s="581"/>
      <c r="K224" s="581"/>
      <c r="L224" s="581"/>
      <c r="M224" s="581"/>
      <c r="N224" s="581"/>
      <c r="O224" s="581"/>
      <c r="P224" s="581"/>
      <c r="Q224" s="581"/>
      <c r="R224" s="581"/>
      <c r="S224" s="581"/>
      <c r="T224" s="581"/>
      <c r="U224" s="581"/>
      <c r="V224" s="581"/>
      <c r="W224" s="581"/>
    </row>
    <row r="225" ht="12.75" customHeight="1">
      <c r="A225" s="581"/>
      <c r="B225" s="581"/>
      <c r="C225" s="581"/>
      <c r="D225" s="581"/>
      <c r="E225" s="581"/>
      <c r="F225" s="581"/>
      <c r="G225" s="581"/>
      <c r="H225" s="581"/>
      <c r="I225" s="581"/>
      <c r="J225" s="581"/>
      <c r="K225" s="581"/>
      <c r="L225" s="581"/>
      <c r="M225" s="581"/>
      <c r="N225" s="581"/>
      <c r="O225" s="581"/>
      <c r="P225" s="581"/>
      <c r="Q225" s="581"/>
      <c r="R225" s="581"/>
      <c r="S225" s="581"/>
      <c r="T225" s="581"/>
      <c r="U225" s="581"/>
      <c r="V225" s="581"/>
      <c r="W225" s="581"/>
    </row>
    <row r="226" ht="12.75" customHeight="1">
      <c r="A226" s="581"/>
      <c r="B226" s="581"/>
      <c r="C226" s="581"/>
      <c r="D226" s="581"/>
      <c r="E226" s="581"/>
      <c r="F226" s="581"/>
      <c r="G226" s="581"/>
      <c r="H226" s="581"/>
      <c r="I226" s="581"/>
      <c r="J226" s="581"/>
      <c r="K226" s="581"/>
      <c r="L226" s="581"/>
      <c r="M226" s="581"/>
      <c r="N226" s="581"/>
      <c r="O226" s="581"/>
      <c r="P226" s="581"/>
      <c r="Q226" s="581"/>
      <c r="R226" s="581"/>
      <c r="S226" s="581"/>
      <c r="T226" s="581"/>
      <c r="U226" s="581"/>
      <c r="V226" s="581"/>
      <c r="W226" s="581"/>
    </row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