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 led\ESP32_SPECTRUM_ANALYZER\"/>
    </mc:Choice>
  </mc:AlternateContent>
  <xr:revisionPtr revIDLastSave="0" documentId="13_ncr:1_{0375E150-F5E1-44EB-BE6C-8C3231C6A20C}" xr6:coauthVersionLast="46" xr6:coauthVersionMax="46" xr10:uidLastSave="{00000000-0000-0000-0000-000000000000}"/>
  <bookViews>
    <workbookView xWindow="-120" yWindow="-120" windowWidth="15600" windowHeight="11310" activeTab="2" xr2:uid="{BEB157C1-8120-4C0A-9D11-AA0B8064FCE2}"/>
  </bookViews>
  <sheets>
    <sheet name="FFTNew" sheetId="2" r:id="rId1"/>
    <sheet name="FFTold" sheetId="1" r:id="rId2"/>
    <sheet name="FFTteu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2" l="1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B14" i="1"/>
  <c r="B13" i="1"/>
  <c r="B12" i="1"/>
  <c r="B11" i="1"/>
  <c r="C48" i="1" s="1"/>
  <c r="D48" i="1" s="1"/>
  <c r="B14" i="3"/>
  <c r="B13" i="3"/>
  <c r="B12" i="3"/>
  <c r="B11" i="3"/>
  <c r="C17" i="3" s="1"/>
  <c r="C18" i="1" l="1"/>
  <c r="D18" i="1" s="1"/>
  <c r="C26" i="1"/>
  <c r="D26" i="1" s="1"/>
  <c r="C20" i="1"/>
  <c r="D20" i="1" s="1"/>
  <c r="C28" i="1"/>
  <c r="D28" i="1" s="1"/>
  <c r="C22" i="1"/>
  <c r="D22" i="1" s="1"/>
  <c r="C24" i="1"/>
  <c r="D24" i="1" s="1"/>
  <c r="D17" i="3"/>
  <c r="C30" i="1"/>
  <c r="D30" i="1" s="1"/>
  <c r="C33" i="1"/>
  <c r="D33" i="1" s="1"/>
  <c r="C37" i="1"/>
  <c r="D37" i="1" s="1"/>
  <c r="C41" i="1"/>
  <c r="D41" i="1" s="1"/>
  <c r="C45" i="1"/>
  <c r="D45" i="1" s="1"/>
  <c r="C49" i="1"/>
  <c r="D49" i="1" s="1"/>
  <c r="C34" i="1"/>
  <c r="D34" i="1" s="1"/>
  <c r="C38" i="1"/>
  <c r="D38" i="1" s="1"/>
  <c r="C42" i="1"/>
  <c r="D42" i="1" s="1"/>
  <c r="C46" i="1"/>
  <c r="D46" i="1" s="1"/>
  <c r="C19" i="1"/>
  <c r="D19" i="1" s="1"/>
  <c r="C21" i="1"/>
  <c r="D21" i="1" s="1"/>
  <c r="C23" i="1"/>
  <c r="D23" i="1" s="1"/>
  <c r="C25" i="1"/>
  <c r="D25" i="1" s="1"/>
  <c r="C27" i="1"/>
  <c r="D27" i="1" s="1"/>
  <c r="C29" i="1"/>
  <c r="D29" i="1" s="1"/>
  <c r="C31" i="1"/>
  <c r="D31" i="1" s="1"/>
  <c r="F30" i="1" s="1"/>
  <c r="E31" i="1" s="1"/>
  <c r="C35" i="1"/>
  <c r="D35" i="1" s="1"/>
  <c r="C39" i="1"/>
  <c r="D39" i="1" s="1"/>
  <c r="C43" i="1"/>
  <c r="D43" i="1" s="1"/>
  <c r="C47" i="1"/>
  <c r="D47" i="1" s="1"/>
  <c r="C17" i="1"/>
  <c r="D17" i="1" s="1"/>
  <c r="F17" i="1" s="1"/>
  <c r="E18" i="1" s="1"/>
  <c r="C32" i="1"/>
  <c r="D32" i="1" s="1"/>
  <c r="C36" i="1"/>
  <c r="D36" i="1" s="1"/>
  <c r="C40" i="1"/>
  <c r="D40" i="1" s="1"/>
  <c r="C44" i="1"/>
  <c r="D44" i="1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F46" i="3" l="1"/>
  <c r="E47" i="3" s="1"/>
  <c r="F42" i="3"/>
  <c r="E43" i="3" s="1"/>
  <c r="F38" i="3"/>
  <c r="E39" i="3" s="1"/>
  <c r="F34" i="3"/>
  <c r="E35" i="3" s="1"/>
  <c r="F30" i="3"/>
  <c r="E31" i="3" s="1"/>
  <c r="F17" i="3"/>
  <c r="E18" i="3" s="1"/>
  <c r="F26" i="3"/>
  <c r="E27" i="3" s="1"/>
  <c r="F22" i="3"/>
  <c r="E23" i="3" s="1"/>
  <c r="F18" i="3"/>
  <c r="E19" i="3" s="1"/>
  <c r="F28" i="1"/>
  <c r="E29" i="1" s="1"/>
  <c r="F34" i="1"/>
  <c r="E35" i="1" s="1"/>
  <c r="F37" i="1"/>
  <c r="E38" i="1" s="1"/>
  <c r="F24" i="1"/>
  <c r="E25" i="1" s="1"/>
  <c r="F35" i="1"/>
  <c r="E36" i="1" s="1"/>
  <c r="F20" i="1"/>
  <c r="E21" i="1" s="1"/>
  <c r="F26" i="1"/>
  <c r="E27" i="1" s="1"/>
  <c r="F18" i="1"/>
  <c r="E19" i="1" s="1"/>
  <c r="F33" i="1"/>
  <c r="E34" i="1" s="1"/>
  <c r="F27" i="1"/>
  <c r="E28" i="1" s="1"/>
  <c r="F39" i="1"/>
  <c r="E40" i="1" s="1"/>
  <c r="F46" i="1"/>
  <c r="E47" i="1" s="1"/>
  <c r="F22" i="1"/>
  <c r="E23" i="1" s="1"/>
  <c r="F41" i="1"/>
  <c r="E42" i="1" s="1"/>
  <c r="F44" i="1"/>
  <c r="E45" i="1" s="1"/>
  <c r="F29" i="1"/>
  <c r="E30" i="1" s="1"/>
  <c r="F25" i="1"/>
  <c r="E26" i="1" s="1"/>
  <c r="F44" i="3"/>
  <c r="E45" i="3" s="1"/>
  <c r="F40" i="3"/>
  <c r="E41" i="3" s="1"/>
  <c r="F36" i="3"/>
  <c r="E37" i="3" s="1"/>
  <c r="F32" i="3"/>
  <c r="E33" i="3" s="1"/>
  <c r="F28" i="3"/>
  <c r="E29" i="3" s="1"/>
  <c r="F24" i="3"/>
  <c r="E25" i="3" s="1"/>
  <c r="F20" i="3"/>
  <c r="E21" i="3" s="1"/>
  <c r="F47" i="3"/>
  <c r="E48" i="3" s="1"/>
  <c r="F43" i="3"/>
  <c r="E44" i="3" s="1"/>
  <c r="F39" i="3"/>
  <c r="E40" i="3" s="1"/>
  <c r="F35" i="3"/>
  <c r="E36" i="3" s="1"/>
  <c r="F31" i="3"/>
  <c r="E32" i="3" s="1"/>
  <c r="F27" i="3"/>
  <c r="E28" i="3" s="1"/>
  <c r="F23" i="3"/>
  <c r="E24" i="3" s="1"/>
  <c r="F19" i="3"/>
  <c r="E20" i="3" s="1"/>
  <c r="F31" i="1"/>
  <c r="E32" i="1" s="1"/>
  <c r="F38" i="1"/>
  <c r="E39" i="1" s="1"/>
  <c r="F36" i="1"/>
  <c r="E37" i="1" s="1"/>
  <c r="F21" i="1"/>
  <c r="E22" i="1" s="1"/>
  <c r="F42" i="1"/>
  <c r="E43" i="1" s="1"/>
  <c r="F40" i="1"/>
  <c r="E41" i="1" s="1"/>
  <c r="F23" i="1"/>
  <c r="E24" i="1" s="1"/>
  <c r="F43" i="1"/>
  <c r="E44" i="1" s="1"/>
  <c r="F45" i="1"/>
  <c r="E46" i="1" s="1"/>
  <c r="F49" i="1"/>
  <c r="F48" i="1"/>
  <c r="E49" i="1" s="1"/>
  <c r="F32" i="1"/>
  <c r="E33" i="1" s="1"/>
  <c r="F47" i="1"/>
  <c r="E48" i="1" s="1"/>
  <c r="F19" i="1"/>
  <c r="E20" i="1" s="1"/>
  <c r="F49" i="3"/>
  <c r="F48" i="3"/>
  <c r="E49" i="3" s="1"/>
  <c r="F45" i="3"/>
  <c r="E46" i="3" s="1"/>
  <c r="F41" i="3"/>
  <c r="E42" i="3" s="1"/>
  <c r="F37" i="3"/>
  <c r="E38" i="3" s="1"/>
  <c r="F33" i="3"/>
  <c r="E34" i="3" s="1"/>
  <c r="F29" i="3"/>
  <c r="E30" i="3" s="1"/>
  <c r="F25" i="3"/>
  <c r="E26" i="3" s="1"/>
  <c r="F21" i="3"/>
  <c r="E22" i="3" s="1"/>
  <c r="C16" i="2"/>
  <c r="B13" i="2"/>
  <c r="B12" i="2"/>
  <c r="B11" i="2"/>
  <c r="B10" i="2"/>
  <c r="C17" i="2" l="1"/>
  <c r="E16" i="2" s="1"/>
  <c r="C18" i="2" l="1"/>
  <c r="C19" i="2"/>
  <c r="D17" i="2"/>
  <c r="E17" i="2" s="1"/>
  <c r="F16" i="2"/>
  <c r="D18" i="2" l="1"/>
  <c r="E18" i="2" s="1"/>
  <c r="C20" i="2"/>
  <c r="C21" i="2" l="1"/>
  <c r="D19" i="2"/>
  <c r="E19" i="2" s="1"/>
  <c r="D20" i="2" l="1"/>
  <c r="E20" i="2" s="1"/>
  <c r="C22" i="2"/>
  <c r="D21" i="2" l="1"/>
  <c r="E21" i="2" s="1"/>
  <c r="C23" i="2"/>
  <c r="C24" i="2" l="1"/>
  <c r="D22" i="2"/>
  <c r="E22" i="2" s="1"/>
  <c r="D23" i="2" l="1"/>
  <c r="E23" i="2" s="1"/>
  <c r="C25" i="2"/>
  <c r="C26" i="2" l="1"/>
  <c r="D24" i="2"/>
  <c r="E24" i="2" s="1"/>
  <c r="D25" i="2" l="1"/>
  <c r="E25" i="2" s="1"/>
  <c r="C27" i="2"/>
  <c r="C28" i="2" l="1"/>
  <c r="D26" i="2"/>
  <c r="E26" i="2" s="1"/>
  <c r="D27" i="2" l="1"/>
  <c r="E27" i="2" s="1"/>
  <c r="C29" i="2"/>
  <c r="D28" i="2" l="1"/>
  <c r="E28" i="2" s="1"/>
  <c r="C30" i="2"/>
  <c r="C31" i="2" l="1"/>
  <c r="D29" i="2"/>
  <c r="E29" i="2" s="1"/>
  <c r="D30" i="2" l="1"/>
  <c r="E30" i="2" s="1"/>
  <c r="D31" i="2" l="1"/>
</calcChain>
</file>

<file path=xl/sharedStrings.xml><?xml version="1.0" encoding="utf-8"?>
<sst xmlns="http://schemas.openxmlformats.org/spreadsheetml/2006/main" count="93" uniqueCount="39">
  <si>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</si>
  <si>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</si>
  <si>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</si>
  <si>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</si>
  <si>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</si>
  <si>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</si>
  <si>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</si>
  <si>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Frequency mulitplier per band</t>
  </si>
  <si>
    <t>Bin width</t>
  </si>
  <si>
    <t>Band</t>
  </si>
  <si>
    <t>Frequency</t>
  </si>
  <si>
    <t>Low bin</t>
  </si>
  <si>
    <t>High bin</t>
  </si>
  <si>
    <t>Must be power of 2 for MCU FFT libraries, bigger = more bins so more bands, but slower</t>
  </si>
  <si>
    <t>Maximum frequency which can be detected</t>
  </si>
  <si>
    <t>VU Meter FFT calculator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</si>
  <si>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</si>
  <si>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</si>
  <si>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</si>
  <si>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Lowest frequency</t>
  </si>
  <si>
    <t>Highest frequency</t>
  </si>
  <si>
    <t>Very low frequencies do not work well.</t>
  </si>
  <si>
    <t>We get useable (positive) values only for ((samples/2) -2) bins</t>
  </si>
  <si>
    <t>Divisor</t>
  </si>
  <si>
    <t>The values in this table are used to generate the code</t>
  </si>
  <si>
    <t>at lines 119 - 134 in audio_reactive.h</t>
  </si>
  <si>
    <t>defined as 'SAMPLE_RATE' in audio_reactive.h</t>
  </si>
  <si>
    <t>defined as 'samples' in audio_reactive.h</t>
  </si>
  <si>
    <t>What to multiply each frequency by to get the next one</t>
  </si>
  <si>
    <t>Must be &lt;= the nyquist frequency</t>
  </si>
  <si>
    <t>Complete the numbers in the green box.</t>
  </si>
  <si>
    <t>Lowest frequency band</t>
  </si>
  <si>
    <t>Center of lowest required band. Very low frequencies do not work well.</t>
  </si>
  <si>
    <t>Highest frequency band</t>
  </si>
  <si>
    <t>Center of highest required band. Set this to below the Nyquist frequency</t>
  </si>
  <si>
    <t>Number of bands</t>
  </si>
  <si>
    <t>Number of bands to display</t>
  </si>
  <si>
    <t>We get useable (positive) values only for ((samples/2) -1) bins</t>
  </si>
  <si>
    <t>Center 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</si>
</sst>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5" xfId="0" applyNumberFormat="1" applyBorder="1"/>
    <xf numFmtId="0" fontId="1" fillId="0" borderId="9" xfId="0" applyFont="1" applyBorder="1"/>
    <xf numFmtId="0" fontId="1" fillId="0" borderId="10" xfId="0" applyFont="1" applyBorder="1"/>
    <xf numFmtId="0" fontId="0" fillId="0" borderId="0" xfId="0" applyFill="1" applyBorder="1"/>
    <xf numFmtId="1" fontId="0" fillId="0" borderId="0" xfId="0" applyNumberFormat="1" applyFill="1" applyBorder="1"/>
    <xf numFmtId="1" fontId="0" fillId="0" borderId="0" xfId="0" applyNumberFormat="1"/>
    <xf numFmtId="0" fontId="0" fillId="0" borderId="4" xfId="0" applyFill="1" applyBorder="1"/>
    <xf numFmtId="0" fontId="0" fillId="0" borderId="6" xfId="0" applyFill="1" applyBorder="1"/>
    <xf numFmtId="1" fontId="0" fillId="0" borderId="8" xfId="0" applyNumberFormat="1" applyFill="1" applyBorder="1"/>
    <xf numFmtId="0" fontId="1" fillId="0" borderId="11" xfId="0" applyFont="1" applyFill="1" applyBorder="1"/>
    <xf numFmtId="0" fontId="0" fillId="0" borderId="0" xfId="0" applyFont="1" applyFill="1" applyBorder="1"/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5" xfId="0" applyNumberFormat="1" applyBorder="1"/>
    <xf numFmtId="1" fontId="0" fillId="0" borderId="7" xfId="0" applyNumberFormat="1" applyBorder="1"/>
    <xf numFmtId="0" fontId="0" fillId="0" borderId="4" xfId="0" applyBorder="1"/>
    <xf numFmtId="0" fontId="0" fillId="0" borderId="6" xfId="0" applyBorder="1"/>
    <xf numFmtId="1" fontId="0" fillId="0" borderId="8" xfId="0" applyNumberForma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</cellXfs>
  <cellStyles count="1">
    <cellStyle name="Normal" xfId="0" builtinId="0"/>
  </cellStyles>
  <dxfs count="4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80AC6-1150-437D-A302-FF98BEF7C207}">
  <dimension ref="A1:F48"/>
  <sheetViews>
    <sheetView topLeftCell="A12" workbookViewId="0">
      <selection activeCell="E31" sqref="E31"/>
    </sheetView>
  </sheetViews>
  <sheetFormatPr defaultRowHeight="15" x14ac:dyDescent="0.25"/>
  <cols>
    <col min="1" max="1" width="25.42578125" bestFit="1" customWidth="1"/>
    <col min="3" max="3" width="10.7109375" customWidth="1"/>
    <col min="4" max="5" width="12" bestFit="1" customWidth="1"/>
  </cols>
  <sheetData>
    <row r="1" spans="1:6" ht="23.25" x14ac:dyDescent="0.35">
      <c r="A1" s="1" t="s">
        <v>15</v>
      </c>
    </row>
    <row r="2" spans="1:6" ht="15" customHeight="1" x14ac:dyDescent="0.25">
      <c r="A2" t="s">
        <v>30</v>
      </c>
    </row>
    <row r="3" spans="1:6" ht="15" customHeight="1" x14ac:dyDescent="0.25">
      <c r="A3" t="s">
        <v>18</v>
      </c>
    </row>
    <row r="4" spans="1:6" ht="15.75" thickBot="1" x14ac:dyDescent="0.3"/>
    <row r="5" spans="1:6" x14ac:dyDescent="0.25">
      <c r="A5" t="s">
        <v>0</v>
      </c>
      <c r="B5" s="2">
        <v>20480</v>
      </c>
      <c r="C5" t="s">
        <v>1</v>
      </c>
      <c r="D5" t="s">
        <v>26</v>
      </c>
    </row>
    <row r="6" spans="1:6" x14ac:dyDescent="0.25">
      <c r="A6" t="s">
        <v>19</v>
      </c>
      <c r="B6" s="3">
        <v>60</v>
      </c>
      <c r="C6" t="s">
        <v>1</v>
      </c>
      <c r="D6" t="s">
        <v>21</v>
      </c>
    </row>
    <row r="7" spans="1:6" x14ac:dyDescent="0.25">
      <c r="A7" t="s">
        <v>20</v>
      </c>
      <c r="B7" s="3">
        <v>10240</v>
      </c>
      <c r="C7" t="s">
        <v>1</v>
      </c>
      <c r="D7" t="s">
        <v>29</v>
      </c>
    </row>
    <row r="8" spans="1:6" ht="15.75" thickBot="1" x14ac:dyDescent="0.3">
      <c r="A8" t="s">
        <v>6</v>
      </c>
      <c r="B8" s="4">
        <v>512</v>
      </c>
      <c r="D8" t="s">
        <v>27</v>
      </c>
    </row>
    <row r="10" spans="1:6" x14ac:dyDescent="0.25">
      <c r="A10" t="s">
        <v>7</v>
      </c>
      <c r="B10" s="8">
        <f>(B7/B6)^(1/16)</f>
        <v>1.3788254602770726</v>
      </c>
      <c r="D10" t="s">
        <v>28</v>
      </c>
    </row>
    <row r="11" spans="1:6" x14ac:dyDescent="0.25">
      <c r="A11" t="s">
        <v>2</v>
      </c>
      <c r="B11">
        <f>B5/2</f>
        <v>10240</v>
      </c>
      <c r="C11" t="s">
        <v>1</v>
      </c>
      <c r="D11" t="s">
        <v>14</v>
      </c>
    </row>
    <row r="12" spans="1:6" x14ac:dyDescent="0.25">
      <c r="A12" t="s">
        <v>8</v>
      </c>
      <c r="B12">
        <f>B5/B8</f>
        <v>40</v>
      </c>
      <c r="C12" t="s">
        <v>1</v>
      </c>
      <c r="D12" t="s">
        <v>4</v>
      </c>
    </row>
    <row r="13" spans="1:6" x14ac:dyDescent="0.25">
      <c r="A13" t="s">
        <v>5</v>
      </c>
      <c r="B13">
        <f>B8/2-3</f>
        <v>253</v>
      </c>
      <c r="D13" t="s">
        <v>22</v>
      </c>
    </row>
    <row r="14" spans="1:6" ht="15.75" thickBot="1" x14ac:dyDescent="0.3"/>
    <row r="15" spans="1:6" ht="15.75" thickBot="1" x14ac:dyDescent="0.3">
      <c r="B15" s="6" t="s">
        <v>9</v>
      </c>
      <c r="C15" s="7" t="s">
        <v>10</v>
      </c>
      <c r="D15" s="7" t="s">
        <v>11</v>
      </c>
      <c r="E15" s="7" t="s">
        <v>12</v>
      </c>
      <c r="F15" s="14" t="s">
        <v>23</v>
      </c>
    </row>
    <row r="16" spans="1:6" x14ac:dyDescent="0.25">
      <c r="B16" s="11">
        <v>0</v>
      </c>
      <c r="C16" s="9">
        <f>B6</f>
        <v>60</v>
      </c>
      <c r="D16" s="9">
        <v>3</v>
      </c>
      <c r="E16" s="9">
        <f t="shared" ref="E16:E30" si="0">((C17-C16)/$B$12)+D16</f>
        <v>3.5682381904156086</v>
      </c>
      <c r="F16" s="5">
        <f>E16-D16+1</f>
        <v>1.5682381904156086</v>
      </c>
    </row>
    <row r="17" spans="2:6" x14ac:dyDescent="0.25">
      <c r="B17" s="11">
        <v>1</v>
      </c>
      <c r="C17" s="9">
        <f>C16*$B$10</f>
        <v>82.729527616624353</v>
      </c>
      <c r="D17" s="9">
        <f t="shared" ref="D17:D31" si="1">E16</f>
        <v>3.5682381904156086</v>
      </c>
      <c r="E17" s="9">
        <f t="shared" si="0"/>
        <v>4.3517394748624216</v>
      </c>
      <c r="F17" s="21">
        <f t="shared" ref="F17:F31" si="2">E17-D17+1</f>
        <v>1.783501284446813</v>
      </c>
    </row>
    <row r="18" spans="2:6" x14ac:dyDescent="0.25">
      <c r="B18" s="11">
        <v>2</v>
      </c>
      <c r="C18" s="9">
        <f t="shared" ref="C18:C31" si="3">C17*$B$10</f>
        <v>114.06957899449687</v>
      </c>
      <c r="D18" s="9">
        <f t="shared" si="1"/>
        <v>4.3517394748624216</v>
      </c>
      <c r="E18" s="9">
        <f t="shared" si="0"/>
        <v>5.4320509940174757</v>
      </c>
      <c r="F18" s="21">
        <f t="shared" si="2"/>
        <v>2.0803115191550541</v>
      </c>
    </row>
    <row r="19" spans="2:6" x14ac:dyDescent="0.25">
      <c r="B19" s="11">
        <v>3</v>
      </c>
      <c r="C19" s="9">
        <f t="shared" si="3"/>
        <v>157.28203976069904</v>
      </c>
      <c r="D19" s="9">
        <f t="shared" si="1"/>
        <v>5.4320509940174757</v>
      </c>
      <c r="E19" s="9">
        <f t="shared" si="0"/>
        <v>6.9216120216590671</v>
      </c>
      <c r="F19" s="21">
        <f t="shared" si="2"/>
        <v>2.4895610276415914</v>
      </c>
    </row>
    <row r="20" spans="2:6" x14ac:dyDescent="0.25">
      <c r="B20" s="11">
        <v>4</v>
      </c>
      <c r="C20" s="9">
        <f t="shared" si="3"/>
        <v>216.8644808663627</v>
      </c>
      <c r="D20" s="9">
        <f t="shared" si="1"/>
        <v>6.9216120216590671</v>
      </c>
      <c r="E20" s="9">
        <f t="shared" si="0"/>
        <v>8.9754566912077731</v>
      </c>
      <c r="F20" s="21">
        <f t="shared" si="2"/>
        <v>3.053844669548706</v>
      </c>
    </row>
    <row r="21" spans="2:6" x14ac:dyDescent="0.25">
      <c r="B21" s="11">
        <v>5</v>
      </c>
      <c r="C21" s="9">
        <f t="shared" si="3"/>
        <v>299.01826764831094</v>
      </c>
      <c r="D21" s="9">
        <f t="shared" si="1"/>
        <v>8.9754566912077731</v>
      </c>
      <c r="E21" s="9">
        <f t="shared" si="0"/>
        <v>11.807350013035879</v>
      </c>
      <c r="F21" s="21">
        <f t="shared" si="2"/>
        <v>3.8318933218281064</v>
      </c>
    </row>
    <row r="22" spans="2:6" x14ac:dyDescent="0.25">
      <c r="B22" s="11">
        <v>6</v>
      </c>
      <c r="C22" s="9">
        <f t="shared" si="3"/>
        <v>412.29400052143524</v>
      </c>
      <c r="D22" s="9">
        <f t="shared" si="1"/>
        <v>11.807350013035879</v>
      </c>
      <c r="E22" s="9">
        <f t="shared" si="0"/>
        <v>15.712036625961089</v>
      </c>
      <c r="F22" s="21">
        <f t="shared" si="2"/>
        <v>4.9046866129252091</v>
      </c>
    </row>
    <row r="23" spans="2:6" x14ac:dyDescent="0.25">
      <c r="B23" s="11">
        <v>7</v>
      </c>
      <c r="C23" s="9">
        <f t="shared" si="3"/>
        <v>568.48146503844362</v>
      </c>
      <c r="D23" s="9">
        <f t="shared" si="1"/>
        <v>15.712036625961089</v>
      </c>
      <c r="E23" s="9">
        <f t="shared" si="0"/>
        <v>21.095917942265416</v>
      </c>
      <c r="F23" s="21">
        <f t="shared" si="2"/>
        <v>6.3838813163043273</v>
      </c>
    </row>
    <row r="24" spans="2:6" x14ac:dyDescent="0.25">
      <c r="B24" s="11">
        <v>8</v>
      </c>
      <c r="C24" s="9">
        <f t="shared" si="3"/>
        <v>783.83671769061664</v>
      </c>
      <c r="D24" s="9">
        <f t="shared" si="1"/>
        <v>21.095917942265416</v>
      </c>
      <c r="E24" s="9">
        <f t="shared" si="0"/>
        <v>28.519350576295857</v>
      </c>
      <c r="F24" s="21">
        <f t="shared" si="2"/>
        <v>8.4234326340304406</v>
      </c>
    </row>
    <row r="25" spans="2:6" x14ac:dyDescent="0.25">
      <c r="B25" s="11">
        <v>9</v>
      </c>
      <c r="C25" s="9">
        <f t="shared" si="3"/>
        <v>1080.7740230518343</v>
      </c>
      <c r="D25" s="9">
        <f t="shared" si="1"/>
        <v>28.519350576295857</v>
      </c>
      <c r="E25" s="9">
        <f t="shared" si="0"/>
        <v>38.754968494748724</v>
      </c>
      <c r="F25" s="21">
        <f t="shared" si="2"/>
        <v>11.235617918452867</v>
      </c>
    </row>
    <row r="26" spans="2:6" x14ac:dyDescent="0.25">
      <c r="B26" s="11">
        <v>10</v>
      </c>
      <c r="C26" s="9">
        <f t="shared" si="3"/>
        <v>1490.1987397899491</v>
      </c>
      <c r="D26" s="9">
        <f t="shared" si="1"/>
        <v>38.754968494748724</v>
      </c>
      <c r="E26" s="9">
        <f t="shared" si="0"/>
        <v>52.86809908237975</v>
      </c>
      <c r="F26" s="21">
        <f t="shared" si="2"/>
        <v>15.113130587631026</v>
      </c>
    </row>
    <row r="27" spans="2:6" x14ac:dyDescent="0.25">
      <c r="B27" s="11">
        <v>11</v>
      </c>
      <c r="C27" s="9">
        <f t="shared" si="3"/>
        <v>2054.7239632951901</v>
      </c>
      <c r="D27" s="9">
        <f t="shared" si="1"/>
        <v>52.86809908237975</v>
      </c>
      <c r="E27" s="9">
        <f t="shared" si="0"/>
        <v>72.327642860820532</v>
      </c>
      <c r="F27" s="21">
        <f t="shared" si="2"/>
        <v>20.459543778440782</v>
      </c>
    </row>
    <row r="28" spans="2:6" x14ac:dyDescent="0.25">
      <c r="B28" s="11">
        <v>12</v>
      </c>
      <c r="C28" s="9">
        <f t="shared" si="3"/>
        <v>2833.1057144328215</v>
      </c>
      <c r="D28" s="9">
        <f t="shared" si="1"/>
        <v>72.327642860820532</v>
      </c>
      <c r="E28" s="9">
        <f t="shared" si="0"/>
        <v>99.158957267910992</v>
      </c>
      <c r="F28" s="21">
        <f t="shared" si="2"/>
        <v>27.83131440709046</v>
      </c>
    </row>
    <row r="29" spans="2:6" x14ac:dyDescent="0.25">
      <c r="B29" s="11">
        <v>13</v>
      </c>
      <c r="C29" s="9">
        <f t="shared" si="3"/>
        <v>3906.35829071644</v>
      </c>
      <c r="D29" s="9">
        <f t="shared" si="1"/>
        <v>99.158957267910992</v>
      </c>
      <c r="E29" s="9">
        <f t="shared" si="0"/>
        <v>136.15465670510633</v>
      </c>
      <c r="F29" s="21">
        <f t="shared" si="2"/>
        <v>37.995699437195341</v>
      </c>
    </row>
    <row r="30" spans="2:6" x14ac:dyDescent="0.25">
      <c r="B30" s="11">
        <v>14</v>
      </c>
      <c r="C30" s="9">
        <f t="shared" si="3"/>
        <v>5386.1862682042538</v>
      </c>
      <c r="D30" s="9">
        <f t="shared" si="1"/>
        <v>136.15465670510633</v>
      </c>
      <c r="E30" s="9">
        <f t="shared" si="0"/>
        <v>187.16526900986946</v>
      </c>
      <c r="F30" s="21">
        <f t="shared" si="2"/>
        <v>52.010612304763129</v>
      </c>
    </row>
    <row r="31" spans="2:6" ht="15.75" thickBot="1" x14ac:dyDescent="0.3">
      <c r="B31" s="12">
        <v>15</v>
      </c>
      <c r="C31" s="13">
        <f t="shared" si="3"/>
        <v>7426.6107603947785</v>
      </c>
      <c r="D31" s="13">
        <f t="shared" si="1"/>
        <v>187.16526900986946</v>
      </c>
      <c r="E31" s="13">
        <v>255</v>
      </c>
      <c r="F31" s="21">
        <f t="shared" si="2"/>
        <v>68.834730990130538</v>
      </c>
    </row>
    <row r="32" spans="2:6" x14ac:dyDescent="0.25">
      <c r="B32" s="15" t="s">
        <v>24</v>
      </c>
      <c r="C32" s="9"/>
      <c r="D32" s="9"/>
      <c r="E32" s="9"/>
      <c r="F32" s="10"/>
    </row>
    <row r="33" spans="2:5" x14ac:dyDescent="0.25">
      <c r="B33" t="s">
        <v>25</v>
      </c>
      <c r="C33" s="9"/>
      <c r="D33" s="9"/>
      <c r="E33" s="9"/>
    </row>
    <row r="34" spans="2:5" x14ac:dyDescent="0.25">
      <c r="B34" s="8"/>
      <c r="C34" s="9"/>
      <c r="D34" s="9"/>
      <c r="E34" s="9"/>
    </row>
    <row r="35" spans="2:5" x14ac:dyDescent="0.25">
      <c r="B35" s="8"/>
      <c r="C35" s="9"/>
      <c r="D35" s="9"/>
      <c r="E35" s="9"/>
    </row>
    <row r="36" spans="2:5" x14ac:dyDescent="0.25">
      <c r="B36" s="8"/>
      <c r="C36" s="9"/>
      <c r="D36" s="9"/>
      <c r="E36" s="9"/>
    </row>
    <row r="37" spans="2:5" x14ac:dyDescent="0.25">
      <c r="B37" s="8"/>
      <c r="C37" s="9"/>
      <c r="D37" s="9"/>
      <c r="E37" s="9"/>
    </row>
    <row r="38" spans="2:5" x14ac:dyDescent="0.25">
      <c r="B38" s="8"/>
      <c r="C38" s="9"/>
      <c r="D38" s="9"/>
      <c r="E38" s="9"/>
    </row>
    <row r="39" spans="2:5" x14ac:dyDescent="0.25">
      <c r="B39" s="8"/>
      <c r="C39" s="9"/>
      <c r="D39" s="9"/>
      <c r="E39" s="9"/>
    </row>
    <row r="40" spans="2:5" x14ac:dyDescent="0.25">
      <c r="B40" s="8"/>
      <c r="C40" s="9"/>
      <c r="D40" s="9"/>
      <c r="E40" s="9"/>
    </row>
    <row r="41" spans="2:5" x14ac:dyDescent="0.25">
      <c r="B41" s="8"/>
      <c r="C41" s="9"/>
      <c r="D41" s="9"/>
      <c r="E41" s="9"/>
    </row>
    <row r="42" spans="2:5" x14ac:dyDescent="0.25">
      <c r="B42" s="8"/>
      <c r="C42" s="9"/>
      <c r="D42" s="9"/>
      <c r="E42" s="9"/>
    </row>
    <row r="43" spans="2:5" x14ac:dyDescent="0.25">
      <c r="B43" s="8"/>
      <c r="C43" s="9"/>
      <c r="D43" s="9"/>
      <c r="E43" s="9"/>
    </row>
    <row r="44" spans="2:5" x14ac:dyDescent="0.25">
      <c r="B44" s="8"/>
      <c r="C44" s="9"/>
      <c r="D44" s="9"/>
      <c r="E44" s="9"/>
    </row>
    <row r="45" spans="2:5" x14ac:dyDescent="0.25">
      <c r="B45" s="8"/>
      <c r="C45" s="9"/>
      <c r="D45" s="9"/>
      <c r="E45" s="9"/>
    </row>
    <row r="46" spans="2:5" x14ac:dyDescent="0.25">
      <c r="B46" s="8"/>
      <c r="C46" s="9"/>
      <c r="D46" s="9"/>
      <c r="E46" s="9"/>
    </row>
    <row r="47" spans="2:5" x14ac:dyDescent="0.25">
      <c r="B47" s="8"/>
      <c r="C47" s="9"/>
      <c r="D47" s="9"/>
      <c r="E47" s="9"/>
    </row>
    <row r="48" spans="2:5" x14ac:dyDescent="0.25">
      <c r="B48" s="8"/>
      <c r="C48" s="9"/>
      <c r="D48" s="9"/>
      <c r="E48" s="9"/>
    </row>
  </sheetData>
  <dataValidations count="2">
    <dataValidation type="whole" operator="lessThanOrEqual" allowBlank="1" showInputMessage="1" showErrorMessage="1" errorTitle="Error" error="Value must be less than or equal to the nyquist frequency (see B11)" sqref="B7" xr:uid="{3DD7CFCE-3FBF-49D2-993A-0E9AD88C28D8}">
      <formula1>B11</formula1>
    </dataValidation>
    <dataValidation type="custom" allowBlank="1" showInputMessage="1" showErrorMessage="1" error="Must be an even number" sqref="B8" xr:uid="{4A64C033-68FB-4F69-8218-7D4CD060003F}">
      <formula1>AND(B8&gt;0,B8&lt;=1200,MOD(B8,2)=0)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3C24-EEAB-4D22-B069-562927E8218D}">
  <dimension ref="A1:F49"/>
  <sheetViews>
    <sheetView topLeftCell="A9" workbookViewId="0">
      <selection activeCell="H26" sqref="H26"/>
    </sheetView>
  </sheetViews>
  <sheetFormatPr defaultRowHeight="15" x14ac:dyDescent="0.25"/>
  <cols>
    <col min="1" max="1" width="25.42578125" style="16" bestFit="1" customWidth="1"/>
    <col min="2" max="2" width="9.140625" style="16"/>
    <col min="3" max="3" width="10.7109375" style="16" customWidth="1"/>
    <col min="4" max="4" width="11.5703125" style="16" customWidth="1"/>
    <col min="5" max="6" width="12" style="16" bestFit="1" customWidth="1"/>
    <col min="7" max="16384" width="9.140625" style="16"/>
  </cols>
  <sheetData>
    <row r="1" spans="1:6" ht="23.25" x14ac:dyDescent="0.35">
      <c r="A1" s="17" t="s">
        <v>15</v>
      </c>
    </row>
    <row r="2" spans="1:6" ht="15" customHeight="1" x14ac:dyDescent="0.25">
      <c r="A2" s="16" t="s">
        <v>17</v>
      </c>
    </row>
    <row r="3" spans="1:6" ht="15" customHeight="1" x14ac:dyDescent="0.25">
      <c r="A3" s="16" t="s">
        <v>18</v>
      </c>
    </row>
    <row r="4" spans="1:6" ht="15.75" thickBot="1" x14ac:dyDescent="0.3"/>
    <row r="5" spans="1:6" x14ac:dyDescent="0.25">
      <c r="A5" s="16" t="s">
        <v>0</v>
      </c>
      <c r="B5" s="18">
        <v>32000</v>
      </c>
      <c r="C5" s="16" t="s">
        <v>1</v>
      </c>
      <c r="D5" s="16" t="s">
        <v>3</v>
      </c>
    </row>
    <row r="6" spans="1:6" x14ac:dyDescent="0.25">
      <c r="A6" s="16" t="s">
        <v>31</v>
      </c>
      <c r="B6" s="19">
        <v>80</v>
      </c>
      <c r="C6" s="16" t="s">
        <v>1</v>
      </c>
      <c r="D6" s="16" t="s">
        <v>32</v>
      </c>
    </row>
    <row r="7" spans="1:6" x14ac:dyDescent="0.25">
      <c r="A7" s="16" t="s">
        <v>33</v>
      </c>
      <c r="B7" s="19">
        <v>12000</v>
      </c>
      <c r="C7" s="16" t="s">
        <v>1</v>
      </c>
      <c r="D7" s="16" t="s">
        <v>34</v>
      </c>
    </row>
    <row r="8" spans="1:6" x14ac:dyDescent="0.25">
      <c r="A8" s="16" t="s">
        <v>6</v>
      </c>
      <c r="B8" s="19">
        <v>1024</v>
      </c>
      <c r="D8" s="16" t="s">
        <v>13</v>
      </c>
    </row>
    <row r="9" spans="1:6" ht="15.75" thickBot="1" x14ac:dyDescent="0.3">
      <c r="A9" s="16" t="s">
        <v>35</v>
      </c>
      <c r="B9" s="20">
        <v>18</v>
      </c>
      <c r="D9" s="16" t="s">
        <v>36</v>
      </c>
    </row>
    <row r="11" spans="1:6" x14ac:dyDescent="0.25">
      <c r="A11" s="16" t="s">
        <v>7</v>
      </c>
      <c r="B11" s="16">
        <f>POWER(B7/B6,1/(B9-1))</f>
        <v>1.3427815587427556</v>
      </c>
      <c r="D11" s="16" t="s">
        <v>16</v>
      </c>
    </row>
    <row r="12" spans="1:6" x14ac:dyDescent="0.25">
      <c r="A12" s="16" t="s">
        <v>2</v>
      </c>
      <c r="B12" s="16">
        <f>B5/2</f>
        <v>16000</v>
      </c>
      <c r="C12" s="16" t="s">
        <v>1</v>
      </c>
      <c r="D12" s="16" t="s">
        <v>14</v>
      </c>
    </row>
    <row r="13" spans="1:6" x14ac:dyDescent="0.25">
      <c r="A13" s="16" t="s">
        <v>8</v>
      </c>
      <c r="B13" s="16">
        <f>B5/B8</f>
        <v>31.25</v>
      </c>
      <c r="C13" s="16" t="s">
        <v>1</v>
      </c>
      <c r="D13" s="16" t="s">
        <v>4</v>
      </c>
    </row>
    <row r="14" spans="1:6" x14ac:dyDescent="0.25">
      <c r="A14" s="16" t="s">
        <v>5</v>
      </c>
      <c r="B14" s="16">
        <f>B8/2-1</f>
        <v>511</v>
      </c>
      <c r="D14" s="16" t="s">
        <v>37</v>
      </c>
    </row>
    <row r="15" spans="1:6" ht="15.75" thickBot="1" x14ac:dyDescent="0.3"/>
    <row r="16" spans="1:6" ht="15.75" thickBot="1" x14ac:dyDescent="0.3">
      <c r="B16" s="26" t="s">
        <v>9</v>
      </c>
      <c r="C16" s="27" t="s">
        <v>10</v>
      </c>
      <c r="D16" s="27" t="s">
        <v>38</v>
      </c>
      <c r="E16" s="27" t="s">
        <v>11</v>
      </c>
      <c r="F16" s="28" t="s">
        <v>12</v>
      </c>
    </row>
    <row r="17" spans="2:6" x14ac:dyDescent="0.25">
      <c r="B17" s="23">
        <v>0</v>
      </c>
      <c r="C17" s="10">
        <f t="shared" ref="C17:C49" si="0">$B$6*POWER($B$11,B17)</f>
        <v>80</v>
      </c>
      <c r="D17" s="10">
        <f t="shared" ref="D17:D49" si="1">C17/$B$13</f>
        <v>2.56</v>
      </c>
      <c r="E17" s="10">
        <v>0</v>
      </c>
      <c r="F17" s="21">
        <f>((D18-D17)/2)+D17</f>
        <v>2.9987603951907271</v>
      </c>
    </row>
    <row r="18" spans="2:6" x14ac:dyDescent="0.25">
      <c r="B18" s="23">
        <v>1</v>
      </c>
      <c r="C18" s="10">
        <f t="shared" si="0"/>
        <v>107.42252469942045</v>
      </c>
      <c r="D18" s="10">
        <f t="shared" si="1"/>
        <v>3.4375207903814542</v>
      </c>
      <c r="E18" s="10">
        <f>F17</f>
        <v>2.9987603951907271</v>
      </c>
      <c r="F18" s="21">
        <f>((D19-D18)/2)+D18</f>
        <v>4.0266801577502465</v>
      </c>
    </row>
    <row r="19" spans="2:6" x14ac:dyDescent="0.25">
      <c r="B19" s="23">
        <v>2</v>
      </c>
      <c r="C19" s="10">
        <f t="shared" si="0"/>
        <v>144.24498515996996</v>
      </c>
      <c r="D19" s="10">
        <f t="shared" si="1"/>
        <v>4.6158395251190383</v>
      </c>
      <c r="E19" s="10">
        <f t="shared" ref="E19:E49" si="2">F18</f>
        <v>4.0266801577502465</v>
      </c>
      <c r="F19" s="21">
        <f t="shared" ref="F19:F49" si="3">((D20-D19)/2)+D19</f>
        <v>5.406951858782401</v>
      </c>
    </row>
    <row r="20" spans="2:6" x14ac:dyDescent="0.25">
      <c r="B20" s="23">
        <v>3</v>
      </c>
      <c r="C20" s="10">
        <f t="shared" si="0"/>
        <v>193.6895060139301</v>
      </c>
      <c r="D20" s="10">
        <f t="shared" si="1"/>
        <v>6.1980641924457629</v>
      </c>
      <c r="E20" s="10">
        <f t="shared" si="2"/>
        <v>5.406951858782401</v>
      </c>
      <c r="F20" s="21">
        <f t="shared" si="3"/>
        <v>7.2603552449828728</v>
      </c>
    </row>
    <row r="21" spans="2:6" x14ac:dyDescent="0.25">
      <c r="B21" s="23">
        <v>4</v>
      </c>
      <c r="C21" s="10">
        <f t="shared" si="0"/>
        <v>260.08269679749947</v>
      </c>
      <c r="D21" s="10">
        <f t="shared" si="1"/>
        <v>8.3226462975199826</v>
      </c>
      <c r="E21" s="10">
        <f t="shared" si="2"/>
        <v>7.2603552449828728</v>
      </c>
      <c r="F21" s="21">
        <f t="shared" si="3"/>
        <v>9.749071132884243</v>
      </c>
    </row>
    <row r="22" spans="2:6" x14ac:dyDescent="0.25">
      <c r="B22" s="23">
        <v>5</v>
      </c>
      <c r="C22" s="10">
        <f t="shared" si="0"/>
        <v>349.23424900776581</v>
      </c>
      <c r="D22" s="10">
        <f t="shared" si="1"/>
        <v>11.175495968248505</v>
      </c>
      <c r="E22" s="10">
        <f t="shared" si="2"/>
        <v>9.749071132884243</v>
      </c>
      <c r="F22" s="21">
        <f t="shared" si="3"/>
        <v>13.090872932108308</v>
      </c>
    </row>
    <row r="23" spans="2:6" x14ac:dyDescent="0.25">
      <c r="B23" s="23">
        <v>6</v>
      </c>
      <c r="C23" s="10">
        <f t="shared" si="0"/>
        <v>468.94530924900346</v>
      </c>
      <c r="D23" s="10">
        <f t="shared" si="1"/>
        <v>15.006249895968111</v>
      </c>
      <c r="E23" s="10">
        <f t="shared" si="2"/>
        <v>13.090872932108308</v>
      </c>
      <c r="F23" s="21">
        <f t="shared" si="3"/>
        <v>17.578182761079741</v>
      </c>
    </row>
    <row r="24" spans="2:6" x14ac:dyDescent="0.25">
      <c r="B24" s="23">
        <v>7</v>
      </c>
      <c r="C24" s="10">
        <f t="shared" si="0"/>
        <v>629.69111331848035</v>
      </c>
      <c r="D24" s="10">
        <f t="shared" si="1"/>
        <v>20.150115626191372</v>
      </c>
      <c r="E24" s="10">
        <f t="shared" si="2"/>
        <v>17.578182761079741</v>
      </c>
      <c r="F24" s="21">
        <f t="shared" si="3"/>
        <v>23.603659647787694</v>
      </c>
    </row>
    <row r="25" spans="2:6" x14ac:dyDescent="0.25">
      <c r="B25" s="23">
        <v>8</v>
      </c>
      <c r="C25" s="10">
        <f t="shared" si="0"/>
        <v>845.5376146682504</v>
      </c>
      <c r="D25" s="10">
        <f t="shared" si="1"/>
        <v>27.057203669384013</v>
      </c>
      <c r="E25" s="10">
        <f t="shared" si="2"/>
        <v>23.603659647787694</v>
      </c>
      <c r="F25" s="21">
        <f t="shared" si="3"/>
        <v>31.694558893889841</v>
      </c>
    </row>
    <row r="26" spans="2:6" x14ac:dyDescent="0.25">
      <c r="B26" s="23">
        <v>9</v>
      </c>
      <c r="C26" s="10">
        <f t="shared" si="0"/>
        <v>1135.3723161998646</v>
      </c>
      <c r="D26" s="10">
        <f t="shared" si="1"/>
        <v>36.331914118395666</v>
      </c>
      <c r="E26" s="10">
        <f t="shared" si="2"/>
        <v>31.694558893889841</v>
      </c>
      <c r="F26" s="21">
        <f t="shared" si="3"/>
        <v>42.558869195201467</v>
      </c>
    </row>
    <row r="27" spans="2:6" x14ac:dyDescent="0.25">
      <c r="B27" s="23">
        <v>10</v>
      </c>
      <c r="C27" s="10">
        <f t="shared" si="0"/>
        <v>1524.5570085002271</v>
      </c>
      <c r="D27" s="10">
        <f t="shared" si="1"/>
        <v>48.785824272007268</v>
      </c>
      <c r="E27" s="10">
        <f t="shared" si="2"/>
        <v>42.558869195201467</v>
      </c>
      <c r="F27" s="21">
        <f t="shared" si="3"/>
        <v>57.147264716261674</v>
      </c>
    </row>
    <row r="28" spans="2:6" x14ac:dyDescent="0.25">
      <c r="B28" s="23">
        <v>11</v>
      </c>
      <c r="C28" s="10">
        <f t="shared" si="0"/>
        <v>2047.1470362661273</v>
      </c>
      <c r="D28" s="10">
        <f t="shared" si="1"/>
        <v>65.508705160516072</v>
      </c>
      <c r="E28" s="10">
        <f t="shared" si="2"/>
        <v>57.147264716261674</v>
      </c>
      <c r="F28" s="21">
        <f t="shared" si="3"/>
        <v>76.736293193586732</v>
      </c>
    </row>
    <row r="29" spans="2:6" x14ac:dyDescent="0.25">
      <c r="B29" s="23">
        <v>12</v>
      </c>
      <c r="C29" s="10">
        <f t="shared" si="0"/>
        <v>2748.8712883330436</v>
      </c>
      <c r="D29" s="10">
        <f t="shared" si="1"/>
        <v>87.963881226657392</v>
      </c>
      <c r="E29" s="10">
        <f t="shared" si="2"/>
        <v>76.736293193586732</v>
      </c>
      <c r="F29" s="21">
        <f t="shared" si="3"/>
        <v>103.04007938662551</v>
      </c>
    </row>
    <row r="30" spans="2:6" x14ac:dyDescent="0.25">
      <c r="B30" s="23">
        <v>13</v>
      </c>
      <c r="C30" s="10">
        <f t="shared" si="0"/>
        <v>3691.1336733310509</v>
      </c>
      <c r="D30" s="10">
        <f t="shared" si="1"/>
        <v>118.11627754659362</v>
      </c>
      <c r="E30" s="10">
        <f t="shared" si="2"/>
        <v>103.04007938662551</v>
      </c>
      <c r="F30" s="21">
        <f t="shared" si="3"/>
        <v>138.36031841175028</v>
      </c>
    </row>
    <row r="31" spans="2:6" x14ac:dyDescent="0.25">
      <c r="B31" s="23">
        <v>14</v>
      </c>
      <c r="C31" s="10">
        <f t="shared" si="0"/>
        <v>4956.3862274033418</v>
      </c>
      <c r="D31" s="10">
        <f t="shared" si="1"/>
        <v>158.60435927690693</v>
      </c>
      <c r="E31" s="10">
        <f t="shared" si="2"/>
        <v>138.36031841175028</v>
      </c>
      <c r="F31" s="21">
        <f t="shared" si="3"/>
        <v>185.78768402507404</v>
      </c>
    </row>
    <row r="32" spans="2:6" x14ac:dyDescent="0.25">
      <c r="B32" s="23">
        <v>15</v>
      </c>
      <c r="C32" s="10">
        <f t="shared" si="0"/>
        <v>6655.3440241637854</v>
      </c>
      <c r="D32" s="10">
        <f t="shared" si="1"/>
        <v>212.97100877324112</v>
      </c>
      <c r="E32" s="10">
        <f t="shared" si="2"/>
        <v>185.78768402507404</v>
      </c>
      <c r="F32" s="21">
        <f t="shared" si="3"/>
        <v>249.4722759503955</v>
      </c>
    </row>
    <row r="33" spans="2:6" x14ac:dyDescent="0.25">
      <c r="B33" s="23">
        <v>16</v>
      </c>
      <c r="C33" s="10">
        <f t="shared" si="0"/>
        <v>8936.6732227359335</v>
      </c>
      <c r="D33" s="10">
        <f t="shared" si="1"/>
        <v>285.97354312754987</v>
      </c>
      <c r="E33" s="10">
        <f t="shared" si="2"/>
        <v>249.4722759503955</v>
      </c>
      <c r="F33" s="21">
        <f t="shared" si="3"/>
        <v>334.98677156377494</v>
      </c>
    </row>
    <row r="34" spans="2:6" x14ac:dyDescent="0.25">
      <c r="B34" s="23">
        <v>17</v>
      </c>
      <c r="C34" s="10">
        <f t="shared" si="0"/>
        <v>12000.000000000002</v>
      </c>
      <c r="D34" s="10">
        <f t="shared" si="1"/>
        <v>384.00000000000006</v>
      </c>
      <c r="E34" s="10">
        <f t="shared" si="2"/>
        <v>334.98677156377494</v>
      </c>
      <c r="F34" s="21">
        <f t="shared" si="3"/>
        <v>449.81405927860919</v>
      </c>
    </row>
    <row r="35" spans="2:6" x14ac:dyDescent="0.25">
      <c r="B35" s="23">
        <v>18</v>
      </c>
      <c r="C35" s="10">
        <f t="shared" si="0"/>
        <v>16113.37870491307</v>
      </c>
      <c r="D35" s="10">
        <f t="shared" si="1"/>
        <v>515.62811855721827</v>
      </c>
      <c r="E35" s="10">
        <f t="shared" si="2"/>
        <v>449.81405927860919</v>
      </c>
      <c r="F35" s="21">
        <f t="shared" si="3"/>
        <v>604.002023662537</v>
      </c>
    </row>
    <row r="36" spans="2:6" x14ac:dyDescent="0.25">
      <c r="B36" s="23">
        <v>19</v>
      </c>
      <c r="C36" s="10">
        <f t="shared" si="0"/>
        <v>21636.747773995492</v>
      </c>
      <c r="D36" s="10">
        <f t="shared" si="1"/>
        <v>692.37592876785573</v>
      </c>
      <c r="E36" s="10">
        <f t="shared" si="2"/>
        <v>604.002023662537</v>
      </c>
      <c r="F36" s="21">
        <f t="shared" si="3"/>
        <v>811.04277881736016</v>
      </c>
    </row>
    <row r="37" spans="2:6" x14ac:dyDescent="0.25">
      <c r="B37" s="23">
        <v>20</v>
      </c>
      <c r="C37" s="10">
        <f t="shared" si="0"/>
        <v>29053.425902089519</v>
      </c>
      <c r="D37" s="10">
        <f t="shared" si="1"/>
        <v>929.70962886686459</v>
      </c>
      <c r="E37" s="10">
        <f t="shared" si="2"/>
        <v>811.04277881736016</v>
      </c>
      <c r="F37" s="21">
        <f t="shared" si="3"/>
        <v>1089.053286747431</v>
      </c>
    </row>
    <row r="38" spans="2:6" x14ac:dyDescent="0.25">
      <c r="B38" s="23">
        <v>21</v>
      </c>
      <c r="C38" s="10">
        <f t="shared" si="0"/>
        <v>39012.404519624921</v>
      </c>
      <c r="D38" s="10">
        <f t="shared" si="1"/>
        <v>1248.3969446279975</v>
      </c>
      <c r="E38" s="10">
        <f t="shared" si="2"/>
        <v>1089.053286747431</v>
      </c>
      <c r="F38" s="21">
        <f t="shared" si="3"/>
        <v>1462.3606699326369</v>
      </c>
    </row>
    <row r="39" spans="2:6" x14ac:dyDescent="0.25">
      <c r="B39" s="23">
        <v>22</v>
      </c>
      <c r="C39" s="10">
        <f t="shared" si="0"/>
        <v>52385.137351164878</v>
      </c>
      <c r="D39" s="10">
        <f t="shared" si="1"/>
        <v>1676.3243952372761</v>
      </c>
      <c r="E39" s="10">
        <f t="shared" si="2"/>
        <v>1462.3606699326369</v>
      </c>
      <c r="F39" s="21">
        <f t="shared" si="3"/>
        <v>1963.6309398162462</v>
      </c>
    </row>
    <row r="40" spans="2:6" x14ac:dyDescent="0.25">
      <c r="B40" s="23">
        <v>23</v>
      </c>
      <c r="C40" s="10">
        <f t="shared" si="0"/>
        <v>70341.796387350507</v>
      </c>
      <c r="D40" s="10">
        <f t="shared" si="1"/>
        <v>2250.9374843952164</v>
      </c>
      <c r="E40" s="10">
        <f t="shared" si="2"/>
        <v>1963.6309398162462</v>
      </c>
      <c r="F40" s="21">
        <f t="shared" si="3"/>
        <v>2636.7274141619619</v>
      </c>
    </row>
    <row r="41" spans="2:6" x14ac:dyDescent="0.25">
      <c r="B41" s="23">
        <v>24</v>
      </c>
      <c r="C41" s="10">
        <f t="shared" si="0"/>
        <v>94453.666997772089</v>
      </c>
      <c r="D41" s="10">
        <f t="shared" si="1"/>
        <v>3022.5173439287069</v>
      </c>
      <c r="E41" s="10">
        <f t="shared" si="2"/>
        <v>2636.7274141619619</v>
      </c>
      <c r="F41" s="21">
        <f t="shared" si="3"/>
        <v>3540.5489471681549</v>
      </c>
    </row>
    <row r="42" spans="2:6" x14ac:dyDescent="0.25">
      <c r="B42" s="23">
        <v>25</v>
      </c>
      <c r="C42" s="10">
        <f t="shared" si="0"/>
        <v>126830.64220023758</v>
      </c>
      <c r="D42" s="10">
        <f t="shared" si="1"/>
        <v>4058.5805504076025</v>
      </c>
      <c r="E42" s="10">
        <f t="shared" si="2"/>
        <v>3540.5489471681549</v>
      </c>
      <c r="F42" s="21">
        <f t="shared" si="3"/>
        <v>4754.1838340834765</v>
      </c>
    </row>
    <row r="43" spans="2:6" x14ac:dyDescent="0.25">
      <c r="B43" s="23">
        <v>26</v>
      </c>
      <c r="C43" s="10">
        <f t="shared" si="0"/>
        <v>170305.84742997974</v>
      </c>
      <c r="D43" s="10">
        <f t="shared" si="1"/>
        <v>5449.7871177593515</v>
      </c>
      <c r="E43" s="10">
        <f t="shared" si="2"/>
        <v>4754.1838340834765</v>
      </c>
      <c r="F43" s="21">
        <f t="shared" si="3"/>
        <v>6383.8303792802217</v>
      </c>
    </row>
    <row r="44" spans="2:6" x14ac:dyDescent="0.25">
      <c r="B44" s="23">
        <v>27</v>
      </c>
      <c r="C44" s="10">
        <f t="shared" si="0"/>
        <v>228683.55127503409</v>
      </c>
      <c r="D44" s="10">
        <f t="shared" si="1"/>
        <v>7317.8736408010909</v>
      </c>
      <c r="E44" s="10">
        <f t="shared" si="2"/>
        <v>6383.8303792802217</v>
      </c>
      <c r="F44" s="21">
        <f t="shared" si="3"/>
        <v>8572.0897074392524</v>
      </c>
    </row>
    <row r="45" spans="2:6" x14ac:dyDescent="0.25">
      <c r="B45" s="23">
        <v>28</v>
      </c>
      <c r="C45" s="10">
        <f t="shared" si="0"/>
        <v>307072.05543991923</v>
      </c>
      <c r="D45" s="10">
        <f t="shared" si="1"/>
        <v>9826.3057740774148</v>
      </c>
      <c r="E45" s="10">
        <f t="shared" si="2"/>
        <v>8572.0897074392524</v>
      </c>
      <c r="F45" s="21">
        <f t="shared" si="3"/>
        <v>11510.443979038013</v>
      </c>
    </row>
    <row r="46" spans="2:6" x14ac:dyDescent="0.25">
      <c r="B46" s="23">
        <v>29</v>
      </c>
      <c r="C46" s="10">
        <f t="shared" si="0"/>
        <v>412330.69324995653</v>
      </c>
      <c r="D46" s="10">
        <f t="shared" si="1"/>
        <v>13194.582183998609</v>
      </c>
      <c r="E46" s="10">
        <f t="shared" si="2"/>
        <v>11510.443979038013</v>
      </c>
      <c r="F46" s="21">
        <f t="shared" si="3"/>
        <v>15456.011907993829</v>
      </c>
    </row>
    <row r="47" spans="2:6" x14ac:dyDescent="0.25">
      <c r="B47" s="23">
        <v>30</v>
      </c>
      <c r="C47" s="10">
        <f t="shared" si="0"/>
        <v>553670.05099965772</v>
      </c>
      <c r="D47" s="10">
        <f t="shared" si="1"/>
        <v>17717.441631989048</v>
      </c>
      <c r="E47" s="10">
        <f t="shared" si="2"/>
        <v>15456.011907993829</v>
      </c>
      <c r="F47" s="21">
        <f t="shared" si="3"/>
        <v>20754.047761762544</v>
      </c>
    </row>
    <row r="48" spans="2:6" x14ac:dyDescent="0.25">
      <c r="B48" s="23">
        <v>31</v>
      </c>
      <c r="C48" s="10">
        <f t="shared" si="0"/>
        <v>743457.93411050132</v>
      </c>
      <c r="D48" s="10">
        <f t="shared" si="1"/>
        <v>23790.653891536043</v>
      </c>
      <c r="E48" s="10">
        <f t="shared" si="2"/>
        <v>20754.047761762544</v>
      </c>
      <c r="F48" s="21">
        <f t="shared" si="3"/>
        <v>27868.152603761111</v>
      </c>
    </row>
    <row r="49" spans="2:6" ht="15.75" thickBot="1" x14ac:dyDescent="0.3">
      <c r="B49" s="24">
        <v>32</v>
      </c>
      <c r="C49" s="25">
        <f t="shared" si="0"/>
        <v>998301.60362456809</v>
      </c>
      <c r="D49" s="25">
        <f t="shared" si="1"/>
        <v>31945.651315986179</v>
      </c>
      <c r="E49" s="25">
        <f t="shared" si="2"/>
        <v>27868.152603761111</v>
      </c>
      <c r="F49" s="22">
        <f t="shared" si="3"/>
        <v>15972.825657993089</v>
      </c>
    </row>
  </sheetData>
  <conditionalFormatting sqref="B17:F17">
    <cfRule type="expression" dxfId="3" priority="2">
      <formula>$B$17&lt;$B$9</formula>
    </cfRule>
  </conditionalFormatting>
  <conditionalFormatting sqref="B18:F49">
    <cfRule type="expression" dxfId="2" priority="1">
      <formula>$B18&lt;$B$9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0CA3-A5AC-42C8-A536-BD455F94B330}">
  <dimension ref="A1:F49"/>
  <sheetViews>
    <sheetView tabSelected="1" topLeftCell="A25" workbookViewId="0">
      <selection activeCell="K16" sqref="K16"/>
    </sheetView>
  </sheetViews>
  <sheetFormatPr defaultRowHeight="15" x14ac:dyDescent="0.25"/>
  <cols>
    <col min="1" max="1" width="25.42578125" style="16" bestFit="1" customWidth="1"/>
    <col min="2" max="2" width="9.140625" style="16"/>
    <col min="3" max="3" width="10.7109375" style="16" customWidth="1"/>
    <col min="4" max="4" width="11.5703125" style="16" customWidth="1"/>
    <col min="5" max="6" width="12" style="16" bestFit="1" customWidth="1"/>
    <col min="7" max="16384" width="9.140625" style="16"/>
  </cols>
  <sheetData>
    <row r="1" spans="1:6" ht="23.25" x14ac:dyDescent="0.35">
      <c r="A1" s="17" t="s">
        <v>15</v>
      </c>
    </row>
    <row r="2" spans="1:6" ht="15" customHeight="1" x14ac:dyDescent="0.25">
      <c r="A2" s="16" t="s">
        <v>17</v>
      </c>
    </row>
    <row r="3" spans="1:6" ht="15" customHeight="1" x14ac:dyDescent="0.25">
      <c r="A3" s="16" t="s">
        <v>18</v>
      </c>
    </row>
    <row r="4" spans="1:6" ht="15.75" thickBot="1" x14ac:dyDescent="0.3"/>
    <row r="5" spans="1:6" x14ac:dyDescent="0.25">
      <c r="A5" s="16" t="s">
        <v>0</v>
      </c>
      <c r="B5" s="18">
        <v>10240</v>
      </c>
      <c r="C5" s="16" t="s">
        <v>1</v>
      </c>
      <c r="D5" s="16" t="s">
        <v>3</v>
      </c>
    </row>
    <row r="6" spans="1:6" x14ac:dyDescent="0.25">
      <c r="A6" s="16" t="s">
        <v>31</v>
      </c>
      <c r="B6" s="19">
        <v>60</v>
      </c>
      <c r="C6" s="16" t="s">
        <v>1</v>
      </c>
      <c r="D6" s="16" t="s">
        <v>32</v>
      </c>
    </row>
    <row r="7" spans="1:6" x14ac:dyDescent="0.25">
      <c r="A7" s="16" t="s">
        <v>33</v>
      </c>
      <c r="B7" s="19">
        <v>5120</v>
      </c>
      <c r="C7" s="16" t="s">
        <v>1</v>
      </c>
      <c r="D7" s="16" t="s">
        <v>34</v>
      </c>
    </row>
    <row r="8" spans="1:6" x14ac:dyDescent="0.25">
      <c r="A8" s="16" t="s">
        <v>6</v>
      </c>
      <c r="B8" s="19">
        <v>512</v>
      </c>
      <c r="D8" s="16" t="s">
        <v>13</v>
      </c>
    </row>
    <row r="9" spans="1:6" ht="15.75" thickBot="1" x14ac:dyDescent="0.3">
      <c r="A9" s="16" t="s">
        <v>35</v>
      </c>
      <c r="B9" s="20">
        <v>18</v>
      </c>
      <c r="D9" s="16" t="s">
        <v>36</v>
      </c>
    </row>
    <row r="11" spans="1:6" x14ac:dyDescent="0.25">
      <c r="A11" s="16" t="s">
        <v>7</v>
      </c>
      <c r="B11" s="16">
        <f>POWER(B7/B6,1/(B9-1))</f>
        <v>1.2989583268463984</v>
      </c>
      <c r="D11" s="16" t="s">
        <v>16</v>
      </c>
    </row>
    <row r="12" spans="1:6" x14ac:dyDescent="0.25">
      <c r="A12" s="16" t="s">
        <v>2</v>
      </c>
      <c r="B12" s="16">
        <f>B5/2</f>
        <v>5120</v>
      </c>
      <c r="C12" s="16" t="s">
        <v>1</v>
      </c>
      <c r="D12" s="16" t="s">
        <v>14</v>
      </c>
    </row>
    <row r="13" spans="1:6" x14ac:dyDescent="0.25">
      <c r="A13" s="16" t="s">
        <v>8</v>
      </c>
      <c r="B13" s="16">
        <f>B5/B8</f>
        <v>20</v>
      </c>
      <c r="C13" s="16" t="s">
        <v>1</v>
      </c>
      <c r="D13" s="16" t="s">
        <v>4</v>
      </c>
    </row>
    <row r="14" spans="1:6" x14ac:dyDescent="0.25">
      <c r="A14" s="16" t="s">
        <v>5</v>
      </c>
      <c r="B14" s="16">
        <f>B8/2-1</f>
        <v>255</v>
      </c>
      <c r="D14" s="16" t="s">
        <v>37</v>
      </c>
    </row>
    <row r="15" spans="1:6" ht="15.75" thickBot="1" x14ac:dyDescent="0.3"/>
    <row r="16" spans="1:6" ht="15.75" thickBot="1" x14ac:dyDescent="0.3">
      <c r="B16" s="26" t="s">
        <v>9</v>
      </c>
      <c r="C16" s="27" t="s">
        <v>10</v>
      </c>
      <c r="D16" s="27" t="s">
        <v>38</v>
      </c>
      <c r="E16" s="27" t="s">
        <v>11</v>
      </c>
      <c r="F16" s="28" t="s">
        <v>12</v>
      </c>
    </row>
    <row r="17" spans="2:6" x14ac:dyDescent="0.25">
      <c r="B17" s="23">
        <v>0</v>
      </c>
      <c r="C17" s="10">
        <f t="shared" ref="C17:C49" si="0">$B$6*POWER($B$11,B17)</f>
        <v>60</v>
      </c>
      <c r="D17" s="10">
        <f t="shared" ref="D17:D49" si="1">C17/$B$13</f>
        <v>3</v>
      </c>
      <c r="E17" s="10">
        <v>0</v>
      </c>
      <c r="F17" s="21">
        <f>((D18-D17)/2)+D17</f>
        <v>3.4484374902695976</v>
      </c>
    </row>
    <row r="18" spans="2:6" x14ac:dyDescent="0.25">
      <c r="B18" s="23">
        <v>1</v>
      </c>
      <c r="C18" s="10">
        <f t="shared" si="0"/>
        <v>77.937499610783902</v>
      </c>
      <c r="D18" s="10">
        <f t="shared" si="1"/>
        <v>3.8968749805391951</v>
      </c>
      <c r="E18" s="10">
        <f>F17</f>
        <v>3.4484374902695976</v>
      </c>
      <c r="F18" s="21">
        <f>((D19-D18)/2)+D18</f>
        <v>4.4793765925949902</v>
      </c>
    </row>
    <row r="19" spans="2:6" x14ac:dyDescent="0.25">
      <c r="B19" s="23">
        <v>2</v>
      </c>
      <c r="C19" s="10">
        <f t="shared" si="0"/>
        <v>101.23756409301569</v>
      </c>
      <c r="D19" s="10">
        <f t="shared" si="1"/>
        <v>5.0618782046507844</v>
      </c>
      <c r="E19" s="10">
        <f t="shared" ref="E19:E49" si="2">F18</f>
        <v>4.4793765925949902</v>
      </c>
      <c r="F19" s="21">
        <f t="shared" ref="F19:F49" si="3">((D20-D19)/2)+D19</f>
        <v>5.8185235240321092</v>
      </c>
    </row>
    <row r="20" spans="2:6" x14ac:dyDescent="0.25">
      <c r="B20" s="23">
        <v>3</v>
      </c>
      <c r="C20" s="10">
        <f t="shared" si="0"/>
        <v>131.50337686826867</v>
      </c>
      <c r="D20" s="10">
        <f t="shared" si="1"/>
        <v>6.5751688434134339</v>
      </c>
      <c r="E20" s="10">
        <f t="shared" si="2"/>
        <v>5.8185235240321092</v>
      </c>
      <c r="F20" s="21">
        <f t="shared" si="3"/>
        <v>7.5580195814931592</v>
      </c>
    </row>
    <row r="21" spans="2:6" x14ac:dyDescent="0.25">
      <c r="B21" s="23">
        <v>4</v>
      </c>
      <c r="C21" s="10">
        <f t="shared" si="0"/>
        <v>170.81740639145767</v>
      </c>
      <c r="D21" s="10">
        <f t="shared" si="1"/>
        <v>8.5408703195728837</v>
      </c>
      <c r="E21" s="10">
        <f t="shared" si="2"/>
        <v>7.5580195814931592</v>
      </c>
      <c r="F21" s="21">
        <f t="shared" si="3"/>
        <v>9.8175524698486711</v>
      </c>
    </row>
    <row r="22" spans="2:6" x14ac:dyDescent="0.25">
      <c r="B22" s="23">
        <v>5</v>
      </c>
      <c r="C22" s="10">
        <f t="shared" si="0"/>
        <v>221.88469240248912</v>
      </c>
      <c r="D22" s="10">
        <f t="shared" si="1"/>
        <v>11.094234620124457</v>
      </c>
      <c r="E22" s="10">
        <f t="shared" si="2"/>
        <v>9.8175524698486711</v>
      </c>
      <c r="F22" s="21">
        <f t="shared" si="3"/>
        <v>12.752591529961357</v>
      </c>
    </row>
    <row r="23" spans="2:6" x14ac:dyDescent="0.25">
      <c r="B23" s="23">
        <v>6</v>
      </c>
      <c r="C23" s="10">
        <f t="shared" si="0"/>
        <v>288.21896879596511</v>
      </c>
      <c r="D23" s="10">
        <f t="shared" si="1"/>
        <v>14.410948439798256</v>
      </c>
      <c r="E23" s="10">
        <f t="shared" si="2"/>
        <v>12.752591529961357</v>
      </c>
      <c r="F23" s="21">
        <f t="shared" si="3"/>
        <v>16.565084956714156</v>
      </c>
    </row>
    <row r="24" spans="2:6" x14ac:dyDescent="0.25">
      <c r="B24" s="23">
        <v>7</v>
      </c>
      <c r="C24" s="10">
        <f t="shared" si="0"/>
        <v>374.38442947260108</v>
      </c>
      <c r="D24" s="10">
        <f t="shared" si="1"/>
        <v>18.719221473630054</v>
      </c>
      <c r="E24" s="10">
        <f t="shared" si="2"/>
        <v>16.565084956714156</v>
      </c>
      <c r="F24" s="21">
        <f t="shared" si="3"/>
        <v>21.51735503944186</v>
      </c>
    </row>
    <row r="25" spans="2:6" x14ac:dyDescent="0.25">
      <c r="B25" s="23">
        <v>8</v>
      </c>
      <c r="C25" s="10">
        <f t="shared" si="0"/>
        <v>486.30977210507331</v>
      </c>
      <c r="D25" s="10">
        <f t="shared" si="1"/>
        <v>24.315488605253666</v>
      </c>
      <c r="E25" s="10">
        <f t="shared" si="2"/>
        <v>21.51735503944186</v>
      </c>
      <c r="F25" s="21">
        <f t="shared" si="3"/>
        <v>27.950147500193317</v>
      </c>
    </row>
    <row r="26" spans="2:6" x14ac:dyDescent="0.25">
      <c r="B26" s="23">
        <v>9</v>
      </c>
      <c r="C26" s="10">
        <f t="shared" si="0"/>
        <v>631.69612790265933</v>
      </c>
      <c r="D26" s="10">
        <f t="shared" si="1"/>
        <v>31.584806395132965</v>
      </c>
      <c r="E26" s="10">
        <f t="shared" si="2"/>
        <v>27.950147500193317</v>
      </c>
      <c r="F26" s="21">
        <f t="shared" si="3"/>
        <v>36.30607683196115</v>
      </c>
    </row>
    <row r="27" spans="2:6" x14ac:dyDescent="0.25">
      <c r="B27" s="23">
        <v>10</v>
      </c>
      <c r="C27" s="10">
        <f t="shared" si="0"/>
        <v>820.54694537578689</v>
      </c>
      <c r="D27" s="10">
        <f t="shared" si="1"/>
        <v>41.027347268789342</v>
      </c>
      <c r="E27" s="10">
        <f t="shared" si="2"/>
        <v>36.30607683196115</v>
      </c>
      <c r="F27" s="21">
        <f t="shared" si="3"/>
        <v>47.160080816001049</v>
      </c>
    </row>
    <row r="28" spans="2:6" x14ac:dyDescent="0.25">
      <c r="B28" s="23">
        <v>11</v>
      </c>
      <c r="C28" s="10">
        <f t="shared" si="0"/>
        <v>1065.8562872642551</v>
      </c>
      <c r="D28" s="10">
        <f t="shared" si="1"/>
        <v>53.292814363212756</v>
      </c>
      <c r="E28" s="10">
        <f t="shared" si="2"/>
        <v>47.160080816001049</v>
      </c>
      <c r="F28" s="21">
        <f t="shared" si="3"/>
        <v>61.258979670693655</v>
      </c>
    </row>
    <row r="29" spans="2:6" x14ac:dyDescent="0.25">
      <c r="B29" s="23">
        <v>12</v>
      </c>
      <c r="C29" s="10">
        <f t="shared" si="0"/>
        <v>1384.5028995634912</v>
      </c>
      <c r="D29" s="10">
        <f t="shared" si="1"/>
        <v>69.225144978174555</v>
      </c>
      <c r="E29" s="10">
        <f t="shared" si="2"/>
        <v>61.258979670693655</v>
      </c>
      <c r="F29" s="21">
        <f t="shared" si="3"/>
        <v>79.572861737361762</v>
      </c>
    </row>
    <row r="30" spans="2:6" x14ac:dyDescent="0.25">
      <c r="B30" s="23">
        <v>13</v>
      </c>
      <c r="C30" s="10">
        <f t="shared" si="0"/>
        <v>1798.4115699309798</v>
      </c>
      <c r="D30" s="10">
        <f t="shared" si="1"/>
        <v>89.920578496548984</v>
      </c>
      <c r="E30" s="10">
        <f t="shared" si="2"/>
        <v>79.572861737361762</v>
      </c>
      <c r="F30" s="21">
        <f t="shared" si="3"/>
        <v>103.36183134474325</v>
      </c>
    </row>
    <row r="31" spans="2:6" x14ac:dyDescent="0.25">
      <c r="B31" s="23">
        <v>14</v>
      </c>
      <c r="C31" s="10">
        <f t="shared" si="0"/>
        <v>2336.0616838587503</v>
      </c>
      <c r="D31" s="10">
        <f t="shared" si="1"/>
        <v>116.80308419293752</v>
      </c>
      <c r="E31" s="10">
        <f t="shared" si="2"/>
        <v>103.36183134474325</v>
      </c>
      <c r="F31" s="21">
        <f t="shared" si="3"/>
        <v>134.2627115033473</v>
      </c>
    </row>
    <row r="32" spans="2:6" x14ac:dyDescent="0.25">
      <c r="B32" s="23">
        <v>15</v>
      </c>
      <c r="C32" s="10">
        <f t="shared" si="0"/>
        <v>3034.4467762751419</v>
      </c>
      <c r="D32" s="10">
        <f t="shared" si="1"/>
        <v>151.72233881375709</v>
      </c>
      <c r="E32" s="10">
        <f t="shared" si="2"/>
        <v>134.2627115033473</v>
      </c>
      <c r="F32" s="21">
        <f t="shared" si="3"/>
        <v>174.40166709224872</v>
      </c>
    </row>
    <row r="33" spans="2:6" x14ac:dyDescent="0.25">
      <c r="B33" s="23">
        <v>16</v>
      </c>
      <c r="C33" s="10">
        <f t="shared" si="0"/>
        <v>3941.6199074148062</v>
      </c>
      <c r="D33" s="10">
        <f t="shared" si="1"/>
        <v>197.08099537074031</v>
      </c>
      <c r="E33" s="10">
        <f t="shared" si="2"/>
        <v>174.40166709224872</v>
      </c>
      <c r="F33" s="21">
        <f t="shared" si="3"/>
        <v>226.54049768536998</v>
      </c>
    </row>
    <row r="34" spans="2:6" x14ac:dyDescent="0.25">
      <c r="B34" s="23">
        <v>17</v>
      </c>
      <c r="C34" s="10">
        <f t="shared" si="0"/>
        <v>5119.9999999999927</v>
      </c>
      <c r="D34" s="10">
        <f t="shared" si="1"/>
        <v>255.99999999999963</v>
      </c>
      <c r="E34" s="10">
        <f t="shared" si="2"/>
        <v>226.54049768536998</v>
      </c>
      <c r="F34" s="21">
        <f t="shared" si="3"/>
        <v>294.26666583633857</v>
      </c>
    </row>
    <row r="35" spans="2:6" x14ac:dyDescent="0.25">
      <c r="B35" s="23">
        <v>18</v>
      </c>
      <c r="C35" s="10">
        <f t="shared" si="0"/>
        <v>6650.6666334535503</v>
      </c>
      <c r="D35" s="10">
        <f t="shared" si="1"/>
        <v>332.53333167267749</v>
      </c>
      <c r="E35" s="10">
        <f t="shared" si="2"/>
        <v>294.26666583633857</v>
      </c>
      <c r="F35" s="21">
        <f t="shared" si="3"/>
        <v>382.24013590143852</v>
      </c>
    </row>
    <row r="36" spans="2:6" x14ac:dyDescent="0.25">
      <c r="B36" s="23">
        <v>19</v>
      </c>
      <c r="C36" s="10">
        <f t="shared" si="0"/>
        <v>8638.9388026039924</v>
      </c>
      <c r="D36" s="10">
        <f t="shared" si="1"/>
        <v>431.94694013019961</v>
      </c>
      <c r="E36" s="10">
        <f t="shared" si="2"/>
        <v>382.24013590143852</v>
      </c>
      <c r="F36" s="21">
        <f t="shared" si="3"/>
        <v>496.51400738407256</v>
      </c>
    </row>
    <row r="37" spans="2:6" x14ac:dyDescent="0.25">
      <c r="B37" s="23">
        <v>20</v>
      </c>
      <c r="C37" s="10">
        <f t="shared" si="0"/>
        <v>11221.62149275891</v>
      </c>
      <c r="D37" s="10">
        <f t="shared" si="1"/>
        <v>561.08107463794545</v>
      </c>
      <c r="E37" s="10">
        <f t="shared" si="2"/>
        <v>496.51400738407256</v>
      </c>
      <c r="F37" s="21">
        <f t="shared" si="3"/>
        <v>644.95100428741523</v>
      </c>
    </row>
    <row r="38" spans="2:6" x14ac:dyDescent="0.25">
      <c r="B38" s="23">
        <v>21</v>
      </c>
      <c r="C38" s="10">
        <f t="shared" si="0"/>
        <v>14576.4186787377</v>
      </c>
      <c r="D38" s="10">
        <f t="shared" si="1"/>
        <v>728.82093393688501</v>
      </c>
      <c r="E38" s="10">
        <f t="shared" si="2"/>
        <v>644.95100428741523</v>
      </c>
      <c r="F38" s="21">
        <f t="shared" si="3"/>
        <v>837.76447742708535</v>
      </c>
    </row>
    <row r="39" spans="2:6" x14ac:dyDescent="0.25">
      <c r="B39" s="23">
        <v>22</v>
      </c>
      <c r="C39" s="10">
        <f t="shared" si="0"/>
        <v>18934.160418345713</v>
      </c>
      <c r="D39" s="10">
        <f t="shared" si="1"/>
        <v>946.70802091728569</v>
      </c>
      <c r="E39" s="10">
        <f t="shared" si="2"/>
        <v>837.76447742708535</v>
      </c>
      <c r="F39" s="21">
        <f t="shared" si="3"/>
        <v>1088.221143890034</v>
      </c>
    </row>
    <row r="40" spans="2:6" x14ac:dyDescent="0.25">
      <c r="B40" s="23">
        <v>23</v>
      </c>
      <c r="C40" s="10">
        <f t="shared" si="0"/>
        <v>24594.685337255647</v>
      </c>
      <c r="D40" s="10">
        <f t="shared" si="1"/>
        <v>1229.7342668627823</v>
      </c>
      <c r="E40" s="10">
        <f t="shared" si="2"/>
        <v>1088.221143890034</v>
      </c>
      <c r="F40" s="21">
        <f t="shared" si="3"/>
        <v>1413.5539163062722</v>
      </c>
    </row>
    <row r="41" spans="2:6" x14ac:dyDescent="0.25">
      <c r="B41" s="23">
        <v>24</v>
      </c>
      <c r="C41" s="10">
        <f t="shared" si="0"/>
        <v>31947.471314995244</v>
      </c>
      <c r="D41" s="10">
        <f t="shared" si="1"/>
        <v>1597.3735657497623</v>
      </c>
      <c r="E41" s="10">
        <f t="shared" si="2"/>
        <v>1413.5539163062722</v>
      </c>
      <c r="F41" s="21">
        <f t="shared" si="3"/>
        <v>1836.1476300323695</v>
      </c>
    </row>
    <row r="42" spans="2:6" x14ac:dyDescent="0.25">
      <c r="B42" s="23">
        <v>25</v>
      </c>
      <c r="C42" s="10">
        <f t="shared" si="0"/>
        <v>41498.433886299536</v>
      </c>
      <c r="D42" s="10">
        <f t="shared" si="1"/>
        <v>2074.9216943149768</v>
      </c>
      <c r="E42" s="10">
        <f t="shared" si="2"/>
        <v>1836.1476300323695</v>
      </c>
      <c r="F42" s="21">
        <f t="shared" si="3"/>
        <v>2385.0792533498266</v>
      </c>
    </row>
    <row r="43" spans="2:6" x14ac:dyDescent="0.25">
      <c r="B43" s="23">
        <v>26</v>
      </c>
      <c r="C43" s="10">
        <f t="shared" si="0"/>
        <v>53904.736247693523</v>
      </c>
      <c r="D43" s="10">
        <f t="shared" si="1"/>
        <v>2695.2368123846763</v>
      </c>
      <c r="E43" s="10">
        <f t="shared" si="2"/>
        <v>2385.0792533498266</v>
      </c>
      <c r="F43" s="21">
        <f t="shared" si="3"/>
        <v>3098.1185563273475</v>
      </c>
    </row>
    <row r="44" spans="2:6" x14ac:dyDescent="0.25">
      <c r="B44" s="23">
        <v>27</v>
      </c>
      <c r="C44" s="10">
        <f t="shared" si="0"/>
        <v>70020.006005400384</v>
      </c>
      <c r="D44" s="10">
        <f t="shared" si="1"/>
        <v>3501.0003002700191</v>
      </c>
      <c r="E44" s="10">
        <f t="shared" si="2"/>
        <v>3098.1185563273475</v>
      </c>
      <c r="F44" s="21">
        <f t="shared" si="3"/>
        <v>4024.3268962987513</v>
      </c>
    </row>
    <row r="45" spans="2:6" x14ac:dyDescent="0.25">
      <c r="B45" s="23">
        <v>28</v>
      </c>
      <c r="C45" s="10">
        <f t="shared" si="0"/>
        <v>90953.069846549653</v>
      </c>
      <c r="D45" s="10">
        <f t="shared" si="1"/>
        <v>4547.653492327483</v>
      </c>
      <c r="E45" s="10">
        <f t="shared" si="2"/>
        <v>4024.3268962987513</v>
      </c>
      <c r="F45" s="21">
        <f t="shared" si="3"/>
        <v>5227.4329318991859</v>
      </c>
    </row>
    <row r="46" spans="2:6" x14ac:dyDescent="0.25">
      <c r="B46" s="23">
        <v>29</v>
      </c>
      <c r="C46" s="10">
        <f t="shared" si="0"/>
        <v>118144.24742941775</v>
      </c>
      <c r="D46" s="10">
        <f t="shared" si="1"/>
        <v>5907.2123714708878</v>
      </c>
      <c r="E46" s="10">
        <f t="shared" si="2"/>
        <v>5227.4329318991859</v>
      </c>
      <c r="F46" s="21">
        <f t="shared" si="3"/>
        <v>6790.2175349215286</v>
      </c>
    </row>
    <row r="47" spans="2:6" x14ac:dyDescent="0.25">
      <c r="B47" s="23">
        <v>30</v>
      </c>
      <c r="C47" s="10">
        <f t="shared" si="0"/>
        <v>153464.45396744338</v>
      </c>
      <c r="D47" s="10">
        <f t="shared" si="1"/>
        <v>7673.2226983721685</v>
      </c>
      <c r="E47" s="10">
        <f t="shared" si="2"/>
        <v>6790.2175349215286</v>
      </c>
      <c r="F47" s="21">
        <f t="shared" si="3"/>
        <v>8820.2096080847441</v>
      </c>
    </row>
    <row r="48" spans="2:6" x14ac:dyDescent="0.25">
      <c r="B48" s="23">
        <v>31</v>
      </c>
      <c r="C48" s="10">
        <f t="shared" si="0"/>
        <v>199343.93035594639</v>
      </c>
      <c r="D48" s="10">
        <f t="shared" si="1"/>
        <v>9967.1965177973198</v>
      </c>
      <c r="E48" s="10">
        <f t="shared" si="2"/>
        <v>8820.2096080847441</v>
      </c>
      <c r="F48" s="21">
        <f t="shared" si="3"/>
        <v>11457.084714952289</v>
      </c>
    </row>
    <row r="49" spans="2:6" ht="15.75" thickBot="1" x14ac:dyDescent="0.3">
      <c r="B49" s="24">
        <v>32</v>
      </c>
      <c r="C49" s="25">
        <f t="shared" si="0"/>
        <v>258939.45824214511</v>
      </c>
      <c r="D49" s="25">
        <f t="shared" si="1"/>
        <v>12946.972912107256</v>
      </c>
      <c r="E49" s="25">
        <f t="shared" si="2"/>
        <v>11457.084714952289</v>
      </c>
      <c r="F49" s="22">
        <f t="shared" si="3"/>
        <v>6473.486456053628</v>
      </c>
    </row>
  </sheetData>
  <conditionalFormatting sqref="B17:F17">
    <cfRule type="expression" dxfId="1" priority="2">
      <formula>$B$17&lt;$B$9</formula>
    </cfRule>
  </conditionalFormatting>
  <conditionalFormatting sqref="B18:F49">
    <cfRule type="expression" dxfId="0" priority="1">
      <formula>$B18&lt;$B$9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FFTNew</vt:lpstr>
      <vt:lpstr>FFTold</vt:lpstr>
      <vt:lpstr>FFTteu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teu</cp:lastModifiedBy>
  <dcterms:created xsi:type="dcterms:W3CDTF">2020-07-17T10:56:46Z</dcterms:created>
  <dcterms:modified xsi:type="dcterms:W3CDTF">2021-09-24T12:48:56Z</dcterms:modified>
</cp:coreProperties>
</file>