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F:\Cao hoc\Tai Lieu\3. He Ho Tro Ra Quyet Dinh\Do An\Tai Lieu\"/>
    </mc:Choice>
  </mc:AlternateContent>
  <bookViews>
    <workbookView xWindow="0" yWindow="465" windowWidth="20730" windowHeight="11760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2" i="1" l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N22" i="1"/>
  <c r="AS22" i="1"/>
  <c r="AT22" i="1"/>
  <c r="AY22" i="1"/>
  <c r="Q22" i="1"/>
  <c r="R22" i="1"/>
  <c r="AR22" i="1"/>
  <c r="AH22" i="1"/>
  <c r="AU22" i="1"/>
  <c r="AV22" i="1"/>
  <c r="AW22" i="1"/>
  <c r="AQ22" i="1"/>
  <c r="AP22" i="1"/>
  <c r="AF22" i="1"/>
  <c r="AG22" i="1"/>
  <c r="AK22" i="1"/>
  <c r="AM22" i="1"/>
  <c r="AO22" i="1"/>
  <c r="AC22" i="1"/>
  <c r="AD22" i="1"/>
  <c r="AL22" i="1"/>
  <c r="AE22" i="1"/>
  <c r="AI22" i="1"/>
  <c r="AX22" i="1"/>
  <c r="AX21" i="1"/>
  <c r="AS21" i="1"/>
  <c r="AT21" i="1"/>
  <c r="AY21" i="1"/>
  <c r="Q21" i="1"/>
  <c r="R21" i="1"/>
  <c r="AH21" i="1"/>
  <c r="AR21" i="1"/>
  <c r="AU21" i="1"/>
  <c r="AV21" i="1"/>
  <c r="AW21" i="1"/>
  <c r="AQ21" i="1"/>
  <c r="AP21" i="1"/>
  <c r="AF21" i="1"/>
  <c r="AG21" i="1"/>
  <c r="H21" i="1"/>
  <c r="AJ21" i="1"/>
  <c r="AK21" i="1"/>
  <c r="AM21" i="1"/>
  <c r="AN21" i="1"/>
  <c r="AI21" i="1"/>
  <c r="AO21" i="1"/>
  <c r="AC21" i="1"/>
  <c r="AD21" i="1"/>
  <c r="AL21" i="1"/>
  <c r="AE21" i="1"/>
  <c r="H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Q20" i="1"/>
  <c r="R20" i="1"/>
  <c r="AG20" i="1"/>
  <c r="AH20" i="1"/>
  <c r="AF20" i="1"/>
  <c r="AI20" i="1"/>
  <c r="AC20" i="1"/>
  <c r="AD20" i="1"/>
  <c r="AE20" i="1"/>
  <c r="AS19" i="1"/>
  <c r="AT19" i="1"/>
  <c r="AY19" i="1"/>
  <c r="Q19" i="1"/>
  <c r="R19" i="1"/>
  <c r="AH19" i="1"/>
  <c r="AR19" i="1"/>
  <c r="AU19" i="1"/>
  <c r="AV19" i="1"/>
  <c r="AW19" i="1"/>
  <c r="AQ19" i="1"/>
  <c r="AP19" i="1"/>
  <c r="AF19" i="1"/>
  <c r="AG19" i="1"/>
  <c r="H19" i="1"/>
  <c r="AJ19" i="1"/>
  <c r="AK19" i="1"/>
  <c r="AM19" i="1"/>
  <c r="AN19" i="1"/>
  <c r="AI19" i="1"/>
  <c r="AO19" i="1"/>
  <c r="AX19" i="1"/>
  <c r="AC19" i="1"/>
  <c r="AD19" i="1"/>
  <c r="AL19" i="1"/>
  <c r="AE19" i="1"/>
  <c r="AS18" i="1"/>
  <c r="AT18" i="1"/>
  <c r="AY18" i="1"/>
  <c r="Q18" i="1"/>
  <c r="R18" i="1"/>
  <c r="AH18" i="1"/>
  <c r="AR18" i="1"/>
  <c r="AU18" i="1"/>
  <c r="AV18" i="1"/>
  <c r="AW18" i="1"/>
  <c r="AQ18" i="1"/>
  <c r="AP18" i="1"/>
  <c r="AF18" i="1"/>
  <c r="AG18" i="1"/>
  <c r="H18" i="1"/>
  <c r="AJ18" i="1"/>
  <c r="AK18" i="1"/>
  <c r="AM18" i="1"/>
  <c r="AN18" i="1"/>
  <c r="AI18" i="1"/>
  <c r="AO18" i="1"/>
  <c r="AX18" i="1"/>
  <c r="AC18" i="1"/>
  <c r="AD18" i="1"/>
  <c r="AL18" i="1"/>
  <c r="AE18" i="1"/>
  <c r="AX17" i="1"/>
  <c r="AS17" i="1"/>
  <c r="AT17" i="1"/>
  <c r="AY17" i="1"/>
  <c r="Q17" i="1"/>
  <c r="R17" i="1"/>
  <c r="AH17" i="1"/>
  <c r="AR17" i="1"/>
  <c r="AU17" i="1"/>
  <c r="AV17" i="1"/>
  <c r="AW17" i="1"/>
  <c r="AQ17" i="1"/>
  <c r="AP17" i="1"/>
  <c r="AF17" i="1"/>
  <c r="AG17" i="1"/>
  <c r="H17" i="1"/>
  <c r="AJ17" i="1"/>
  <c r="AK17" i="1"/>
  <c r="AM17" i="1"/>
  <c r="AN17" i="1"/>
  <c r="AI17" i="1"/>
  <c r="AO17" i="1"/>
  <c r="AC17" i="1"/>
  <c r="AD17" i="1"/>
  <c r="AL17" i="1"/>
  <c r="AE17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Q4" i="1"/>
  <c r="R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Q5" i="1"/>
  <c r="R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Q6" i="1"/>
  <c r="R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Q7" i="1"/>
  <c r="R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Q8" i="1"/>
  <c r="R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Q9" i="1"/>
  <c r="R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Q10" i="1"/>
  <c r="R10" i="1"/>
  <c r="AC11" i="1"/>
  <c r="AD11" i="1"/>
  <c r="AE11" i="1"/>
  <c r="AF11" i="1"/>
  <c r="AG11" i="1"/>
  <c r="AH11" i="1"/>
  <c r="AI11" i="1"/>
  <c r="H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Q11" i="1"/>
  <c r="R11" i="1"/>
  <c r="AC12" i="1"/>
  <c r="AD12" i="1"/>
  <c r="AE12" i="1"/>
  <c r="U12" i="1"/>
  <c r="AF12" i="1"/>
  <c r="AG12" i="1"/>
  <c r="AH12" i="1"/>
  <c r="AI12" i="1"/>
  <c r="H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Q12" i="1"/>
  <c r="R12" i="1"/>
  <c r="AC13" i="1"/>
  <c r="AD13" i="1"/>
  <c r="AE13" i="1"/>
  <c r="AF13" i="1"/>
  <c r="AG13" i="1"/>
  <c r="AH13" i="1"/>
  <c r="AI13" i="1"/>
  <c r="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Q13" i="1"/>
  <c r="R13" i="1"/>
  <c r="AC14" i="1"/>
  <c r="AD14" i="1"/>
  <c r="AE14" i="1"/>
  <c r="AF14" i="1"/>
  <c r="AG14" i="1"/>
  <c r="AH14" i="1"/>
  <c r="AI14" i="1"/>
  <c r="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Q14" i="1"/>
  <c r="R14" i="1"/>
  <c r="AC15" i="1"/>
  <c r="AD15" i="1"/>
  <c r="AE15" i="1"/>
  <c r="AF15" i="1"/>
  <c r="AG15" i="1"/>
  <c r="AH15" i="1"/>
  <c r="AI15" i="1"/>
  <c r="H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Q15" i="1"/>
  <c r="R15" i="1"/>
  <c r="AC16" i="1"/>
  <c r="AD16" i="1"/>
  <c r="AE16" i="1"/>
  <c r="AF16" i="1"/>
  <c r="AG16" i="1"/>
  <c r="AH16" i="1"/>
  <c r="AI16" i="1"/>
  <c r="H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Q16" i="1"/>
  <c r="R16" i="1"/>
  <c r="Q3" i="1"/>
  <c r="R3" i="1"/>
  <c r="AY3" i="1"/>
  <c r="H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</calcChain>
</file>

<file path=xl/sharedStrings.xml><?xml version="1.0" encoding="utf-8"?>
<sst xmlns="http://schemas.openxmlformats.org/spreadsheetml/2006/main" count="113" uniqueCount="87">
  <si>
    <t>Tên công ty</t>
  </si>
  <si>
    <t>Tổng tài sản</t>
  </si>
  <si>
    <t>Doanh thu thuần</t>
  </si>
  <si>
    <t>Nợ ngắn hạn</t>
  </si>
  <si>
    <t>Giá trị sổ sách của vốn CSH</t>
  </si>
  <si>
    <t>Hàng tồn kho</t>
  </si>
  <si>
    <t>Khả năng thanh toán nhanh
(1-11)/6</t>
  </si>
  <si>
    <t>Tài sản ngắn hạn</t>
  </si>
  <si>
    <t>Nợ phải trả</t>
  </si>
  <si>
    <t>Vốn CSH</t>
  </si>
  <si>
    <t>Khả năng thanh toán hiện hành
CA/CL</t>
  </si>
  <si>
    <t>Chi phí lãi vay</t>
  </si>
  <si>
    <t>Giá thị trường của vốn CSH</t>
  </si>
  <si>
    <t>Tài sản cố định</t>
  </si>
  <si>
    <t>Hiệu suất sử dụng TSCĐ
3/16</t>
  </si>
  <si>
    <t>Lợi nhuận trước thuế</t>
  </si>
  <si>
    <t>Lợi nhuận sau thuế</t>
  </si>
  <si>
    <t>Doanh lợi vốn CSH
10/13</t>
  </si>
  <si>
    <t>Tiền và các khoản tương đương tiền</t>
  </si>
  <si>
    <t>Khả năng thanh toán tức thời
17/6</t>
  </si>
  <si>
    <t>Vòng quay vốn lưu động
SL/CA</t>
  </si>
  <si>
    <t>Giá vốn hàng bán</t>
  </si>
  <si>
    <t>Vòng quay hàng tồn kho
18/11</t>
  </si>
  <si>
    <t>Vòng quay các khoản phải thu
3/15</t>
  </si>
  <si>
    <t>Nợ dài hạn</t>
  </si>
  <si>
    <t>Nợ dài hạn trên vốn CSH
19/13</t>
  </si>
  <si>
    <t>Lợi nhuận từ hoạt động kinh doanh</t>
  </si>
  <si>
    <t>LN từ hđkd trên Doanh thu thuần
20/3</t>
  </si>
  <si>
    <t>Lợi nhuận gộp</t>
  </si>
  <si>
    <t>LN gộp trên Doanh thu thuần
21/3</t>
  </si>
  <si>
    <t>LN trước thuế trên Tổng tài sản
ET/TA</t>
  </si>
  <si>
    <t>LN trước thuế trên Vốn CSH
9/13</t>
  </si>
  <si>
    <t>Doanh thu</t>
  </si>
  <si>
    <t>Doanh thu tiêu thụ sản phẩm
10/22</t>
  </si>
  <si>
    <t>LN trước thuế trên Doanh thu
9/22</t>
  </si>
  <si>
    <t>Đầu tư tài chính ngắn hạn</t>
  </si>
  <si>
    <t>Tiền và các khoản trên Vốn CSH
(17+23)/13</t>
  </si>
  <si>
    <t>Lãi vay đã trả</t>
  </si>
  <si>
    <t>Khấu hao</t>
  </si>
  <si>
    <t>Khả năng trả nợ gốc
(20+24)/
(19+25)</t>
  </si>
  <si>
    <t>Khả năng trả lãi
20/25</t>
  </si>
  <si>
    <t>Hiệu suất sử dụng Tổng tài sản
SL/TA</t>
  </si>
  <si>
    <t>Ngành</t>
  </si>
  <si>
    <t>Các khoản phải thu</t>
  </si>
  <si>
    <t>Kỳ thu tiền bình quân
360*(15/3)</t>
  </si>
  <si>
    <t>LN sau thuế trên Tổng TS (ROA)
RE/TA</t>
  </si>
  <si>
    <t>SX</t>
  </si>
  <si>
    <t>Nợ phải trả so với Tổng tài sản
TL/TA</t>
  </si>
  <si>
    <t>Nợ phải trả trên vốn CSH
5/13</t>
  </si>
  <si>
    <t>Khả năng thanh toán lãi vay
(ET+IN)/IN</t>
  </si>
  <si>
    <t>Vốn cổ phần</t>
  </si>
  <si>
    <t>Tài sản cố định vô hình</t>
  </si>
  <si>
    <t>Giá CP ngày giao dịch cuối cùng của năm</t>
  </si>
  <si>
    <t>Công ty Cổ phần Tập đoàn Sao Mai</t>
  </si>
  <si>
    <t>BĐS</t>
  </si>
  <si>
    <t>Công ty Cổ phần FPT</t>
  </si>
  <si>
    <t>CNTT</t>
  </si>
  <si>
    <t>Công ty Cổ phần sữa Việt Nam Vinamilk</t>
  </si>
  <si>
    <t>Công ty Cổ phần dược Hậu Giang</t>
  </si>
  <si>
    <t>Sức khỏe</t>
  </si>
  <si>
    <t>Công ty Cổ phần Đầu tư Hạ tầng Kỹ thuật TP.HCM</t>
  </si>
  <si>
    <t>Vận tải</t>
  </si>
  <si>
    <t>Công ty Cổ phần nhựa Bình Minh</t>
  </si>
  <si>
    <t>Hàng hóa</t>
  </si>
  <si>
    <t>Tổng công ty khí Việt Nam</t>
  </si>
  <si>
    <t>Dịch vụ tiện ích</t>
  </si>
  <si>
    <t>Công ty Cổ phần Tập đoàn Thiên Long</t>
  </si>
  <si>
    <t>Dịch vụ chuyện biệt và thương mại</t>
  </si>
  <si>
    <t>Công ty Cổ phần Tập đoàn Hòa Phát</t>
  </si>
  <si>
    <t>Nguyên vật liệu</t>
  </si>
  <si>
    <t>Tập đoàn Bảo Việt</t>
  </si>
  <si>
    <t>Bảo hiểm</t>
  </si>
  <si>
    <t>Công ty Cổ phần Đầu tư Thế Giới Di Động</t>
  </si>
  <si>
    <t>Bán lẻ</t>
  </si>
  <si>
    <t>Ô tô và linh kiện</t>
  </si>
  <si>
    <t>Công ty Cổ phần Dịch vụ Tổng hợp Sài Gòn</t>
  </si>
  <si>
    <t>Công ty Cổ phần Vàng bạc Đá quý Phú Nhuận</t>
  </si>
  <si>
    <t>Hàng tiêu dùng và trang trí</t>
  </si>
  <si>
    <t>Công ty Cổ phần Công nghiệp Cao su Miền Nam</t>
  </si>
  <si>
    <t>Công ty Cổ phần Cao su Phước Hòa</t>
  </si>
  <si>
    <t>Công ty Cổ phần Everpia</t>
  </si>
  <si>
    <t>Tổng Công ty Phát triển Đô Thị Kinh Bắc - Công ty Cổ phần</t>
  </si>
  <si>
    <t>Tập đoàn VINGROUP - Công ty Cổ phần</t>
  </si>
  <si>
    <t>Công ty Cổ phần Dịch vụ và Xây dựng Địa ốc Đất Xanh</t>
  </si>
  <si>
    <t>Công ty Cổ phần Bột giặt LIX</t>
  </si>
  <si>
    <t>Đồ gia dụng và cá nhân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</si>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</sst>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4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3" fontId="0" fillId="0" borderId="0" xfId="0" applyNumberFormat="1" applyFill="1" applyBorder="1"/>
    <xf numFmtId="3" fontId="0" fillId="0" borderId="3" xfId="0" applyNumberFormat="1" applyFill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164" fontId="0" fillId="0" borderId="0" xfId="0" applyNumberFormat="1"/>
    <xf numFmtId="164" fontId="3" fillId="0" borderId="0" xfId="0" applyNumberFormat="1" applyFont="1" applyFill="1"/>
    <xf numFmtId="164" fontId="3" fillId="0" borderId="3" xfId="0" applyNumberFormat="1" applyFont="1" applyFill="1" applyBorder="1"/>
    <xf numFmtId="164" fontId="0" fillId="0" borderId="2" xfId="0" applyNumberFormat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164" fontId="3" fillId="0" borderId="3" xfId="0" applyNumberFormat="1" applyFont="1" applyFill="1" applyBorder="1" applyAlignment="1">
      <alignment horizontal="righ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tabSelected="1" zoomScale="95" zoomScaleNormal="95" workbookViewId="0">
      <pane xSplit="2" ySplit="2" topLeftCell="AV3" activePane="bottomRight" state="frozen"/>
      <selection pane="topRight" activeCell="C1" sqref="C1"/>
      <selection pane="bottomLeft" activeCell="A6" sqref="A6"/>
      <selection pane="bottomRight" activeCell="BA11" sqref="BA11"/>
    </sheetView>
  </sheetViews>
  <sheetFormatPr defaultColWidth="10.88671875" defaultRowHeight="15" x14ac:dyDescent="0.2"/>
  <cols>
    <col min="1" max="1" width="43.44140625" style="1" customWidth="1"/>
    <col min="2" max="2" width="14.33203125" style="1" customWidth="1"/>
    <col min="3" max="3" width="19.109375" style="1" customWidth="1"/>
    <col min="4" max="4" width="16.77734375" style="1" customWidth="1"/>
    <col min="5" max="6" width="17.33203125" style="1" customWidth="1"/>
    <col min="7" max="7" width="16.77734375" style="1" customWidth="1"/>
    <col min="8" max="8" width="16.6640625" style="1" customWidth="1"/>
    <col min="9" max="9" width="17.77734375" style="4" customWidth="1"/>
    <col min="10" max="10" width="18.21875" style="1" customWidth="1"/>
    <col min="11" max="11" width="16.77734375" style="1" customWidth="1"/>
    <col min="12" max="12" width="17.21875" style="1" customWidth="1"/>
    <col min="13" max="13" width="17.109375" style="1" customWidth="1"/>
    <col min="14" max="14" width="17.44140625" style="4" customWidth="1"/>
    <col min="15" max="15" width="15.77734375" style="1" customWidth="1"/>
    <col min="16" max="16" width="11.88671875" style="1" bestFit="1" customWidth="1"/>
    <col min="17" max="17" width="18.109375" style="1" customWidth="1"/>
    <col min="18" max="18" width="17.109375" style="4" customWidth="1"/>
    <col min="19" max="19" width="17.6640625" style="1" customWidth="1"/>
    <col min="20" max="20" width="17.109375" style="1" customWidth="1"/>
    <col min="21" max="21" width="17.21875" style="1" customWidth="1"/>
    <col min="22" max="22" width="17" style="1" customWidth="1"/>
    <col min="23" max="23" width="16.44140625" style="1" customWidth="1"/>
    <col min="24" max="24" width="16.6640625" style="1" customWidth="1"/>
    <col min="25" max="25" width="16" style="4" customWidth="1"/>
    <col min="26" max="26" width="16.109375" style="5" customWidth="1"/>
    <col min="27" max="27" width="16" style="1" bestFit="1" customWidth="1"/>
    <col min="28" max="28" width="16" style="4" bestFit="1" customWidth="1"/>
    <col min="29" max="50" width="14" style="10" customWidth="1"/>
    <col min="51" max="51" width="14" style="11" customWidth="1"/>
    <col min="52" max="53" width="14" style="12" customWidth="1"/>
    <col min="54" max="16384" width="10.88671875" style="5"/>
  </cols>
  <sheetData>
    <row r="1" spans="1:53" x14ac:dyDescent="0.2">
      <c r="A1" s="18">
        <v>50</v>
      </c>
    </row>
    <row r="2" spans="1:53" s="9" customFormat="1" ht="60" x14ac:dyDescent="0.2">
      <c r="A2" s="6" t="s">
        <v>0</v>
      </c>
      <c r="B2" s="6" t="s">
        <v>42</v>
      </c>
      <c r="C2" s="7" t="s">
        <v>7</v>
      </c>
      <c r="D2" s="7" t="s">
        <v>18</v>
      </c>
      <c r="E2" s="7" t="s">
        <v>35</v>
      </c>
      <c r="F2" s="7" t="s">
        <v>5</v>
      </c>
      <c r="G2" s="7" t="s">
        <v>13</v>
      </c>
      <c r="H2" s="7" t="s">
        <v>43</v>
      </c>
      <c r="I2" s="8" t="s">
        <v>1</v>
      </c>
      <c r="J2" s="7" t="s">
        <v>8</v>
      </c>
      <c r="K2" s="7" t="s">
        <v>3</v>
      </c>
      <c r="L2" s="7" t="s">
        <v>24</v>
      </c>
      <c r="M2" s="7" t="s">
        <v>9</v>
      </c>
      <c r="N2" s="8" t="s">
        <v>50</v>
      </c>
      <c r="O2" s="7" t="s">
        <v>51</v>
      </c>
      <c r="P2" s="7" t="s">
        <v>52</v>
      </c>
      <c r="Q2" s="7" t="s">
        <v>12</v>
      </c>
      <c r="R2" s="8" t="s">
        <v>4</v>
      </c>
      <c r="S2" s="7" t="s">
        <v>32</v>
      </c>
      <c r="T2" s="7" t="s">
        <v>2</v>
      </c>
      <c r="U2" s="7" t="s">
        <v>21</v>
      </c>
      <c r="V2" s="7" t="s">
        <v>28</v>
      </c>
      <c r="W2" s="7" t="s">
        <v>26</v>
      </c>
      <c r="X2" s="7" t="s">
        <v>15</v>
      </c>
      <c r="Y2" s="8" t="s">
        <v>16</v>
      </c>
      <c r="Z2" s="7" t="s">
        <v>38</v>
      </c>
      <c r="AA2" s="7" t="s">
        <v>11</v>
      </c>
      <c r="AB2" s="8" t="s">
        <v>37</v>
      </c>
      <c r="AC2" s="13" t="s">
        <v>10</v>
      </c>
      <c r="AD2" s="13" t="s">
        <v>6</v>
      </c>
      <c r="AE2" s="13" t="s">
        <v>47</v>
      </c>
      <c r="AF2" s="13" t="s">
        <v>22</v>
      </c>
      <c r="AG2" s="13" t="s">
        <v>14</v>
      </c>
      <c r="AH2" s="13" t="s">
        <v>17</v>
      </c>
      <c r="AI2" s="13" t="s">
        <v>48</v>
      </c>
      <c r="AJ2" s="14" t="s">
        <v>44</v>
      </c>
      <c r="AK2" s="14" t="s">
        <v>41</v>
      </c>
      <c r="AL2" s="13" t="s">
        <v>19</v>
      </c>
      <c r="AM2" s="13" t="s">
        <v>20</v>
      </c>
      <c r="AN2" s="13" t="s">
        <v>23</v>
      </c>
      <c r="AO2" s="13" t="s">
        <v>25</v>
      </c>
      <c r="AP2" s="13" t="s">
        <v>29</v>
      </c>
      <c r="AQ2" s="13" t="s">
        <v>27</v>
      </c>
      <c r="AR2" s="13" t="s">
        <v>45</v>
      </c>
      <c r="AS2" s="14" t="s">
        <v>40</v>
      </c>
      <c r="AT2" s="14" t="s">
        <v>39</v>
      </c>
      <c r="AU2" s="14" t="s">
        <v>34</v>
      </c>
      <c r="AV2" s="13" t="s">
        <v>30</v>
      </c>
      <c r="AW2" s="13" t="s">
        <v>31</v>
      </c>
      <c r="AX2" s="13" t="s">
        <v>36</v>
      </c>
      <c r="AY2" s="16" t="s">
        <v>49</v>
      </c>
      <c r="AZ2" s="17" t="s">
        <v>33</v>
      </c>
      <c r="BA2" s="17" t="s">
        <v>86</v>
      </c>
    </row>
    <row r="3" spans="1:53" x14ac:dyDescent="0.2">
      <c r="A3" s="1" t="s">
        <v>57</v>
      </c>
      <c r="B3" s="1" t="s">
        <v>46</v>
      </c>
      <c r="C3" s="1">
        <v>15822463925273</v>
      </c>
      <c r="D3" s="1">
        <v>1067935585325</v>
      </c>
      <c r="E3" s="1">
        <v>8653183733226</v>
      </c>
      <c r="F3" s="1">
        <v>3467279028328</v>
      </c>
      <c r="G3" s="1">
        <v>6195233101403</v>
      </c>
      <c r="H3" s="1">
        <f>2558257733837+14238293770</f>
        <v>2572496027607</v>
      </c>
      <c r="I3" s="4">
        <v>26008547893627</v>
      </c>
      <c r="J3" s="1">
        <v>5650757468579</v>
      </c>
      <c r="K3" s="1">
        <v>5563657738579</v>
      </c>
      <c r="L3" s="1">
        <v>87099730000</v>
      </c>
      <c r="M3" s="1">
        <v>20357790425048</v>
      </c>
      <c r="N3" s="4">
        <v>12006621930000</v>
      </c>
      <c r="O3" s="1">
        <v>193014918403</v>
      </c>
      <c r="P3" s="1">
        <v>128000</v>
      </c>
      <c r="Q3" s="1">
        <f t="shared" ref="Q3:Q4" si="0">N3/10000*P3</f>
        <v>153684760704000</v>
      </c>
      <c r="R3" s="4">
        <f t="shared" ref="R3:R4" si="1">M3-O3</f>
        <v>20164775506645</v>
      </c>
      <c r="S3" s="1">
        <v>38009930558904</v>
      </c>
      <c r="T3" s="1">
        <v>37913499514763</v>
      </c>
      <c r="U3" s="1">
        <v>22470518366089</v>
      </c>
      <c r="V3" s="1">
        <v>15442981148674</v>
      </c>
      <c r="W3" s="1">
        <v>9122602265417</v>
      </c>
      <c r="X3" s="1">
        <v>9245534638533</v>
      </c>
      <c r="Y3" s="4">
        <v>7677375711774</v>
      </c>
      <c r="Z3" s="2">
        <v>876974011354</v>
      </c>
      <c r="AA3" s="2">
        <v>13939351072</v>
      </c>
      <c r="AB3" s="3">
        <v>-11011405053</v>
      </c>
      <c r="AC3" s="10">
        <f t="shared" ref="AC3" si="2">C3/K3</f>
        <v>2.8438959887051167</v>
      </c>
      <c r="AD3" s="10">
        <f t="shared" ref="AD3" si="3">(C3-F3)/K3</f>
        <v>2.2206946360616007</v>
      </c>
      <c r="AE3" s="10">
        <f t="shared" ref="AE3" si="4">J3/I3</f>
        <v>0.21726539642621234</v>
      </c>
      <c r="AF3" s="10">
        <f t="shared" ref="AF3" si="5">U3/F3</f>
        <v>6.4807355227262429</v>
      </c>
      <c r="AG3" s="10">
        <f t="shared" ref="AG3" si="6">G3/T3</f>
        <v>0.16340441216698187</v>
      </c>
      <c r="AH3" s="10">
        <f t="shared" ref="AH3" si="7">Y3/M3</f>
        <v>0.37712224909869602</v>
      </c>
      <c r="AI3" s="10">
        <f t="shared" ref="AI3" si="8">J3/M3</f>
        <v>0.27757223896098127</v>
      </c>
      <c r="AJ3" s="10">
        <f t="shared" ref="AJ3" si="9">360*H3/T3</f>
        <v>24.426618006546978</v>
      </c>
      <c r="AK3" s="10">
        <f t="shared" ref="AK3" si="10">T3/I3</f>
        <v>1.4577322682460534</v>
      </c>
      <c r="AL3" s="10">
        <f t="shared" ref="AL3" si="11">D3/K3</f>
        <v>0.19194846906556096</v>
      </c>
      <c r="AM3" s="10">
        <f t="shared" ref="AM3" si="12">T3/C3</f>
        <v>2.3961817637140759</v>
      </c>
      <c r="AN3" s="10">
        <f t="shared" ref="AN3" si="13">T3/H3</f>
        <v>14.738020625839832</v>
      </c>
      <c r="AO3" s="10">
        <f t="shared" ref="AO3" si="14">L3/M3</f>
        <v>4.2784471291556995E-3</v>
      </c>
      <c r="AP3" s="10">
        <f t="shared" ref="AP3" si="15">V3/T3</f>
        <v>0.4073214381769405</v>
      </c>
      <c r="AQ3" s="10">
        <f t="shared" ref="AQ3" si="16">W3/T3</f>
        <v>0.24061620220166655</v>
      </c>
      <c r="AR3" s="10">
        <f t="shared" ref="AR3" si="17">Y3/I3</f>
        <v>0.29518663414712298</v>
      </c>
      <c r="AS3" s="10">
        <f t="shared" ref="AS3" si="18">W3/AB3</f>
        <v>-828.46850347509417</v>
      </c>
      <c r="AT3" s="10">
        <f t="shared" ref="AT3" si="19">(W3+Z3)/(L3+AB3)</f>
        <v>131.42063889218608</v>
      </c>
      <c r="AU3" s="10">
        <f t="shared" ref="AU3" si="20">X3/S3</f>
        <v>0.24323997709506973</v>
      </c>
      <c r="AV3" s="10">
        <f t="shared" ref="AV3" si="21">X3/I3</f>
        <v>0.35548061646296208</v>
      </c>
      <c r="AW3" s="10">
        <f t="shared" ref="AW3" si="22">X3/M3</f>
        <v>0.45415216708181633</v>
      </c>
      <c r="AX3" s="10">
        <f t="shared" ref="AX3" si="23">(D3+E3)/M3</f>
        <v>0.47751347840727559</v>
      </c>
      <c r="AY3" s="11">
        <f t="shared" ref="AY3" si="24">(X3+AA3)/AA3</f>
        <v>664.26865510292816</v>
      </c>
      <c r="AZ3" s="12">
        <f t="shared" ref="AZ3:BA6" si="25">X3/R3</f>
        <v>0.45849925953731907</v>
      </c>
      <c r="BA3" s="19" t="s">
        <v>86</v>
      </c>
    </row>
    <row r="4" spans="1:53" x14ac:dyDescent="0.2">
      <c r="A4" s="1" t="s">
        <v>53</v>
      </c>
      <c r="B4" s="1" t="s">
        <v>54</v>
      </c>
      <c r="C4" s="1">
        <v>3057128120453</v>
      </c>
      <c r="D4" s="1">
        <v>472339566075</v>
      </c>
      <c r="E4" s="1">
        <v>0</v>
      </c>
      <c r="F4" s="1">
        <v>1005217662090</v>
      </c>
      <c r="G4" s="1">
        <v>141726532527</v>
      </c>
      <c r="H4" s="1">
        <v>1573289395697</v>
      </c>
      <c r="I4" s="4">
        <v>3908501934563</v>
      </c>
      <c r="J4" s="1">
        <v>1472343617299</v>
      </c>
      <c r="K4" s="2">
        <v>933396244244</v>
      </c>
      <c r="L4" s="1">
        <v>538947373055</v>
      </c>
      <c r="M4" s="1">
        <v>2436158317264</v>
      </c>
      <c r="N4" s="4">
        <v>2199398670000</v>
      </c>
      <c r="O4" s="1">
        <v>30476603104</v>
      </c>
      <c r="P4" s="1">
        <v>16500</v>
      </c>
      <c r="Q4" s="1">
        <f t="shared" si="0"/>
        <v>3629007805500</v>
      </c>
      <c r="R4" s="4">
        <f t="shared" si="1"/>
        <v>2405681714160</v>
      </c>
      <c r="S4" s="1">
        <v>952780491486</v>
      </c>
      <c r="T4" s="1">
        <v>880615941408</v>
      </c>
      <c r="U4" s="1">
        <v>691231554631</v>
      </c>
      <c r="V4" s="1">
        <v>189384386777</v>
      </c>
      <c r="W4" s="1">
        <v>107217704879</v>
      </c>
      <c r="X4" s="1">
        <v>106213657257</v>
      </c>
      <c r="Y4" s="4">
        <v>85851264739</v>
      </c>
      <c r="Z4" s="5">
        <v>7249936014</v>
      </c>
      <c r="AA4" s="1">
        <v>17880872209</v>
      </c>
      <c r="AB4" s="4">
        <v>-74678041629</v>
      </c>
      <c r="AC4" s="10">
        <f t="shared" ref="AC4:AC22" si="26">C4/K4</f>
        <v>3.2752736464341647</v>
      </c>
      <c r="AD4" s="10">
        <f t="shared" ref="AD4:AD22" si="27">(C4-F4)/K4</f>
        <v>2.1983273138461525</v>
      </c>
      <c r="AE4" s="10">
        <f t="shared" ref="AE4:AE22" si="28">J4/I4</f>
        <v>0.37670279865516276</v>
      </c>
      <c r="AF4" s="10">
        <f t="shared" ref="AF4:AF22" si="29">U4/F4</f>
        <v>0.68764366236246266</v>
      </c>
      <c r="AG4" s="10">
        <f t="shared" ref="AG4:AG22" si="30">G4/T4</f>
        <v>0.16094023042598588</v>
      </c>
      <c r="AH4" s="10">
        <f t="shared" ref="AH4:AH22" si="31">Y4/M4</f>
        <v>3.5240429216200457E-2</v>
      </c>
      <c r="AI4" s="10">
        <f t="shared" ref="AI4:AI22" si="32">J4/M4</f>
        <v>0.6043710734500044</v>
      </c>
      <c r="AJ4" s="10">
        <f t="shared" ref="AJ4:AJ19" si="33">360*H4/T4</f>
        <v>643.16821422212638</v>
      </c>
      <c r="AK4" s="10">
        <f t="shared" ref="AK4:AK19" si="34">T4/I4</f>
        <v>0.22530779212891947</v>
      </c>
      <c r="AL4" s="10">
        <f t="shared" ref="AL4:AL19" si="35">D4/K4</f>
        <v>0.50604399684248702</v>
      </c>
      <c r="AM4" s="10">
        <f t="shared" ref="AM4:AM19" si="36">T4/C4</f>
        <v>0.2880533319871173</v>
      </c>
      <c r="AN4" s="10">
        <f t="shared" ref="AN4:AN19" si="37">T4/H4</f>
        <v>0.55972915333727824</v>
      </c>
      <c r="AO4" s="10">
        <f t="shared" ref="AO4:AO19" si="38">L4/M4</f>
        <v>0.22122838619958035</v>
      </c>
      <c r="AP4" s="10">
        <f t="shared" ref="AP4:AP19" si="39">V4/T4</f>
        <v>0.21505900344501705</v>
      </c>
      <c r="AQ4" s="10">
        <f t="shared" ref="AQ4:AQ19" si="40">W4/T4</f>
        <v>0.12175308194804157</v>
      </c>
      <c r="AR4" s="10">
        <f t="shared" ref="AR4:AR19" si="41">Y4/I4</f>
        <v>2.1965260904648579E-2</v>
      </c>
      <c r="AS4" s="10">
        <f t="shared" ref="AS4:AS19" si="42">W4/AB4</f>
        <v>-1.4357326804532025</v>
      </c>
      <c r="AT4" s="10">
        <f t="shared" ref="AT4:AT19" si="43">(W4+Z4)/(L4+AB4)</f>
        <v>0.24655438803466392</v>
      </c>
      <c r="AU4" s="10">
        <f t="shared" ref="AU4:AU19" si="44">X4/S4</f>
        <v>0.11147757348740876</v>
      </c>
      <c r="AV4" s="10">
        <f t="shared" ref="AV4:AV19" si="45">X4/I4</f>
        <v>2.7175029982139561E-2</v>
      </c>
      <c r="AW4" s="10">
        <f t="shared" ref="AW4:AW19" si="46">X4/M4</f>
        <v>4.3598832023481297E-2</v>
      </c>
      <c r="AX4" s="10">
        <f t="shared" ref="AX4:AX19" si="47">(D4+E4)/M4</f>
        <v>0.19388705681717558</v>
      </c>
      <c r="AY4" s="11">
        <f t="shared" ref="AY4:AY19" si="48">(X4+AA4)/AA4</f>
        <v>6.9400713799374598</v>
      </c>
      <c r="AZ4" s="12">
        <f t="shared" si="25"/>
        <v>4.4151167892169385E-2</v>
      </c>
      <c r="BA4" s="19" t="s">
        <v>86</v>
      </c>
    </row>
    <row r="5" spans="1:53" x14ac:dyDescent="0.2">
      <c r="A5" s="1" t="s">
        <v>55</v>
      </c>
      <c r="B5" s="1" t="s">
        <v>56</v>
      </c>
      <c r="C5" s="1">
        <v>18959009136105</v>
      </c>
      <c r="D5" s="1">
        <v>3584709151769</v>
      </c>
      <c r="E5" s="1">
        <v>2617441917720</v>
      </c>
      <c r="F5" s="1">
        <v>5268099617220</v>
      </c>
      <c r="G5" s="1">
        <v>4292253138079</v>
      </c>
      <c r="H5" s="1">
        <v>5882847592126</v>
      </c>
      <c r="I5" s="4">
        <v>26045588544428</v>
      </c>
      <c r="J5" s="1">
        <v>15863302791405</v>
      </c>
      <c r="K5" s="1">
        <v>14967554324100</v>
      </c>
      <c r="L5" s="2">
        <v>895748467305</v>
      </c>
      <c r="M5" s="1">
        <v>10182285753023</v>
      </c>
      <c r="N5" s="4">
        <v>3975316400000</v>
      </c>
      <c r="O5" s="1">
        <v>319114014810</v>
      </c>
      <c r="P5" s="1">
        <v>48300</v>
      </c>
      <c r="Q5" s="1">
        <f t="shared" ref="Q5" si="49">N5/10000*P5</f>
        <v>19200778212000</v>
      </c>
      <c r="R5" s="4">
        <f t="shared" ref="R5" si="50">M5-O5</f>
        <v>9863171738213</v>
      </c>
      <c r="S5" s="1">
        <v>38707143264487</v>
      </c>
      <c r="T5" s="1">
        <v>37959698756022</v>
      </c>
      <c r="U5" s="1">
        <v>30465878878610</v>
      </c>
      <c r="V5" s="1">
        <v>7493819877412</v>
      </c>
      <c r="W5" s="1">
        <v>2801769384766</v>
      </c>
      <c r="X5" s="1">
        <v>2851148827721</v>
      </c>
      <c r="Y5" s="4">
        <v>2438084765165</v>
      </c>
      <c r="Z5" s="5">
        <v>732880119304</v>
      </c>
      <c r="AA5" s="1">
        <v>262502327611</v>
      </c>
      <c r="AB5" s="4">
        <v>-211922502790</v>
      </c>
      <c r="AC5" s="10">
        <f t="shared" si="26"/>
        <v>1.2666738149450483</v>
      </c>
      <c r="AD5" s="10">
        <f t="shared" si="27"/>
        <v>0.91470585123186021</v>
      </c>
      <c r="AE5" s="10">
        <f t="shared" si="28"/>
        <v>0.60905910282448494</v>
      </c>
      <c r="AF5" s="10">
        <f t="shared" si="29"/>
        <v>5.7830870887530752</v>
      </c>
      <c r="AG5" s="10">
        <f t="shared" si="30"/>
        <v>0.11307395155231754</v>
      </c>
      <c r="AH5" s="10">
        <f t="shared" si="31"/>
        <v>0.23944375794414938</v>
      </c>
      <c r="AI5" s="10">
        <f t="shared" si="32"/>
        <v>1.5579314091332954</v>
      </c>
      <c r="AJ5" s="10">
        <f t="shared" si="33"/>
        <v>55.791410431817091</v>
      </c>
      <c r="AK5" s="10">
        <f t="shared" si="34"/>
        <v>1.4574329426755386</v>
      </c>
      <c r="AL5" s="10">
        <f t="shared" si="35"/>
        <v>0.23949865650376043</v>
      </c>
      <c r="AM5" s="10">
        <f t="shared" si="36"/>
        <v>2.0021984526465904</v>
      </c>
      <c r="AN5" s="10">
        <f t="shared" si="37"/>
        <v>6.4526061846017937</v>
      </c>
      <c r="AO5" s="10">
        <f t="shared" si="38"/>
        <v>8.797125606488336E-2</v>
      </c>
      <c r="AP5" s="10">
        <f t="shared" si="39"/>
        <v>0.19741515667911264</v>
      </c>
      <c r="AQ5" s="10">
        <f t="shared" si="40"/>
        <v>7.3809052141688078E-2</v>
      </c>
      <c r="AR5" s="10">
        <f t="shared" si="41"/>
        <v>9.3608357553762622E-2</v>
      </c>
      <c r="AS5" s="10">
        <f t="shared" si="42"/>
        <v>-13.22072619887069</v>
      </c>
      <c r="AT5" s="10">
        <f t="shared" si="43"/>
        <v>5.1689314057809019</v>
      </c>
      <c r="AU5" s="10">
        <f t="shared" si="44"/>
        <v>7.3659500217802681E-2</v>
      </c>
      <c r="AV5" s="10">
        <f t="shared" si="45"/>
        <v>0.1094676291479293</v>
      </c>
      <c r="AW5" s="10">
        <f t="shared" si="46"/>
        <v>0.2800106868808438</v>
      </c>
      <c r="AX5" s="10">
        <f t="shared" si="47"/>
        <v>0.60911186544216311</v>
      </c>
      <c r="AY5" s="11">
        <f t="shared" si="48"/>
        <v>11.861423034488645</v>
      </c>
      <c r="AZ5" s="12">
        <f t="shared" si="25"/>
        <v>0.28907017979569</v>
      </c>
      <c r="BA5" s="19" t="s">
        <v>86</v>
      </c>
    </row>
    <row r="6" spans="1:53" x14ac:dyDescent="0.2">
      <c r="A6" s="1" t="s">
        <v>58</v>
      </c>
      <c r="B6" s="1" t="s">
        <v>59</v>
      </c>
      <c r="C6" s="1">
        <v>2221373030144</v>
      </c>
      <c r="D6" s="1">
        <v>420712811918</v>
      </c>
      <c r="E6" s="1">
        <v>507605100000</v>
      </c>
      <c r="F6" s="1">
        <v>639320555977</v>
      </c>
      <c r="G6" s="1">
        <v>1067774140547</v>
      </c>
      <c r="H6" s="1">
        <v>644064122343</v>
      </c>
      <c r="I6" s="4">
        <v>3363198659940</v>
      </c>
      <c r="J6" s="1">
        <v>841962632700</v>
      </c>
      <c r="K6" s="1">
        <v>779632287905</v>
      </c>
      <c r="L6" s="1">
        <v>62330344795</v>
      </c>
      <c r="M6" s="1">
        <v>2521236027240</v>
      </c>
      <c r="N6" s="1">
        <v>871643300000</v>
      </c>
      <c r="O6" s="1">
        <v>256417801971</v>
      </c>
      <c r="P6" s="1">
        <v>66500</v>
      </c>
      <c r="Q6" s="1">
        <f t="shared" ref="Q6" si="51">N6/10000*P6</f>
        <v>5796427945000</v>
      </c>
      <c r="R6" s="4">
        <f t="shared" ref="R6" si="52">M6-O6</f>
        <v>2264818225269</v>
      </c>
      <c r="S6" s="1">
        <v>4151727486719</v>
      </c>
      <c r="T6" s="1">
        <v>3607759823197</v>
      </c>
      <c r="U6" s="1">
        <v>2194892134426</v>
      </c>
      <c r="V6" s="1">
        <v>1412867648771</v>
      </c>
      <c r="W6" s="1">
        <v>636890350592</v>
      </c>
      <c r="X6" s="1">
        <v>701309105160</v>
      </c>
      <c r="Y6" s="4">
        <v>592685214985</v>
      </c>
      <c r="Z6" s="1">
        <v>89670281622</v>
      </c>
      <c r="AA6" s="1">
        <v>8730565082</v>
      </c>
      <c r="AB6" s="1">
        <v>-9256860798</v>
      </c>
      <c r="AC6" s="10">
        <f t="shared" si="26"/>
        <v>2.8492573545320887</v>
      </c>
      <c r="AD6" s="10">
        <f t="shared" si="27"/>
        <v>2.0292290336233187</v>
      </c>
      <c r="AE6" s="10">
        <f t="shared" si="28"/>
        <v>0.25034579215579872</v>
      </c>
      <c r="AF6" s="10">
        <f t="shared" si="29"/>
        <v>3.4331637140492051</v>
      </c>
      <c r="AG6" s="10">
        <f t="shared" si="30"/>
        <v>0.29596597137134167</v>
      </c>
      <c r="AH6" s="10">
        <f t="shared" si="31"/>
        <v>0.23507724329713517</v>
      </c>
      <c r="AI6" s="10">
        <f t="shared" si="32"/>
        <v>0.33394835850481536</v>
      </c>
      <c r="AJ6" s="10">
        <f t="shared" si="33"/>
        <v>64.26788239967027</v>
      </c>
      <c r="AK6" s="10">
        <f t="shared" si="34"/>
        <v>1.0727168353656999</v>
      </c>
      <c r="AL6" s="10">
        <f t="shared" si="35"/>
        <v>0.53962979528275368</v>
      </c>
      <c r="AM6" s="10">
        <f t="shared" si="36"/>
        <v>1.6241125530200247</v>
      </c>
      <c r="AN6" s="10">
        <f t="shared" si="37"/>
        <v>5.601553786403378</v>
      </c>
      <c r="AO6" s="10">
        <f t="shared" si="38"/>
        <v>2.4722137920277578E-2</v>
      </c>
      <c r="AP6" s="10">
        <f t="shared" si="39"/>
        <v>0.39161909827993863</v>
      </c>
      <c r="AQ6" s="10">
        <f t="shared" si="40"/>
        <v>0.17653346724938648</v>
      </c>
      <c r="AR6" s="10">
        <f t="shared" si="41"/>
        <v>0.17622664460611245</v>
      </c>
      <c r="AS6" s="10">
        <f t="shared" si="42"/>
        <v>-68.801979903338719</v>
      </c>
      <c r="AT6" s="10">
        <f t="shared" si="43"/>
        <v>13.689710520135989</v>
      </c>
      <c r="AU6" s="10">
        <f t="shared" si="44"/>
        <v>0.16891983093866933</v>
      </c>
      <c r="AV6" s="10">
        <f t="shared" si="45"/>
        <v>0.20852443642818039</v>
      </c>
      <c r="AW6" s="10">
        <f t="shared" si="46"/>
        <v>0.27816082968151296</v>
      </c>
      <c r="AX6" s="10">
        <f t="shared" si="47"/>
        <v>0.36819952669573369</v>
      </c>
      <c r="AY6" s="11">
        <f t="shared" si="48"/>
        <v>81.328031298444188</v>
      </c>
      <c r="AZ6" s="12">
        <f t="shared" si="25"/>
        <v>0.30965359486044547</v>
      </c>
      <c r="BA6" s="19" t="s">
        <v>86</v>
      </c>
    </row>
    <row r="7" spans="1:53" x14ac:dyDescent="0.2">
      <c r="A7" s="1" t="s">
        <v>60</v>
      </c>
      <c r="B7" s="1" t="s">
        <v>61</v>
      </c>
      <c r="C7" s="1">
        <v>4664570808067</v>
      </c>
      <c r="D7" s="1">
        <v>1757488542789</v>
      </c>
      <c r="E7" s="1">
        <v>480977090626</v>
      </c>
      <c r="F7" s="1">
        <v>750861629219</v>
      </c>
      <c r="G7" s="1">
        <v>2259418050201</v>
      </c>
      <c r="H7" s="1">
        <v>2739690186828</v>
      </c>
      <c r="I7" s="1">
        <v>15065848796815</v>
      </c>
      <c r="J7" s="1">
        <v>10424462192919</v>
      </c>
      <c r="K7" s="1">
        <v>1664036717769</v>
      </c>
      <c r="L7" s="1">
        <v>8760425475150</v>
      </c>
      <c r="M7" s="1">
        <v>4641386603896</v>
      </c>
      <c r="N7" s="1">
        <v>2280640380000</v>
      </c>
      <c r="O7" s="2">
        <v>1842897761132</v>
      </c>
      <c r="P7" s="1">
        <v>21600</v>
      </c>
      <c r="Q7" s="1">
        <f t="shared" ref="Q7" si="53">N7/10000*P7</f>
        <v>4926183220800</v>
      </c>
      <c r="R7" s="4">
        <f t="shared" ref="R7" si="54">M7-O7</f>
        <v>2798488842764</v>
      </c>
      <c r="S7" s="1">
        <v>103664835000</v>
      </c>
      <c r="T7" s="1">
        <v>99770835000</v>
      </c>
      <c r="U7" s="1">
        <v>70492087800</v>
      </c>
      <c r="V7" s="1">
        <v>29278747200</v>
      </c>
      <c r="W7" s="1">
        <v>275197863452</v>
      </c>
      <c r="X7" s="1">
        <v>270031896906</v>
      </c>
      <c r="Y7" s="1">
        <v>229142767587</v>
      </c>
      <c r="Z7" s="1">
        <v>199290119580</v>
      </c>
      <c r="AA7" s="1">
        <v>241474412020</v>
      </c>
      <c r="AB7" s="4">
        <v>-244155887198</v>
      </c>
      <c r="AC7" s="10">
        <f t="shared" si="26"/>
        <v>2.8031657945149568</v>
      </c>
      <c r="AD7" s="10">
        <f t="shared" si="27"/>
        <v>2.3519367914520366</v>
      </c>
      <c r="AE7" s="10">
        <f t="shared" si="28"/>
        <v>0.69192664372967727</v>
      </c>
      <c r="AF7" s="10">
        <f t="shared" si="29"/>
        <v>9.3881595565512552E-2</v>
      </c>
      <c r="AG7" s="10">
        <f t="shared" si="30"/>
        <v>22.646077385249907</v>
      </c>
      <c r="AH7" s="10">
        <f t="shared" si="31"/>
        <v>4.9369463727640478E-2</v>
      </c>
      <c r="AI7" s="10">
        <f t="shared" si="32"/>
        <v>2.2459801526054006</v>
      </c>
      <c r="AJ7" s="10">
        <f t="shared" si="33"/>
        <v>9885.5388677270275</v>
      </c>
      <c r="AK7" s="10">
        <f t="shared" si="34"/>
        <v>6.6223175571158048E-3</v>
      </c>
      <c r="AL7" s="10">
        <f t="shared" si="35"/>
        <v>1.0561597133176799</v>
      </c>
      <c r="AM7" s="10">
        <f t="shared" si="36"/>
        <v>2.1389070743111964E-2</v>
      </c>
      <c r="AN7" s="10">
        <f t="shared" si="37"/>
        <v>3.6416831172985359E-2</v>
      </c>
      <c r="AO7" s="10">
        <f t="shared" si="38"/>
        <v>1.887458689133213</v>
      </c>
      <c r="AP7" s="10">
        <f t="shared" si="39"/>
        <v>0.29345997956216363</v>
      </c>
      <c r="AQ7" s="10">
        <f t="shared" si="40"/>
        <v>2.7582996920091927</v>
      </c>
      <c r="AR7" s="10">
        <f t="shared" si="41"/>
        <v>1.5209416387840159E-2</v>
      </c>
      <c r="AS7" s="10">
        <f t="shared" si="42"/>
        <v>-1.1271399867119578</v>
      </c>
      <c r="AT7" s="10">
        <f t="shared" si="43"/>
        <v>5.5715472382797747E-2</v>
      </c>
      <c r="AU7" s="10">
        <f t="shared" si="44"/>
        <v>2.6048553196076569</v>
      </c>
      <c r="AV7" s="10">
        <f t="shared" si="45"/>
        <v>1.7923443979013395E-2</v>
      </c>
      <c r="AW7" s="10">
        <f t="shared" si="46"/>
        <v>5.8179143422212247E-2</v>
      </c>
      <c r="AX7" s="10">
        <f t="shared" si="47"/>
        <v>0.48228381396542624</v>
      </c>
      <c r="AY7" s="11">
        <f t="shared" si="48"/>
        <v>2.1182629854944413</v>
      </c>
      <c r="AZ7" s="12">
        <f t="shared" ref="AZ7:AZ22" si="55">X7/R7</f>
        <v>9.6492039839364163E-2</v>
      </c>
      <c r="BA7" s="19" t="s">
        <v>86</v>
      </c>
    </row>
    <row r="8" spans="1:53" x14ac:dyDescent="0.2">
      <c r="A8" s="1" t="s">
        <v>62</v>
      </c>
      <c r="B8" s="1" t="s">
        <v>63</v>
      </c>
      <c r="C8" s="15">
        <v>1886339698958</v>
      </c>
      <c r="D8" s="1">
        <v>370744808359</v>
      </c>
      <c r="E8" s="1">
        <v>670000000000</v>
      </c>
      <c r="F8" s="1">
        <v>332550008993</v>
      </c>
      <c r="G8" s="1">
        <v>281173114173</v>
      </c>
      <c r="H8" s="1">
        <v>504946400210</v>
      </c>
      <c r="I8" s="4">
        <v>2438334731076</v>
      </c>
      <c r="J8" s="1">
        <v>423055647042</v>
      </c>
      <c r="K8" s="1">
        <v>422719284642</v>
      </c>
      <c r="L8" s="1">
        <v>336362400</v>
      </c>
      <c r="M8" s="1">
        <v>2015279084034</v>
      </c>
      <c r="N8" s="4">
        <v>454784800000</v>
      </c>
      <c r="O8" s="1">
        <v>27893849139</v>
      </c>
      <c r="P8" s="1">
        <v>131000</v>
      </c>
      <c r="Q8" s="1">
        <f t="shared" ref="Q8:Q14" si="56">N8/10000*P8</f>
        <v>5957680880000</v>
      </c>
      <c r="R8" s="4">
        <f t="shared" ref="R8:R14" si="57">M8-O8</f>
        <v>1987385234895</v>
      </c>
      <c r="S8" s="1">
        <v>2970287044650</v>
      </c>
      <c r="T8" s="1">
        <v>2791614085108</v>
      </c>
      <c r="U8" s="1">
        <v>1901883604157</v>
      </c>
      <c r="V8" s="1">
        <v>889730480951</v>
      </c>
      <c r="W8" s="1">
        <v>667124730373</v>
      </c>
      <c r="X8" s="1">
        <v>665122257437</v>
      </c>
      <c r="Y8" s="4">
        <v>518900521899</v>
      </c>
      <c r="Z8" s="5">
        <v>66049489608</v>
      </c>
      <c r="AA8" s="1">
        <v>4097860403</v>
      </c>
      <c r="AB8" s="4">
        <v>-3536278784</v>
      </c>
      <c r="AC8" s="10">
        <f t="shared" si="26"/>
        <v>4.462393289096183</v>
      </c>
      <c r="AD8" s="10">
        <f t="shared" si="27"/>
        <v>3.6757009827003775</v>
      </c>
      <c r="AE8" s="10">
        <f t="shared" si="28"/>
        <v>0.17350187472222567</v>
      </c>
      <c r="AF8" s="10">
        <f t="shared" si="29"/>
        <v>5.7190905208997709</v>
      </c>
      <c r="AG8" s="10">
        <f t="shared" si="30"/>
        <v>0.1007206245565716</v>
      </c>
      <c r="AH8" s="10">
        <f t="shared" si="31"/>
        <v>0.2574832071696555</v>
      </c>
      <c r="AI8" s="10">
        <f t="shared" si="32"/>
        <v>0.20992409954216673</v>
      </c>
      <c r="AJ8" s="10">
        <f t="shared" si="33"/>
        <v>65.116702571934255</v>
      </c>
      <c r="AK8" s="10">
        <f t="shared" si="34"/>
        <v>1.1448855030154548</v>
      </c>
      <c r="AL8" s="10">
        <f t="shared" si="35"/>
        <v>0.87704730261592612</v>
      </c>
      <c r="AM8" s="10">
        <f t="shared" si="36"/>
        <v>1.4799105837883106</v>
      </c>
      <c r="AN8" s="10">
        <f t="shared" si="37"/>
        <v>5.5285354721748838</v>
      </c>
      <c r="AO8" s="10">
        <f t="shared" si="38"/>
        <v>1.6690611373125589E-4</v>
      </c>
      <c r="AP8" s="10">
        <f t="shared" si="39"/>
        <v>0.31871542907642936</v>
      </c>
      <c r="AQ8" s="10">
        <f t="shared" si="40"/>
        <v>0.23897455380090288</v>
      </c>
      <c r="AR8" s="10">
        <f t="shared" si="41"/>
        <v>0.21280938801622906</v>
      </c>
      <c r="AS8" s="10">
        <f t="shared" si="42"/>
        <v>-188.65162254498316</v>
      </c>
      <c r="AT8" s="10">
        <f t="shared" si="43"/>
        <v>-229.12293072624237</v>
      </c>
      <c r="AU8" s="10">
        <f t="shared" si="44"/>
        <v>0.22392524609195602</v>
      </c>
      <c r="AV8" s="10">
        <f t="shared" si="45"/>
        <v>0.27277725611671522</v>
      </c>
      <c r="AW8" s="10">
        <f t="shared" si="46"/>
        <v>0.33003977598259965</v>
      </c>
      <c r="AX8" s="10">
        <f t="shared" si="47"/>
        <v>0.51642713736488199</v>
      </c>
      <c r="AY8" s="11">
        <f t="shared" si="48"/>
        <v>163.30964260033628</v>
      </c>
      <c r="AZ8" s="12">
        <f t="shared" si="55"/>
        <v>0.33467203326190587</v>
      </c>
      <c r="BA8" s="19" t="s">
        <v>86</v>
      </c>
    </row>
    <row r="9" spans="1:53" x14ac:dyDescent="0.2">
      <c r="A9" s="1" t="s">
        <v>64</v>
      </c>
      <c r="B9" s="1" t="s">
        <v>65</v>
      </c>
      <c r="C9" s="1">
        <v>33814788566844</v>
      </c>
      <c r="D9" s="1">
        <v>17748332404746</v>
      </c>
      <c r="E9" s="1">
        <v>6099320000000</v>
      </c>
      <c r="F9" s="1">
        <v>1212197842312</v>
      </c>
      <c r="G9" s="1">
        <v>14870118511535</v>
      </c>
      <c r="H9" s="1">
        <v>8232629127361</v>
      </c>
      <c r="I9" s="4">
        <v>56714606287288</v>
      </c>
      <c r="J9" s="1">
        <v>13825543405185</v>
      </c>
      <c r="K9" s="1">
        <v>9002416525380</v>
      </c>
      <c r="L9" s="1">
        <v>4823126879805</v>
      </c>
      <c r="M9" s="1">
        <v>42889062882103</v>
      </c>
      <c r="N9" s="4">
        <v>18950000000000</v>
      </c>
      <c r="O9" s="1">
        <v>357968378256</v>
      </c>
      <c r="P9" s="1">
        <v>36200</v>
      </c>
      <c r="Q9" s="1">
        <f t="shared" si="56"/>
        <v>68599000000000</v>
      </c>
      <c r="R9" s="4">
        <f t="shared" si="57"/>
        <v>42531094503847</v>
      </c>
      <c r="S9" s="1">
        <v>2970287044650</v>
      </c>
      <c r="T9" s="1">
        <v>2791614085108</v>
      </c>
      <c r="U9" s="1">
        <v>1901883604157</v>
      </c>
      <c r="V9" s="1">
        <v>889730480951</v>
      </c>
      <c r="W9" s="1">
        <v>667124730373</v>
      </c>
      <c r="X9" s="1">
        <v>665122257437</v>
      </c>
      <c r="Y9" s="4">
        <v>518900521899</v>
      </c>
      <c r="Z9" s="5">
        <v>66049489608</v>
      </c>
      <c r="AA9" s="1">
        <v>4097860403</v>
      </c>
      <c r="AB9" s="4">
        <v>-3536278784</v>
      </c>
      <c r="AC9" s="10">
        <f t="shared" si="26"/>
        <v>3.7561901819930119</v>
      </c>
      <c r="AD9" s="10">
        <f t="shared" si="27"/>
        <v>3.6215376874217466</v>
      </c>
      <c r="AE9" s="10">
        <f t="shared" si="28"/>
        <v>0.24377394661177176</v>
      </c>
      <c r="AF9" s="10">
        <f t="shared" si="29"/>
        <v>1.5689547842533498</v>
      </c>
      <c r="AG9" s="10">
        <f t="shared" si="30"/>
        <v>5.3267099456405402</v>
      </c>
      <c r="AH9" s="10">
        <f t="shared" si="31"/>
        <v>1.209866774952385E-2</v>
      </c>
      <c r="AI9" s="10">
        <f t="shared" si="32"/>
        <v>0.32235592190927082</v>
      </c>
      <c r="AJ9" s="10">
        <f t="shared" si="33"/>
        <v>1061.6605288174353</v>
      </c>
      <c r="AK9" s="10">
        <f t="shared" si="34"/>
        <v>4.9222136374659303E-2</v>
      </c>
      <c r="AL9" s="10">
        <f t="shared" si="35"/>
        <v>1.9715075785161837</v>
      </c>
      <c r="AM9" s="10">
        <f t="shared" si="36"/>
        <v>8.2556011834574269E-2</v>
      </c>
      <c r="AN9" s="10">
        <f t="shared" si="37"/>
        <v>0.33909144234739291</v>
      </c>
      <c r="AO9" s="10">
        <f t="shared" si="38"/>
        <v>0.11245586999798084</v>
      </c>
      <c r="AP9" s="10">
        <f t="shared" si="39"/>
        <v>0.31871542907642936</v>
      </c>
      <c r="AQ9" s="10">
        <f t="shared" si="40"/>
        <v>0.23897455380090288</v>
      </c>
      <c r="AR9" s="10">
        <f t="shared" si="41"/>
        <v>9.1493277634778578E-3</v>
      </c>
      <c r="AS9" s="10">
        <f t="shared" si="42"/>
        <v>-188.65162254498316</v>
      </c>
      <c r="AT9" s="10">
        <f t="shared" si="43"/>
        <v>0.1521237550396255</v>
      </c>
      <c r="AU9" s="10">
        <f t="shared" si="44"/>
        <v>0.22392524609195602</v>
      </c>
      <c r="AV9" s="10">
        <f t="shared" si="45"/>
        <v>1.1727530189803687E-2</v>
      </c>
      <c r="AW9" s="10">
        <f t="shared" si="46"/>
        <v>1.550796899585666E-2</v>
      </c>
      <c r="AX9" s="10">
        <f t="shared" si="47"/>
        <v>0.55603109049736987</v>
      </c>
      <c r="AY9" s="11">
        <f t="shared" si="48"/>
        <v>163.30964260033628</v>
      </c>
      <c r="AZ9" s="12">
        <f t="shared" si="55"/>
        <v>1.5638493793684025E-2</v>
      </c>
      <c r="BA9" s="19" t="s">
        <v>86</v>
      </c>
    </row>
    <row r="10" spans="1:53" x14ac:dyDescent="0.2">
      <c r="A10" s="1" t="s">
        <v>66</v>
      </c>
      <c r="B10" s="1" t="s">
        <v>67</v>
      </c>
      <c r="C10" s="1">
        <v>958248997265</v>
      </c>
      <c r="D10" s="1">
        <v>426351225090</v>
      </c>
      <c r="E10" s="1">
        <v>99927269298</v>
      </c>
      <c r="F10" s="1">
        <v>420294380388</v>
      </c>
      <c r="G10" s="1">
        <v>197960192119</v>
      </c>
      <c r="H10" s="1">
        <v>102396624426</v>
      </c>
      <c r="I10" s="4">
        <v>1292998274520</v>
      </c>
      <c r="J10" s="1">
        <v>471354785048</v>
      </c>
      <c r="K10" s="1">
        <v>404618283947</v>
      </c>
      <c r="L10" s="1">
        <v>66736501101</v>
      </c>
      <c r="M10" s="1">
        <v>821643489472</v>
      </c>
      <c r="N10" s="4">
        <v>294714640000</v>
      </c>
      <c r="O10" s="1">
        <v>32592922119</v>
      </c>
      <c r="P10" s="1">
        <v>85000</v>
      </c>
      <c r="Q10" s="1">
        <f t="shared" si="56"/>
        <v>2505074440000</v>
      </c>
      <c r="R10" s="4">
        <f t="shared" si="57"/>
        <v>789050567353</v>
      </c>
      <c r="S10" s="1">
        <v>1914545057539</v>
      </c>
      <c r="T10" s="1">
        <v>1883741590457</v>
      </c>
      <c r="U10" s="1">
        <v>1157540036355</v>
      </c>
      <c r="V10" s="1">
        <v>726201554102</v>
      </c>
      <c r="W10" s="1">
        <v>250585207457</v>
      </c>
      <c r="X10" s="1">
        <v>249202657429</v>
      </c>
      <c r="Y10" s="4">
        <v>187857986325</v>
      </c>
      <c r="Z10" s="5">
        <v>39215228057</v>
      </c>
      <c r="AA10" s="1">
        <v>11131608073</v>
      </c>
      <c r="AB10" s="4">
        <v>-11186148927</v>
      </c>
      <c r="AC10" s="10">
        <f t="shared" si="26"/>
        <v>2.3682790305900236</v>
      </c>
      <c r="AD10" s="10">
        <f t="shared" si="27"/>
        <v>1.3295361040764668</v>
      </c>
      <c r="AE10" s="10">
        <f t="shared" si="28"/>
        <v>0.36454401706218914</v>
      </c>
      <c r="AF10" s="10">
        <f t="shared" si="29"/>
        <v>2.7541173291120438</v>
      </c>
      <c r="AG10" s="10">
        <f t="shared" si="30"/>
        <v>0.10508882594187158</v>
      </c>
      <c r="AH10" s="10">
        <f t="shared" si="31"/>
        <v>0.22863685860362656</v>
      </c>
      <c r="AI10" s="10">
        <f t="shared" si="32"/>
        <v>0.57367312111351287</v>
      </c>
      <c r="AJ10" s="10">
        <f t="shared" si="33"/>
        <v>19.568918040619895</v>
      </c>
      <c r="AK10" s="10">
        <f t="shared" si="34"/>
        <v>1.4568786575962769</v>
      </c>
      <c r="AL10" s="10">
        <f t="shared" si="35"/>
        <v>1.0537122072957206</v>
      </c>
      <c r="AM10" s="10">
        <f t="shared" si="36"/>
        <v>1.965816396190873</v>
      </c>
      <c r="AN10" s="10">
        <f t="shared" si="37"/>
        <v>18.396520403056279</v>
      </c>
      <c r="AO10" s="10">
        <f t="shared" si="38"/>
        <v>8.1223184941057389E-2</v>
      </c>
      <c r="AP10" s="10">
        <f t="shared" si="39"/>
        <v>0.38551017707573249</v>
      </c>
      <c r="AQ10" s="10">
        <f t="shared" si="40"/>
        <v>0.1330252560788911</v>
      </c>
      <c r="AR10" s="10">
        <f t="shared" si="41"/>
        <v>0.1452886597197808</v>
      </c>
      <c r="AS10" s="10">
        <f t="shared" si="42"/>
        <v>-22.401383093708208</v>
      </c>
      <c r="AT10" s="10">
        <f t="shared" si="43"/>
        <v>5.2168964583025508</v>
      </c>
      <c r="AU10" s="10">
        <f t="shared" si="44"/>
        <v>0.13016285850662129</v>
      </c>
      <c r="AV10" s="10">
        <f t="shared" si="45"/>
        <v>0.19273239751345494</v>
      </c>
      <c r="AW10" s="10">
        <f t="shared" si="46"/>
        <v>0.30329779353468889</v>
      </c>
      <c r="AX10" s="10">
        <f t="shared" si="47"/>
        <v>0.6405192776811196</v>
      </c>
      <c r="AY10" s="11">
        <f t="shared" si="48"/>
        <v>23.38694138301971</v>
      </c>
      <c r="AZ10" s="12">
        <f t="shared" si="55"/>
        <v>0.31582596571090665</v>
      </c>
      <c r="BA10" s="19" t="s">
        <v>86</v>
      </c>
    </row>
    <row r="11" spans="1:53" x14ac:dyDescent="0.2">
      <c r="A11" s="1" t="s">
        <v>68</v>
      </c>
      <c r="B11" s="1" t="s">
        <v>69</v>
      </c>
      <c r="C11" s="1">
        <v>11915177133485</v>
      </c>
      <c r="D11" s="1">
        <v>2372761840865</v>
      </c>
      <c r="E11" s="1">
        <v>758094875121</v>
      </c>
      <c r="F11" s="1">
        <v>6937441787064</v>
      </c>
      <c r="G11" s="1">
        <v>8211430447399</v>
      </c>
      <c r="H11" s="1">
        <f>14238293770+2558257733837</f>
        <v>2572496027607</v>
      </c>
      <c r="I11" s="4">
        <v>26008547893627</v>
      </c>
      <c r="J11" s="1">
        <v>5650757468579</v>
      </c>
      <c r="K11" s="1">
        <v>5563657738579</v>
      </c>
      <c r="L11" s="1">
        <v>87099730000</v>
      </c>
      <c r="M11" s="1">
        <v>20357790425048</v>
      </c>
      <c r="N11" s="4">
        <v>12006621930000</v>
      </c>
      <c r="O11" s="1">
        <v>193014918403</v>
      </c>
      <c r="P11" s="1">
        <v>29200</v>
      </c>
      <c r="Q11" s="1">
        <f t="shared" si="56"/>
        <v>35059336035600</v>
      </c>
      <c r="R11" s="4">
        <f t="shared" si="57"/>
        <v>20164775506645</v>
      </c>
      <c r="S11" s="1">
        <v>27864558436964</v>
      </c>
      <c r="T11" s="1">
        <v>27452932114333</v>
      </c>
      <c r="U11" s="1">
        <v>21858956167813</v>
      </c>
      <c r="V11" s="1">
        <v>5593975946520</v>
      </c>
      <c r="W11" s="1">
        <v>4091186171151</v>
      </c>
      <c r="X11" s="1">
        <v>3989828664796</v>
      </c>
      <c r="Y11" s="4">
        <v>3504382487779</v>
      </c>
      <c r="Z11" s="5">
        <v>1281591263404</v>
      </c>
      <c r="AA11" s="1">
        <v>251337896345</v>
      </c>
      <c r="AB11" s="4">
        <v>-284307633410</v>
      </c>
      <c r="AC11" s="10">
        <f t="shared" si="26"/>
        <v>2.1416085771890465</v>
      </c>
      <c r="AD11" s="10">
        <f t="shared" si="27"/>
        <v>0.89468755633633767</v>
      </c>
      <c r="AE11" s="10">
        <f t="shared" si="28"/>
        <v>0.21726539642621234</v>
      </c>
      <c r="AF11" s="10">
        <f t="shared" si="29"/>
        <v>3.1508669677881285</v>
      </c>
      <c r="AG11" s="10">
        <f t="shared" si="30"/>
        <v>0.29910941436786875</v>
      </c>
      <c r="AH11" s="10">
        <f t="shared" si="31"/>
        <v>0.17213962884042891</v>
      </c>
      <c r="AI11" s="10">
        <f t="shared" si="32"/>
        <v>0.27757223896098127</v>
      </c>
      <c r="AJ11" s="10">
        <f t="shared" si="33"/>
        <v>33.734049466250269</v>
      </c>
      <c r="AK11" s="10">
        <f t="shared" si="34"/>
        <v>1.0555349812920514</v>
      </c>
      <c r="AL11" s="10">
        <f t="shared" si="35"/>
        <v>0.42647516298711452</v>
      </c>
      <c r="AM11" s="10">
        <f t="shared" si="36"/>
        <v>2.3040305491709843</v>
      </c>
      <c r="AN11" s="10">
        <f t="shared" si="37"/>
        <v>10.671710206631651</v>
      </c>
      <c r="AO11" s="10">
        <f t="shared" si="38"/>
        <v>4.2784471291556995E-3</v>
      </c>
      <c r="AP11" s="10">
        <f t="shared" si="39"/>
        <v>0.20376606488599522</v>
      </c>
      <c r="AQ11" s="10">
        <f t="shared" si="40"/>
        <v>0.14902547218317047</v>
      </c>
      <c r="AR11" s="10">
        <f t="shared" si="41"/>
        <v>0.13473964413975206</v>
      </c>
      <c r="AS11" s="10">
        <f t="shared" si="42"/>
        <v>-14.389997630668963</v>
      </c>
      <c r="AT11" s="10">
        <f t="shared" si="43"/>
        <v>-27.244229778077738</v>
      </c>
      <c r="AU11" s="10">
        <f t="shared" si="44"/>
        <v>0.14318650244617745</v>
      </c>
      <c r="AV11" s="10">
        <f t="shared" si="45"/>
        <v>0.15340451458936111</v>
      </c>
      <c r="AW11" s="10">
        <f t="shared" si="46"/>
        <v>0.19598534917065258</v>
      </c>
      <c r="AX11" s="10">
        <f t="shared" si="47"/>
        <v>0.15379157809453764</v>
      </c>
      <c r="AY11" s="11">
        <f t="shared" si="48"/>
        <v>16.874361657421311</v>
      </c>
      <c r="AZ11" s="12">
        <f t="shared" si="55"/>
        <v>0.19786129845488296</v>
      </c>
      <c r="BA11" s="19" t="s">
        <v>86</v>
      </c>
    </row>
    <row r="12" spans="1:53" x14ac:dyDescent="0.2">
      <c r="A12" s="1" t="s">
        <v>70</v>
      </c>
      <c r="B12" s="1" t="s">
        <v>71</v>
      </c>
      <c r="C12" s="1">
        <v>22163065317844</v>
      </c>
      <c r="D12" s="1">
        <v>2256691436043</v>
      </c>
      <c r="E12" s="1">
        <v>14882101197172</v>
      </c>
      <c r="F12" s="1">
        <v>103010911121</v>
      </c>
      <c r="G12" s="1">
        <v>1678491603232</v>
      </c>
      <c r="H12" s="1">
        <f>3500291385982+40044256836</f>
        <v>3540335642818</v>
      </c>
      <c r="I12" s="4">
        <v>58552564508777</v>
      </c>
      <c r="J12" s="1">
        <v>45354373261929</v>
      </c>
      <c r="K12" s="1">
        <v>10855723087317</v>
      </c>
      <c r="L12" s="1">
        <v>81118146928</v>
      </c>
      <c r="M12" s="1">
        <v>13198191246848</v>
      </c>
      <c r="N12" s="4">
        <v>6084714340000</v>
      </c>
      <c r="O12" s="1">
        <v>837674888574</v>
      </c>
      <c r="P12" s="1">
        <v>53000</v>
      </c>
      <c r="Q12" s="1">
        <f t="shared" si="56"/>
        <v>32248986002000</v>
      </c>
      <c r="R12" s="4">
        <f t="shared" si="57"/>
        <v>12360516358274</v>
      </c>
      <c r="S12" s="1">
        <v>16206341123766</v>
      </c>
      <c r="T12" s="1">
        <v>15326553145526</v>
      </c>
      <c r="U12" s="1">
        <f>T12-V12</f>
        <v>14902848143142</v>
      </c>
      <c r="V12" s="1">
        <v>423705002384</v>
      </c>
      <c r="W12" s="1">
        <v>2889875801850</v>
      </c>
      <c r="X12" s="1">
        <v>1468891856638</v>
      </c>
      <c r="Y12" s="4">
        <v>1174931420174</v>
      </c>
      <c r="Z12" s="5">
        <v>158323745833</v>
      </c>
      <c r="AA12" s="1">
        <v>223577394123</v>
      </c>
      <c r="AB12" s="4">
        <v>-167024839413</v>
      </c>
      <c r="AC12" s="10">
        <f t="shared" si="26"/>
        <v>2.0416019402463976</v>
      </c>
      <c r="AD12" s="10">
        <f t="shared" si="27"/>
        <v>2.032112852297816</v>
      </c>
      <c r="AE12" s="10">
        <f t="shared" si="28"/>
        <v>0.7745924306207016</v>
      </c>
      <c r="AF12" s="10">
        <f t="shared" si="29"/>
        <v>144.67252042491523</v>
      </c>
      <c r="AG12" s="10">
        <f t="shared" si="30"/>
        <v>0.10951526982581673</v>
      </c>
      <c r="AH12" s="10">
        <f t="shared" si="31"/>
        <v>8.9022154490646419E-2</v>
      </c>
      <c r="AI12" s="10">
        <f t="shared" si="32"/>
        <v>3.4364082481954155</v>
      </c>
      <c r="AJ12" s="10">
        <f t="shared" si="33"/>
        <v>83.15769496982611</v>
      </c>
      <c r="AK12" s="10">
        <f t="shared" si="34"/>
        <v>0.26175716254458092</v>
      </c>
      <c r="AL12" s="10">
        <f t="shared" si="35"/>
        <v>0.20788034273640846</v>
      </c>
      <c r="AM12" s="10">
        <f t="shared" si="36"/>
        <v>0.69153580182729668</v>
      </c>
      <c r="AN12" s="10">
        <f t="shared" si="37"/>
        <v>4.3291243237396912</v>
      </c>
      <c r="AO12" s="10">
        <f t="shared" si="38"/>
        <v>6.1461563490658377E-3</v>
      </c>
      <c r="AP12" s="10">
        <f t="shared" si="39"/>
        <v>2.7645159244933323E-2</v>
      </c>
      <c r="AQ12" s="10">
        <f t="shared" si="40"/>
        <v>0.18855353675484357</v>
      </c>
      <c r="AR12" s="10">
        <f t="shared" si="41"/>
        <v>2.0066267464645009E-2</v>
      </c>
      <c r="AS12" s="10">
        <f t="shared" si="42"/>
        <v>-17.302072027168631</v>
      </c>
      <c r="AT12" s="10">
        <f t="shared" si="43"/>
        <v>-35.482678467864886</v>
      </c>
      <c r="AU12" s="10">
        <f t="shared" si="44"/>
        <v>9.0636859080050119E-2</v>
      </c>
      <c r="AV12" s="10">
        <f t="shared" si="45"/>
        <v>2.508672111906924E-2</v>
      </c>
      <c r="AW12" s="10">
        <f t="shared" si="46"/>
        <v>0.1112949364928169</v>
      </c>
      <c r="AX12" s="10">
        <f t="shared" si="47"/>
        <v>1.2985713203169484</v>
      </c>
      <c r="AY12" s="11">
        <f t="shared" si="48"/>
        <v>7.5699480146454183</v>
      </c>
      <c r="AZ12" s="12">
        <f t="shared" si="55"/>
        <v>0.11883741860466365</v>
      </c>
      <c r="BA12" s="19" t="s">
        <v>86</v>
      </c>
    </row>
    <row r="13" spans="1:53" x14ac:dyDescent="0.2">
      <c r="A13" s="1" t="s">
        <v>72</v>
      </c>
      <c r="B13" s="1" t="s">
        <v>73</v>
      </c>
      <c r="C13" s="1">
        <v>6176432326364</v>
      </c>
      <c r="D13" s="1">
        <v>343872968705</v>
      </c>
      <c r="E13" s="1">
        <v>0</v>
      </c>
      <c r="F13" s="1">
        <v>4932684842299</v>
      </c>
      <c r="G13" s="1">
        <v>849146989686</v>
      </c>
      <c r="H13" s="1">
        <f>636322979955+112464049268</f>
        <v>748787029223</v>
      </c>
      <c r="I13" s="4">
        <v>7265762233874</v>
      </c>
      <c r="J13" s="1">
        <v>4782209545548</v>
      </c>
      <c r="K13" s="1">
        <v>4782209545548</v>
      </c>
      <c r="L13" s="1">
        <v>0</v>
      </c>
      <c r="M13" s="1">
        <v>2483552688326</v>
      </c>
      <c r="N13" s="4">
        <v>1468889740000</v>
      </c>
      <c r="O13" s="1">
        <v>22221583643</v>
      </c>
      <c r="P13" s="1">
        <v>78500</v>
      </c>
      <c r="Q13" s="1">
        <f t="shared" si="56"/>
        <v>11530784459000</v>
      </c>
      <c r="R13" s="4">
        <f t="shared" si="57"/>
        <v>2461331104683</v>
      </c>
      <c r="S13" s="1">
        <v>25388072018730</v>
      </c>
      <c r="T13" s="1">
        <v>25252733079244</v>
      </c>
      <c r="U13" s="1">
        <v>21330302185370</v>
      </c>
      <c r="V13" s="1">
        <v>3922430893874</v>
      </c>
      <c r="W13" s="1">
        <v>1362340593999</v>
      </c>
      <c r="X13" s="1">
        <v>1385783787694</v>
      </c>
      <c r="Y13" s="4">
        <v>1075771229443</v>
      </c>
      <c r="Z13" s="5">
        <v>197056011824</v>
      </c>
      <c r="AA13" s="1">
        <v>38893852014</v>
      </c>
      <c r="AB13" s="4">
        <v>-37442521379</v>
      </c>
      <c r="AC13" s="10">
        <f t="shared" si="26"/>
        <v>1.2915436405571044</v>
      </c>
      <c r="AD13" s="10">
        <f t="shared" si="27"/>
        <v>0.2600779978833983</v>
      </c>
      <c r="AE13" s="10">
        <f t="shared" si="28"/>
        <v>0.65818415076296743</v>
      </c>
      <c r="AF13" s="10">
        <f t="shared" si="29"/>
        <v>4.3242783326551395</v>
      </c>
      <c r="AG13" s="10">
        <f t="shared" si="30"/>
        <v>3.3625944052128764E-2</v>
      </c>
      <c r="AH13" s="10">
        <f t="shared" si="31"/>
        <v>0.43315820699101287</v>
      </c>
      <c r="AI13" s="10">
        <f t="shared" si="32"/>
        <v>1.9255518789784056</v>
      </c>
      <c r="AJ13" s="10">
        <f t="shared" si="33"/>
        <v>10.674620037141343</v>
      </c>
      <c r="AK13" s="10">
        <f t="shared" si="34"/>
        <v>3.4755793358489253</v>
      </c>
      <c r="AL13" s="10">
        <f t="shared" si="35"/>
        <v>7.1906712876086465E-2</v>
      </c>
      <c r="AM13" s="10">
        <f t="shared" si="36"/>
        <v>4.0885630643847781</v>
      </c>
      <c r="AN13" s="10">
        <f t="shared" si="37"/>
        <v>33.724853788464003</v>
      </c>
      <c r="AO13" s="10">
        <f t="shared" si="38"/>
        <v>0</v>
      </c>
      <c r="AP13" s="10">
        <f t="shared" si="39"/>
        <v>0.15532698506594389</v>
      </c>
      <c r="AQ13" s="10">
        <f t="shared" si="40"/>
        <v>5.3948243531657558E-2</v>
      </c>
      <c r="AR13" s="10">
        <f t="shared" si="41"/>
        <v>0.14806034037662338</v>
      </c>
      <c r="AS13" s="10">
        <f t="shared" si="42"/>
        <v>-36.384851869593426</v>
      </c>
      <c r="AT13" s="10">
        <f t="shared" si="43"/>
        <v>-41.647745621575652</v>
      </c>
      <c r="AU13" s="10">
        <f t="shared" si="44"/>
        <v>5.4584049811724211E-2</v>
      </c>
      <c r="AV13" s="10">
        <f t="shared" si="45"/>
        <v>0.19072792958091611</v>
      </c>
      <c r="AW13" s="10">
        <f t="shared" si="46"/>
        <v>0.55798445275911013</v>
      </c>
      <c r="AX13" s="10">
        <f t="shared" si="47"/>
        <v>0.13846010608970902</v>
      </c>
      <c r="AY13" s="11">
        <f t="shared" si="48"/>
        <v>36.62989305341064</v>
      </c>
      <c r="AZ13" s="12">
        <f t="shared" si="55"/>
        <v>0.56302209201247555</v>
      </c>
      <c r="BA13" s="19" t="s">
        <v>86</v>
      </c>
    </row>
    <row r="14" spans="1:53" x14ac:dyDescent="0.2">
      <c r="A14" s="1" t="s">
        <v>75</v>
      </c>
      <c r="B14" s="1" t="s">
        <v>73</v>
      </c>
      <c r="C14" s="1">
        <v>1277683802876</v>
      </c>
      <c r="D14" s="1">
        <v>211789394100</v>
      </c>
      <c r="E14" s="1">
        <v>39754293136</v>
      </c>
      <c r="F14" s="1">
        <v>592017667159</v>
      </c>
      <c r="G14" s="1">
        <v>268210319574</v>
      </c>
      <c r="H14" s="1">
        <f>128241637820+391869489960</f>
        <v>520111127780</v>
      </c>
      <c r="I14" s="1">
        <v>2757661968522</v>
      </c>
      <c r="J14" s="1">
        <v>1696529323438</v>
      </c>
      <c r="K14" s="1">
        <v>1198826079547</v>
      </c>
      <c r="L14" s="1">
        <v>497703243891</v>
      </c>
      <c r="M14" s="1">
        <v>1061132645084</v>
      </c>
      <c r="N14" s="4">
        <v>249955730000</v>
      </c>
      <c r="O14" s="1">
        <v>70649128731</v>
      </c>
      <c r="P14" s="1">
        <v>41400</v>
      </c>
      <c r="Q14" s="1">
        <f t="shared" si="56"/>
        <v>1034816722200</v>
      </c>
      <c r="R14" s="4">
        <f t="shared" si="57"/>
        <v>990483516353</v>
      </c>
      <c r="S14" s="1">
        <v>9898430954668</v>
      </c>
      <c r="T14" s="1">
        <v>9889942402972</v>
      </c>
      <c r="U14" s="1">
        <v>9398256118814</v>
      </c>
      <c r="V14" s="1">
        <v>491686284158</v>
      </c>
      <c r="W14" s="1">
        <v>167816004585</v>
      </c>
      <c r="X14" s="1">
        <v>205386699064</v>
      </c>
      <c r="Y14" s="1">
        <v>163276475562</v>
      </c>
      <c r="Z14" s="1">
        <v>50344224149</v>
      </c>
      <c r="AA14" s="1">
        <v>52929724175</v>
      </c>
      <c r="AB14" s="4">
        <v>-53658708530</v>
      </c>
      <c r="AC14" s="10">
        <f t="shared" si="26"/>
        <v>1.0657791189851309</v>
      </c>
      <c r="AD14" s="10">
        <f t="shared" si="27"/>
        <v>0.57194796427526207</v>
      </c>
      <c r="AE14" s="10">
        <f t="shared" si="28"/>
        <v>0.6152056861223183</v>
      </c>
      <c r="AF14" s="10">
        <f t="shared" si="29"/>
        <v>15.874958873972053</v>
      </c>
      <c r="AG14" s="10">
        <f t="shared" si="30"/>
        <v>2.7119502687235147E-2</v>
      </c>
      <c r="AH14" s="10">
        <f t="shared" si="31"/>
        <v>0.15386999572430921</v>
      </c>
      <c r="AI14" s="10">
        <f t="shared" si="32"/>
        <v>1.5987910006328205</v>
      </c>
      <c r="AJ14" s="10">
        <f t="shared" si="33"/>
        <v>18.932365667218953</v>
      </c>
      <c r="AK14" s="10">
        <f t="shared" si="34"/>
        <v>3.5863505084608414</v>
      </c>
      <c r="AL14" s="10">
        <f t="shared" si="35"/>
        <v>0.17666398630569397</v>
      </c>
      <c r="AM14" s="10">
        <f t="shared" si="36"/>
        <v>7.7405242053708845</v>
      </c>
      <c r="AN14" s="10">
        <f t="shared" si="37"/>
        <v>19.015056349948569</v>
      </c>
      <c r="AO14" s="10">
        <f t="shared" si="38"/>
        <v>0.46903018788155504</v>
      </c>
      <c r="AP14" s="10">
        <f t="shared" si="39"/>
        <v>4.9715788436770339E-2</v>
      </c>
      <c r="AQ14" s="10">
        <f t="shared" si="40"/>
        <v>1.6968350041610968E-2</v>
      </c>
      <c r="AR14" s="10">
        <f t="shared" si="41"/>
        <v>5.9208299431097372E-2</v>
      </c>
      <c r="AS14" s="10">
        <f t="shared" si="42"/>
        <v>-3.1274700637115762</v>
      </c>
      <c r="AT14" s="10">
        <f t="shared" si="43"/>
        <v>0.49130258647736713</v>
      </c>
      <c r="AU14" s="10">
        <f t="shared" si="44"/>
        <v>2.0749419782247581E-2</v>
      </c>
      <c r="AV14" s="10">
        <f t="shared" si="45"/>
        <v>7.4478562422964162E-2</v>
      </c>
      <c r="AW14" s="10">
        <f t="shared" si="46"/>
        <v>0.193554217764869</v>
      </c>
      <c r="AX14" s="10">
        <f t="shared" si="47"/>
        <v>0.23705206733705533</v>
      </c>
      <c r="AY14" s="11">
        <f t="shared" si="48"/>
        <v>4.8803659430556632</v>
      </c>
      <c r="AZ14" s="12">
        <f t="shared" si="55"/>
        <v>0.20736003746962095</v>
      </c>
      <c r="BA14" s="19" t="s">
        <v>86</v>
      </c>
    </row>
    <row r="15" spans="1:53" x14ac:dyDescent="0.2">
      <c r="A15" s="1" t="s">
        <v>76</v>
      </c>
      <c r="B15" s="1" t="s">
        <v>77</v>
      </c>
      <c r="C15" s="1">
        <v>2265184856056</v>
      </c>
      <c r="D15" s="1">
        <v>37884639212</v>
      </c>
      <c r="E15" s="1">
        <v>65000000</v>
      </c>
      <c r="F15" s="1">
        <v>2135224563617</v>
      </c>
      <c r="G15" s="1">
        <v>486102562173</v>
      </c>
      <c r="H15" s="1">
        <f>21217170462+47171239844</f>
        <v>68388410306</v>
      </c>
      <c r="I15" s="1">
        <v>2975289436067</v>
      </c>
      <c r="J15" s="1">
        <v>1580939890550</v>
      </c>
      <c r="K15" s="1">
        <v>1501707663181</v>
      </c>
      <c r="L15" s="1">
        <v>79232227369</v>
      </c>
      <c r="M15" s="1">
        <v>1394349545517</v>
      </c>
      <c r="N15" s="1">
        <v>982745770000</v>
      </c>
      <c r="O15" s="1">
        <v>292369956172</v>
      </c>
      <c r="P15" s="1">
        <v>42900</v>
      </c>
      <c r="Q15" s="1">
        <f t="shared" ref="Q15" si="58">N15/10000*P15</f>
        <v>4215979353300</v>
      </c>
      <c r="R15" s="4">
        <f t="shared" ref="R15" si="59">M15-O15</f>
        <v>1101979589345</v>
      </c>
      <c r="S15" s="1">
        <v>7741445592122</v>
      </c>
      <c r="T15" s="1">
        <v>7708352676637</v>
      </c>
      <c r="U15" s="1">
        <v>6537985006949</v>
      </c>
      <c r="V15" s="1">
        <v>1170367669688</v>
      </c>
      <c r="W15" s="1">
        <v>199413990956</v>
      </c>
      <c r="X15" s="1">
        <v>197323379502</v>
      </c>
      <c r="Y15" s="1">
        <v>152302812748</v>
      </c>
      <c r="Z15" s="1">
        <v>30451035779</v>
      </c>
      <c r="AA15" s="1">
        <v>81048729469</v>
      </c>
      <c r="AB15" s="4">
        <v>-80553486249</v>
      </c>
      <c r="AC15" s="10">
        <f t="shared" si="26"/>
        <v>1.5084060044401455</v>
      </c>
      <c r="AD15" s="10">
        <f t="shared" si="27"/>
        <v>8.6541672274423193E-2</v>
      </c>
      <c r="AE15" s="10">
        <f t="shared" si="28"/>
        <v>0.53135667118148533</v>
      </c>
      <c r="AF15" s="10">
        <f t="shared" si="29"/>
        <v>3.0619659956861254</v>
      </c>
      <c r="AG15" s="10">
        <f t="shared" si="30"/>
        <v>6.3061795764263975E-2</v>
      </c>
      <c r="AH15" s="10">
        <f t="shared" si="31"/>
        <v>0.10922857416755483</v>
      </c>
      <c r="AI15" s="10">
        <f t="shared" si="32"/>
        <v>1.1338189162343906</v>
      </c>
      <c r="AJ15" s="10">
        <f t="shared" si="33"/>
        <v>3.1939155800148389</v>
      </c>
      <c r="AK15" s="10">
        <f t="shared" si="34"/>
        <v>2.5907908599395224</v>
      </c>
      <c r="AL15" s="10">
        <f t="shared" si="35"/>
        <v>2.522770585837637E-2</v>
      </c>
      <c r="AM15" s="10">
        <f t="shared" si="36"/>
        <v>3.4029684844610464</v>
      </c>
      <c r="AN15" s="10">
        <f t="shared" si="37"/>
        <v>112.71431288059512</v>
      </c>
      <c r="AO15" s="10">
        <f t="shared" si="38"/>
        <v>5.6823791153187558E-2</v>
      </c>
      <c r="AP15" s="10">
        <f t="shared" si="39"/>
        <v>0.15183110046783796</v>
      </c>
      <c r="AQ15" s="10">
        <f t="shared" si="40"/>
        <v>2.5869858233186126E-2</v>
      </c>
      <c r="AR15" s="10">
        <f t="shared" si="41"/>
        <v>5.1189242599982906E-2</v>
      </c>
      <c r="AS15" s="10">
        <f t="shared" si="42"/>
        <v>-2.4755476173878885</v>
      </c>
      <c r="AT15" s="10">
        <f t="shared" si="43"/>
        <v>-173.97425305099935</v>
      </c>
      <c r="AU15" s="10">
        <f t="shared" si="44"/>
        <v>2.5489216084241945E-2</v>
      </c>
      <c r="AV15" s="10">
        <f t="shared" si="45"/>
        <v>6.6320734080526786E-2</v>
      </c>
      <c r="AW15" s="10">
        <f t="shared" si="46"/>
        <v>0.14151643691957888</v>
      </c>
      <c r="AX15" s="10">
        <f t="shared" si="47"/>
        <v>2.7216732944771713E-2</v>
      </c>
      <c r="AY15" s="11">
        <f t="shared" si="48"/>
        <v>3.4346264376355635</v>
      </c>
      <c r="AZ15" s="12">
        <f t="shared" si="55"/>
        <v>0.17906264454433865</v>
      </c>
      <c r="BA15" s="19" t="s">
        <v>86</v>
      </c>
    </row>
    <row r="16" spans="1:53" x14ac:dyDescent="0.2">
      <c r="A16" s="1" t="s">
        <v>78</v>
      </c>
      <c r="B16" s="1" t="s">
        <v>74</v>
      </c>
      <c r="C16" s="1">
        <v>1541691940462</v>
      </c>
      <c r="D16" s="1">
        <v>123751498741</v>
      </c>
      <c r="E16" s="1">
        <v>0</v>
      </c>
      <c r="F16" s="1">
        <v>875709216643</v>
      </c>
      <c r="G16" s="1">
        <v>1492112721862</v>
      </c>
      <c r="H16" s="1">
        <f>539405537483+2643459000</f>
        <v>542048996483</v>
      </c>
      <c r="I16" s="1">
        <v>3145084614772</v>
      </c>
      <c r="J16" s="1">
        <v>1796787367685</v>
      </c>
      <c r="K16" s="1">
        <v>965185150854</v>
      </c>
      <c r="L16" s="1">
        <v>831602216831</v>
      </c>
      <c r="M16" s="1">
        <v>1348297247087</v>
      </c>
      <c r="N16" s="1">
        <v>740204960000</v>
      </c>
      <c r="O16" s="1">
        <v>100201714770</v>
      </c>
      <c r="P16" s="1">
        <v>24700</v>
      </c>
      <c r="Q16" s="1">
        <f t="shared" ref="Q16:Q22" si="60">N16/10000*P16</f>
        <v>1828306251200</v>
      </c>
      <c r="R16" s="4">
        <f t="shared" ref="R16:R22" si="61">M16-O16</f>
        <v>1248095532317</v>
      </c>
      <c r="S16" s="1">
        <v>3660161976263</v>
      </c>
      <c r="T16" s="1">
        <v>3636166745648</v>
      </c>
      <c r="U16" s="1">
        <v>2829777633725</v>
      </c>
      <c r="V16" s="1">
        <v>806389111923</v>
      </c>
      <c r="W16" s="1">
        <v>352741474424</v>
      </c>
      <c r="X16" s="1">
        <v>371488622429</v>
      </c>
      <c r="Y16" s="1">
        <v>289926504991</v>
      </c>
      <c r="Z16" s="1">
        <v>183208490838</v>
      </c>
      <c r="AA16" s="1">
        <v>67229006276</v>
      </c>
      <c r="AB16" s="1">
        <v>-58765882522</v>
      </c>
      <c r="AC16" s="10">
        <f t="shared" si="26"/>
        <v>1.5973017602870334</v>
      </c>
      <c r="AD16" s="10">
        <f t="shared" si="27"/>
        <v>0.690005148991088</v>
      </c>
      <c r="AE16" s="10">
        <f t="shared" si="28"/>
        <v>0.57130016764755831</v>
      </c>
      <c r="AF16" s="10">
        <f t="shared" si="29"/>
        <v>3.2314124140120981</v>
      </c>
      <c r="AG16" s="10">
        <f t="shared" si="30"/>
        <v>0.41035321706515721</v>
      </c>
      <c r="AH16" s="10">
        <f t="shared" si="31"/>
        <v>0.21503159308334052</v>
      </c>
      <c r="AI16" s="10">
        <f t="shared" si="32"/>
        <v>1.3326344554711242</v>
      </c>
      <c r="AJ16" s="10">
        <f t="shared" si="33"/>
        <v>53.665756381341247</v>
      </c>
      <c r="AK16" s="10">
        <f t="shared" si="34"/>
        <v>1.1561427405067131</v>
      </c>
      <c r="AL16" s="10">
        <f t="shared" si="35"/>
        <v>0.1282152948908343</v>
      </c>
      <c r="AM16" s="10">
        <f t="shared" si="36"/>
        <v>2.3585559800995957</v>
      </c>
      <c r="AN16" s="10">
        <f t="shared" si="37"/>
        <v>6.7081883173674308</v>
      </c>
      <c r="AO16" s="10">
        <f t="shared" si="38"/>
        <v>0.61677958523439758</v>
      </c>
      <c r="AP16" s="10">
        <f t="shared" si="39"/>
        <v>0.22176901345026015</v>
      </c>
      <c r="AQ16" s="10">
        <f t="shared" si="40"/>
        <v>9.7009158022300229E-2</v>
      </c>
      <c r="AR16" s="10">
        <f t="shared" si="41"/>
        <v>9.2184007905306536E-2</v>
      </c>
      <c r="AS16" s="10">
        <f t="shared" si="42"/>
        <v>-6.0024874856928303</v>
      </c>
      <c r="AT16" s="10">
        <f t="shared" si="43"/>
        <v>0.69348443062164999</v>
      </c>
      <c r="AU16" s="10">
        <f t="shared" si="44"/>
        <v>0.1014951318652535</v>
      </c>
      <c r="AV16" s="10">
        <f t="shared" si="45"/>
        <v>0.11811721080068008</v>
      </c>
      <c r="AW16" s="10">
        <f t="shared" si="46"/>
        <v>0.27552427569781235</v>
      </c>
      <c r="AX16" s="10">
        <f t="shared" si="47"/>
        <v>9.178354328644181E-2</v>
      </c>
      <c r="AY16" s="11">
        <f t="shared" si="48"/>
        <v>6.5257193733297418</v>
      </c>
      <c r="AZ16" s="12">
        <f t="shared" si="55"/>
        <v>0.29764438122725906</v>
      </c>
      <c r="BA16" s="19" t="s">
        <v>86</v>
      </c>
    </row>
    <row r="17" spans="1:53" x14ac:dyDescent="0.2">
      <c r="A17" s="1" t="s">
        <v>79</v>
      </c>
      <c r="B17" s="1" t="s">
        <v>74</v>
      </c>
      <c r="C17" s="1">
        <v>890299326402</v>
      </c>
      <c r="D17" s="1">
        <v>401149621178</v>
      </c>
      <c r="E17" s="1">
        <v>200693874544</v>
      </c>
      <c r="F17" s="1">
        <v>148295095350</v>
      </c>
      <c r="G17" s="1">
        <v>532809980836</v>
      </c>
      <c r="H17" s="1">
        <f>107102500817+10359644100</f>
        <v>117462144917</v>
      </c>
      <c r="I17" s="4">
        <v>3300371771449</v>
      </c>
      <c r="J17" s="1">
        <v>1107173249201</v>
      </c>
      <c r="K17" s="1">
        <v>778612021959</v>
      </c>
      <c r="L17" s="1">
        <v>328561227242</v>
      </c>
      <c r="M17" s="1">
        <v>2193198522248</v>
      </c>
      <c r="N17" s="4">
        <v>813000000000</v>
      </c>
      <c r="O17" s="1">
        <v>174928063</v>
      </c>
      <c r="P17" s="1">
        <v>16300</v>
      </c>
      <c r="Q17" s="1">
        <f t="shared" si="60"/>
        <v>1325190000000</v>
      </c>
      <c r="R17" s="4">
        <f t="shared" si="61"/>
        <v>2193023594185</v>
      </c>
      <c r="S17" s="1">
        <v>1228633968628</v>
      </c>
      <c r="T17" s="1">
        <v>1227284466872</v>
      </c>
      <c r="U17" s="1">
        <v>1057786479441</v>
      </c>
      <c r="V17" s="1">
        <v>169497987431</v>
      </c>
      <c r="W17" s="1">
        <v>156477986612</v>
      </c>
      <c r="X17" s="1">
        <v>261417726014</v>
      </c>
      <c r="Y17" s="4">
        <v>215041093935</v>
      </c>
      <c r="Z17" s="5">
        <v>44904409698</v>
      </c>
      <c r="AA17" s="1">
        <v>34670797392</v>
      </c>
      <c r="AB17" s="4">
        <v>-35182984302</v>
      </c>
      <c r="AC17" s="10">
        <f t="shared" si="26"/>
        <v>1.1434441047570689</v>
      </c>
      <c r="AD17" s="10">
        <f t="shared" si="27"/>
        <v>0.95298327039069575</v>
      </c>
      <c r="AE17" s="10">
        <f t="shared" si="28"/>
        <v>0.33546925191246108</v>
      </c>
      <c r="AF17" s="10">
        <f t="shared" si="29"/>
        <v>7.1329835753802628</v>
      </c>
      <c r="AG17" s="10">
        <f t="shared" si="30"/>
        <v>0.43413731308274561</v>
      </c>
      <c r="AH17" s="10">
        <f t="shared" si="31"/>
        <v>9.8049078436632214E-2</v>
      </c>
      <c r="AI17" s="10">
        <f t="shared" si="32"/>
        <v>0.50482126354260071</v>
      </c>
      <c r="AJ17" s="10">
        <f t="shared" si="33"/>
        <v>34.45523292403103</v>
      </c>
      <c r="AK17" s="10">
        <f t="shared" si="34"/>
        <v>0.37186249061061727</v>
      </c>
      <c r="AL17" s="10">
        <f t="shared" si="35"/>
        <v>0.51521118331656546</v>
      </c>
      <c r="AM17" s="10">
        <f t="shared" si="36"/>
        <v>1.3785076889048884</v>
      </c>
      <c r="AN17" s="10">
        <f t="shared" si="37"/>
        <v>10.448340337554813</v>
      </c>
      <c r="AO17" s="10">
        <f t="shared" si="38"/>
        <v>0.14980915950336726</v>
      </c>
      <c r="AP17" s="10">
        <f t="shared" si="39"/>
        <v>0.13810815015283481</v>
      </c>
      <c r="AQ17" s="10">
        <f t="shared" si="40"/>
        <v>0.12749936207602952</v>
      </c>
      <c r="AR17" s="10">
        <f t="shared" si="41"/>
        <v>6.5156627442788981E-2</v>
      </c>
      <c r="AS17" s="10">
        <f t="shared" si="42"/>
        <v>-4.4475472935678431</v>
      </c>
      <c r="AT17" s="10">
        <f t="shared" si="43"/>
        <v>0.68642580408113474</v>
      </c>
      <c r="AU17" s="10">
        <f t="shared" si="44"/>
        <v>0.21277103896608188</v>
      </c>
      <c r="AV17" s="10">
        <f t="shared" si="45"/>
        <v>7.9208569251344313E-2</v>
      </c>
      <c r="AW17" s="10">
        <f t="shared" si="46"/>
        <v>0.11919473926420952</v>
      </c>
      <c r="AX17" s="10">
        <f t="shared" si="47"/>
        <v>0.27441359713534652</v>
      </c>
      <c r="AY17" s="11">
        <f t="shared" si="48"/>
        <v>8.539997510248206</v>
      </c>
      <c r="AZ17" s="12">
        <f t="shared" si="55"/>
        <v>0.11920424691607182</v>
      </c>
      <c r="BA17" s="19" t="s">
        <v>86</v>
      </c>
    </row>
    <row r="18" spans="1:53" x14ac:dyDescent="0.2">
      <c r="A18" s="1" t="s">
        <v>80</v>
      </c>
      <c r="B18" s="1" t="s">
        <v>77</v>
      </c>
      <c r="C18" s="1">
        <v>804659760630</v>
      </c>
      <c r="D18" s="1">
        <v>46536789925</v>
      </c>
      <c r="E18" s="1">
        <v>160692000000</v>
      </c>
      <c r="F18" s="1">
        <v>377144283983</v>
      </c>
      <c r="G18" s="1">
        <v>256912041993</v>
      </c>
      <c r="H18" s="1">
        <f>215756933903+900309734</f>
        <v>216657243637</v>
      </c>
      <c r="I18" s="4">
        <v>1108020116540</v>
      </c>
      <c r="J18" s="1">
        <v>201017383600</v>
      </c>
      <c r="K18" s="1">
        <v>159972185564</v>
      </c>
      <c r="L18" s="1">
        <v>41045198036</v>
      </c>
      <c r="M18" s="1">
        <v>907002732940</v>
      </c>
      <c r="N18" s="4">
        <v>279865180000</v>
      </c>
      <c r="O18" s="1">
        <v>13416729296</v>
      </c>
      <c r="P18" s="1">
        <v>27000</v>
      </c>
      <c r="Q18" s="1">
        <f t="shared" si="60"/>
        <v>755635986000</v>
      </c>
      <c r="R18" s="4">
        <f t="shared" si="61"/>
        <v>893586003644</v>
      </c>
      <c r="S18" s="1">
        <v>883442397668</v>
      </c>
      <c r="T18" s="1">
        <v>880625902787</v>
      </c>
      <c r="U18" s="1">
        <v>563538985952</v>
      </c>
      <c r="V18" s="1">
        <v>317086916835</v>
      </c>
      <c r="W18" s="1">
        <v>151849869950</v>
      </c>
      <c r="X18" s="1">
        <v>148279483568</v>
      </c>
      <c r="Y18" s="4">
        <v>113543066421</v>
      </c>
      <c r="Z18" s="5">
        <v>32753310531</v>
      </c>
      <c r="AA18" s="1">
        <v>2971884267</v>
      </c>
      <c r="AB18" s="4">
        <v>-2579368962</v>
      </c>
      <c r="AC18" s="10">
        <f t="shared" si="26"/>
        <v>5.0299979199076459</v>
      </c>
      <c r="AD18" s="10">
        <f t="shared" si="27"/>
        <v>2.6724363059724783</v>
      </c>
      <c r="AE18" s="10">
        <f t="shared" si="28"/>
        <v>0.18142033759072387</v>
      </c>
      <c r="AF18" s="10">
        <f t="shared" si="29"/>
        <v>1.4942265066316154</v>
      </c>
      <c r="AG18" s="10">
        <f t="shared" si="30"/>
        <v>0.29173800268641448</v>
      </c>
      <c r="AH18" s="10">
        <f t="shared" si="31"/>
        <v>0.12518492204864293</v>
      </c>
      <c r="AI18" s="10">
        <f t="shared" si="32"/>
        <v>0.22162820055504473</v>
      </c>
      <c r="AJ18" s="10">
        <f t="shared" si="33"/>
        <v>88.569513413671757</v>
      </c>
      <c r="AK18" s="10">
        <f t="shared" si="34"/>
        <v>0.79477429122579379</v>
      </c>
      <c r="AL18" s="10">
        <f t="shared" si="35"/>
        <v>0.29090550811023363</v>
      </c>
      <c r="AM18" s="10">
        <f t="shared" si="36"/>
        <v>1.0944077806221142</v>
      </c>
      <c r="AN18" s="10">
        <f t="shared" si="37"/>
        <v>4.0646040169441608</v>
      </c>
      <c r="AO18" s="10">
        <f t="shared" si="38"/>
        <v>4.5253665226513952E-2</v>
      </c>
      <c r="AP18" s="10">
        <f t="shared" si="39"/>
        <v>0.36006994097208028</v>
      </c>
      <c r="AQ18" s="10">
        <f t="shared" si="40"/>
        <v>0.17243402615052131</v>
      </c>
      <c r="AR18" s="10">
        <f t="shared" si="41"/>
        <v>0.10247383122930968</v>
      </c>
      <c r="AS18" s="10">
        <f t="shared" si="42"/>
        <v>-58.870937887171493</v>
      </c>
      <c r="AT18" s="10">
        <f t="shared" si="43"/>
        <v>4.7991473191923957</v>
      </c>
      <c r="AU18" s="10">
        <f t="shared" si="44"/>
        <v>0.16784284290567161</v>
      </c>
      <c r="AV18" s="10">
        <f t="shared" si="45"/>
        <v>0.13382381903952287</v>
      </c>
      <c r="AW18" s="10">
        <f t="shared" si="46"/>
        <v>0.16348295124465625</v>
      </c>
      <c r="AX18" s="10">
        <f t="shared" si="47"/>
        <v>0.22847647796305878</v>
      </c>
      <c r="AY18" s="11">
        <f t="shared" si="48"/>
        <v>50.894097564466158</v>
      </c>
      <c r="AZ18" s="12">
        <f t="shared" si="55"/>
        <v>0.16593756276768382</v>
      </c>
      <c r="BA18" s="19" t="s">
        <v>86</v>
      </c>
    </row>
    <row r="19" spans="1:53" x14ac:dyDescent="0.2">
      <c r="A19" s="1" t="s">
        <v>82</v>
      </c>
      <c r="B19" s="1" t="s">
        <v>54</v>
      </c>
      <c r="C19" s="1">
        <v>67699619665953</v>
      </c>
      <c r="D19" s="1">
        <v>6938465104490</v>
      </c>
      <c r="E19" s="1">
        <v>11142979590895</v>
      </c>
      <c r="F19" s="1">
        <v>28027417689166</v>
      </c>
      <c r="G19" s="1">
        <v>19763407382671</v>
      </c>
      <c r="H19" s="1">
        <f>254324078479+13848128025192</f>
        <v>14102452103671</v>
      </c>
      <c r="I19" s="4">
        <v>145494672578219</v>
      </c>
      <c r="J19" s="1">
        <v>107917829365182</v>
      </c>
      <c r="K19" s="1">
        <v>64848780981695</v>
      </c>
      <c r="L19" s="1">
        <v>43069048383487</v>
      </c>
      <c r="M19" s="1">
        <v>37576843213037</v>
      </c>
      <c r="N19" s="4">
        <v>18681880870000</v>
      </c>
      <c r="O19" s="1">
        <v>649061296920</v>
      </c>
      <c r="P19" s="1">
        <v>45700</v>
      </c>
      <c r="Q19" s="1">
        <f t="shared" si="60"/>
        <v>85376195575900</v>
      </c>
      <c r="R19" s="4">
        <f t="shared" si="61"/>
        <v>36927781916117</v>
      </c>
      <c r="S19" s="1">
        <v>34054968884836</v>
      </c>
      <c r="T19" s="1">
        <v>34047966313102</v>
      </c>
      <c r="U19" s="1">
        <v>22338933561491</v>
      </c>
      <c r="V19" s="1">
        <v>11709032751611</v>
      </c>
      <c r="W19" s="1">
        <v>3517106839606</v>
      </c>
      <c r="X19" s="1">
        <v>2852100965401</v>
      </c>
      <c r="Y19" s="4">
        <v>1501475443451</v>
      </c>
      <c r="Z19" s="5">
        <v>2215531092798</v>
      </c>
      <c r="AA19" s="1">
        <v>2721940288870</v>
      </c>
      <c r="AB19" s="4">
        <v>4381857928346</v>
      </c>
      <c r="AC19" s="10">
        <f t="shared" si="26"/>
        <v>1.0439613303612092</v>
      </c>
      <c r="AD19" s="10">
        <f t="shared" si="27"/>
        <v>0.61176480692806479</v>
      </c>
      <c r="AE19" s="10">
        <f t="shared" si="28"/>
        <v>0.74173045275705596</v>
      </c>
      <c r="AF19" s="10">
        <f t="shared" si="29"/>
        <v>0.79703859303906244</v>
      </c>
      <c r="AG19" s="10">
        <f t="shared" si="30"/>
        <v>0.58045779301261358</v>
      </c>
      <c r="AH19" s="10">
        <f t="shared" si="31"/>
        <v>3.9957466222976246E-2</v>
      </c>
      <c r="AI19" s="10">
        <f t="shared" si="32"/>
        <v>2.8719237737283034</v>
      </c>
      <c r="AJ19" s="10">
        <f t="shared" si="33"/>
        <v>149.10972099287835</v>
      </c>
      <c r="AK19" s="10">
        <f t="shared" si="34"/>
        <v>0.23401520969640702</v>
      </c>
      <c r="AL19" s="10">
        <f t="shared" si="35"/>
        <v>0.10699453404449553</v>
      </c>
      <c r="AM19" s="10">
        <f t="shared" si="36"/>
        <v>0.50292699547062825</v>
      </c>
      <c r="AN19" s="10">
        <f t="shared" si="37"/>
        <v>2.4143295125419355</v>
      </c>
      <c r="AO19" s="10">
        <f t="shared" si="38"/>
        <v>1.1461593018687775</v>
      </c>
      <c r="AP19" s="10">
        <f t="shared" si="39"/>
        <v>0.34389815367930643</v>
      </c>
      <c r="AQ19" s="10">
        <f t="shared" si="40"/>
        <v>0.10329858785875801</v>
      </c>
      <c r="AR19" s="10">
        <f t="shared" si="41"/>
        <v>1.0319796710383302E-2</v>
      </c>
      <c r="AS19" s="10">
        <f t="shared" si="42"/>
        <v>0.80265195657166966</v>
      </c>
      <c r="AT19" s="10">
        <f t="shared" si="43"/>
        <v>0.12081197974872888</v>
      </c>
      <c r="AU19" s="10">
        <f t="shared" si="44"/>
        <v>8.3749921341757086E-2</v>
      </c>
      <c r="AV19" s="10">
        <f t="shared" si="45"/>
        <v>1.9602786238566157E-2</v>
      </c>
      <c r="AW19" s="10">
        <f t="shared" si="46"/>
        <v>7.5900494068418325E-2</v>
      </c>
      <c r="AX19" s="10">
        <f t="shared" si="47"/>
        <v>0.48118583545921123</v>
      </c>
      <c r="AY19" s="11">
        <f t="shared" si="48"/>
        <v>2.0478190785680446</v>
      </c>
      <c r="AZ19" s="12">
        <f t="shared" si="55"/>
        <v>7.7234559386200524E-2</v>
      </c>
      <c r="BA19" s="19" t="s">
        <v>86</v>
      </c>
    </row>
    <row r="20" spans="1:53" x14ac:dyDescent="0.2">
      <c r="A20" s="1" t="s">
        <v>81</v>
      </c>
      <c r="B20" s="1" t="s">
        <v>54</v>
      </c>
      <c r="C20" s="1">
        <v>12003018598664</v>
      </c>
      <c r="D20" s="1">
        <v>228164359677</v>
      </c>
      <c r="E20" s="1">
        <v>1738191200</v>
      </c>
      <c r="F20" s="1">
        <v>8364448377871</v>
      </c>
      <c r="G20" s="1">
        <v>141005430934</v>
      </c>
      <c r="H20" s="1">
        <f>355625579821+3361578772409</f>
        <v>3717204352230</v>
      </c>
      <c r="I20" s="4">
        <v>13653707159630</v>
      </c>
      <c r="J20" s="1">
        <v>5617702171787</v>
      </c>
      <c r="K20" s="1">
        <v>2944659205006</v>
      </c>
      <c r="L20" s="1">
        <v>2673042966781</v>
      </c>
      <c r="M20" s="1">
        <v>8036004987843</v>
      </c>
      <c r="N20" s="4">
        <v>4757111670000</v>
      </c>
      <c r="O20" s="1">
        <v>72075500</v>
      </c>
      <c r="P20" s="1">
        <v>13100</v>
      </c>
      <c r="Q20" s="1">
        <f t="shared" si="60"/>
        <v>6231816287700</v>
      </c>
      <c r="R20" s="4">
        <f t="shared" si="61"/>
        <v>8035932912343</v>
      </c>
      <c r="S20" s="1">
        <v>1434851916992</v>
      </c>
      <c r="T20" s="1">
        <v>1434851916992</v>
      </c>
      <c r="U20" s="1">
        <v>861405092161</v>
      </c>
      <c r="V20" s="1">
        <v>573446824831</v>
      </c>
      <c r="W20" s="1">
        <v>730902803960</v>
      </c>
      <c r="X20" s="1">
        <v>729975128925</v>
      </c>
      <c r="Y20" s="4">
        <v>602062455357</v>
      </c>
      <c r="Z20" s="5">
        <v>28361454661</v>
      </c>
      <c r="AA20" s="1">
        <v>89987678791</v>
      </c>
      <c r="AB20" s="4">
        <v>-142033020514</v>
      </c>
      <c r="AC20" s="10">
        <f t="shared" si="26"/>
        <v>4.0761995745580828</v>
      </c>
      <c r="AD20" s="10">
        <f t="shared" si="27"/>
        <v>1.2356507043692297</v>
      </c>
      <c r="AE20" s="10">
        <f t="shared" si="28"/>
        <v>0.4114415305754392</v>
      </c>
      <c r="AF20" s="10">
        <f t="shared" si="29"/>
        <v>0.10298408851920647</v>
      </c>
      <c r="AG20" s="10">
        <f t="shared" si="30"/>
        <v>9.8271765374646797E-2</v>
      </c>
      <c r="AH20" s="10">
        <f t="shared" si="31"/>
        <v>7.4920617429656888E-2</v>
      </c>
      <c r="AI20" s="10">
        <f t="shared" si="32"/>
        <v>0.69906653620618109</v>
      </c>
      <c r="AJ20" s="10">
        <f t="shared" ref="AJ20:AJ21" si="62">360*H20/T20</f>
        <v>932.63531306294453</v>
      </c>
      <c r="AK20" s="10">
        <f t="shared" ref="AK20:AK22" si="63">T20/I20</f>
        <v>0.10508881582244824</v>
      </c>
      <c r="AL20" s="10">
        <f t="shared" ref="AL20:AL22" si="64">D20/K20</f>
        <v>7.7484131029191577E-2</v>
      </c>
      <c r="AM20" s="10">
        <f t="shared" ref="AM20:AM22" si="65">T20/C20</f>
        <v>0.11954092257690134</v>
      </c>
      <c r="AN20" s="10">
        <f t="shared" ref="AN20:AN22" si="66">T20/H20</f>
        <v>0.38600296917526566</v>
      </c>
      <c r="AO20" s="10">
        <f t="shared" ref="AO20:AO22" si="67">L20/M20</f>
        <v>0.33263331354632347</v>
      </c>
      <c r="AP20" s="10">
        <f t="shared" ref="AP20:AP22" si="68">V20/T20</f>
        <v>0.39965575404684583</v>
      </c>
      <c r="AQ20" s="10">
        <f t="shared" ref="AQ20:AQ22" si="69">W20/T20</f>
        <v>0.50939249918713048</v>
      </c>
      <c r="AR20" s="10">
        <f t="shared" ref="AR20:AR22" si="70">Y20/I20</f>
        <v>4.4095163922741931E-2</v>
      </c>
      <c r="AS20" s="10">
        <f t="shared" ref="AS20:AS22" si="71">W20/AB20</f>
        <v>-5.1460061985230814</v>
      </c>
      <c r="AT20" s="10">
        <f t="shared" ref="AT20:AT22" si="72">(W20+Z20)/(L20+AB20)</f>
        <v>0.29998469968118574</v>
      </c>
      <c r="AU20" s="10">
        <f t="shared" ref="AU20:AU22" si="73">X20/S20</f>
        <v>0.50874596903024516</v>
      </c>
      <c r="AV20" s="10">
        <f t="shared" ref="AV20:AV22" si="74">X20/I20</f>
        <v>5.3463511439832398E-2</v>
      </c>
      <c r="AW20" s="10">
        <f t="shared" ref="AW20:AW22" si="75">X20/M20</f>
        <v>9.0838063195495561E-2</v>
      </c>
      <c r="AX20" s="10">
        <f t="shared" ref="AX20:AX22" si="76">(D20+E20)/M20</f>
        <v>2.8609060251306506E-2</v>
      </c>
      <c r="AY20" s="11">
        <f t="shared" ref="AY20:AY22" si="77">(X20+AA20)/AA20</f>
        <v>9.1119453099840104</v>
      </c>
      <c r="AZ20" s="12">
        <f t="shared" si="55"/>
        <v>9.0838877935849327E-2</v>
      </c>
      <c r="BA20" s="19" t="s">
        <v>86</v>
      </c>
    </row>
    <row r="21" spans="1:53" x14ac:dyDescent="0.2">
      <c r="A21" s="1" t="s">
        <v>83</v>
      </c>
      <c r="B21" s="1" t="s">
        <v>54</v>
      </c>
      <c r="C21" s="1">
        <v>2986756550457</v>
      </c>
      <c r="D21" s="1">
        <v>909523073630</v>
      </c>
      <c r="E21" s="1">
        <v>0</v>
      </c>
      <c r="F21" s="1">
        <v>1122028633093</v>
      </c>
      <c r="G21" s="1">
        <v>21038297320</v>
      </c>
      <c r="H21" s="1">
        <f>1012271732+925131068005</f>
        <v>926143339737</v>
      </c>
      <c r="I21" s="4">
        <v>3573347160681</v>
      </c>
      <c r="J21" s="1">
        <v>1801987998045</v>
      </c>
      <c r="K21" s="1">
        <v>1516713125481</v>
      </c>
      <c r="L21" s="1">
        <v>285274872564</v>
      </c>
      <c r="M21" s="1">
        <v>1771359162636</v>
      </c>
      <c r="N21" s="4">
        <v>1172635700000</v>
      </c>
      <c r="O21" s="1">
        <v>3068677360</v>
      </c>
      <c r="P21" s="1">
        <v>18900</v>
      </c>
      <c r="Q21" s="1">
        <f t="shared" si="60"/>
        <v>2216281473000</v>
      </c>
      <c r="R21" s="4">
        <f t="shared" si="61"/>
        <v>1768290485276</v>
      </c>
      <c r="S21" s="1">
        <v>1396963102468</v>
      </c>
      <c r="T21" s="1">
        <v>1394504777668</v>
      </c>
      <c r="U21" s="1">
        <v>735259955275</v>
      </c>
      <c r="V21" s="1">
        <v>659244822393</v>
      </c>
      <c r="W21" s="1">
        <v>484732302787</v>
      </c>
      <c r="X21" s="1">
        <v>540389738374</v>
      </c>
      <c r="Y21" s="4">
        <v>445616816138</v>
      </c>
      <c r="Z21" s="5">
        <v>3618005518</v>
      </c>
      <c r="AA21" s="1">
        <v>4909963431</v>
      </c>
      <c r="AB21" s="4">
        <v>-29749986510</v>
      </c>
      <c r="AC21" s="10">
        <f t="shared" si="26"/>
        <v>1.9692297114589818</v>
      </c>
      <c r="AD21" s="10">
        <f t="shared" si="27"/>
        <v>1.2294532736852481</v>
      </c>
      <c r="AE21" s="10">
        <f t="shared" si="28"/>
        <v>0.5042857346392231</v>
      </c>
      <c r="AF21" s="10">
        <f t="shared" si="29"/>
        <v>0.65529518016681265</v>
      </c>
      <c r="AG21" s="10">
        <f t="shared" si="30"/>
        <v>1.508657242120166E-2</v>
      </c>
      <c r="AH21" s="10">
        <f t="shared" si="31"/>
        <v>0.25156773710130442</v>
      </c>
      <c r="AI21" s="10">
        <f t="shared" si="32"/>
        <v>1.0172911491102801</v>
      </c>
      <c r="AJ21" s="10">
        <f t="shared" si="62"/>
        <v>239.08960918934747</v>
      </c>
      <c r="AK21" s="10">
        <f t="shared" si="63"/>
        <v>0.39025169259015924</v>
      </c>
      <c r="AL21" s="10">
        <f t="shared" si="64"/>
        <v>0.59966717393677205</v>
      </c>
      <c r="AM21" s="10">
        <f t="shared" si="65"/>
        <v>0.46689603056353168</v>
      </c>
      <c r="AN21" s="10">
        <f t="shared" si="66"/>
        <v>1.5057116083823505</v>
      </c>
      <c r="AO21" s="10">
        <f t="shared" si="67"/>
        <v>0.16104857703701148</v>
      </c>
      <c r="AP21" s="10">
        <f t="shared" si="68"/>
        <v>0.47274475709967861</v>
      </c>
      <c r="AQ21" s="10">
        <f t="shared" si="69"/>
        <v>0.34760175120920511</v>
      </c>
      <c r="AR21" s="10">
        <f t="shared" si="70"/>
        <v>0.12470571598564618</v>
      </c>
      <c r="AS21" s="10">
        <f t="shared" si="71"/>
        <v>-16.293530170982251</v>
      </c>
      <c r="AT21" s="10">
        <f t="shared" si="72"/>
        <v>1.911165350062213</v>
      </c>
      <c r="AU21" s="10">
        <f t="shared" si="73"/>
        <v>0.38683179063162021</v>
      </c>
      <c r="AV21" s="10">
        <f t="shared" si="74"/>
        <v>0.15122788636943235</v>
      </c>
      <c r="AW21" s="10">
        <f t="shared" si="75"/>
        <v>0.30507067667171106</v>
      </c>
      <c r="AX21" s="10">
        <f t="shared" si="76"/>
        <v>0.51346056339952983</v>
      </c>
      <c r="AY21" s="11">
        <f t="shared" si="77"/>
        <v>111.05982956250658</v>
      </c>
      <c r="AZ21" s="12">
        <f t="shared" si="55"/>
        <v>0.3056000939176316</v>
      </c>
      <c r="BA21" s="19" t="s">
        <v>86</v>
      </c>
    </row>
    <row r="22" spans="1:53" x14ac:dyDescent="0.2">
      <c r="A22" s="1" t="s">
        <v>84</v>
      </c>
      <c r="B22" s="1" t="s">
        <v>85</v>
      </c>
      <c r="C22" s="1">
        <v>527500067126</v>
      </c>
      <c r="D22" s="1">
        <v>245600303279</v>
      </c>
      <c r="E22" s="1">
        <v>0</v>
      </c>
      <c r="F22" s="1">
        <v>146630824109</v>
      </c>
      <c r="G22" s="1">
        <v>187880253755</v>
      </c>
      <c r="H22" s="1">
        <v>102126308644</v>
      </c>
      <c r="I22" s="4">
        <v>792102040220</v>
      </c>
      <c r="J22" s="1">
        <v>339341802127</v>
      </c>
      <c r="K22" s="1">
        <v>301428517950</v>
      </c>
      <c r="L22" s="1">
        <v>37913284177</v>
      </c>
      <c r="M22" s="1">
        <v>452760238093</v>
      </c>
      <c r="N22" s="4">
        <v>216000000000</v>
      </c>
      <c r="O22" s="1">
        <v>32340999169</v>
      </c>
      <c r="P22" s="1">
        <v>58000</v>
      </c>
      <c r="Q22" s="1">
        <f t="shared" si="60"/>
        <v>1252800000000</v>
      </c>
      <c r="R22" s="4">
        <f t="shared" si="61"/>
        <v>420419238924</v>
      </c>
      <c r="S22" s="1">
        <v>1780132883705</v>
      </c>
      <c r="T22" s="1">
        <v>1757304743121</v>
      </c>
      <c r="U22" s="1">
        <v>1384712285372</v>
      </c>
      <c r="V22" s="1">
        <v>372592457749</v>
      </c>
      <c r="W22" s="1">
        <v>179275938274</v>
      </c>
      <c r="X22" s="1">
        <v>233023594134</v>
      </c>
      <c r="Y22" s="4">
        <v>181378087543</v>
      </c>
      <c r="Z22" s="5">
        <v>17616815283</v>
      </c>
      <c r="AA22" s="1">
        <v>1344922275</v>
      </c>
      <c r="AB22" s="4">
        <v>-1005320749</v>
      </c>
      <c r="AC22" s="10">
        <f t="shared" si="26"/>
        <v>1.7500005331728434</v>
      </c>
      <c r="AD22" s="10">
        <f t="shared" si="27"/>
        <v>1.2635474758900462</v>
      </c>
      <c r="AE22" s="10">
        <f t="shared" si="28"/>
        <v>0.42840667602970767</v>
      </c>
      <c r="AF22" s="10">
        <f t="shared" si="29"/>
        <v>9.4435279470478566</v>
      </c>
      <c r="AG22" s="10">
        <f t="shared" si="30"/>
        <v>0.10691387164944528</v>
      </c>
      <c r="AH22" s="10">
        <f t="shared" si="31"/>
        <v>0.40060515982356143</v>
      </c>
      <c r="AI22" s="10">
        <f t="shared" si="32"/>
        <v>0.74949559077070926</v>
      </c>
      <c r="AJ22" s="10">
        <v>0</v>
      </c>
      <c r="AK22" s="10">
        <f t="shared" si="63"/>
        <v>2.2185332872427934</v>
      </c>
      <c r="AL22" s="10">
        <f t="shared" si="64"/>
        <v>0.81478788055395401</v>
      </c>
      <c r="AM22" s="10">
        <f t="shared" si="65"/>
        <v>3.3313829753527706</v>
      </c>
      <c r="AN22" s="10">
        <f t="shared" si="66"/>
        <v>17.207169890441772</v>
      </c>
      <c r="AO22" s="10">
        <f t="shared" si="67"/>
        <v>8.3738104601871768E-2</v>
      </c>
      <c r="AP22" s="10">
        <f t="shared" si="68"/>
        <v>0.2120249542417271</v>
      </c>
      <c r="AQ22" s="10">
        <f t="shared" si="69"/>
        <v>0.10201755784008368</v>
      </c>
      <c r="AR22" s="10">
        <f t="shared" si="70"/>
        <v>0.22898323490319972</v>
      </c>
      <c r="AS22" s="10">
        <f t="shared" si="71"/>
        <v>-178.32710451100019</v>
      </c>
      <c r="AT22" s="10">
        <f t="shared" si="72"/>
        <v>5.3346956935485776</v>
      </c>
      <c r="AU22" s="10">
        <f t="shared" si="73"/>
        <v>0.13090235918175208</v>
      </c>
      <c r="AV22" s="10">
        <f t="shared" si="74"/>
        <v>0.29418380751712186</v>
      </c>
      <c r="AW22" s="10">
        <f t="shared" si="75"/>
        <v>0.51467327412734376</v>
      </c>
      <c r="AX22" s="10">
        <f t="shared" si="76"/>
        <v>0.54245113111843546</v>
      </c>
      <c r="AY22" s="11">
        <f t="shared" si="77"/>
        <v>174.26175531890868</v>
      </c>
      <c r="AZ22" s="12">
        <f t="shared" si="55"/>
        <v>0.5542648208259664</v>
      </c>
      <c r="BA22" s="19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Minh</dc:creator>
  <cp:lastModifiedBy>Ngoc Lan</cp:lastModifiedBy>
  <dcterms:created xsi:type="dcterms:W3CDTF">2016-11-06T04:08:41Z</dcterms:created>
  <dcterms:modified xsi:type="dcterms:W3CDTF">2016-12-04T08:12:41Z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9d50f520-2adf-4769-82c6-3883f1748f77</vt:lpwstr>
  </property>
</Properties>
</file>