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2.Basic design/"/>
    </mc:Choice>
  </mc:AlternateContent>
  <xr:revisionPtr revIDLastSave="0" documentId="13_ncr:1_{8B09B484-4304-D549-AB9E-45E4D75977FC}" xr6:coauthVersionLast="47" xr6:coauthVersionMax="47" xr10:uidLastSave="{00000000-0000-0000-0000-000000000000}"/>
  <bookViews>
    <workbookView xWindow="0" yWindow="500" windowWidth="28800" windowHeight="16100" activeTab="5" xr2:uid="{00000000-000D-0000-FFFF-FFFF00000000}"/>
  </bookViews>
  <sheets>
    <sheet name="Danh sách table" sheetId="1" r:id="rId1"/>
    <sheet name="Từ điển" sheetId="6" r:id="rId2"/>
    <sheet name="ER" sheetId="12" r:id="rId3"/>
    <sheet name="ma_user" sheetId="5" r:id="rId4"/>
    <sheet name="ma_store" sheetId="10" r:id="rId5"/>
    <sheet name="tr_product" sheetId="8" r:id="rId6"/>
    <sheet name="ma_literal" sheetId="11" r:id="rId7"/>
    <sheet name="tr_anounce" sheetId="9" r:id="rId8"/>
    <sheet name="rac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ri6rLT88mVfsmml5J9Nlf1r44AA=="/>
    </ext>
  </extLst>
</workbook>
</file>

<file path=xl/calcChain.xml><?xml version="1.0" encoding="utf-8"?>
<calcChain xmlns="http://schemas.openxmlformats.org/spreadsheetml/2006/main">
  <c r="G9" i="8" l="1"/>
  <c r="F9" i="8"/>
  <c r="E9" i="8"/>
  <c r="D9" i="8"/>
  <c r="C9" i="8"/>
  <c r="I11" i="10"/>
  <c r="I12" i="10"/>
  <c r="M5" i="9"/>
  <c r="M5" i="11"/>
  <c r="M5" i="8"/>
  <c r="M5" i="10"/>
  <c r="G16" i="8"/>
  <c r="F16" i="8"/>
  <c r="E16" i="8"/>
  <c r="D16" i="8"/>
  <c r="C16" i="8"/>
  <c r="I16" i="8" s="1"/>
  <c r="J16" i="8" s="1"/>
  <c r="G12" i="9"/>
  <c r="F12" i="9"/>
  <c r="E12" i="9"/>
  <c r="D12" i="9"/>
  <c r="C12" i="9"/>
  <c r="M12" i="9" s="1"/>
  <c r="G8" i="9"/>
  <c r="F8" i="9"/>
  <c r="E8" i="9"/>
  <c r="D8" i="9"/>
  <c r="C8" i="9"/>
  <c r="G11" i="8"/>
  <c r="F11" i="8"/>
  <c r="E11" i="8"/>
  <c r="D11" i="8"/>
  <c r="C11" i="8"/>
  <c r="I11" i="8" s="1"/>
  <c r="J11" i="8" s="1"/>
  <c r="O11" i="8" s="1"/>
  <c r="C14" i="5"/>
  <c r="I14" i="5" s="1"/>
  <c r="J14" i="5" s="1"/>
  <c r="K14" i="5" s="1"/>
  <c r="D14" i="5"/>
  <c r="E14" i="5"/>
  <c r="F14" i="5"/>
  <c r="G14" i="5"/>
  <c r="C15" i="8"/>
  <c r="I15" i="8" s="1"/>
  <c r="J15" i="8" s="1"/>
  <c r="M5" i="5"/>
  <c r="D6" i="5"/>
  <c r="G10" i="11"/>
  <c r="F10" i="11"/>
  <c r="E10" i="11"/>
  <c r="D10" i="11"/>
  <c r="C10" i="11"/>
  <c r="I10" i="11" s="1"/>
  <c r="J10" i="11" s="1"/>
  <c r="G9" i="11"/>
  <c r="F9" i="11"/>
  <c r="E9" i="11"/>
  <c r="D9" i="11"/>
  <c r="C9" i="11"/>
  <c r="I9" i="11" s="1"/>
  <c r="J9" i="11" s="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I13" i="10"/>
  <c r="G10" i="10"/>
  <c r="F10" i="10"/>
  <c r="E10" i="10"/>
  <c r="D10" i="10"/>
  <c r="C10" i="10"/>
  <c r="G9" i="10"/>
  <c r="F9" i="10"/>
  <c r="E9" i="10"/>
  <c r="D9" i="10"/>
  <c r="C9" i="10"/>
  <c r="G8" i="10"/>
  <c r="F8" i="10"/>
  <c r="E8" i="10"/>
  <c r="D8" i="10"/>
  <c r="C8" i="10"/>
  <c r="G7" i="10"/>
  <c r="F7" i="10"/>
  <c r="E7" i="10"/>
  <c r="D7" i="10"/>
  <c r="C7" i="10"/>
  <c r="G6" i="10"/>
  <c r="F6" i="10"/>
  <c r="E6" i="10"/>
  <c r="D6" i="10"/>
  <c r="C6" i="10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K9" i="9" s="1"/>
  <c r="C9" i="9"/>
  <c r="I9" i="9" s="1"/>
  <c r="J9" i="9" s="1"/>
  <c r="G7" i="9"/>
  <c r="F7" i="9"/>
  <c r="E7" i="9"/>
  <c r="D7" i="9"/>
  <c r="C7" i="9"/>
  <c r="G6" i="9"/>
  <c r="F6" i="9"/>
  <c r="E6" i="9"/>
  <c r="D6" i="9"/>
  <c r="C6" i="9"/>
  <c r="C7" i="8"/>
  <c r="I7" i="8" s="1"/>
  <c r="J7" i="8" s="1"/>
  <c r="D7" i="8"/>
  <c r="E7" i="8"/>
  <c r="F7" i="8"/>
  <c r="G7" i="8"/>
  <c r="C14" i="8"/>
  <c r="D14" i="8"/>
  <c r="E14" i="8"/>
  <c r="F14" i="8"/>
  <c r="G14" i="8"/>
  <c r="D15" i="8"/>
  <c r="E15" i="8"/>
  <c r="F15" i="8"/>
  <c r="G15" i="8"/>
  <c r="G13" i="8"/>
  <c r="F13" i="8"/>
  <c r="E13" i="8"/>
  <c r="D13" i="8"/>
  <c r="C13" i="8"/>
  <c r="I13" i="8" s="1"/>
  <c r="J13" i="8" s="1"/>
  <c r="G12" i="8"/>
  <c r="F12" i="8"/>
  <c r="E12" i="8"/>
  <c r="D12" i="8"/>
  <c r="C12" i="8"/>
  <c r="I12" i="8" s="1"/>
  <c r="J12" i="8" s="1"/>
  <c r="G10" i="8"/>
  <c r="F10" i="8"/>
  <c r="E10" i="8"/>
  <c r="D10" i="8"/>
  <c r="C10" i="8"/>
  <c r="G8" i="8"/>
  <c r="F8" i="8"/>
  <c r="E8" i="8"/>
  <c r="D8" i="8"/>
  <c r="C8" i="8"/>
  <c r="I8" i="8" s="1"/>
  <c r="J8" i="8" s="1"/>
  <c r="G6" i="8"/>
  <c r="F6" i="8"/>
  <c r="E6" i="8"/>
  <c r="D6" i="8"/>
  <c r="C6" i="8"/>
  <c r="I6" i="8" s="1"/>
  <c r="J6" i="8" s="1"/>
  <c r="E11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F11" i="5"/>
  <c r="G11" i="5"/>
  <c r="D12" i="5"/>
  <c r="E12" i="5"/>
  <c r="F12" i="5"/>
  <c r="G12" i="5"/>
  <c r="D13" i="5"/>
  <c r="E13" i="5"/>
  <c r="F13" i="5"/>
  <c r="G13" i="5"/>
  <c r="G6" i="5"/>
  <c r="F6" i="5"/>
  <c r="E6" i="5"/>
  <c r="C7" i="5"/>
  <c r="C8" i="5"/>
  <c r="C9" i="5"/>
  <c r="M9" i="5" s="1"/>
  <c r="C10" i="5"/>
  <c r="C11" i="5"/>
  <c r="C12" i="5"/>
  <c r="M12" i="5" s="1"/>
  <c r="C13" i="5"/>
  <c r="I13" i="5" s="1"/>
  <c r="C6" i="5"/>
  <c r="M10" i="10" l="1"/>
  <c r="M8" i="11"/>
  <c r="M6" i="9"/>
  <c r="M9" i="10"/>
  <c r="M6" i="10"/>
  <c r="M8" i="9"/>
  <c r="I12" i="9"/>
  <c r="J12" i="9" s="1"/>
  <c r="K12" i="9" s="1"/>
  <c r="I8" i="9"/>
  <c r="J8" i="9" s="1"/>
  <c r="O8" i="9" s="1"/>
  <c r="I8" i="11"/>
  <c r="J8" i="11" s="1"/>
  <c r="O8" i="11" s="1"/>
  <c r="I7" i="10"/>
  <c r="J7" i="10" s="1"/>
  <c r="O7" i="10" s="1"/>
  <c r="O13" i="8"/>
  <c r="O10" i="11"/>
  <c r="O9" i="9"/>
  <c r="M11" i="9"/>
  <c r="M7" i="9"/>
  <c r="M7" i="11"/>
  <c r="I8" i="10"/>
  <c r="J8" i="10" s="1"/>
  <c r="K8" i="10" s="1"/>
  <c r="O9" i="11"/>
  <c r="I6" i="11"/>
  <c r="J6" i="11" s="1"/>
  <c r="O6" i="11" s="1"/>
  <c r="I11" i="9"/>
  <c r="J11" i="9" s="1"/>
  <c r="K11" i="9" s="1"/>
  <c r="I7" i="9"/>
  <c r="J7" i="9" s="1"/>
  <c r="K7" i="9" s="1"/>
  <c r="I7" i="11"/>
  <c r="J7" i="11" s="1"/>
  <c r="O7" i="11" s="1"/>
  <c r="I9" i="10"/>
  <c r="J9" i="10" s="1"/>
  <c r="O14" i="5"/>
  <c r="M6" i="11"/>
  <c r="M10" i="9"/>
  <c r="M10" i="11"/>
  <c r="I10" i="10"/>
  <c r="J10" i="10" s="1"/>
  <c r="K10" i="10" s="1"/>
  <c r="I10" i="9"/>
  <c r="J10" i="9" s="1"/>
  <c r="O10" i="9" s="1"/>
  <c r="M7" i="10"/>
  <c r="L14" i="5"/>
  <c r="I6" i="9"/>
  <c r="J6" i="9" s="1"/>
  <c r="O6" i="9" s="1"/>
  <c r="M9" i="9"/>
  <c r="M9" i="11"/>
  <c r="M8" i="10"/>
  <c r="M14" i="8"/>
  <c r="I6" i="10"/>
  <c r="J6" i="10" s="1"/>
  <c r="O6" i="10" s="1"/>
  <c r="O16" i="8"/>
  <c r="O7" i="8"/>
  <c r="I9" i="8"/>
  <c r="J9" i="8" s="1"/>
  <c r="O15" i="8"/>
  <c r="O12" i="8"/>
  <c r="M9" i="8"/>
  <c r="M10" i="8"/>
  <c r="O6" i="8"/>
  <c r="O8" i="8"/>
  <c r="K12" i="8"/>
  <c r="K13" i="8"/>
  <c r="K7" i="8"/>
  <c r="K8" i="8"/>
  <c r="K6" i="8"/>
  <c r="K16" i="8"/>
  <c r="K15" i="8"/>
  <c r="K11" i="8"/>
  <c r="M6" i="8"/>
  <c r="I14" i="8"/>
  <c r="J14" i="8" s="1"/>
  <c r="K14" i="8" s="1"/>
  <c r="I10" i="8"/>
  <c r="J10" i="8" s="1"/>
  <c r="K10" i="8" s="1"/>
  <c r="M13" i="8"/>
  <c r="M8" i="8"/>
  <c r="M16" i="8"/>
  <c r="M12" i="8"/>
  <c r="M7" i="8"/>
  <c r="M15" i="8"/>
  <c r="M11" i="8"/>
  <c r="L11" i="8"/>
  <c r="Q11" i="8"/>
  <c r="S11" i="8"/>
  <c r="L15" i="8"/>
  <c r="Q15" i="8"/>
  <c r="S15" i="8"/>
  <c r="L8" i="8"/>
  <c r="Q8" i="8"/>
  <c r="S8" i="8"/>
  <c r="L16" i="8"/>
  <c r="Q16" i="8"/>
  <c r="S16" i="8"/>
  <c r="L13" i="8"/>
  <c r="Q13" i="8"/>
  <c r="S13" i="8"/>
  <c r="L12" i="8"/>
  <c r="Q12" i="8"/>
  <c r="S12" i="8"/>
  <c r="L7" i="8"/>
  <c r="Q7" i="8"/>
  <c r="S7" i="8"/>
  <c r="K8" i="11"/>
  <c r="L8" i="11"/>
  <c r="Q8" i="11"/>
  <c r="S8" i="11"/>
  <c r="K9" i="11"/>
  <c r="L9" i="11"/>
  <c r="Q9" i="11"/>
  <c r="S9" i="11"/>
  <c r="K10" i="11"/>
  <c r="L10" i="11"/>
  <c r="Q10" i="11"/>
  <c r="S10" i="11"/>
  <c r="Q7" i="11"/>
  <c r="S7" i="11"/>
  <c r="L9" i="9"/>
  <c r="S9" i="9"/>
  <c r="Q9" i="9"/>
  <c r="L8" i="9"/>
  <c r="Q8" i="9"/>
  <c r="S11" i="9"/>
  <c r="Q11" i="9"/>
  <c r="L7" i="9"/>
  <c r="S6" i="11"/>
  <c r="L6" i="11"/>
  <c r="K6" i="11"/>
  <c r="S6" i="8"/>
  <c r="Q6" i="8"/>
  <c r="L6" i="8"/>
  <c r="Q6" i="10"/>
  <c r="K6" i="10"/>
  <c r="M14" i="5"/>
  <c r="M10" i="5"/>
  <c r="Q14" i="5"/>
  <c r="S14" i="5"/>
  <c r="M8" i="5"/>
  <c r="M6" i="5"/>
  <c r="M11" i="5"/>
  <c r="M13" i="5"/>
  <c r="M7" i="5"/>
  <c r="I8" i="5"/>
  <c r="J8" i="5" s="1"/>
  <c r="L8" i="5" s="1"/>
  <c r="I12" i="5"/>
  <c r="J12" i="5" s="1"/>
  <c r="L12" i="5" s="1"/>
  <c r="I9" i="5"/>
  <c r="J9" i="5" s="1"/>
  <c r="J13" i="5"/>
  <c r="O13" i="5" s="1"/>
  <c r="I6" i="5"/>
  <c r="J6" i="5" s="1"/>
  <c r="O6" i="5" s="1"/>
  <c r="I10" i="5"/>
  <c r="J10" i="5" s="1"/>
  <c r="O10" i="5" s="1"/>
  <c r="I7" i="5"/>
  <c r="J7" i="5" s="1"/>
  <c r="I11" i="5"/>
  <c r="J11" i="5" s="1"/>
  <c r="O11" i="5" s="1"/>
  <c r="L14" i="8" l="1"/>
  <c r="K8" i="9"/>
  <c r="L12" i="9"/>
  <c r="K7" i="11"/>
  <c r="L11" i="9"/>
  <c r="S12" i="9"/>
  <c r="Q6" i="11"/>
  <c r="Q10" i="9"/>
  <c r="Q12" i="9"/>
  <c r="O12" i="9"/>
  <c r="S10" i="9"/>
  <c r="L7" i="11"/>
  <c r="L10" i="9"/>
  <c r="L9" i="10"/>
  <c r="Q9" i="10"/>
  <c r="S9" i="10"/>
  <c r="S9" i="5"/>
  <c r="L9" i="5"/>
  <c r="L6" i="10"/>
  <c r="O9" i="5"/>
  <c r="Q10" i="10"/>
  <c r="S10" i="10"/>
  <c r="L10" i="10"/>
  <c r="K10" i="9"/>
  <c r="L6" i="9"/>
  <c r="O9" i="10"/>
  <c r="O7" i="9"/>
  <c r="S6" i="10"/>
  <c r="O12" i="5"/>
  <c r="K6" i="9"/>
  <c r="K9" i="10"/>
  <c r="O11" i="9"/>
  <c r="Q7" i="5"/>
  <c r="L7" i="5"/>
  <c r="K12" i="5"/>
  <c r="S6" i="9"/>
  <c r="S8" i="9"/>
  <c r="O7" i="5"/>
  <c r="S13" i="5"/>
  <c r="L13" i="5"/>
  <c r="Q6" i="9"/>
  <c r="S10" i="5"/>
  <c r="L10" i="5"/>
  <c r="K10" i="5"/>
  <c r="S7" i="9"/>
  <c r="L7" i="10"/>
  <c r="Q7" i="10"/>
  <c r="S7" i="10"/>
  <c r="O8" i="5"/>
  <c r="Q11" i="5"/>
  <c r="L11" i="5"/>
  <c r="S6" i="5"/>
  <c r="L6" i="5"/>
  <c r="K6" i="5"/>
  <c r="Q7" i="9"/>
  <c r="O10" i="10"/>
  <c r="L8" i="10"/>
  <c r="Q8" i="10"/>
  <c r="S8" i="10"/>
  <c r="K7" i="10"/>
  <c r="O8" i="10"/>
  <c r="O14" i="8"/>
  <c r="O10" i="8"/>
  <c r="S9" i="8"/>
  <c r="Q9" i="8"/>
  <c r="L9" i="8"/>
  <c r="K9" i="8"/>
  <c r="Q10" i="8"/>
  <c r="Q14" i="8"/>
  <c r="O9" i="8"/>
  <c r="L10" i="8"/>
  <c r="S10" i="8"/>
  <c r="S14" i="8"/>
  <c r="K8" i="5"/>
  <c r="K7" i="5"/>
  <c r="K9" i="5"/>
  <c r="K13" i="5"/>
  <c r="K11" i="5"/>
  <c r="Q12" i="5"/>
  <c r="Q8" i="5"/>
  <c r="S8" i="5"/>
  <c r="Q13" i="5"/>
  <c r="S12" i="5"/>
  <c r="Q10" i="5"/>
  <c r="Q9" i="5"/>
  <c r="S11" i="5"/>
  <c r="Q6" i="5"/>
  <c r="S7" i="5"/>
  <c r="L21" i="8" l="1"/>
</calcChain>
</file>

<file path=xl/sharedStrings.xml><?xml version="1.0" encoding="utf-8"?>
<sst xmlns="http://schemas.openxmlformats.org/spreadsheetml/2006/main" count="460" uniqueCount="187">
  <si>
    <t>No.</t>
  </si>
  <si>
    <t>エンティティID</t>
  </si>
  <si>
    <t>エンティティ名</t>
  </si>
  <si>
    <t>user_table</t>
  </si>
  <si>
    <t>user</t>
  </si>
  <si>
    <t>product_table</t>
  </si>
  <si>
    <t>sản phẩm</t>
  </si>
  <si>
    <t>customer_table</t>
  </si>
  <si>
    <t>announce_table</t>
  </si>
  <si>
    <t>thông báo</t>
  </si>
  <si>
    <t>アイテムID</t>
  </si>
  <si>
    <t>アイテム名</t>
  </si>
  <si>
    <t>PK</t>
  </si>
  <si>
    <t>NOT NULL</t>
  </si>
  <si>
    <t>属性</t>
  </si>
  <si>
    <t>初期値</t>
  </si>
  <si>
    <t>備考</t>
  </si>
  <si>
    <t>user_id</t>
  </si>
  <si>
    <t>id người dùng</t>
  </si>
  <si>
    <t>〇</t>
  </si>
  <si>
    <t>varchar2(20)</t>
  </si>
  <si>
    <t>phone_number</t>
  </si>
  <si>
    <t>số điện thoại</t>
  </si>
  <si>
    <t>password</t>
  </si>
  <si>
    <t>mật khẩu</t>
  </si>
  <si>
    <t>varchar2(100)</t>
  </si>
  <si>
    <t>announce_exp</t>
  </si>
  <si>
    <t>thông báo sắp hết hạn</t>
  </si>
  <si>
    <t>boolean</t>
  </si>
  <si>
    <t>announce_fast</t>
  </si>
  <si>
    <t>thông báo bán chạy</t>
  </si>
  <si>
    <t>announce_slow</t>
  </si>
  <si>
    <t>thông báo bán chậm</t>
  </si>
  <si>
    <t>announce_soldout</t>
  </si>
  <si>
    <t>thông báo sắp hết hàng</t>
  </si>
  <si>
    <t>product_id</t>
  </si>
  <si>
    <t>barcode</t>
  </si>
  <si>
    <t>name</t>
  </si>
  <si>
    <t>tên sp</t>
  </si>
  <si>
    <t>exp</t>
  </si>
  <si>
    <t>HSD</t>
  </si>
  <si>
    <t>date</t>
  </si>
  <si>
    <t>price</t>
  </si>
  <si>
    <t>giá bán trung bình</t>
  </si>
  <si>
    <t>unit</t>
  </si>
  <si>
    <t>đơn vị sản phẩm</t>
  </si>
  <si>
    <t>exp_soon</t>
  </si>
  <si>
    <t>sắp hết hạn dùng</t>
  </si>
  <si>
    <t>number(2,0)</t>
  </si>
  <si>
    <t>cửa tiệm</t>
  </si>
  <si>
    <t>lấy từ product_table</t>
  </si>
  <si>
    <t>lấy từ user_table</t>
  </si>
  <si>
    <t>giá bán</t>
  </si>
  <si>
    <t>quantity</t>
  </si>
  <si>
    <t>số lượng sp</t>
  </si>
  <si>
    <t>number(10)</t>
  </si>
  <si>
    <t>fast</t>
  </si>
  <si>
    <t>bán chạy</t>
  </si>
  <si>
    <t>slow</t>
  </si>
  <si>
    <t>bán chậm</t>
  </si>
  <si>
    <t>mã thông báo</t>
  </si>
  <si>
    <t>type</t>
  </si>
  <si>
    <t>loại thông báo</t>
  </si>
  <si>
    <t>1: thông báo từ admin
2: thông báo sản phẩm sắp hết hạn
3: thông báo sản phẩm sắp bán hết
4: thông báo sản phẩm bán chậm</t>
  </si>
  <si>
    <t>tiệm tạp hóa nào</t>
  </si>
  <si>
    <t>trống: thông báo đến tất cả tiệm</t>
  </si>
  <si>
    <t>ngày thông báo</t>
  </si>
  <si>
    <t>status</t>
  </si>
  <si>
    <t>trạng thái xem/ đã xem</t>
  </si>
  <si>
    <t>title</t>
  </si>
  <si>
    <t>tiêu đề</t>
  </si>
  <si>
    <t>content</t>
  </si>
  <si>
    <t>nội dung</t>
  </si>
  <si>
    <t>madein_table</t>
  </si>
  <si>
    <t>xuất xứ</t>
  </si>
  <si>
    <t>country_id</t>
  </si>
  <si>
    <t>mã quốc gia</t>
  </si>
  <si>
    <t>tên quốc gia</t>
  </si>
  <si>
    <t>◯</t>
  </si>
  <si>
    <t>varchar(3)</t>
  </si>
  <si>
    <t>varchar(30)</t>
  </si>
  <si>
    <t>literal</t>
  </si>
  <si>
    <t>kbn1</t>
  </si>
  <si>
    <t>nm1</t>
  </si>
  <si>
    <t>kbn2</t>
  </si>
  <si>
    <t>nm2</t>
  </si>
  <si>
    <t>loại</t>
  </si>
  <si>
    <t>mã 1</t>
  </si>
  <si>
    <t>tên mã 1</t>
  </si>
  <si>
    <t>mã 2</t>
  </si>
  <si>
    <t>tên mã 2</t>
  </si>
  <si>
    <t>Name</t>
  </si>
  <si>
    <t>Note</t>
  </si>
  <si>
    <t>ma_user</t>
  </si>
  <si>
    <t>ma_literal</t>
  </si>
  <si>
    <t>Tên mục</t>
  </si>
  <si>
    <t>Tên vật lý</t>
  </si>
  <si>
    <t>Kiểu dữ liệu</t>
  </si>
  <si>
    <t>Not null</t>
  </si>
  <si>
    <t>Key</t>
  </si>
  <si>
    <t>Độ dài 1</t>
  </si>
  <si>
    <t>Độ dài 2</t>
  </si>
  <si>
    <t>Tên luận lý</t>
  </si>
  <si>
    <t>Kiểu data</t>
  </si>
  <si>
    <t>Khởi tạo</t>
  </si>
  <si>
    <t>Flag cảnh báo hạn dùng</t>
  </si>
  <si>
    <t>Số điện thoại</t>
  </si>
  <si>
    <t>Mật khẩu</t>
  </si>
  <si>
    <t>Flag bán chạy</t>
  </si>
  <si>
    <t>Flag bán chậm</t>
  </si>
  <si>
    <t>Flag cảnh báo sắp hết hàng</t>
  </si>
  <si>
    <t>Màn hình</t>
  </si>
  <si>
    <t>Barcode</t>
  </si>
  <si>
    <t>cd_phone_number</t>
  </si>
  <si>
    <t>cd_password</t>
  </si>
  <si>
    <t>flg_announce_exp</t>
  </si>
  <si>
    <t>flg_announce_fast</t>
  </si>
  <si>
    <t>flg_announce_slow</t>
  </si>
  <si>
    <t>flg_announce_soldout</t>
  </si>
  <si>
    <t>cd_product</t>
  </si>
  <si>
    <t>nm_product</t>
  </si>
  <si>
    <t>kin_price</t>
  </si>
  <si>
    <t>Ngày sản xuất</t>
  </si>
  <si>
    <t>dt_start</t>
  </si>
  <si>
    <t>Tên sp</t>
  </si>
  <si>
    <t>type_unit</t>
  </si>
  <si>
    <t>Giá bán lẻ</t>
  </si>
  <si>
    <t>Giá bán sỉ</t>
  </si>
  <si>
    <t>Đơn vị sỉ</t>
  </si>
  <si>
    <t>Đơn vị lẻ</t>
  </si>
  <si>
    <t>kin_price_group</t>
  </si>
  <si>
    <t>type_unit_group</t>
  </si>
  <si>
    <t>Số lượng nhập</t>
  </si>
  <si>
    <t>Số lượng còn lại</t>
  </si>
  <si>
    <t>qnt_in</t>
  </si>
  <si>
    <t>dt_send</t>
  </si>
  <si>
    <t>nm_title</t>
  </si>
  <si>
    <t>nm_content</t>
  </si>
  <si>
    <t>Mã thông báo</t>
  </si>
  <si>
    <t>Loại thông báo</t>
  </si>
  <si>
    <t>Ngày thông báo</t>
  </si>
  <si>
    <t>Tiêu đề</t>
  </si>
  <si>
    <t>Nội dung</t>
  </si>
  <si>
    <t>Loại</t>
  </si>
  <si>
    <t>Mã 1</t>
  </si>
  <si>
    <t>Tên mã 1</t>
  </si>
  <si>
    <t>Mã 2</t>
  </si>
  <si>
    <t>Tên mã 2</t>
  </si>
  <si>
    <t>List thông báo</t>
  </si>
  <si>
    <t>Tên table</t>
  </si>
  <si>
    <t>tr_product</t>
  </si>
  <si>
    <t>cd_store</t>
  </si>
  <si>
    <t>Store ID</t>
  </si>
  <si>
    <t>Store name</t>
  </si>
  <si>
    <t>nm_store</t>
  </si>
  <si>
    <t>ma_store</t>
  </si>
  <si>
    <t>cửa hàng</t>
  </si>
  <si>
    <t>tr_procuct</t>
  </si>
  <si>
    <t>sản phẩm cửa hàng</t>
  </si>
  <si>
    <t>)</t>
  </si>
  <si>
    <t>varchar</t>
  </si>
  <si>
    <t>integer</t>
  </si>
  <si>
    <t>lst_announce</t>
  </si>
  <si>
    <t>TOMAP</t>
  </si>
  <si>
    <t>FROMMAP</t>
  </si>
  <si>
    <t>qnt_remain</t>
  </si>
  <si>
    <t>Mã cửa hàng</t>
  </si>
  <si>
    <t>Flag xóa</t>
  </si>
  <si>
    <t>flg_delete</t>
  </si>
  <si>
    <t>Tên cửa hàng</t>
  </si>
  <si>
    <t>Địa chỉ</t>
  </si>
  <si>
    <t>nm_address</t>
  </si>
  <si>
    <t>Hạn sử dụng</t>
  </si>
  <si>
    <t>dt_end</t>
  </si>
  <si>
    <t>Flag đã xem</t>
  </si>
  <si>
    <t>flg_viewed</t>
  </si>
  <si>
    <t>cd_type</t>
  </si>
  <si>
    <t>tr_announce</t>
  </si>
  <si>
    <t>cd_announce</t>
  </si>
  <si>
    <t>type_announce</t>
  </si>
  <si>
    <t>announce_id</t>
  </si>
  <si>
    <t>Xuất xứ</t>
  </si>
  <si>
    <t>cd_country</t>
  </si>
  <si>
    <t>.</t>
  </si>
  <si>
    <t>getAll</t>
  </si>
  <si>
    <t>Tên sp không dấu</t>
  </si>
  <si>
    <t>nm_product_en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</si>
</sst>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left"/>
    </xf>
    <xf numFmtId="0" fontId="1" fillId="0" borderId="2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3" fillId="0" borderId="3" xfId="0" applyFont="1" applyBorder="1"/>
    <xf numFmtId="0" fontId="0" fillId="5" borderId="3" xfId="0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2" fillId="3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8" xfId="0" applyFont="1" applyBorder="1"/>
    <xf numFmtId="0" fontId="2" fillId="3" borderId="9" xfId="0" applyFont="1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5" borderId="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</xdr:row>
      <xdr:rowOff>139700</xdr:rowOff>
    </xdr:from>
    <xdr:to>
      <xdr:col>4</xdr:col>
      <xdr:colOff>25400</xdr:colOff>
      <xdr:row>20</xdr:row>
      <xdr:rowOff>63500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4DFEB38-C466-4A44-BDC2-2CDF4FB3A733}"/>
            </a:ext>
          </a:extLst>
        </xdr:cNvPr>
        <xdr:cNvGrpSpPr/>
      </xdr:nvGrpSpPr>
      <xdr:grpSpPr>
        <a:xfrm>
          <a:off x="1460500" y="673100"/>
          <a:ext cx="1866900" cy="2946400"/>
          <a:chOff x="8699500" y="2806700"/>
          <a:chExt cx="1866900" cy="29464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129951D-04BE-1F0C-7480-73D284D907A4}"/>
              </a:ext>
            </a:extLst>
          </xdr:cNvPr>
          <xdr:cNvSpPr/>
        </xdr:nvSpPr>
        <xdr:spPr>
          <a:xfrm>
            <a:off x="8699500" y="3238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cd_phone_number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C48BBE5-92FB-58D9-5925-439E1A386973}"/>
              </a:ext>
            </a:extLst>
          </xdr:cNvPr>
          <xdr:cNvSpPr/>
        </xdr:nvSpPr>
        <xdr:spPr>
          <a:xfrm>
            <a:off x="8699500" y="3517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4C2E638-E2C0-C678-24B7-0B2A1E3EFC03}"/>
              </a:ext>
            </a:extLst>
          </xdr:cNvPr>
          <xdr:cNvSpPr/>
        </xdr:nvSpPr>
        <xdr:spPr>
          <a:xfrm>
            <a:off x="8699500" y="3797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cd_password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A77AA40-3106-D1EA-DD45-03E2416229FA}"/>
              </a:ext>
            </a:extLst>
          </xdr:cNvPr>
          <xdr:cNvSpPr/>
        </xdr:nvSpPr>
        <xdr:spPr>
          <a:xfrm>
            <a:off x="8699500" y="4076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flg_announce_exp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965709D-4BD9-A3F7-CA84-EA78324D49E1}"/>
              </a:ext>
            </a:extLst>
          </xdr:cNvPr>
          <xdr:cNvSpPr/>
        </xdr:nvSpPr>
        <xdr:spPr>
          <a:xfrm>
            <a:off x="8699500" y="43561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flg_announce_fast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9DE44F3-10D1-01D3-CEBD-E049B23D8FE1}"/>
              </a:ext>
            </a:extLst>
          </xdr:cNvPr>
          <xdr:cNvSpPr/>
        </xdr:nvSpPr>
        <xdr:spPr>
          <a:xfrm>
            <a:off x="8699500" y="4635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flg_announce_slow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097D9A3-17CD-1B5C-DD6A-2922E794779F}"/>
              </a:ext>
            </a:extLst>
          </xdr:cNvPr>
          <xdr:cNvSpPr/>
        </xdr:nvSpPr>
        <xdr:spPr>
          <a:xfrm>
            <a:off x="8699500" y="4914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flg_announce_soldout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F8FB287-9C78-99C9-81ED-A32994741BB0}"/>
              </a:ext>
            </a:extLst>
          </xdr:cNvPr>
          <xdr:cNvSpPr/>
        </xdr:nvSpPr>
        <xdr:spPr>
          <a:xfrm>
            <a:off x="8699500" y="5194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lst_announce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7651950A-915B-0342-4019-D856EC568CEA}"/>
              </a:ext>
            </a:extLst>
          </xdr:cNvPr>
          <xdr:cNvSpPr/>
        </xdr:nvSpPr>
        <xdr:spPr>
          <a:xfrm>
            <a:off x="8699500" y="28067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ma_user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484F531-5171-AABF-BD27-2C2159683C07}"/>
              </a:ext>
            </a:extLst>
          </xdr:cNvPr>
          <xdr:cNvSpPr/>
        </xdr:nvSpPr>
        <xdr:spPr>
          <a:xfrm>
            <a:off x="8699500" y="5473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lst_delete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203200</xdr:colOff>
      <xdr:row>4</xdr:row>
      <xdr:rowOff>50800</xdr:rowOff>
    </xdr:from>
    <xdr:to>
      <xdr:col>7</xdr:col>
      <xdr:colOff>419100</xdr:colOff>
      <xdr:row>16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40768F7-0B99-4646-81D1-E17620BA4E54}"/>
            </a:ext>
          </a:extLst>
        </xdr:cNvPr>
        <xdr:cNvGrpSpPr/>
      </xdr:nvGrpSpPr>
      <xdr:grpSpPr>
        <a:xfrm>
          <a:off x="4330700" y="762000"/>
          <a:ext cx="1866900" cy="2108200"/>
          <a:chOff x="8699500" y="2806700"/>
          <a:chExt cx="1866900" cy="21082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4864771-1EB0-EFE2-525B-8CE424C24AAA}"/>
              </a:ext>
            </a:extLst>
          </xdr:cNvPr>
          <xdr:cNvSpPr/>
        </xdr:nvSpPr>
        <xdr:spPr>
          <a:xfrm>
            <a:off x="8699500" y="3238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2E25080-EDA1-3705-03BF-743325E4CF9B}"/>
              </a:ext>
            </a:extLst>
          </xdr:cNvPr>
          <xdr:cNvSpPr/>
        </xdr:nvSpPr>
        <xdr:spPr>
          <a:xfrm>
            <a:off x="8699500" y="3517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E4005A2-0FE7-D092-BF90-FA1A1F09006C}"/>
              </a:ext>
            </a:extLst>
          </xdr:cNvPr>
          <xdr:cNvSpPr/>
        </xdr:nvSpPr>
        <xdr:spPr>
          <a:xfrm>
            <a:off x="8699500" y="3797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nm_address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42364109-6DD2-65AA-7946-0AD0A280D042}"/>
              </a:ext>
            </a:extLst>
          </xdr:cNvPr>
          <xdr:cNvSpPr/>
        </xdr:nvSpPr>
        <xdr:spPr>
          <a:xfrm>
            <a:off x="8699500" y="4076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cd_phone_number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8A217B7-38D7-0271-95BA-1FF40283E7F3}"/>
              </a:ext>
            </a:extLst>
          </xdr:cNvPr>
          <xdr:cNvSpPr/>
        </xdr:nvSpPr>
        <xdr:spPr>
          <a:xfrm>
            <a:off x="8699500" y="43561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flg_delete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1B8E52B-54F2-7938-5BAE-7382F1CBA976}"/>
              </a:ext>
            </a:extLst>
          </xdr:cNvPr>
          <xdr:cNvSpPr/>
        </xdr:nvSpPr>
        <xdr:spPr>
          <a:xfrm>
            <a:off x="8699500" y="4635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2082A034-A3BD-4FC6-92B6-EEE6A122C27C}"/>
              </a:ext>
            </a:extLst>
          </xdr:cNvPr>
          <xdr:cNvSpPr/>
        </xdr:nvSpPr>
        <xdr:spPr>
          <a:xfrm>
            <a:off x="8699500" y="28067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ma_store</a:t>
            </a:r>
          </a:p>
        </xdr:txBody>
      </xdr:sp>
    </xdr:grpSp>
    <xdr:clientData/>
  </xdr:twoCellAnchor>
  <xdr:twoCellAnchor>
    <xdr:from>
      <xdr:col>8</xdr:col>
      <xdr:colOff>584200</xdr:colOff>
      <xdr:row>4</xdr:row>
      <xdr:rowOff>63500</xdr:rowOff>
    </xdr:from>
    <xdr:to>
      <xdr:col>10</xdr:col>
      <xdr:colOff>800100</xdr:colOff>
      <xdr:row>25</xdr:row>
      <xdr:rowOff>114300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434B273B-4B33-3E4D-99F0-11F66EAFF7EE}"/>
            </a:ext>
          </a:extLst>
        </xdr:cNvPr>
        <xdr:cNvGrpSpPr/>
      </xdr:nvGrpSpPr>
      <xdr:grpSpPr>
        <a:xfrm>
          <a:off x="7188200" y="774700"/>
          <a:ext cx="1866900" cy="3784600"/>
          <a:chOff x="8801100" y="4013200"/>
          <a:chExt cx="1866900" cy="37846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33058C7B-CF7B-A335-1394-C0B6F2788F2F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cd_product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924971B-AD2F-8392-C7FC-A3B2C3AF8036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0B50259-52F3-1531-1383-D5C5BC634D2C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nm_product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76FB4CB-BD2D-8213-5989-29C229E11F25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dt_start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5664A8CC-BC2A-8B2F-06F0-80BB006F82C6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dt_end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E9F5F40E-E699-4991-652C-3176F36CAD6C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kin_price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173BDE8-7B56-E55B-7763-3B8DE36F41AC}"/>
              </a:ext>
            </a:extLst>
          </xdr:cNvPr>
          <xdr:cNvSpPr/>
        </xdr:nvSpPr>
        <xdr:spPr>
          <a:xfrm>
            <a:off x="8801100" y="6121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type_unit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FDB91C5D-A0D8-7F23-3503-A01F9F438CB4}"/>
              </a:ext>
            </a:extLst>
          </xdr:cNvPr>
          <xdr:cNvSpPr/>
        </xdr:nvSpPr>
        <xdr:spPr>
          <a:xfrm>
            <a:off x="8801100" y="6400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kin_price_group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5E603E-FF86-C58A-B58C-B5A505A780BD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tr_product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BECAD66-3AB7-2E74-A4EB-1449A46E53FB}"/>
              </a:ext>
            </a:extLst>
          </xdr:cNvPr>
          <xdr:cNvSpPr/>
        </xdr:nvSpPr>
        <xdr:spPr>
          <a:xfrm>
            <a:off x="8801100" y="6680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type_unit_group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4B37C30-3539-7A97-927A-6F0AF77467E0}"/>
              </a:ext>
            </a:extLst>
          </xdr:cNvPr>
          <xdr:cNvSpPr/>
        </xdr:nvSpPr>
        <xdr:spPr>
          <a:xfrm>
            <a:off x="8801100" y="6959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qnt_in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B4ECFC06-BD29-C8E9-7545-5CBC8E472446}"/>
              </a:ext>
            </a:extLst>
          </xdr:cNvPr>
          <xdr:cNvSpPr/>
        </xdr:nvSpPr>
        <xdr:spPr>
          <a:xfrm>
            <a:off x="8801100" y="7239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qnt_remain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A018E036-0345-DA88-DEDE-4B062E995321}"/>
              </a:ext>
            </a:extLst>
          </xdr:cNvPr>
          <xdr:cNvSpPr/>
        </xdr:nvSpPr>
        <xdr:spPr>
          <a:xfrm>
            <a:off x="8801100" y="7518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ln>
                  <a:noFill/>
                </a:ln>
                <a:solidFill>
                  <a:schemeClr val="tx1"/>
                </a:solidFill>
              </a:rPr>
              <a:t>cd_country</a:t>
            </a:r>
          </a:p>
        </xdr:txBody>
      </xdr:sp>
    </xdr:grpSp>
    <xdr:clientData/>
  </xdr:twoCellAnchor>
  <xdr:twoCellAnchor>
    <xdr:from>
      <xdr:col>1</xdr:col>
      <xdr:colOff>609600</xdr:colOff>
      <xdr:row>22</xdr:row>
      <xdr:rowOff>101600</xdr:rowOff>
    </xdr:from>
    <xdr:to>
      <xdr:col>4</xdr:col>
      <xdr:colOff>0</xdr:colOff>
      <xdr:row>34</xdr:row>
      <xdr:rowOff>76200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BB0BBE2-40DE-484C-A36C-BF9D814C5D05}"/>
            </a:ext>
          </a:extLst>
        </xdr:cNvPr>
        <xdr:cNvGrpSpPr/>
      </xdr:nvGrpSpPr>
      <xdr:grpSpPr>
        <a:xfrm>
          <a:off x="1435100" y="4013200"/>
          <a:ext cx="1866900" cy="2108200"/>
          <a:chOff x="8801100" y="4013200"/>
          <a:chExt cx="1866900" cy="21082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CA5A9802-996A-C01A-53FD-66E025232985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cd_type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D99704-E7DE-4F61-C551-F0EE2A12E573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9954908F-DC79-C90B-8264-982F9E569FAD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93B010E5-2ECF-2E5F-FF31-21DCAA9602B1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65D91EA7-A868-D21D-2EF3-09F5DC9B0E72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653F2D6-464E-44AD-A58A-E91C65977ED4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391A6D42-345C-D10A-AFD1-6C330BF349D0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ma_literal</a:t>
            </a:r>
          </a:p>
        </xdr:txBody>
      </xdr:sp>
    </xdr:grpSp>
    <xdr:clientData/>
  </xdr:twoCellAnchor>
  <xdr:twoCellAnchor>
    <xdr:from>
      <xdr:col>5</xdr:col>
      <xdr:colOff>177800</xdr:colOff>
      <xdr:row>19</xdr:row>
      <xdr:rowOff>88900</xdr:rowOff>
    </xdr:from>
    <xdr:to>
      <xdr:col>7</xdr:col>
      <xdr:colOff>393700</xdr:colOff>
      <xdr:row>34</xdr:row>
      <xdr:rowOff>88900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C21536F1-FB6C-8445-80A5-DE1E1AB2A4F6}"/>
            </a:ext>
          </a:extLst>
        </xdr:cNvPr>
        <xdr:cNvGrpSpPr/>
      </xdr:nvGrpSpPr>
      <xdr:grpSpPr>
        <a:xfrm>
          <a:off x="4305300" y="3467100"/>
          <a:ext cx="1866900" cy="2667000"/>
          <a:chOff x="8801100" y="4013200"/>
          <a:chExt cx="1866900" cy="2667000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B703E24-450F-18B3-F5E8-60B35516958F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cd_announce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FE4F642-BE5C-181D-CAB7-09B452DBC7A7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type_announce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DFF6C443-ACCC-AD81-93FC-859986246D4F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D0C1E0B5-6219-2669-74FC-E32A6C41AD37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dt_send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A303A628-9A4A-DEC4-8875-606F7CC918E3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nm_title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FDAA8CA1-E9D8-225C-3D26-239A850AB88C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nm_content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F5628DBD-6385-34C1-C5C5-68F1888C096D}"/>
              </a:ext>
            </a:extLst>
          </xdr:cNvPr>
          <xdr:cNvSpPr/>
        </xdr:nvSpPr>
        <xdr:spPr>
          <a:xfrm>
            <a:off x="8801100" y="6121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flg_viewed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6A78EF50-AB9D-B667-A8A0-020FF0EBF730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tr_announce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5BF0C14A-A321-E5B7-EC27-537546C3560E}"/>
              </a:ext>
            </a:extLst>
          </xdr:cNvPr>
          <xdr:cNvSpPr/>
        </xdr:nvSpPr>
        <xdr:spPr>
          <a:xfrm>
            <a:off x="8801100" y="6400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25400</xdr:colOff>
      <xdr:row>7</xdr:row>
      <xdr:rowOff>88900</xdr:rowOff>
    </xdr:from>
    <xdr:to>
      <xdr:col>5</xdr:col>
      <xdr:colOff>203200</xdr:colOff>
      <xdr:row>8</xdr:row>
      <xdr:rowOff>101600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C57AF18C-8F09-7AD1-0350-F746C80BB2B1}"/>
            </a:ext>
          </a:extLst>
        </xdr:cNvPr>
        <xdr:cNvCxnSpPr>
          <a:stCxn id="4" idx="3"/>
          <a:endCxn id="14" idx="1"/>
        </xdr:cNvCxnSpPr>
      </xdr:nvCxnSpPr>
      <xdr:spPr>
        <a:xfrm flipV="1">
          <a:off x="3327400" y="1333500"/>
          <a:ext cx="1003300" cy="1905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</xdr:row>
      <xdr:rowOff>88900</xdr:rowOff>
    </xdr:from>
    <xdr:to>
      <xdr:col>8</xdr:col>
      <xdr:colOff>584200</xdr:colOff>
      <xdr:row>7</xdr:row>
      <xdr:rowOff>101600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4219DDD0-9B6E-D24F-B7D1-FF0FC9FF4AB0}"/>
            </a:ext>
          </a:extLst>
        </xdr:cNvPr>
        <xdr:cNvCxnSpPr>
          <a:stCxn id="22" idx="1"/>
          <a:endCxn id="14" idx="3"/>
        </xdr:cNvCxnSpPr>
      </xdr:nvCxnSpPr>
      <xdr:spPr>
        <a:xfrm rot="10800000">
          <a:off x="6197600" y="1333500"/>
          <a:ext cx="990600" cy="127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7</xdr:row>
      <xdr:rowOff>88900</xdr:rowOff>
    </xdr:from>
    <xdr:to>
      <xdr:col>7</xdr:col>
      <xdr:colOff>419100</xdr:colOff>
      <xdr:row>25</xdr:row>
      <xdr:rowOff>152400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A14E745D-F370-384E-BD66-6D21E3EB4999}"/>
            </a:ext>
          </a:extLst>
        </xdr:cNvPr>
        <xdr:cNvCxnSpPr>
          <a:stCxn id="46" idx="3"/>
          <a:endCxn id="14" idx="3"/>
        </xdr:cNvCxnSpPr>
      </xdr:nvCxnSpPr>
      <xdr:spPr>
        <a:xfrm flipV="1">
          <a:off x="6172200" y="1333500"/>
          <a:ext cx="25400" cy="3263900"/>
        </a:xfrm>
        <a:prstGeom prst="bentConnector3">
          <a:avLst>
            <a:gd name="adj1" fmla="val 100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50800</xdr:rowOff>
    </xdr:from>
    <xdr:to>
      <xdr:col>5</xdr:col>
      <xdr:colOff>177800</xdr:colOff>
      <xdr:row>27</xdr:row>
      <xdr:rowOff>63500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7F0691CE-CC5B-C94E-AF35-097457DA3A24}"/>
            </a:ext>
          </a:extLst>
        </xdr:cNvPr>
        <xdr:cNvCxnSpPr>
          <a:stCxn id="37" idx="3"/>
          <a:endCxn id="45" idx="1"/>
        </xdr:cNvCxnSpPr>
      </xdr:nvCxnSpPr>
      <xdr:spPr>
        <a:xfrm flipV="1">
          <a:off x="3302000" y="4318000"/>
          <a:ext cx="1003300" cy="5461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6</xdr:row>
      <xdr:rowOff>139700</xdr:rowOff>
    </xdr:from>
    <xdr:to>
      <xdr:col>14</xdr:col>
      <xdr:colOff>533400</xdr:colOff>
      <xdr:row>18</xdr:row>
      <xdr:rowOff>114300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71B719F3-A5A2-BB49-9EE0-31F8925A2C7D}"/>
            </a:ext>
          </a:extLst>
        </xdr:cNvPr>
        <xdr:cNvGrpSpPr/>
      </xdr:nvGrpSpPr>
      <xdr:grpSpPr>
        <a:xfrm>
          <a:off x="10223500" y="1206500"/>
          <a:ext cx="1866900" cy="2108200"/>
          <a:chOff x="8801100" y="4013200"/>
          <a:chExt cx="1866900" cy="2108200"/>
        </a:xfrm>
      </xdr:grpSpPr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1E54BAA3-3883-52ED-A787-E5CE7A65A521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cd_type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B0D69667-9D07-B8E3-2CA7-B313D1CD4AAE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387E46AB-669A-C48F-7613-300526E0C56A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3D8E1D21-5F96-95C7-1B50-5B54410F2EA8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89F1B1D3-EBB3-3820-125B-2C41A83BCB88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56C86159-4977-868D-AEC2-8C038C6E0314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A9BA02BB-AD0F-B448-899F-A7096B281933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ma_literal</a:t>
            </a:r>
          </a:p>
        </xdr:txBody>
      </xdr:sp>
    </xdr:grpSp>
    <xdr:clientData/>
  </xdr:twoCellAnchor>
  <xdr:twoCellAnchor>
    <xdr:from>
      <xdr:col>10</xdr:col>
      <xdr:colOff>800100</xdr:colOff>
      <xdr:row>11</xdr:row>
      <xdr:rowOff>101600</xdr:rowOff>
    </xdr:from>
    <xdr:to>
      <xdr:col>12</xdr:col>
      <xdr:colOff>317500</xdr:colOff>
      <xdr:row>17</xdr:row>
      <xdr:rowOff>0</xdr:rowOff>
    </xdr:to>
    <xdr:cxnSp macro="">
      <xdr:nvCxnSpPr>
        <xdr:cNvPr id="76" name="Elbow Connector 75">
          <a:extLst>
            <a:ext uri="{FF2B5EF4-FFF2-40B4-BE49-F238E27FC236}">
              <a16:creationId xmlns:a16="http://schemas.microsoft.com/office/drawing/2014/main" id="{BEEC5796-6F43-D445-8EB9-9C5C1E5A1F04}"/>
            </a:ext>
          </a:extLst>
        </xdr:cNvPr>
        <xdr:cNvCxnSpPr>
          <a:stCxn id="70" idx="1"/>
          <a:endCxn id="28" idx="3"/>
        </xdr:cNvCxnSpPr>
      </xdr:nvCxnSpPr>
      <xdr:spPr>
        <a:xfrm rot="10800000" flipV="1">
          <a:off x="9055100" y="2057400"/>
          <a:ext cx="1168400" cy="9652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800100</xdr:colOff>
      <xdr:row>11</xdr:row>
      <xdr:rowOff>101600</xdr:rowOff>
    </xdr:from>
    <xdr:to>
      <xdr:col>12</xdr:col>
      <xdr:colOff>317500</xdr:colOff>
      <xdr:row>20</xdr:row>
      <xdr:rowOff>25400</xdr:rowOff>
    </xdr:to>
    <xdr:cxnSp macro="">
      <xdr:nvCxnSpPr>
        <xdr:cNvPr id="79" name="Elbow Connector 78">
          <a:extLst>
            <a:ext uri="{FF2B5EF4-FFF2-40B4-BE49-F238E27FC236}">
              <a16:creationId xmlns:a16="http://schemas.microsoft.com/office/drawing/2014/main" id="{D8E5FBB7-1275-0447-8883-34D2CE7FA2E6}"/>
            </a:ext>
          </a:extLst>
        </xdr:cNvPr>
        <xdr:cNvCxnSpPr>
          <a:stCxn id="70" idx="1"/>
          <a:endCxn id="31" idx="3"/>
        </xdr:cNvCxnSpPr>
      </xdr:nvCxnSpPr>
      <xdr:spPr>
        <a:xfrm rot="10800000" flipV="1">
          <a:off x="9055100" y="2057400"/>
          <a:ext cx="1168400" cy="15240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85437</xdr:colOff>
      <xdr:row>8</xdr:row>
      <xdr:rowOff>21975</xdr:rowOff>
    </xdr:from>
    <xdr:to>
      <xdr:col>16</xdr:col>
      <xdr:colOff>460664</xdr:colOff>
      <xdr:row>9</xdr:row>
      <xdr:rowOff>130426</xdr:rowOff>
    </xdr:to>
    <xdr:sp macro="" textlink="">
      <xdr:nvSpPr>
        <xdr:cNvPr id="82" name="Line Callout 1 (Border and Accent Bar) 81">
          <a:extLst>
            <a:ext uri="{FF2B5EF4-FFF2-40B4-BE49-F238E27FC236}">
              <a16:creationId xmlns:a16="http://schemas.microsoft.com/office/drawing/2014/main" id="{F70DADF4-3A15-D71A-6F9F-8DC9D6FB8E1D}"/>
            </a:ext>
          </a:extLst>
        </xdr:cNvPr>
        <xdr:cNvSpPr/>
      </xdr:nvSpPr>
      <xdr:spPr>
        <a:xfrm>
          <a:off x="12467937" y="1444375"/>
          <a:ext cx="1200727" cy="286251"/>
        </a:xfrm>
        <a:prstGeom prst="accentBorderCallout1">
          <a:avLst>
            <a:gd name="adj1" fmla="val 23187"/>
            <a:gd name="adj2" fmla="val -4102"/>
            <a:gd name="adj3" fmla="val 112500"/>
            <a:gd name="adj4" fmla="val -3833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cd_type = '001'</a:t>
          </a:r>
        </a:p>
      </xdr:txBody>
    </xdr:sp>
    <xdr:clientData/>
  </xdr:twoCellAnchor>
  <xdr:twoCellAnchor>
    <xdr:from>
      <xdr:col>0</xdr:col>
      <xdr:colOff>0</xdr:colOff>
      <xdr:row>24</xdr:row>
      <xdr:rowOff>47375</xdr:rowOff>
    </xdr:from>
    <xdr:to>
      <xdr:col>1</xdr:col>
      <xdr:colOff>375227</xdr:colOff>
      <xdr:row>25</xdr:row>
      <xdr:rowOff>155826</xdr:rowOff>
    </xdr:to>
    <xdr:sp macro="" textlink="">
      <xdr:nvSpPr>
        <xdr:cNvPr id="83" name="Line Callout 1 (Border and Accent Bar) 82">
          <a:extLst>
            <a:ext uri="{FF2B5EF4-FFF2-40B4-BE49-F238E27FC236}">
              <a16:creationId xmlns:a16="http://schemas.microsoft.com/office/drawing/2014/main" id="{F0C1CB00-45CA-B246-B8AB-35F74F2FE9E9}"/>
            </a:ext>
          </a:extLst>
        </xdr:cNvPr>
        <xdr:cNvSpPr/>
      </xdr:nvSpPr>
      <xdr:spPr>
        <a:xfrm>
          <a:off x="0" y="4314575"/>
          <a:ext cx="1200727" cy="286251"/>
        </a:xfrm>
        <a:prstGeom prst="accentBorderCallout1">
          <a:avLst>
            <a:gd name="adj1" fmla="val 32060"/>
            <a:gd name="adj2" fmla="val 103782"/>
            <a:gd name="adj3" fmla="val 103627"/>
            <a:gd name="adj4" fmla="val 130898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cd_type = '003'</a:t>
          </a:r>
        </a:p>
      </xdr:txBody>
    </xdr:sp>
    <xdr:clientData/>
  </xdr:twoCellAnchor>
  <xdr:twoCellAnchor>
    <xdr:from>
      <xdr:col>12</xdr:col>
      <xdr:colOff>368300</xdr:colOff>
      <xdr:row>21</xdr:row>
      <xdr:rowOff>76200</xdr:rowOff>
    </xdr:from>
    <xdr:to>
      <xdr:col>14</xdr:col>
      <xdr:colOff>584200</xdr:colOff>
      <xdr:row>33</xdr:row>
      <xdr:rowOff>50800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6B09A126-4115-F04B-B15D-C6CF13C38BDC}"/>
            </a:ext>
          </a:extLst>
        </xdr:cNvPr>
        <xdr:cNvGrpSpPr/>
      </xdr:nvGrpSpPr>
      <xdr:grpSpPr>
        <a:xfrm>
          <a:off x="10274300" y="3810000"/>
          <a:ext cx="1866900" cy="2108200"/>
          <a:chOff x="8801100" y="4013200"/>
          <a:chExt cx="1866900" cy="2108200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3420CA11-741D-3CC0-8FC5-9F1044455277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cd_type</a:t>
            </a:r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6A4D829E-69E2-F305-013A-FF631AA51605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0F256359-056C-E390-8112-CBD91E75F1C9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D083B093-4562-D9B5-F855-A027FB5EA60E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1CB99744-D818-9F73-E0BE-F76F4CD6307C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 89">
            <a:extLst>
              <a:ext uri="{FF2B5EF4-FFF2-40B4-BE49-F238E27FC236}">
                <a16:creationId xmlns:a16="http://schemas.microsoft.com/office/drawing/2014/main" id="{3267F5F9-36C7-D96B-041C-A7BF2D2AF681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BCF1CB9E-E6FE-2E7B-3240-1AD1336B44D7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ma_literal</a:t>
            </a:r>
          </a:p>
        </xdr:txBody>
      </xdr:sp>
    </xdr:grpSp>
    <xdr:clientData/>
  </xdr:twoCellAnchor>
  <xdr:twoCellAnchor>
    <xdr:from>
      <xdr:col>15</xdr:col>
      <xdr:colOff>136237</xdr:colOff>
      <xdr:row>22</xdr:row>
      <xdr:rowOff>161675</xdr:rowOff>
    </xdr:from>
    <xdr:to>
      <xdr:col>16</xdr:col>
      <xdr:colOff>511464</xdr:colOff>
      <xdr:row>24</xdr:row>
      <xdr:rowOff>92326</xdr:rowOff>
    </xdr:to>
    <xdr:sp macro="" textlink="">
      <xdr:nvSpPr>
        <xdr:cNvPr id="92" name="Line Callout 1 (Border and Accent Bar) 91">
          <a:extLst>
            <a:ext uri="{FF2B5EF4-FFF2-40B4-BE49-F238E27FC236}">
              <a16:creationId xmlns:a16="http://schemas.microsoft.com/office/drawing/2014/main" id="{5E8DB39D-4088-4047-836D-310A3DD4DEAF}"/>
            </a:ext>
          </a:extLst>
        </xdr:cNvPr>
        <xdr:cNvSpPr/>
      </xdr:nvSpPr>
      <xdr:spPr>
        <a:xfrm>
          <a:off x="12518737" y="4073275"/>
          <a:ext cx="1200727" cy="286251"/>
        </a:xfrm>
        <a:prstGeom prst="accentBorderCallout1">
          <a:avLst>
            <a:gd name="adj1" fmla="val 32060"/>
            <a:gd name="adj2" fmla="val -3045"/>
            <a:gd name="adj3" fmla="val 112500"/>
            <a:gd name="adj4" fmla="val -3833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cd_type = '002'</a:t>
          </a:r>
        </a:p>
      </xdr:txBody>
    </xdr:sp>
    <xdr:clientData/>
  </xdr:twoCellAnchor>
  <xdr:twoCellAnchor>
    <xdr:from>
      <xdr:col>10</xdr:col>
      <xdr:colOff>800100</xdr:colOff>
      <xdr:row>24</xdr:row>
      <xdr:rowOff>152400</xdr:rowOff>
    </xdr:from>
    <xdr:to>
      <xdr:col>12</xdr:col>
      <xdr:colOff>368300</xdr:colOff>
      <xdr:row>26</xdr:row>
      <xdr:rowOff>38100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EB4CC22F-CD33-0F43-B607-4ACABF4FF397}"/>
            </a:ext>
          </a:extLst>
        </xdr:cNvPr>
        <xdr:cNvCxnSpPr>
          <a:stCxn id="86" idx="1"/>
          <a:endCxn id="34" idx="3"/>
        </xdr:cNvCxnSpPr>
      </xdr:nvCxnSpPr>
      <xdr:spPr>
        <a:xfrm rot="10800000">
          <a:off x="9055100" y="4419600"/>
          <a:ext cx="1219200" cy="24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15</xdr:row>
      <xdr:rowOff>139700</xdr:rowOff>
    </xdr:from>
    <xdr:to>
      <xdr:col>12</xdr:col>
      <xdr:colOff>355600</xdr:colOff>
      <xdr:row>32</xdr:row>
      <xdr:rowOff>63500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3D42F3E-1F32-3F34-3FB6-30D2817CB1F8}"/>
            </a:ext>
          </a:extLst>
        </xdr:cNvPr>
        <xdr:cNvGrpSpPr/>
      </xdr:nvGrpSpPr>
      <xdr:grpSpPr>
        <a:xfrm>
          <a:off x="8699500" y="2806700"/>
          <a:ext cx="4064000" cy="2946400"/>
          <a:chOff x="8699500" y="2806700"/>
          <a:chExt cx="1866900" cy="29464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6FC8B5F-6056-D616-5569-0B8BDB151E9F}"/>
              </a:ext>
            </a:extLst>
          </xdr:cNvPr>
          <xdr:cNvSpPr/>
        </xdr:nvSpPr>
        <xdr:spPr>
          <a:xfrm>
            <a:off x="8699500" y="3238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cd_phone_number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6AA0057-5ECA-BEB9-32BA-E5E8F2EBD059}"/>
              </a:ext>
            </a:extLst>
          </xdr:cNvPr>
          <xdr:cNvSpPr/>
        </xdr:nvSpPr>
        <xdr:spPr>
          <a:xfrm>
            <a:off x="8699500" y="3517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13121A3-80B4-27F9-8E0B-9F0DA9BF5589}"/>
              </a:ext>
            </a:extLst>
          </xdr:cNvPr>
          <xdr:cNvSpPr/>
        </xdr:nvSpPr>
        <xdr:spPr>
          <a:xfrm>
            <a:off x="8699500" y="3797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cd_password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ECF5AD4-B527-8A8F-C5CA-603B94787504}"/>
              </a:ext>
            </a:extLst>
          </xdr:cNvPr>
          <xdr:cNvSpPr/>
        </xdr:nvSpPr>
        <xdr:spPr>
          <a:xfrm>
            <a:off x="8699500" y="4076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flg_announce_exp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26F3D65-557E-406B-905C-557464D5FB04}"/>
              </a:ext>
            </a:extLst>
          </xdr:cNvPr>
          <xdr:cNvSpPr/>
        </xdr:nvSpPr>
        <xdr:spPr>
          <a:xfrm>
            <a:off x="8699500" y="43561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flg_announce_fast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B6CFDE7-29EC-7FA4-6FE1-D38FA7135B6A}"/>
              </a:ext>
            </a:extLst>
          </xdr:cNvPr>
          <xdr:cNvSpPr/>
        </xdr:nvSpPr>
        <xdr:spPr>
          <a:xfrm>
            <a:off x="8699500" y="4635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flg_announce_slow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A021D28D-462D-A383-282A-209C54596E7E}"/>
              </a:ext>
            </a:extLst>
          </xdr:cNvPr>
          <xdr:cNvSpPr/>
        </xdr:nvSpPr>
        <xdr:spPr>
          <a:xfrm>
            <a:off x="8699500" y="4914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flg_announce_soldout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1932422D-FC3D-2042-2753-13E0010E618C}"/>
              </a:ext>
            </a:extLst>
          </xdr:cNvPr>
          <xdr:cNvSpPr/>
        </xdr:nvSpPr>
        <xdr:spPr>
          <a:xfrm>
            <a:off x="8699500" y="5194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lst_announce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945A99CE-7CAD-8D91-4B8F-8C7282E04728}"/>
              </a:ext>
            </a:extLst>
          </xdr:cNvPr>
          <xdr:cNvSpPr/>
        </xdr:nvSpPr>
        <xdr:spPr>
          <a:xfrm>
            <a:off x="8699500" y="28067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ma_user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25E8CE8-56AA-1440-BF33-5D499ECF995D}"/>
              </a:ext>
            </a:extLst>
          </xdr:cNvPr>
          <xdr:cNvSpPr/>
        </xdr:nvSpPr>
        <xdr:spPr>
          <a:xfrm>
            <a:off x="8699500" y="5473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lst_delete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12</xdr:col>
      <xdr:colOff>203200</xdr:colOff>
      <xdr:row>29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245F86-BAEF-B34C-A046-B6F93342BDBA}"/>
            </a:ext>
          </a:extLst>
        </xdr:cNvPr>
        <xdr:cNvGrpSpPr/>
      </xdr:nvGrpSpPr>
      <xdr:grpSpPr>
        <a:xfrm>
          <a:off x="9220200" y="3200400"/>
          <a:ext cx="2641600" cy="2108200"/>
          <a:chOff x="8699500" y="2806700"/>
          <a:chExt cx="1866900" cy="21082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2B69362-2931-651C-EF80-DA4E24BF3F0B}"/>
              </a:ext>
            </a:extLst>
          </xdr:cNvPr>
          <xdr:cNvSpPr/>
        </xdr:nvSpPr>
        <xdr:spPr>
          <a:xfrm>
            <a:off x="8699500" y="3238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C50669E-DBC2-82BF-4C3E-E76C1CF6B4E5}"/>
              </a:ext>
            </a:extLst>
          </xdr:cNvPr>
          <xdr:cNvSpPr/>
        </xdr:nvSpPr>
        <xdr:spPr>
          <a:xfrm>
            <a:off x="8699500" y="35179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3955A9B-232C-319A-5625-BB013DB92070}"/>
              </a:ext>
            </a:extLst>
          </xdr:cNvPr>
          <xdr:cNvSpPr/>
        </xdr:nvSpPr>
        <xdr:spPr>
          <a:xfrm>
            <a:off x="8699500" y="37973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nm_address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F4B4CA7-6E39-FE2A-39A9-A837BF200CE9}"/>
              </a:ext>
            </a:extLst>
          </xdr:cNvPr>
          <xdr:cNvSpPr/>
        </xdr:nvSpPr>
        <xdr:spPr>
          <a:xfrm>
            <a:off x="8699500" y="40767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cd_phone_number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82BE5BB-861D-756F-DDAF-57F849CE16EA}"/>
              </a:ext>
            </a:extLst>
          </xdr:cNvPr>
          <xdr:cNvSpPr/>
        </xdr:nvSpPr>
        <xdr:spPr>
          <a:xfrm>
            <a:off x="8699500" y="43561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flg_delete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CBA7BD8-5B82-6DAB-D743-70839C61E58E}"/>
              </a:ext>
            </a:extLst>
          </xdr:cNvPr>
          <xdr:cNvSpPr/>
        </xdr:nvSpPr>
        <xdr:spPr>
          <a:xfrm>
            <a:off x="8699500" y="46355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1F713B8-6B97-343E-49D4-287CC3B1FC62}"/>
              </a:ext>
            </a:extLst>
          </xdr:cNvPr>
          <xdr:cNvSpPr/>
        </xdr:nvSpPr>
        <xdr:spPr>
          <a:xfrm>
            <a:off x="8699500" y="28067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ma_store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17</xdr:row>
      <xdr:rowOff>139700</xdr:rowOff>
    </xdr:from>
    <xdr:to>
      <xdr:col>11</xdr:col>
      <xdr:colOff>342900</xdr:colOff>
      <xdr:row>39</xdr:row>
      <xdr:rowOff>12700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D1C96B0-E901-F7E4-1D55-EAC6647129BE}"/>
            </a:ext>
          </a:extLst>
        </xdr:cNvPr>
        <xdr:cNvGrpSpPr/>
      </xdr:nvGrpSpPr>
      <xdr:grpSpPr>
        <a:xfrm>
          <a:off x="8661400" y="3162300"/>
          <a:ext cx="1866900" cy="3784600"/>
          <a:chOff x="8801100" y="4013200"/>
          <a:chExt cx="1866900" cy="37846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5A45E45-AA29-708C-BF1A-9F02A60097C5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cd_product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7856FB7-BA47-ACE4-0413-ADA6A6B305C0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r>
              <a:rPr lang="en-US"/>
              <a:t> 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C02148BC-39DD-C24A-C817-7A13937F773E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nm_product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A269B15-8623-4B4D-2B65-3AF95EBFD3C8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dt_start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DF77FEC-6E4E-EE0A-7674-6DB00335F4E1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dt_end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7C9F13FF-DA45-A9D2-6333-39DC6CA57B3B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kin_price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2C705CCD-0169-E374-C028-418C0C9FBCD9}"/>
              </a:ext>
            </a:extLst>
          </xdr:cNvPr>
          <xdr:cNvSpPr/>
        </xdr:nvSpPr>
        <xdr:spPr>
          <a:xfrm>
            <a:off x="8801100" y="6121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type_unit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B6F01259-BAFD-943A-5F94-0CDA049166C2}"/>
              </a:ext>
            </a:extLst>
          </xdr:cNvPr>
          <xdr:cNvSpPr/>
        </xdr:nvSpPr>
        <xdr:spPr>
          <a:xfrm>
            <a:off x="8801100" y="6400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kin_price_group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1D1E0C91-4EC1-65F5-D18E-BE5BE59CF4B3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tr_product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F0680274-A7A7-038D-538B-55C7DF5F0711}"/>
              </a:ext>
            </a:extLst>
          </xdr:cNvPr>
          <xdr:cNvSpPr/>
        </xdr:nvSpPr>
        <xdr:spPr>
          <a:xfrm>
            <a:off x="8801100" y="6680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type_unit_group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1A628EA7-C2CF-2E41-BB90-F766AF0EE9F4}"/>
              </a:ext>
            </a:extLst>
          </xdr:cNvPr>
          <xdr:cNvSpPr/>
        </xdr:nvSpPr>
        <xdr:spPr>
          <a:xfrm>
            <a:off x="8801100" y="6959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qnt_in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6D9F7D5A-F119-BD41-99F3-095365977A30}"/>
              </a:ext>
            </a:extLst>
          </xdr:cNvPr>
          <xdr:cNvSpPr/>
        </xdr:nvSpPr>
        <xdr:spPr>
          <a:xfrm>
            <a:off x="8801100" y="7239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qnt_remain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5A315B9-C38F-954A-828D-7D06A76B5636}"/>
              </a:ext>
            </a:extLst>
          </xdr:cNvPr>
          <xdr:cNvSpPr/>
        </xdr:nvSpPr>
        <xdr:spPr>
          <a:xfrm>
            <a:off x="8801100" y="7518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ln>
                  <a:noFill/>
                </a:ln>
                <a:solidFill>
                  <a:schemeClr val="tx1"/>
                </a:solidFill>
              </a:rPr>
              <a:t>cd_country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10</xdr:col>
      <xdr:colOff>215900</xdr:colOff>
      <xdr:row>31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D569B83-E8A4-B440-8240-0DD7DA9CF458}"/>
            </a:ext>
          </a:extLst>
        </xdr:cNvPr>
        <xdr:cNvGrpSpPr/>
      </xdr:nvGrpSpPr>
      <xdr:grpSpPr>
        <a:xfrm>
          <a:off x="8826500" y="3581400"/>
          <a:ext cx="1866900" cy="2108200"/>
          <a:chOff x="8801100" y="4013200"/>
          <a:chExt cx="1866900" cy="21082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DBE9736-4DED-A7AF-F052-53C87CCFF2C9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cd_type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8DCF43D-A788-865F-0C00-47F96E8940E3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32EEE8D-808C-DEE1-6E19-409380A556D6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nm1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59F657A-9D21-4642-4275-58CBA93BBB10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kbn2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9C18D9C-4C3E-5824-3BC3-DB072103F90E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ln>
                  <a:noFill/>
                </a:ln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nm2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38ED88-D484-D0F9-B178-8AAE3011FCDD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5A3746B-216A-8D81-E532-0C612E3C931B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ma_literal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13</xdr:row>
      <xdr:rowOff>165100</xdr:rowOff>
    </xdr:from>
    <xdr:to>
      <xdr:col>10</xdr:col>
      <xdr:colOff>101600</xdr:colOff>
      <xdr:row>28</xdr:row>
      <xdr:rowOff>139700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F4565D-1C91-4F42-81CE-E5F42F2A9DFB}"/>
            </a:ext>
          </a:extLst>
        </xdr:cNvPr>
        <xdr:cNvGrpSpPr/>
      </xdr:nvGrpSpPr>
      <xdr:grpSpPr>
        <a:xfrm>
          <a:off x="8712200" y="2476500"/>
          <a:ext cx="1866900" cy="2667000"/>
          <a:chOff x="8801100" y="4013200"/>
          <a:chExt cx="1866900" cy="2667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6ACC4AC-F92C-26E3-142D-865234B0DD98}"/>
              </a:ext>
            </a:extLst>
          </xdr:cNvPr>
          <xdr:cNvSpPr/>
        </xdr:nvSpPr>
        <xdr:spPr>
          <a:xfrm>
            <a:off x="8801100" y="4445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cd_announce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BD18061-8DB4-3008-B812-A93CDC320F6D}"/>
              </a:ext>
            </a:extLst>
          </xdr:cNvPr>
          <xdr:cNvSpPr/>
        </xdr:nvSpPr>
        <xdr:spPr>
          <a:xfrm>
            <a:off x="8801100" y="4724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type_announce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18D326F-A7C6-FFB4-4BE3-09482A7D3DEF}"/>
              </a:ext>
            </a:extLst>
          </xdr:cNvPr>
          <xdr:cNvSpPr/>
        </xdr:nvSpPr>
        <xdr:spPr>
          <a:xfrm>
            <a:off x="8801100" y="5003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cd_store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B50F749-972C-7597-E291-219CADC89C3D}"/>
              </a:ext>
            </a:extLst>
          </xdr:cNvPr>
          <xdr:cNvSpPr/>
        </xdr:nvSpPr>
        <xdr:spPr>
          <a:xfrm>
            <a:off x="8801100" y="52832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dt_send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062036B-38E0-E23F-AF9F-25D65B0CEC8C}"/>
              </a:ext>
            </a:extLst>
          </xdr:cNvPr>
          <xdr:cNvSpPr/>
        </xdr:nvSpPr>
        <xdr:spPr>
          <a:xfrm>
            <a:off x="8801100" y="55626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nm_title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95B0484-1146-1074-85BB-16D232906A70}"/>
              </a:ext>
            </a:extLst>
          </xdr:cNvPr>
          <xdr:cNvSpPr/>
        </xdr:nvSpPr>
        <xdr:spPr>
          <a:xfrm>
            <a:off x="8801100" y="58420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nm_content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201142B6-B980-315A-8948-D1FBD9410750}"/>
              </a:ext>
            </a:extLst>
          </xdr:cNvPr>
          <xdr:cNvSpPr/>
        </xdr:nvSpPr>
        <xdr:spPr>
          <a:xfrm>
            <a:off x="8801100" y="61214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Arial" panose="020B0604020202020204" pitchFamily="34" charset="0"/>
              </a:rPr>
              <a:t>flg_viewed</a:t>
            </a: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50BC4C14-36CE-0816-7132-0D3D9AE20308}"/>
              </a:ext>
            </a:extLst>
          </xdr:cNvPr>
          <xdr:cNvSpPr/>
        </xdr:nvSpPr>
        <xdr:spPr>
          <a:xfrm>
            <a:off x="8801100" y="4013200"/>
            <a:ext cx="1866900" cy="4318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ln>
                  <a:noFill/>
                </a:ln>
                <a:solidFill>
                  <a:sysClr val="windowText" lastClr="000000"/>
                </a:solidFill>
              </a:rPr>
              <a:t>tr_announce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F911703-E9C1-F42C-5564-553B97203C13}"/>
              </a:ext>
            </a:extLst>
          </xdr:cNvPr>
          <xdr:cNvSpPr/>
        </xdr:nvSpPr>
        <xdr:spPr>
          <a:xfrm>
            <a:off x="8801100" y="6400800"/>
            <a:ext cx="1866900" cy="2794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workbookViewId="0">
      <selection activeCell="C13" sqref="C13"/>
    </sheetView>
  </sheetViews>
  <sheetFormatPr baseColWidth="10" defaultColWidth="12.6640625" defaultRowHeight="15" customHeight="1" x14ac:dyDescent="0.15"/>
  <cols>
    <col min="1" max="1" width="3.83203125" customWidth="1"/>
    <col min="2" max="2" width="13.6640625" customWidth="1"/>
    <col min="3" max="3" width="24.6640625" customWidth="1"/>
    <col min="4" max="26" width="7.6640625" customWidth="1"/>
  </cols>
  <sheetData>
    <row r="1" spans="1:3" ht="18.75" customHeight="1" x14ac:dyDescent="0.2">
      <c r="A1" s="1" t="s">
        <v>0</v>
      </c>
      <c r="B1" s="1" t="s">
        <v>91</v>
      </c>
      <c r="C1" s="1" t="s">
        <v>92</v>
      </c>
    </row>
    <row r="2" spans="1:3" ht="18.75" customHeight="1" x14ac:dyDescent="0.2">
      <c r="A2" s="2">
        <v>1</v>
      </c>
      <c r="B2" s="3" t="s">
        <v>93</v>
      </c>
      <c r="C2" s="3" t="s">
        <v>4</v>
      </c>
    </row>
    <row r="3" spans="1:3" ht="18.75" customHeight="1" x14ac:dyDescent="0.2">
      <c r="A3" s="2">
        <v>2</v>
      </c>
      <c r="B3" s="3" t="s">
        <v>155</v>
      </c>
      <c r="C3" s="3" t="s">
        <v>156</v>
      </c>
    </row>
    <row r="4" spans="1:3" ht="18.75" customHeight="1" x14ac:dyDescent="0.2">
      <c r="A4" s="2">
        <v>3</v>
      </c>
      <c r="B4" s="3" t="s">
        <v>157</v>
      </c>
      <c r="C4" s="3" t="s">
        <v>158</v>
      </c>
    </row>
    <row r="5" spans="1:3" ht="18.75" customHeight="1" x14ac:dyDescent="0.2">
      <c r="A5" s="2">
        <v>4</v>
      </c>
      <c r="B5" s="3" t="s">
        <v>177</v>
      </c>
      <c r="C5" s="3" t="s">
        <v>9</v>
      </c>
    </row>
    <row r="6" spans="1:3" ht="18.75" customHeight="1" x14ac:dyDescent="0.2">
      <c r="A6" s="2">
        <v>5</v>
      </c>
      <c r="B6" s="3" t="s">
        <v>94</v>
      </c>
      <c r="C6" s="3" t="s">
        <v>81</v>
      </c>
    </row>
    <row r="7" spans="1:3" ht="18.75" customHeight="1" x14ac:dyDescent="0.2">
      <c r="A7" s="2">
        <v>6</v>
      </c>
      <c r="B7" s="3"/>
      <c r="C7" s="3"/>
    </row>
    <row r="8" spans="1:3" ht="18.75" customHeight="1" x14ac:dyDescent="0.2">
      <c r="A8" s="2">
        <v>7</v>
      </c>
      <c r="B8" s="3"/>
      <c r="C8" s="3"/>
    </row>
    <row r="9" spans="1:3" ht="18.75" customHeight="1" x14ac:dyDescent="0.2">
      <c r="A9" s="2">
        <v>8</v>
      </c>
      <c r="B9" s="3"/>
      <c r="C9" s="3"/>
    </row>
    <row r="10" spans="1:3" ht="18.75" customHeight="1" x14ac:dyDescent="0.2">
      <c r="A10" s="2">
        <v>9</v>
      </c>
      <c r="B10" s="3"/>
      <c r="C10" s="3"/>
    </row>
    <row r="11" spans="1:3" ht="18.75" customHeight="1" x14ac:dyDescent="0.15"/>
    <row r="12" spans="1:3" ht="18.75" customHeight="1" x14ac:dyDescent="0.15"/>
    <row r="13" spans="1:3" ht="18.75" customHeight="1" x14ac:dyDescent="0.15"/>
    <row r="14" spans="1:3" ht="18.75" customHeight="1" x14ac:dyDescent="0.15"/>
    <row r="15" spans="1:3" ht="18.75" customHeight="1" x14ac:dyDescent="0.15"/>
    <row r="16" spans="1:3" ht="18.75" customHeight="1" x14ac:dyDescent="0.15"/>
    <row r="17" ht="18.75" customHeight="1" x14ac:dyDescent="0.15"/>
    <row r="18" ht="18.75" customHeight="1" x14ac:dyDescent="0.15"/>
    <row r="19" ht="18.75" customHeight="1" x14ac:dyDescent="0.15"/>
    <row r="20" ht="18.75" customHeight="1" x14ac:dyDescent="0.15"/>
    <row r="21" ht="18.75" customHeight="1" x14ac:dyDescent="0.15"/>
    <row r="22" ht="18.75" customHeight="1" x14ac:dyDescent="0.15"/>
    <row r="23" ht="18.75" customHeight="1" x14ac:dyDescent="0.15"/>
    <row r="24" ht="18.75" customHeight="1" x14ac:dyDescent="0.15"/>
    <row r="25" ht="18.75" customHeight="1" x14ac:dyDescent="0.15"/>
    <row r="26" ht="18.75" customHeight="1" x14ac:dyDescent="0.15"/>
    <row r="27" ht="18.75" customHeight="1" x14ac:dyDescent="0.15"/>
    <row r="28" ht="18.75" customHeight="1" x14ac:dyDescent="0.15"/>
    <row r="29" ht="18.75" customHeight="1" x14ac:dyDescent="0.15"/>
    <row r="30" ht="18.75" customHeight="1" x14ac:dyDescent="0.15"/>
    <row r="31" ht="18.75" customHeight="1" x14ac:dyDescent="0.15"/>
    <row r="3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D23C-D782-DC48-965F-5065EE4E3A87}">
  <dimension ref="A2:G45"/>
  <sheetViews>
    <sheetView workbookViewId="0">
      <selection activeCell="B14" sqref="B14"/>
    </sheetView>
  </sheetViews>
  <sheetFormatPr baseColWidth="10" defaultRowHeight="14" x14ac:dyDescent="0.15"/>
  <cols>
    <col min="1" max="1" width="21.6640625" bestFit="1" customWidth="1"/>
    <col min="2" max="2" width="18.83203125" customWidth="1"/>
    <col min="3" max="3" width="12.83203125" style="9" customWidth="1"/>
    <col min="4" max="5" width="7.33203125" style="9" bestFit="1" customWidth="1"/>
    <col min="6" max="6" width="7.5" bestFit="1" customWidth="1"/>
    <col min="7" max="7" width="8.33203125" bestFit="1" customWidth="1"/>
  </cols>
  <sheetData>
    <row r="2" spans="1:7" ht="15" x14ac:dyDescent="0.2">
      <c r="A2" s="1" t="s">
        <v>102</v>
      </c>
      <c r="B2" s="1" t="s">
        <v>96</v>
      </c>
      <c r="C2" s="1" t="s">
        <v>103</v>
      </c>
      <c r="D2" s="1" t="s">
        <v>100</v>
      </c>
      <c r="E2" s="1" t="s">
        <v>101</v>
      </c>
      <c r="F2" s="17" t="s">
        <v>104</v>
      </c>
      <c r="G2" s="18" t="s">
        <v>111</v>
      </c>
    </row>
    <row r="3" spans="1:7" ht="15" x14ac:dyDescent="0.2">
      <c r="A3" s="3" t="s">
        <v>166</v>
      </c>
      <c r="B3" s="3" t="s">
        <v>151</v>
      </c>
      <c r="C3" s="2" t="s">
        <v>160</v>
      </c>
      <c r="D3" s="2">
        <v>20</v>
      </c>
      <c r="E3" s="2"/>
      <c r="F3" s="12"/>
      <c r="G3" s="8"/>
    </row>
    <row r="4" spans="1:7" ht="15" x14ac:dyDescent="0.2">
      <c r="A4" s="3" t="s">
        <v>106</v>
      </c>
      <c r="B4" s="3" t="s">
        <v>113</v>
      </c>
      <c r="C4" s="2" t="s">
        <v>160</v>
      </c>
      <c r="D4" s="2">
        <v>20</v>
      </c>
      <c r="E4" s="2"/>
      <c r="F4" s="12"/>
      <c r="G4" s="8"/>
    </row>
    <row r="5" spans="1:7" ht="15" x14ac:dyDescent="0.2">
      <c r="A5" s="3" t="s">
        <v>107</v>
      </c>
      <c r="B5" s="3" t="s">
        <v>114</v>
      </c>
      <c r="C5" s="2" t="s">
        <v>160</v>
      </c>
      <c r="D5" s="2">
        <v>100</v>
      </c>
      <c r="E5" s="2"/>
      <c r="F5" s="12"/>
      <c r="G5" s="8"/>
    </row>
    <row r="6" spans="1:7" ht="15" x14ac:dyDescent="0.2">
      <c r="A6" s="3" t="s">
        <v>105</v>
      </c>
      <c r="B6" s="15" t="s">
        <v>115</v>
      </c>
      <c r="C6" s="2" t="s">
        <v>161</v>
      </c>
      <c r="D6" s="2">
        <v>1</v>
      </c>
      <c r="E6" s="2"/>
      <c r="F6" s="12" t="b">
        <v>1</v>
      </c>
      <c r="G6" s="8"/>
    </row>
    <row r="7" spans="1:7" ht="15" x14ac:dyDescent="0.2">
      <c r="A7" s="12" t="s">
        <v>108</v>
      </c>
      <c r="B7" s="16" t="s">
        <v>116</v>
      </c>
      <c r="C7" s="2" t="s">
        <v>161</v>
      </c>
      <c r="D7" s="2">
        <v>1</v>
      </c>
      <c r="E7" s="2"/>
      <c r="F7" s="12" t="b">
        <v>0</v>
      </c>
      <c r="G7" s="8"/>
    </row>
    <row r="8" spans="1:7" ht="15" x14ac:dyDescent="0.2">
      <c r="A8" s="13" t="s">
        <v>109</v>
      </c>
      <c r="B8" s="16" t="s">
        <v>117</v>
      </c>
      <c r="C8" s="2" t="s">
        <v>161</v>
      </c>
      <c r="D8" s="2">
        <v>1</v>
      </c>
      <c r="E8" s="2"/>
      <c r="F8" s="12" t="b">
        <v>0</v>
      </c>
      <c r="G8" s="8"/>
    </row>
    <row r="9" spans="1:7" ht="15" x14ac:dyDescent="0.2">
      <c r="A9" s="19" t="s">
        <v>110</v>
      </c>
      <c r="B9" s="20" t="s">
        <v>118</v>
      </c>
      <c r="C9" s="27" t="s">
        <v>161</v>
      </c>
      <c r="D9" s="2">
        <v>1</v>
      </c>
      <c r="E9" s="2"/>
      <c r="F9" s="12" t="b">
        <v>1</v>
      </c>
      <c r="G9" s="8"/>
    </row>
    <row r="10" spans="1:7" ht="15" x14ac:dyDescent="0.2">
      <c r="A10" s="23" t="s">
        <v>148</v>
      </c>
      <c r="B10" s="16" t="s">
        <v>162</v>
      </c>
      <c r="C10" s="24" t="s">
        <v>160</v>
      </c>
      <c r="D10" s="14">
        <v>10</v>
      </c>
      <c r="E10" s="2"/>
      <c r="F10" s="12"/>
      <c r="G10" s="8"/>
    </row>
    <row r="11" spans="1:7" ht="15" x14ac:dyDescent="0.2">
      <c r="A11" s="21" t="s">
        <v>112</v>
      </c>
      <c r="B11" s="21" t="s">
        <v>119</v>
      </c>
      <c r="C11" s="22" t="s">
        <v>160</v>
      </c>
      <c r="D11" s="2">
        <v>20</v>
      </c>
      <c r="E11" s="2"/>
      <c r="F11" s="12"/>
      <c r="G11" s="8"/>
    </row>
    <row r="12" spans="1:7" ht="15" x14ac:dyDescent="0.2">
      <c r="A12" s="3" t="s">
        <v>124</v>
      </c>
      <c r="B12" s="3" t="s">
        <v>120</v>
      </c>
      <c r="C12" s="2" t="s">
        <v>160</v>
      </c>
      <c r="D12" s="2">
        <v>100</v>
      </c>
      <c r="E12" s="2"/>
      <c r="F12" s="12"/>
      <c r="G12" s="8"/>
    </row>
    <row r="13" spans="1:7" ht="15" x14ac:dyDescent="0.2">
      <c r="A13" s="3" t="s">
        <v>185</v>
      </c>
      <c r="B13" s="3" t="s">
        <v>186</v>
      </c>
      <c r="C13" s="2" t="s">
        <v>160</v>
      </c>
      <c r="D13" s="2">
        <v>100</v>
      </c>
      <c r="E13" s="2"/>
      <c r="F13" s="12"/>
      <c r="G13" s="8"/>
    </row>
    <row r="14" spans="1:7" ht="15" x14ac:dyDescent="0.2">
      <c r="A14" s="3" t="s">
        <v>122</v>
      </c>
      <c r="B14" s="3" t="s">
        <v>123</v>
      </c>
      <c r="C14" s="2" t="s">
        <v>41</v>
      </c>
      <c r="D14" s="2">
        <v>8</v>
      </c>
      <c r="E14" s="2"/>
      <c r="F14" s="12"/>
      <c r="G14" s="8"/>
    </row>
    <row r="15" spans="1:7" ht="15" x14ac:dyDescent="0.2">
      <c r="A15" s="3" t="s">
        <v>126</v>
      </c>
      <c r="B15" s="3" t="s">
        <v>121</v>
      </c>
      <c r="C15" s="2" t="s">
        <v>161</v>
      </c>
      <c r="D15" s="2">
        <v>10</v>
      </c>
      <c r="E15" s="2"/>
      <c r="F15" s="12"/>
      <c r="G15" s="8"/>
    </row>
    <row r="16" spans="1:7" ht="15" x14ac:dyDescent="0.2">
      <c r="A16" s="3" t="s">
        <v>129</v>
      </c>
      <c r="B16" s="3" t="s">
        <v>125</v>
      </c>
      <c r="C16" s="2" t="s">
        <v>160</v>
      </c>
      <c r="D16" s="2">
        <v>3</v>
      </c>
      <c r="E16" s="2"/>
      <c r="F16" s="12"/>
      <c r="G16" s="8"/>
    </row>
    <row r="17" spans="1:7" ht="15" x14ac:dyDescent="0.2">
      <c r="A17" s="3" t="s">
        <v>127</v>
      </c>
      <c r="B17" s="3" t="s">
        <v>130</v>
      </c>
      <c r="C17" s="2" t="s">
        <v>161</v>
      </c>
      <c r="D17" s="2">
        <v>10</v>
      </c>
      <c r="E17" s="2"/>
      <c r="F17" s="12"/>
      <c r="G17" s="8"/>
    </row>
    <row r="18" spans="1:7" ht="15" x14ac:dyDescent="0.2">
      <c r="A18" s="3" t="s">
        <v>128</v>
      </c>
      <c r="B18" s="3" t="s">
        <v>131</v>
      </c>
      <c r="C18" s="2" t="s">
        <v>160</v>
      </c>
      <c r="D18" s="2">
        <v>3</v>
      </c>
      <c r="E18" s="2"/>
      <c r="F18" s="12"/>
      <c r="G18" s="8"/>
    </row>
    <row r="19" spans="1:7" ht="15" x14ac:dyDescent="0.2">
      <c r="A19" s="3" t="s">
        <v>132</v>
      </c>
      <c r="B19" s="3" t="s">
        <v>134</v>
      </c>
      <c r="C19" s="2" t="s">
        <v>161</v>
      </c>
      <c r="D19" s="2">
        <v>10</v>
      </c>
      <c r="E19" s="2"/>
      <c r="F19" s="12"/>
      <c r="G19" s="8"/>
    </row>
    <row r="20" spans="1:7" ht="15" x14ac:dyDescent="0.2">
      <c r="A20" s="3" t="s">
        <v>133</v>
      </c>
      <c r="B20" s="3" t="s">
        <v>165</v>
      </c>
      <c r="C20" s="2" t="s">
        <v>161</v>
      </c>
      <c r="D20" s="2">
        <v>10</v>
      </c>
      <c r="E20" s="2"/>
      <c r="F20" s="12"/>
      <c r="G20" s="8"/>
    </row>
    <row r="21" spans="1:7" ht="15" x14ac:dyDescent="0.2">
      <c r="A21" s="3" t="s">
        <v>138</v>
      </c>
      <c r="B21" s="3" t="s">
        <v>178</v>
      </c>
      <c r="C21" s="2" t="s">
        <v>160</v>
      </c>
      <c r="D21" s="2">
        <v>20</v>
      </c>
      <c r="E21" s="2"/>
      <c r="F21" s="12"/>
      <c r="G21" s="8"/>
    </row>
    <row r="22" spans="1:7" ht="15" x14ac:dyDescent="0.2">
      <c r="A22" s="3" t="s">
        <v>139</v>
      </c>
      <c r="B22" s="3" t="s">
        <v>179</v>
      </c>
      <c r="C22" s="2" t="s">
        <v>161</v>
      </c>
      <c r="D22" s="2">
        <v>3</v>
      </c>
      <c r="E22" s="2"/>
      <c r="F22" s="12"/>
      <c r="G22" s="8"/>
    </row>
    <row r="23" spans="1:7" ht="15" x14ac:dyDescent="0.2">
      <c r="A23" s="3" t="s">
        <v>140</v>
      </c>
      <c r="B23" s="3" t="s">
        <v>135</v>
      </c>
      <c r="C23" s="2" t="s">
        <v>41</v>
      </c>
      <c r="D23" s="2">
        <v>14</v>
      </c>
      <c r="E23" s="2"/>
      <c r="F23" s="12"/>
      <c r="G23" s="8"/>
    </row>
    <row r="24" spans="1:7" ht="15" x14ac:dyDescent="0.2">
      <c r="A24" s="3" t="s">
        <v>141</v>
      </c>
      <c r="B24" s="3" t="s">
        <v>136</v>
      </c>
      <c r="C24" s="2" t="s">
        <v>160</v>
      </c>
      <c r="D24" s="2">
        <v>50</v>
      </c>
      <c r="E24" s="2"/>
      <c r="F24" s="12"/>
      <c r="G24" s="8"/>
    </row>
    <row r="25" spans="1:7" ht="15" x14ac:dyDescent="0.2">
      <c r="A25" s="3" t="s">
        <v>142</v>
      </c>
      <c r="B25" s="3" t="s">
        <v>137</v>
      </c>
      <c r="C25" s="2" t="s">
        <v>160</v>
      </c>
      <c r="D25" s="2">
        <v>1000</v>
      </c>
      <c r="E25" s="2"/>
      <c r="F25" s="12"/>
      <c r="G25" s="8"/>
    </row>
    <row r="26" spans="1:7" ht="15" x14ac:dyDescent="0.2">
      <c r="A26" s="3" t="s">
        <v>143</v>
      </c>
      <c r="B26" s="3" t="s">
        <v>176</v>
      </c>
      <c r="C26" s="2" t="s">
        <v>160</v>
      </c>
      <c r="D26" s="2">
        <v>3</v>
      </c>
      <c r="E26" s="2"/>
      <c r="F26" s="12"/>
      <c r="G26" s="8"/>
    </row>
    <row r="27" spans="1:7" ht="15" x14ac:dyDescent="0.2">
      <c r="A27" s="3" t="s">
        <v>144</v>
      </c>
      <c r="B27" s="3" t="s">
        <v>82</v>
      </c>
      <c r="C27" s="2" t="s">
        <v>160</v>
      </c>
      <c r="D27" s="2">
        <v>3</v>
      </c>
      <c r="E27" s="2"/>
      <c r="F27" s="12"/>
      <c r="G27" s="8"/>
    </row>
    <row r="28" spans="1:7" ht="15" x14ac:dyDescent="0.2">
      <c r="A28" s="3" t="s">
        <v>145</v>
      </c>
      <c r="B28" s="3" t="s">
        <v>83</v>
      </c>
      <c r="C28" s="2" t="s">
        <v>160</v>
      </c>
      <c r="D28" s="2">
        <v>30</v>
      </c>
      <c r="E28" s="2"/>
      <c r="F28" s="12"/>
      <c r="G28" s="8"/>
    </row>
    <row r="29" spans="1:7" ht="15" x14ac:dyDescent="0.2">
      <c r="A29" s="3" t="s">
        <v>146</v>
      </c>
      <c r="B29" s="3" t="s">
        <v>84</v>
      </c>
      <c r="C29" s="2" t="s">
        <v>160</v>
      </c>
      <c r="D29" s="2">
        <v>3</v>
      </c>
      <c r="E29" s="2"/>
      <c r="F29" s="12"/>
      <c r="G29" s="8"/>
    </row>
    <row r="30" spans="1:7" ht="15" x14ac:dyDescent="0.2">
      <c r="A30" s="3" t="s">
        <v>147</v>
      </c>
      <c r="B30" s="3" t="s">
        <v>85</v>
      </c>
      <c r="C30" s="2" t="s">
        <v>160</v>
      </c>
      <c r="D30" s="2">
        <v>30</v>
      </c>
      <c r="E30" s="2"/>
      <c r="F30" s="12"/>
      <c r="G30" s="8"/>
    </row>
    <row r="31" spans="1:7" ht="15" x14ac:dyDescent="0.2">
      <c r="A31" s="3" t="s">
        <v>152</v>
      </c>
      <c r="B31" s="3" t="s">
        <v>151</v>
      </c>
      <c r="C31" s="2" t="s">
        <v>160</v>
      </c>
      <c r="D31" s="2">
        <v>20</v>
      </c>
      <c r="E31" s="2"/>
      <c r="F31" s="12"/>
      <c r="G31" s="8"/>
    </row>
    <row r="32" spans="1:7" ht="15" x14ac:dyDescent="0.2">
      <c r="A32" s="3" t="s">
        <v>153</v>
      </c>
      <c r="B32" s="3" t="s">
        <v>154</v>
      </c>
      <c r="C32" s="2" t="s">
        <v>160</v>
      </c>
      <c r="D32" s="2">
        <v>50</v>
      </c>
      <c r="E32" s="2"/>
      <c r="F32" s="12"/>
      <c r="G32" s="8"/>
    </row>
    <row r="33" spans="1:7" ht="15" x14ac:dyDescent="0.2">
      <c r="A33" s="3" t="s">
        <v>167</v>
      </c>
      <c r="B33" s="3" t="s">
        <v>168</v>
      </c>
      <c r="C33" s="2" t="s">
        <v>161</v>
      </c>
      <c r="D33" s="2">
        <v>1</v>
      </c>
      <c r="E33" s="2"/>
      <c r="F33" s="12" t="b">
        <v>0</v>
      </c>
      <c r="G33" s="8"/>
    </row>
    <row r="34" spans="1:7" ht="15" x14ac:dyDescent="0.2">
      <c r="A34" s="3" t="s">
        <v>169</v>
      </c>
      <c r="B34" s="3" t="s">
        <v>154</v>
      </c>
      <c r="C34" s="2" t="s">
        <v>160</v>
      </c>
      <c r="D34" s="2">
        <v>100</v>
      </c>
      <c r="E34" s="2"/>
      <c r="F34" s="12"/>
      <c r="G34" s="8"/>
    </row>
    <row r="35" spans="1:7" ht="15" x14ac:dyDescent="0.2">
      <c r="A35" s="3" t="s">
        <v>170</v>
      </c>
      <c r="B35" s="3" t="s">
        <v>171</v>
      </c>
      <c r="C35" s="2" t="s">
        <v>160</v>
      </c>
      <c r="D35" s="2">
        <v>100</v>
      </c>
      <c r="E35" s="2"/>
      <c r="F35" s="12"/>
      <c r="G35" s="8"/>
    </row>
    <row r="36" spans="1:7" ht="15" x14ac:dyDescent="0.2">
      <c r="A36" s="3" t="s">
        <v>172</v>
      </c>
      <c r="B36" s="3" t="s">
        <v>173</v>
      </c>
      <c r="C36" s="2" t="s">
        <v>41</v>
      </c>
      <c r="D36" s="2">
        <v>8</v>
      </c>
      <c r="E36" s="2"/>
      <c r="F36" s="12"/>
      <c r="G36" s="8"/>
    </row>
    <row r="37" spans="1:7" ht="15" x14ac:dyDescent="0.2">
      <c r="A37" s="3" t="s">
        <v>174</v>
      </c>
      <c r="B37" s="3" t="s">
        <v>175</v>
      </c>
      <c r="C37" s="2" t="s">
        <v>161</v>
      </c>
      <c r="D37" s="2">
        <v>1</v>
      </c>
      <c r="E37" s="2"/>
      <c r="F37" s="12"/>
      <c r="G37" s="8"/>
    </row>
    <row r="38" spans="1:7" ht="15" x14ac:dyDescent="0.2">
      <c r="A38" s="3" t="s">
        <v>181</v>
      </c>
      <c r="B38" s="3" t="s">
        <v>182</v>
      </c>
      <c r="C38" s="2" t="s">
        <v>161</v>
      </c>
      <c r="D38" s="2">
        <v>3</v>
      </c>
      <c r="E38" s="2"/>
      <c r="F38" s="12"/>
      <c r="G38" s="8"/>
    </row>
    <row r="39" spans="1:7" ht="15" x14ac:dyDescent="0.2">
      <c r="A39" s="3"/>
      <c r="B39" s="3"/>
      <c r="C39" s="2"/>
      <c r="D39" s="2"/>
      <c r="E39" s="2"/>
      <c r="F39" s="12"/>
      <c r="G39" s="8"/>
    </row>
    <row r="40" spans="1:7" ht="15" x14ac:dyDescent="0.2">
      <c r="A40" s="3"/>
      <c r="B40" s="3"/>
      <c r="C40" s="2"/>
      <c r="D40" s="2"/>
      <c r="E40" s="2"/>
      <c r="F40" s="12"/>
      <c r="G40" s="8"/>
    </row>
    <row r="41" spans="1:7" ht="15" x14ac:dyDescent="0.2">
      <c r="A41" s="3"/>
      <c r="B41" s="3"/>
      <c r="C41" s="2"/>
      <c r="D41" s="2"/>
      <c r="E41" s="2"/>
      <c r="F41" s="12"/>
      <c r="G41" s="8"/>
    </row>
    <row r="42" spans="1:7" ht="15" x14ac:dyDescent="0.2">
      <c r="A42" s="3"/>
      <c r="B42" s="3"/>
      <c r="C42" s="2"/>
      <c r="D42" s="2"/>
      <c r="E42" s="2"/>
      <c r="F42" s="12"/>
      <c r="G42" s="8"/>
    </row>
    <row r="43" spans="1:7" ht="15" x14ac:dyDescent="0.2">
      <c r="A43" s="3"/>
      <c r="B43" s="3"/>
      <c r="C43" s="2"/>
      <c r="D43" s="2"/>
      <c r="E43" s="2"/>
      <c r="F43" s="12"/>
      <c r="G43" s="8"/>
    </row>
    <row r="44" spans="1:7" ht="15" x14ac:dyDescent="0.2">
      <c r="A44" s="3"/>
      <c r="B44" s="3"/>
      <c r="C44" s="2"/>
      <c r="D44" s="2"/>
      <c r="E44" s="2"/>
      <c r="F44" s="12"/>
      <c r="G44" s="8"/>
    </row>
    <row r="45" spans="1:7" ht="15" x14ac:dyDescent="0.2">
      <c r="A45" s="3"/>
      <c r="B45" s="3"/>
      <c r="C45" s="2"/>
      <c r="D45" s="2"/>
      <c r="E45" s="2"/>
      <c r="F45" s="12"/>
      <c r="G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20C0-42C3-864B-9E5E-A0BE6CD08EAC}">
  <dimension ref="A1"/>
  <sheetViews>
    <sheetView workbookViewId="0">
      <selection activeCell="K36" sqref="K36"/>
    </sheetView>
  </sheetViews>
  <sheetFormatPr baseColWidth="10" defaultRowHeight="14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2D1F-F042-C24B-9538-B8E85BB15C11}">
  <dimension ref="A2:T34"/>
  <sheetViews>
    <sheetView topLeftCell="B1" workbookViewId="0">
      <selection activeCell="O6" sqref="O6"/>
    </sheetView>
  </sheetViews>
  <sheetFormatPr baseColWidth="10" defaultRowHeight="14" x14ac:dyDescent="0.15"/>
  <cols>
    <col min="1" max="1" width="6.5" style="9" customWidth="1"/>
    <col min="2" max="2" width="33.33203125" customWidth="1"/>
    <col min="3" max="3" width="21.83203125" customWidth="1"/>
    <col min="4" max="7" width="10.83203125" style="9"/>
    <col min="9" max="9" width="3.5" customWidth="1"/>
    <col min="10" max="12" width="14.5" customWidth="1"/>
    <col min="13" max="13" width="16.6640625" customWidth="1"/>
    <col min="14" max="14" width="3.33203125" customWidth="1"/>
  </cols>
  <sheetData>
    <row r="2" spans="1:20" x14ac:dyDescent="0.15">
      <c r="A2" s="28" t="s">
        <v>149</v>
      </c>
    </row>
    <row r="3" spans="1:20" x14ac:dyDescent="0.15">
      <c r="B3" s="29" t="s">
        <v>93</v>
      </c>
    </row>
    <row r="5" spans="1:20" x14ac:dyDescent="0.15">
      <c r="A5" s="11" t="s">
        <v>99</v>
      </c>
      <c r="B5" s="11" t="s">
        <v>95</v>
      </c>
      <c r="C5" s="11" t="s">
        <v>96</v>
      </c>
      <c r="D5" s="11" t="s">
        <v>97</v>
      </c>
      <c r="E5" s="11" t="s">
        <v>100</v>
      </c>
      <c r="F5" s="11" t="s">
        <v>101</v>
      </c>
      <c r="G5" s="30" t="s">
        <v>104</v>
      </c>
      <c r="M5" s="31" t="str">
        <f>"CREATE TABLE """&amp;B3&amp;""" ("</f>
        <v>CREATE TABLE "ma_user" (</v>
      </c>
      <c r="O5" t="s">
        <v>163</v>
      </c>
      <c r="Q5" t="s">
        <v>164</v>
      </c>
      <c r="S5" t="s">
        <v>184</v>
      </c>
    </row>
    <row r="6" spans="1:20" x14ac:dyDescent="0.15">
      <c r="A6" s="25" t="s">
        <v>78</v>
      </c>
      <c r="B6" s="10" t="s">
        <v>106</v>
      </c>
      <c r="C6" s="8" t="str">
        <f>VLOOKUP(B6,'Từ điển'!A:F,2,0)</f>
        <v>cd_phone_number</v>
      </c>
      <c r="D6" s="26" t="str">
        <f>VLOOKUP(B6,'Từ điển'!A:F,3,0)</f>
        <v>varchar</v>
      </c>
      <c r="E6" s="26">
        <f>IF(VLOOKUP(B6,'Từ điển'!A:F,4,0)=0,"",VLOOKUP(B6,'Từ điển'!A:F,4,0))</f>
        <v>20</v>
      </c>
      <c r="F6" s="26" t="str">
        <f>IF(VLOOKUP(B6,'Từ điển'!A:F,5,0)=0,"",VLOOKUP(B6,'Từ điển'!A:F,5,0))</f>
        <v/>
      </c>
      <c r="G6" s="26" t="str">
        <f>IF(VLOOKUP(B6,'Từ điển'!A:F,6,0)=0,"",VLOOKUP(B6,'Từ điển'!A:F,6,0))</f>
        <v/>
      </c>
      <c r="I6" t="str">
        <f t="shared" ref="I6:I12" si="0">SUBSTITUTE(PROPER(C6),"_","")</f>
        <v>CdPhoneNumber</v>
      </c>
      <c r="J6" t="str">
        <f>LOWER(LEFT(I6,1))&amp;RIGHT(I6,LEN(I6)-1)</f>
        <v>cdPhoneNumber</v>
      </c>
      <c r="K6" t="str">
        <f>IF(D6="varchar","String "&amp;J6&amp;";",IF(D6="integer","int "&amp;J6&amp;";","Date "&amp;J6&amp;";"))</f>
        <v>String cdPhoneNumber;</v>
      </c>
      <c r="L6" t="str">
        <f>"required this."&amp;J6&amp;","</f>
        <v>required this.cdPhoneNumber,</v>
      </c>
      <c r="M6" s="32" t="str">
        <f>"  "&amp;""""&amp;C6&amp;""""&amp;" "&amp;IF(D6="varchar",D6&amp;"("&amp;E6&amp;")",D6)&amp;IF(A6="◯"," PRIMARY KEY,",",")</f>
        <v xml:space="preserve">  "cd_phone_number" varchar(20) PRIMARY KEY,</v>
      </c>
      <c r="O6" t="str">
        <f>""""&amp;C6&amp;""":"&amp;" "&amp;J6&amp;","</f>
        <v>"cd_phone_number": cdPhoneNumber,</v>
      </c>
      <c r="Q6" s="29" t="str">
        <f>J6&amp;" = "&amp;"map["&amp;""""&amp;C6&amp;"""],"</f>
        <v>cdPhoneNumber = map["cd_phone_number"],</v>
      </c>
      <c r="S6" t="str">
        <f>J6&amp;": maps[i]["&amp;""""&amp;C6&amp;"""],"</f>
        <v>cdPhoneNumber: maps[i]["cd_phone_number"],</v>
      </c>
      <c r="T6" t="s">
        <v>183</v>
      </c>
    </row>
    <row r="7" spans="1:20" x14ac:dyDescent="0.15">
      <c r="A7" s="26"/>
      <c r="B7" s="8" t="s">
        <v>166</v>
      </c>
      <c r="C7" s="8" t="str">
        <f>VLOOKUP(B7,'Từ điển'!A:F,2,0)</f>
        <v>cd_store</v>
      </c>
      <c r="D7" s="26" t="str">
        <f>VLOOKUP(B7,'Từ điển'!A:F,3,0)</f>
        <v>varchar</v>
      </c>
      <c r="E7" s="26">
        <f>IF(VLOOKUP(B7,'Từ điển'!A:F,4,0)=0,"",VLOOKUP(B7,'Từ điển'!A:F,4,0))</f>
        <v>20</v>
      </c>
      <c r="F7" s="26" t="str">
        <f>IF(VLOOKUP(B7,'Từ điển'!A:F,5,0)=0,"",VLOOKUP(B7,'Từ điển'!A:F,5,0))</f>
        <v/>
      </c>
      <c r="G7" s="26" t="str">
        <f>IF(VLOOKUP(B7,'Từ điển'!A:F,6,0)=0,"",VLOOKUP(B7,'Từ điển'!A:F,6,0))</f>
        <v/>
      </c>
      <c r="I7" t="str">
        <f t="shared" si="0"/>
        <v>CdStore</v>
      </c>
      <c r="J7" t="str">
        <f t="shared" ref="J7:J13" si="1">LOWER(LEFT(I7,1))&amp;RIGHT(I7,LEN(I7)-1)</f>
        <v>cdStore</v>
      </c>
      <c r="K7" t="str">
        <f t="shared" ref="K7:K14" si="2">IF(D7="varchar","String "&amp;J7&amp;";",IF(D7="integer","int "&amp;J7&amp;";","Date "&amp;J7&amp;";"))</f>
        <v>String cdStore;</v>
      </c>
      <c r="L7" t="str">
        <f t="shared" ref="L7:L14" si="3">"required this."&amp;J7&amp;","</f>
        <v>required this.cdStore,</v>
      </c>
      <c r="M7" s="32" t="str">
        <f t="shared" ref="M7:M13" si="4">"  "&amp;""""&amp;C7&amp;""""&amp;" "&amp;IF(D7="varchar",D7&amp;"("&amp;E7&amp;")",D7)&amp;IF(A7="◯"," PRIMARY KEY,",",")</f>
        <v xml:space="preserve">  "cd_store" varchar(20),</v>
      </c>
      <c r="O7" t="str">
        <f t="shared" ref="O7:O14" si="5">""""&amp;C7&amp;""":"&amp;" "&amp;J7&amp;","</f>
        <v>"cd_store": cdStore,</v>
      </c>
      <c r="Q7" s="29" t="str">
        <f t="shared" ref="Q7:Q13" si="6">J7&amp;" = "&amp;"map["&amp;""""&amp;C7&amp;"""],"</f>
        <v>cdStore = map["cd_store"],</v>
      </c>
      <c r="S7" t="str">
        <f t="shared" ref="S7:S13" si="7">J7&amp;": maps[i]["&amp;""""&amp;C7&amp;"""],"</f>
        <v>cdStore: maps[i]["cd_store"],</v>
      </c>
      <c r="T7" t="s">
        <v>183</v>
      </c>
    </row>
    <row r="8" spans="1:20" x14ac:dyDescent="0.15">
      <c r="A8" s="26"/>
      <c r="B8" s="8" t="s">
        <v>107</v>
      </c>
      <c r="C8" s="8" t="str">
        <f>VLOOKUP(B8,'Từ điển'!A:F,2,0)</f>
        <v>cd_password</v>
      </c>
      <c r="D8" s="26" t="str">
        <f>VLOOKUP(B8,'Từ điển'!A:F,3,0)</f>
        <v>varchar</v>
      </c>
      <c r="E8" s="26">
        <f>IF(VLOOKUP(B8,'Từ điển'!A:F,4,0)=0,"",VLOOKUP(B8,'Từ điển'!A:F,4,0))</f>
        <v>100</v>
      </c>
      <c r="F8" s="26" t="str">
        <f>IF(VLOOKUP(B8,'Từ điển'!A:F,5,0)=0,"",VLOOKUP(B8,'Từ điển'!A:F,5,0))</f>
        <v/>
      </c>
      <c r="G8" s="26" t="str">
        <f>IF(VLOOKUP(B8,'Từ điển'!A:F,6,0)=0,"",VLOOKUP(B8,'Từ điển'!A:F,6,0))</f>
        <v/>
      </c>
      <c r="I8" t="str">
        <f t="shared" si="0"/>
        <v>CdPassword</v>
      </c>
      <c r="J8" t="str">
        <f t="shared" si="1"/>
        <v>cdPassword</v>
      </c>
      <c r="K8" t="str">
        <f t="shared" si="2"/>
        <v>String cdPassword;</v>
      </c>
      <c r="L8" t="str">
        <f t="shared" si="3"/>
        <v>required this.cdPassword,</v>
      </c>
      <c r="M8" s="32" t="str">
        <f t="shared" si="4"/>
        <v xml:space="preserve">  "cd_password" varchar(100),</v>
      </c>
      <c r="O8" t="str">
        <f t="shared" si="5"/>
        <v>"cd_password": cdPassword,</v>
      </c>
      <c r="Q8" s="29" t="str">
        <f t="shared" si="6"/>
        <v>cdPassword = map["cd_password"],</v>
      </c>
      <c r="S8" t="str">
        <f t="shared" si="7"/>
        <v>cdPassword: maps[i]["cd_password"],</v>
      </c>
      <c r="T8" t="s">
        <v>183</v>
      </c>
    </row>
    <row r="9" spans="1:20" x14ac:dyDescent="0.15">
      <c r="A9" s="26"/>
      <c r="B9" s="8" t="s">
        <v>105</v>
      </c>
      <c r="C9" s="8" t="str">
        <f>VLOOKUP(B9,'Từ điển'!A:F,2,0)</f>
        <v>flg_announce_exp</v>
      </c>
      <c r="D9" s="26" t="str">
        <f>VLOOKUP(B9,'Từ điển'!A:F,3,0)</f>
        <v>integer</v>
      </c>
      <c r="E9" s="26">
        <f>IF(VLOOKUP(B9,'Từ điển'!A:F,4,0)=0,"",VLOOKUP(B9,'Từ điển'!A:F,4,0))</f>
        <v>1</v>
      </c>
      <c r="F9" s="26" t="str">
        <f>IF(VLOOKUP(B9,'Từ điển'!A:F,5,0)=0,"",VLOOKUP(B9,'Từ điển'!A:F,5,0))</f>
        <v/>
      </c>
      <c r="G9" s="26" t="b">
        <f>IF(VLOOKUP(B9,'Từ điển'!A:F,6,0)=0,"",VLOOKUP(B9,'Từ điển'!A:F,6,0))</f>
        <v>1</v>
      </c>
      <c r="I9" t="str">
        <f t="shared" si="0"/>
        <v>FlgAnnounceExp</v>
      </c>
      <c r="J9" t="str">
        <f t="shared" si="1"/>
        <v>flgAnnounceExp</v>
      </c>
      <c r="K9" t="str">
        <f t="shared" si="2"/>
        <v>int flgAnnounceExp;</v>
      </c>
      <c r="L9" t="str">
        <f t="shared" si="3"/>
        <v>required this.flgAnnounceExp,</v>
      </c>
      <c r="M9" s="32" t="str">
        <f t="shared" si="4"/>
        <v xml:space="preserve">  "flg_announce_exp" integer,</v>
      </c>
      <c r="O9" t="str">
        <f t="shared" si="5"/>
        <v>"flg_announce_exp": flgAnnounceExp,</v>
      </c>
      <c r="Q9" s="29" t="str">
        <f t="shared" si="6"/>
        <v>flgAnnounceExp = map["flg_announce_exp"],</v>
      </c>
      <c r="S9" t="str">
        <f t="shared" si="7"/>
        <v>flgAnnounceExp: maps[i]["flg_announce_exp"],</v>
      </c>
      <c r="T9" t="s">
        <v>183</v>
      </c>
    </row>
    <row r="10" spans="1:20" x14ac:dyDescent="0.15">
      <c r="A10" s="26"/>
      <c r="B10" s="8" t="s">
        <v>108</v>
      </c>
      <c r="C10" s="8" t="str">
        <f>VLOOKUP(B10,'Từ điển'!A:F,2,0)</f>
        <v>flg_announce_fast</v>
      </c>
      <c r="D10" s="26" t="str">
        <f>VLOOKUP(B10,'Từ điển'!A:F,3,0)</f>
        <v>integer</v>
      </c>
      <c r="E10" s="26">
        <f>IF(VLOOKUP(B10,'Từ điển'!A:F,4,0)=0,"",VLOOKUP(B10,'Từ điển'!A:F,4,0))</f>
        <v>1</v>
      </c>
      <c r="F10" s="26" t="str">
        <f>IF(VLOOKUP(B10,'Từ điển'!A:F,5,0)=0,"",VLOOKUP(B10,'Từ điển'!A:F,5,0))</f>
        <v/>
      </c>
      <c r="G10" s="26" t="b">
        <f>IF(VLOOKUP(B10,'Từ điển'!A:F,6,0)=0,"",VLOOKUP(B10,'Từ điển'!A:F,6,0))</f>
        <v>0</v>
      </c>
      <c r="I10" t="str">
        <f t="shared" si="0"/>
        <v>FlgAnnounceFast</v>
      </c>
      <c r="J10" t="str">
        <f t="shared" si="1"/>
        <v>flgAnnounceFast</v>
      </c>
      <c r="K10" t="str">
        <f t="shared" si="2"/>
        <v>int flgAnnounceFast;</v>
      </c>
      <c r="L10" t="str">
        <f t="shared" si="3"/>
        <v>required this.flgAnnounceFast,</v>
      </c>
      <c r="M10" s="32" t="str">
        <f t="shared" si="4"/>
        <v xml:space="preserve">  "flg_announce_fast" integer,</v>
      </c>
      <c r="O10" t="str">
        <f t="shared" si="5"/>
        <v>"flg_announce_fast": flgAnnounceFast,</v>
      </c>
      <c r="Q10" s="29" t="str">
        <f t="shared" si="6"/>
        <v>flgAnnounceFast = map["flg_announce_fast"],</v>
      </c>
      <c r="S10" t="str">
        <f t="shared" si="7"/>
        <v>flgAnnounceFast: maps[i]["flg_announce_fast"],</v>
      </c>
      <c r="T10" t="s">
        <v>183</v>
      </c>
    </row>
    <row r="11" spans="1:20" x14ac:dyDescent="0.15">
      <c r="A11" s="26"/>
      <c r="B11" s="8" t="s">
        <v>109</v>
      </c>
      <c r="C11" s="8" t="str">
        <f>VLOOKUP(B11,'Từ điển'!A:F,2,0)</f>
        <v>flg_announce_slow</v>
      </c>
      <c r="D11" s="26" t="str">
        <f>VLOOKUP(B11,'Từ điển'!A:F,3,0)</f>
        <v>integer</v>
      </c>
      <c r="E11" s="26">
        <f>IF(VLOOKUP(B11,'Từ điển'!A:F,4,0)=0,"",VLOOKUP(B11,'Từ điển'!A:F,4,0))</f>
        <v>1</v>
      </c>
      <c r="F11" s="26" t="str">
        <f>IF(VLOOKUP(B11,'Từ điển'!A:F,5,0)=0,"",VLOOKUP(B11,'Từ điển'!A:F,5,0))</f>
        <v/>
      </c>
      <c r="G11" s="26" t="b">
        <f>IF(VLOOKUP(B11,'Từ điển'!A:F,6,0)=0,"",VLOOKUP(B11,'Từ điển'!A:F,6,0))</f>
        <v>0</v>
      </c>
      <c r="I11" t="str">
        <f t="shared" si="0"/>
        <v>FlgAnnounceSlow</v>
      </c>
      <c r="J11" t="str">
        <f t="shared" si="1"/>
        <v>flgAnnounceSlow</v>
      </c>
      <c r="K11" t="str">
        <f t="shared" si="2"/>
        <v>int flgAnnounceSlow;</v>
      </c>
      <c r="L11" t="str">
        <f t="shared" si="3"/>
        <v>required this.flgAnnounceSlow,</v>
      </c>
      <c r="M11" s="32" t="str">
        <f t="shared" si="4"/>
        <v xml:space="preserve">  "flg_announce_slow" integer,</v>
      </c>
      <c r="O11" t="str">
        <f t="shared" si="5"/>
        <v>"flg_announce_slow": flgAnnounceSlow,</v>
      </c>
      <c r="Q11" s="29" t="str">
        <f t="shared" si="6"/>
        <v>flgAnnounceSlow = map["flg_announce_slow"],</v>
      </c>
      <c r="S11" t="str">
        <f t="shared" si="7"/>
        <v>flgAnnounceSlow: maps[i]["flg_announce_slow"],</v>
      </c>
      <c r="T11" t="s">
        <v>183</v>
      </c>
    </row>
    <row r="12" spans="1:20" x14ac:dyDescent="0.15">
      <c r="A12" s="26"/>
      <c r="B12" s="8" t="s">
        <v>110</v>
      </c>
      <c r="C12" s="8" t="str">
        <f>VLOOKUP(B12,'Từ điển'!A:F,2,0)</f>
        <v>flg_announce_soldout</v>
      </c>
      <c r="D12" s="26" t="str">
        <f>VLOOKUP(B12,'Từ điển'!A:F,3,0)</f>
        <v>integer</v>
      </c>
      <c r="E12" s="26">
        <f>IF(VLOOKUP(B12,'Từ điển'!A:F,4,0)=0,"",VLOOKUP(B12,'Từ điển'!A:F,4,0))</f>
        <v>1</v>
      </c>
      <c r="F12" s="26" t="str">
        <f>IF(VLOOKUP(B12,'Từ điển'!A:F,5,0)=0,"",VLOOKUP(B12,'Từ điển'!A:F,5,0))</f>
        <v/>
      </c>
      <c r="G12" s="26" t="b">
        <f>IF(VLOOKUP(B12,'Từ điển'!A:F,6,0)=0,"",VLOOKUP(B12,'Từ điển'!A:F,6,0))</f>
        <v>1</v>
      </c>
      <c r="I12" t="str">
        <f t="shared" si="0"/>
        <v>FlgAnnounceSoldout</v>
      </c>
      <c r="J12" t="str">
        <f t="shared" si="1"/>
        <v>flgAnnounceSoldout</v>
      </c>
      <c r="K12" t="str">
        <f t="shared" si="2"/>
        <v>int flgAnnounceSoldout;</v>
      </c>
      <c r="L12" t="str">
        <f t="shared" si="3"/>
        <v>required this.flgAnnounceSoldout,</v>
      </c>
      <c r="M12" s="32" t="str">
        <f t="shared" si="4"/>
        <v xml:space="preserve">  "flg_announce_soldout" integer,</v>
      </c>
      <c r="O12" t="str">
        <f t="shared" si="5"/>
        <v>"flg_announce_soldout": flgAnnounceSoldout,</v>
      </c>
      <c r="Q12" s="29" t="str">
        <f t="shared" si="6"/>
        <v>flgAnnounceSoldout = map["flg_announce_soldout"],</v>
      </c>
      <c r="S12" t="str">
        <f t="shared" si="7"/>
        <v>flgAnnounceSoldout: maps[i]["flg_announce_soldout"],</v>
      </c>
      <c r="T12" t="s">
        <v>183</v>
      </c>
    </row>
    <row r="13" spans="1:20" x14ac:dyDescent="0.15">
      <c r="A13" s="26"/>
      <c r="B13" s="8" t="s">
        <v>148</v>
      </c>
      <c r="C13" s="8" t="str">
        <f>VLOOKUP(B13,'Từ điển'!A:F,2,0)</f>
        <v>lst_announce</v>
      </c>
      <c r="D13" s="26" t="str">
        <f>VLOOKUP(B13,'Từ điển'!A:F,3,0)</f>
        <v>varchar</v>
      </c>
      <c r="E13" s="26">
        <f>IF(VLOOKUP(B13,'Từ điển'!A:F,4,0)=0,"",VLOOKUP(B13,'Từ điển'!A:F,4,0))</f>
        <v>10</v>
      </c>
      <c r="F13" s="26" t="str">
        <f>IF(VLOOKUP(B13,'Từ điển'!A:F,5,0)=0,"",VLOOKUP(B13,'Từ điển'!A:F,5,0))</f>
        <v/>
      </c>
      <c r="G13" s="26" t="str">
        <f>IF(VLOOKUP(B13,'Từ điển'!A:F,6,0)=0,"",VLOOKUP(B13,'Từ điển'!A:F,6,0))</f>
        <v/>
      </c>
      <c r="I13" t="str">
        <f>SUBSTITUTE(PROPER(C13),"_","")</f>
        <v>LstAnnounce</v>
      </c>
      <c r="J13" t="str">
        <f t="shared" si="1"/>
        <v>lstAnnounce</v>
      </c>
      <c r="K13" t="str">
        <f t="shared" si="2"/>
        <v>String lstAnnounce;</v>
      </c>
      <c r="L13" t="str">
        <f t="shared" si="3"/>
        <v>required this.lstAnnounce,</v>
      </c>
      <c r="M13" s="32" t="str">
        <f t="shared" si="4"/>
        <v xml:space="preserve">  "lst_announce" varchar(10),</v>
      </c>
      <c r="O13" t="str">
        <f t="shared" si="5"/>
        <v>"lst_announce": lstAnnounce,</v>
      </c>
      <c r="Q13" s="29" t="str">
        <f t="shared" si="6"/>
        <v>lstAnnounce = map["lst_announce"],</v>
      </c>
      <c r="S13" t="str">
        <f t="shared" si="7"/>
        <v>lstAnnounce: maps[i]["lst_announce"],</v>
      </c>
      <c r="T13" t="s">
        <v>183</v>
      </c>
    </row>
    <row r="14" spans="1:20" x14ac:dyDescent="0.15">
      <c r="A14" s="26"/>
      <c r="B14" s="8" t="s">
        <v>167</v>
      </c>
      <c r="C14" s="8" t="str">
        <f>VLOOKUP(B14,'Từ điển'!A:F,2,0)</f>
        <v>flg_delete</v>
      </c>
      <c r="D14" s="26" t="str">
        <f>VLOOKUP(B14,'Từ điển'!A:F,3,0)</f>
        <v>integer</v>
      </c>
      <c r="E14" s="26">
        <f>IF(VLOOKUP(B14,'Từ điển'!A:F,4,0)=0,"",VLOOKUP(B14,'Từ điển'!A:F,4,0))</f>
        <v>1</v>
      </c>
      <c r="F14" s="26" t="str">
        <f>IF(VLOOKUP(B14,'Từ điển'!A:F,5,0)=0,"",VLOOKUP(B14,'Từ điển'!A:F,5,0))</f>
        <v/>
      </c>
      <c r="G14" s="26" t="b">
        <f>IF(VLOOKUP(B14,'Từ điển'!A:F,6,0)=0,"",VLOOKUP(B14,'Từ điển'!A:F,6,0))</f>
        <v>0</v>
      </c>
      <c r="I14" t="str">
        <f>SUBSTITUTE(PROPER(C14),"_","")</f>
        <v>FlgDelete</v>
      </c>
      <c r="J14" t="str">
        <f t="shared" ref="J14" si="8">LOWER(LEFT(I14,1))&amp;RIGHT(I14,LEN(I14)-1)</f>
        <v>flgDelete</v>
      </c>
      <c r="K14" t="str">
        <f t="shared" si="2"/>
        <v>int flgDelete;</v>
      </c>
      <c r="L14" t="str">
        <f t="shared" si="3"/>
        <v>required this.flgDelete,</v>
      </c>
      <c r="M14" s="32" t="str">
        <f t="shared" ref="M14" si="9">"  "&amp;""""&amp;C14&amp;""""&amp;" "&amp;IF(D14="varchar",D14&amp;"("&amp;E14&amp;")",D14)&amp;IF(A14="◯"," PRIMARY KEY,",",")</f>
        <v xml:space="preserve">  "flg_delete" integer,</v>
      </c>
      <c r="O14" t="str">
        <f t="shared" si="5"/>
        <v>"flg_delete": flgDelete,</v>
      </c>
      <c r="Q14" s="29" t="str">
        <f t="shared" ref="Q14" si="10">J14&amp;" = "&amp;"map["&amp;""""&amp;C14&amp;"""],"</f>
        <v>flgDelete = map["flg_delete"],</v>
      </c>
      <c r="S14" t="str">
        <f t="shared" ref="S14" si="11">J14&amp;": maps[i]["&amp;""""&amp;C14&amp;"""],"</f>
        <v>flgDelete: maps[i]["flg_delete"],</v>
      </c>
      <c r="T14" t="s">
        <v>183</v>
      </c>
    </row>
    <row r="15" spans="1:20" x14ac:dyDescent="0.15">
      <c r="A15" s="26"/>
      <c r="B15" s="8"/>
      <c r="C15" s="8"/>
      <c r="D15" s="26"/>
      <c r="E15" s="26"/>
      <c r="F15" s="26"/>
      <c r="G15" s="26"/>
      <c r="I15" s="32" t="s">
        <v>159</v>
      </c>
    </row>
    <row r="16" spans="1:20" x14ac:dyDescent="0.15">
      <c r="A16" s="26"/>
      <c r="B16" s="8"/>
      <c r="C16" s="8"/>
      <c r="D16" s="26"/>
      <c r="E16" s="26"/>
      <c r="F16" s="26"/>
      <c r="G16" s="26"/>
    </row>
    <row r="17" spans="1:7" x14ac:dyDescent="0.15">
      <c r="A17" s="26"/>
      <c r="B17" s="8"/>
      <c r="C17" s="8"/>
      <c r="D17" s="26"/>
      <c r="E17" s="26"/>
      <c r="F17" s="26"/>
      <c r="G17" s="26"/>
    </row>
    <row r="18" spans="1:7" x14ac:dyDescent="0.15">
      <c r="A18" s="26"/>
      <c r="B18" s="8"/>
      <c r="C18" s="8"/>
      <c r="D18" s="26"/>
      <c r="E18" s="26"/>
      <c r="F18" s="26"/>
      <c r="G18" s="26"/>
    </row>
    <row r="19" spans="1:7" x14ac:dyDescent="0.15">
      <c r="A19" s="26"/>
      <c r="B19" s="8"/>
      <c r="C19" s="8"/>
      <c r="D19" s="26"/>
      <c r="E19" s="26"/>
      <c r="F19" s="26"/>
      <c r="G19" s="26"/>
    </row>
    <row r="20" spans="1:7" x14ac:dyDescent="0.15">
      <c r="A20" s="26"/>
      <c r="B20" s="8"/>
      <c r="C20" s="8"/>
      <c r="D20" s="26"/>
      <c r="E20" s="26"/>
      <c r="F20" s="26"/>
      <c r="G20" s="26"/>
    </row>
    <row r="21" spans="1:7" x14ac:dyDescent="0.15">
      <c r="A21" s="26"/>
      <c r="B21" s="8"/>
      <c r="C21" s="8"/>
      <c r="D21" s="26"/>
      <c r="E21" s="26"/>
      <c r="F21" s="26"/>
      <c r="G21" s="26"/>
    </row>
    <row r="22" spans="1:7" x14ac:dyDescent="0.15">
      <c r="A22" s="26"/>
      <c r="B22" s="8"/>
      <c r="C22" s="8"/>
      <c r="D22" s="26"/>
      <c r="E22" s="26"/>
      <c r="F22" s="26"/>
      <c r="G22" s="26"/>
    </row>
    <row r="23" spans="1:7" x14ac:dyDescent="0.15">
      <c r="A23" s="26"/>
      <c r="B23" s="8"/>
      <c r="C23" s="8"/>
      <c r="D23" s="26"/>
      <c r="E23" s="26"/>
      <c r="F23" s="26"/>
      <c r="G23" s="26"/>
    </row>
    <row r="24" spans="1:7" x14ac:dyDescent="0.15">
      <c r="A24" s="26"/>
      <c r="B24" s="8"/>
      <c r="C24" s="8"/>
      <c r="D24" s="26"/>
      <c r="E24" s="26"/>
      <c r="F24" s="26"/>
      <c r="G24" s="26"/>
    </row>
    <row r="25" spans="1:7" x14ac:dyDescent="0.15">
      <c r="A25" s="26"/>
      <c r="B25" s="8"/>
      <c r="C25" s="8"/>
      <c r="D25" s="26"/>
      <c r="E25" s="26"/>
      <c r="F25" s="26"/>
      <c r="G25" s="26"/>
    </row>
    <row r="26" spans="1:7" x14ac:dyDescent="0.15">
      <c r="A26" s="26"/>
      <c r="B26" s="8"/>
      <c r="C26" s="8"/>
      <c r="D26" s="26"/>
      <c r="E26" s="26"/>
      <c r="F26" s="26"/>
      <c r="G26" s="26"/>
    </row>
    <row r="27" spans="1:7" x14ac:dyDescent="0.15">
      <c r="A27" s="26"/>
      <c r="B27" s="8"/>
      <c r="C27" s="8"/>
      <c r="D27" s="26"/>
      <c r="E27" s="26"/>
      <c r="F27" s="26"/>
      <c r="G27" s="26"/>
    </row>
    <row r="28" spans="1:7" x14ac:dyDescent="0.15">
      <c r="A28" s="26"/>
      <c r="B28" s="8"/>
      <c r="C28" s="8"/>
      <c r="D28" s="26"/>
      <c r="E28" s="26"/>
      <c r="F28" s="26"/>
      <c r="G28" s="26"/>
    </row>
    <row r="29" spans="1:7" x14ac:dyDescent="0.15">
      <c r="A29" s="26"/>
      <c r="B29" s="8"/>
      <c r="C29" s="8"/>
      <c r="D29" s="26"/>
      <c r="E29" s="26"/>
      <c r="F29" s="26"/>
      <c r="G29" s="26"/>
    </row>
    <row r="30" spans="1:7" x14ac:dyDescent="0.15">
      <c r="A30" s="26"/>
      <c r="B30" s="8"/>
      <c r="C30" s="8"/>
      <c r="D30" s="26"/>
      <c r="E30" s="26"/>
      <c r="F30" s="26"/>
      <c r="G30" s="26"/>
    </row>
    <row r="31" spans="1:7" x14ac:dyDescent="0.15">
      <c r="A31" s="26"/>
      <c r="B31" s="8"/>
      <c r="C31" s="8"/>
      <c r="D31" s="26"/>
      <c r="E31" s="26"/>
      <c r="F31" s="26"/>
      <c r="G31" s="26"/>
    </row>
    <row r="32" spans="1:7" x14ac:dyDescent="0.15">
      <c r="A32" s="26"/>
      <c r="B32" s="8"/>
      <c r="C32" s="8"/>
      <c r="D32" s="26"/>
      <c r="E32" s="26"/>
      <c r="F32" s="26"/>
      <c r="G32" s="26"/>
    </row>
    <row r="33" spans="1:7" x14ac:dyDescent="0.15">
      <c r="A33" s="26"/>
      <c r="B33" s="8"/>
      <c r="C33" s="8"/>
      <c r="D33" s="26"/>
      <c r="E33" s="26"/>
      <c r="F33" s="26"/>
      <c r="G33" s="26"/>
    </row>
    <row r="34" spans="1:7" x14ac:dyDescent="0.15">
      <c r="A34" s="26"/>
      <c r="B34" s="8"/>
      <c r="C34" s="8"/>
      <c r="D34" s="26"/>
      <c r="E34" s="26"/>
      <c r="F34" s="26"/>
      <c r="G34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E97B-DD73-E449-A704-DA24A4840F44}">
  <dimension ref="A2:S34"/>
  <sheetViews>
    <sheetView workbookViewId="0">
      <selection activeCell="O6" sqref="O6"/>
    </sheetView>
  </sheetViews>
  <sheetFormatPr baseColWidth="10" defaultRowHeight="14" x14ac:dyDescent="0.15"/>
  <cols>
    <col min="1" max="1" width="6.5" style="9" customWidth="1"/>
    <col min="2" max="2" width="33.33203125" customWidth="1"/>
    <col min="3" max="3" width="21.83203125" customWidth="1"/>
    <col min="4" max="7" width="10.83203125" style="9"/>
    <col min="8" max="8" width="2.83203125" customWidth="1"/>
    <col min="9" max="9" width="7" customWidth="1"/>
    <col min="10" max="10" width="6.1640625" customWidth="1"/>
    <col min="11" max="11" width="19.1640625" customWidth="1"/>
    <col min="12" max="12" width="12.83203125" customWidth="1"/>
    <col min="13" max="13" width="20.33203125" customWidth="1"/>
    <col min="14" max="14" width="2.6640625" customWidth="1"/>
    <col min="16" max="16" width="4" customWidth="1"/>
  </cols>
  <sheetData>
    <row r="2" spans="1:19" x14ac:dyDescent="0.15">
      <c r="A2" s="28" t="s">
        <v>149</v>
      </c>
    </row>
    <row r="3" spans="1:19" x14ac:dyDescent="0.15">
      <c r="B3" s="29" t="s">
        <v>155</v>
      </c>
    </row>
    <row r="5" spans="1:19" x14ac:dyDescent="0.15">
      <c r="A5" s="11" t="s">
        <v>99</v>
      </c>
      <c r="B5" s="11" t="s">
        <v>95</v>
      </c>
      <c r="C5" s="11" t="s">
        <v>96</v>
      </c>
      <c r="D5" s="11" t="s">
        <v>97</v>
      </c>
      <c r="E5" s="11" t="s">
        <v>100</v>
      </c>
      <c r="F5" s="11" t="s">
        <v>101</v>
      </c>
      <c r="G5" s="30" t="s">
        <v>104</v>
      </c>
      <c r="M5" s="31" t="str">
        <f>"CREATE TABLE """&amp;B3&amp;""" ("</f>
        <v>CREATE TABLE "ma_store" (</v>
      </c>
      <c r="O5" t="s">
        <v>163</v>
      </c>
      <c r="Q5" t="s">
        <v>164</v>
      </c>
    </row>
    <row r="6" spans="1:19" x14ac:dyDescent="0.15">
      <c r="A6" s="25" t="s">
        <v>78</v>
      </c>
      <c r="B6" s="10" t="s">
        <v>166</v>
      </c>
      <c r="C6" s="8" t="str">
        <f>VLOOKUP(B6,'Từ điển'!A:F,2,0)</f>
        <v>cd_store</v>
      </c>
      <c r="D6" s="26" t="str">
        <f>VLOOKUP(B6,'Từ điển'!A:F,3,0)</f>
        <v>varchar</v>
      </c>
      <c r="E6" s="26">
        <f>IF(VLOOKUP(B6,'Từ điển'!A:F,4,0)=0,"",VLOOKUP(B6,'Từ điển'!A:F,4,0))</f>
        <v>20</v>
      </c>
      <c r="F6" s="26" t="str">
        <f>IF(VLOOKUP(B6,'Từ điển'!A:F,5,0)=0,"",VLOOKUP(B6,'Từ điển'!A:F,5,0))</f>
        <v/>
      </c>
      <c r="G6" s="26" t="str">
        <f>IF(VLOOKUP(B6,'Từ điển'!A:F,6,0)=0,"",VLOOKUP(B6,'Từ điển'!A:F,6,0))</f>
        <v/>
      </c>
      <c r="I6" t="str">
        <f t="shared" ref="I6" si="0">SUBSTITUTE(PROPER(C6),"_","")</f>
        <v>CdStore</v>
      </c>
      <c r="J6" t="str">
        <f>LOWER(LEFT(I6,1))&amp;RIGHT(I6,LEN(I6)-1)</f>
        <v>cdStore</v>
      </c>
      <c r="K6" t="str">
        <f>IF(D6="varchar","String "&amp;J6&amp;";",IF(D6="integer","int "&amp;J6&amp;";","Date "&amp;J6&amp;";"))</f>
        <v>String cdStore;</v>
      </c>
      <c r="L6" t="str">
        <f>"required this."&amp;J6&amp;","</f>
        <v>required this.cdStore,</v>
      </c>
      <c r="M6" s="32" t="str">
        <f>"  "&amp;""""&amp;C6&amp;""""&amp;" "&amp;IF(D6="varchar",D6&amp;"("&amp;E6&amp;")",D6)&amp;IF(A6="◯"," PRIMARY KEY,",",")</f>
        <v xml:space="preserve">  "cd_store" varchar(20) PRIMARY KEY,</v>
      </c>
      <c r="O6" t="str">
        <f>""""&amp;C6&amp;""":"&amp;" "&amp;J6&amp;","</f>
        <v>"cd_store": cdStore,</v>
      </c>
      <c r="Q6" s="29" t="str">
        <f>J6&amp;" = "&amp;"map["&amp;""""&amp;C6&amp;"""],"</f>
        <v>cdStore = map["cd_store"],</v>
      </c>
      <c r="S6" t="str">
        <f>J6&amp;": maps[i]["&amp;""""&amp;C6&amp;"""],"</f>
        <v>cdStore: maps[i]["cd_store"],</v>
      </c>
    </row>
    <row r="7" spans="1:19" x14ac:dyDescent="0.15">
      <c r="A7" s="26"/>
      <c r="B7" s="8" t="s">
        <v>169</v>
      </c>
      <c r="C7" s="8" t="str">
        <f>VLOOKUP(B7,'Từ điển'!A:F,2,0)</f>
        <v>nm_store</v>
      </c>
      <c r="D7" s="26" t="str">
        <f>VLOOKUP(B7,'Từ điển'!A:F,3,0)</f>
        <v>varchar</v>
      </c>
      <c r="E7" s="26">
        <f>IF(VLOOKUP(B7,'Từ điển'!A:F,4,0)=0,"",VLOOKUP(B7,'Từ điển'!A:F,4,0))</f>
        <v>100</v>
      </c>
      <c r="F7" s="26" t="str">
        <f>IF(VLOOKUP(B7,'Từ điển'!A:F,5,0)=0,"",VLOOKUP(B7,'Từ điển'!A:F,5,0))</f>
        <v/>
      </c>
      <c r="G7" s="26" t="str">
        <f>IF(VLOOKUP(B7,'Từ điển'!A:F,6,0)=0,"",VLOOKUP(B7,'Từ điển'!A:F,6,0))</f>
        <v/>
      </c>
      <c r="I7" t="str">
        <f t="shared" ref="I7:I12" si="1">SUBSTITUTE(PROPER(C7),"_","")</f>
        <v>NmStore</v>
      </c>
      <c r="J7" t="str">
        <f t="shared" ref="J7:J10" si="2">LOWER(LEFT(I7,1))&amp;RIGHT(I7,LEN(I7)-1)</f>
        <v>nmStore</v>
      </c>
      <c r="K7" t="str">
        <f t="shared" ref="K7:K10" si="3">IF(D7="varchar","String "&amp;J7&amp;";",IF(D7="integer","int "&amp;J7&amp;";","Date "&amp;J7&amp;";"))</f>
        <v>String nmStore;</v>
      </c>
      <c r="L7" t="str">
        <f t="shared" ref="L7:L10" si="4">"required this."&amp;J7&amp;","</f>
        <v>required this.nmStore,</v>
      </c>
      <c r="M7" s="32" t="str">
        <f t="shared" ref="M7:M10" si="5">"  "&amp;""""&amp;C7&amp;""""&amp;" "&amp;IF(D7="varchar",D7&amp;"("&amp;E7&amp;")",D7)&amp;IF(A7="◯"," PRIMARY KEY,",",")</f>
        <v xml:space="preserve">  "nm_store" varchar(100),</v>
      </c>
      <c r="O7" t="str">
        <f t="shared" ref="O7:O10" si="6">""""&amp;C7&amp;""":"&amp;" "&amp;J7&amp;","</f>
        <v>"nm_store": nmStore,</v>
      </c>
      <c r="Q7" s="29" t="str">
        <f t="shared" ref="Q7:Q10" si="7">J7&amp;" = "&amp;"map["&amp;""""&amp;C7&amp;"""],"</f>
        <v>nmStore = map["nm_store"],</v>
      </c>
      <c r="S7" t="str">
        <f t="shared" ref="S7:S10" si="8">J7&amp;": maps[i]["&amp;""""&amp;C7&amp;"""],"</f>
        <v>nmStore: maps[i]["nm_store"],</v>
      </c>
    </row>
    <row r="8" spans="1:19" x14ac:dyDescent="0.15">
      <c r="A8" s="26"/>
      <c r="B8" s="8" t="s">
        <v>170</v>
      </c>
      <c r="C8" s="8" t="str">
        <f>VLOOKUP(B8,'Từ điển'!A:F,2,0)</f>
        <v>nm_address</v>
      </c>
      <c r="D8" s="26" t="str">
        <f>VLOOKUP(B8,'Từ điển'!A:F,3,0)</f>
        <v>varchar</v>
      </c>
      <c r="E8" s="26">
        <f>IF(VLOOKUP(B8,'Từ điển'!A:F,4,0)=0,"",VLOOKUP(B8,'Từ điển'!A:F,4,0))</f>
        <v>100</v>
      </c>
      <c r="F8" s="26" t="str">
        <f>IF(VLOOKUP(B8,'Từ điển'!A:F,5,0)=0,"",VLOOKUP(B8,'Từ điển'!A:F,5,0))</f>
        <v/>
      </c>
      <c r="G8" s="26" t="str">
        <f>IF(VLOOKUP(B8,'Từ điển'!A:F,6,0)=0,"",VLOOKUP(B8,'Từ điển'!A:F,6,0))</f>
        <v/>
      </c>
      <c r="I8" t="str">
        <f t="shared" si="1"/>
        <v>NmAddress</v>
      </c>
      <c r="J8" t="str">
        <f t="shared" si="2"/>
        <v>nmAddress</v>
      </c>
      <c r="K8" t="str">
        <f t="shared" si="3"/>
        <v>String nmAddress;</v>
      </c>
      <c r="L8" t="str">
        <f t="shared" si="4"/>
        <v>required this.nmAddress,</v>
      </c>
      <c r="M8" s="32" t="str">
        <f t="shared" si="5"/>
        <v xml:space="preserve">  "nm_address" varchar(100),</v>
      </c>
      <c r="O8" t="str">
        <f t="shared" si="6"/>
        <v>"nm_address": nmAddress,</v>
      </c>
      <c r="Q8" s="29" t="str">
        <f t="shared" si="7"/>
        <v>nmAddress = map["nm_address"],</v>
      </c>
      <c r="S8" t="str">
        <f t="shared" si="8"/>
        <v>nmAddress: maps[i]["nm_address"],</v>
      </c>
    </row>
    <row r="9" spans="1:19" x14ac:dyDescent="0.15">
      <c r="A9" s="26"/>
      <c r="B9" s="8" t="s">
        <v>106</v>
      </c>
      <c r="C9" s="8" t="str">
        <f>VLOOKUP(B9,'Từ điển'!A:F,2,0)</f>
        <v>cd_phone_number</v>
      </c>
      <c r="D9" s="26" t="str">
        <f>VLOOKUP(B9,'Từ điển'!A:F,3,0)</f>
        <v>varchar</v>
      </c>
      <c r="E9" s="26">
        <f>IF(VLOOKUP(B9,'Từ điển'!A:F,4,0)=0,"",VLOOKUP(B9,'Từ điển'!A:F,4,0))</f>
        <v>20</v>
      </c>
      <c r="F9" s="26" t="str">
        <f>IF(VLOOKUP(B9,'Từ điển'!A:F,5,0)=0,"",VLOOKUP(B9,'Từ điển'!A:F,5,0))</f>
        <v/>
      </c>
      <c r="G9" s="26" t="str">
        <f>IF(VLOOKUP(B9,'Từ điển'!A:F,6,0)=0,"",VLOOKUP(B9,'Từ điển'!A:F,6,0))</f>
        <v/>
      </c>
      <c r="I9" t="str">
        <f t="shared" si="1"/>
        <v>CdPhoneNumber</v>
      </c>
      <c r="J9" t="str">
        <f t="shared" si="2"/>
        <v>cdPhoneNumber</v>
      </c>
      <c r="K9" t="str">
        <f t="shared" si="3"/>
        <v>String cdPhoneNumber;</v>
      </c>
      <c r="L9" t="str">
        <f t="shared" si="4"/>
        <v>required this.cdPhoneNumber,</v>
      </c>
      <c r="M9" s="32" t="str">
        <f t="shared" si="5"/>
        <v xml:space="preserve">  "cd_phone_number" varchar(20),</v>
      </c>
      <c r="O9" t="str">
        <f t="shared" si="6"/>
        <v>"cd_phone_number": cdPhoneNumber,</v>
      </c>
      <c r="Q9" s="29" t="str">
        <f t="shared" si="7"/>
        <v>cdPhoneNumber = map["cd_phone_number"],</v>
      </c>
      <c r="S9" t="str">
        <f t="shared" si="8"/>
        <v>cdPhoneNumber: maps[i]["cd_phone_number"],</v>
      </c>
    </row>
    <row r="10" spans="1:19" x14ac:dyDescent="0.15">
      <c r="A10" s="26"/>
      <c r="B10" s="8" t="s">
        <v>167</v>
      </c>
      <c r="C10" s="8" t="str">
        <f>VLOOKUP(B10,'Từ điển'!A:F,2,0)</f>
        <v>flg_delete</v>
      </c>
      <c r="D10" s="26" t="str">
        <f>VLOOKUP(B10,'Từ điển'!A:F,3,0)</f>
        <v>integer</v>
      </c>
      <c r="E10" s="26">
        <f>IF(VLOOKUP(B10,'Từ điển'!A:F,4,0)=0,"",VLOOKUP(B10,'Từ điển'!A:F,4,0))</f>
        <v>1</v>
      </c>
      <c r="F10" s="26" t="str">
        <f>IF(VLOOKUP(B10,'Từ điển'!A:F,5,0)=0,"",VLOOKUP(B10,'Từ điển'!A:F,5,0))</f>
        <v/>
      </c>
      <c r="G10" s="26" t="b">
        <f>IF(VLOOKUP(B10,'Từ điển'!A:F,6,0)=0,"",VLOOKUP(B10,'Từ điển'!A:F,6,0))</f>
        <v>0</v>
      </c>
      <c r="I10" t="str">
        <f t="shared" si="1"/>
        <v>FlgDelete</v>
      </c>
      <c r="J10" t="str">
        <f t="shared" si="2"/>
        <v>flgDelete</v>
      </c>
      <c r="K10" t="str">
        <f t="shared" si="3"/>
        <v>int flgDelete;</v>
      </c>
      <c r="L10" t="str">
        <f t="shared" si="4"/>
        <v>required this.flgDelete,</v>
      </c>
      <c r="M10" s="32" t="str">
        <f t="shared" si="5"/>
        <v xml:space="preserve">  "flg_delete" integer,</v>
      </c>
      <c r="O10" t="str">
        <f t="shared" si="6"/>
        <v>"flg_delete": flgDelete,</v>
      </c>
      <c r="Q10" s="29" t="str">
        <f t="shared" si="7"/>
        <v>flgDelete = map["flg_delete"],</v>
      </c>
      <c r="S10" t="str">
        <f t="shared" si="8"/>
        <v>flgDelete: maps[i]["flg_delete"],</v>
      </c>
    </row>
    <row r="11" spans="1:19" x14ac:dyDescent="0.15">
      <c r="A11" s="26"/>
      <c r="B11" s="8"/>
      <c r="C11" s="8"/>
      <c r="D11" s="26"/>
      <c r="E11" s="26"/>
      <c r="F11" s="26"/>
      <c r="G11" s="26"/>
      <c r="I11" t="str">
        <f t="shared" si="1"/>
        <v/>
      </c>
      <c r="M11" s="32"/>
      <c r="Q11" s="29"/>
    </row>
    <row r="12" spans="1:19" x14ac:dyDescent="0.15">
      <c r="A12" s="26"/>
      <c r="B12" s="8"/>
      <c r="C12" s="8"/>
      <c r="D12" s="26"/>
      <c r="E12" s="26"/>
      <c r="F12" s="26"/>
      <c r="G12" s="26"/>
      <c r="I12" t="str">
        <f t="shared" si="1"/>
        <v/>
      </c>
      <c r="M12" s="32"/>
      <c r="Q12" s="29"/>
    </row>
    <row r="13" spans="1:19" x14ac:dyDescent="0.15">
      <c r="A13" s="26"/>
      <c r="B13" s="8"/>
      <c r="C13" s="8"/>
      <c r="D13" s="26"/>
      <c r="E13" s="26"/>
      <c r="F13" s="26"/>
      <c r="G13" s="26"/>
      <c r="I13" t="str">
        <f t="shared" ref="I13" si="9">SUBSTITUTE(PROPER(C13),"_","")</f>
        <v/>
      </c>
      <c r="K13" s="32"/>
      <c r="O13" s="29"/>
    </row>
    <row r="14" spans="1:19" x14ac:dyDescent="0.15">
      <c r="A14" s="26"/>
      <c r="B14" s="8"/>
      <c r="C14" s="8"/>
      <c r="D14" s="26"/>
      <c r="E14" s="26"/>
      <c r="F14" s="26"/>
      <c r="G14" s="26"/>
      <c r="K14" s="32" t="s">
        <v>159</v>
      </c>
    </row>
    <row r="15" spans="1:19" x14ac:dyDescent="0.15">
      <c r="A15" s="26"/>
      <c r="B15" s="8"/>
      <c r="C15" s="8"/>
      <c r="D15" s="26"/>
      <c r="E15" s="26"/>
      <c r="F15" s="26"/>
      <c r="G15" s="26"/>
    </row>
    <row r="16" spans="1:19" x14ac:dyDescent="0.15">
      <c r="A16" s="26"/>
      <c r="B16" s="8"/>
      <c r="C16" s="8"/>
      <c r="D16" s="26"/>
      <c r="E16" s="26"/>
      <c r="F16" s="26"/>
      <c r="G16" s="26"/>
    </row>
    <row r="17" spans="1:7" x14ac:dyDescent="0.15">
      <c r="A17" s="26"/>
      <c r="B17" s="8"/>
      <c r="C17" s="8"/>
      <c r="D17" s="26"/>
      <c r="E17" s="26"/>
      <c r="F17" s="26"/>
      <c r="G17" s="26"/>
    </row>
    <row r="18" spans="1:7" x14ac:dyDescent="0.15">
      <c r="A18" s="26"/>
      <c r="B18" s="8"/>
      <c r="C18" s="8"/>
      <c r="D18" s="26"/>
      <c r="E18" s="26"/>
      <c r="F18" s="26"/>
      <c r="G18" s="26"/>
    </row>
    <row r="19" spans="1:7" x14ac:dyDescent="0.15">
      <c r="A19" s="26"/>
      <c r="B19" s="8"/>
      <c r="C19" s="8"/>
      <c r="D19" s="26"/>
      <c r="E19" s="26"/>
      <c r="F19" s="26"/>
      <c r="G19" s="26"/>
    </row>
    <row r="20" spans="1:7" x14ac:dyDescent="0.15">
      <c r="A20" s="26"/>
      <c r="B20" s="8"/>
      <c r="C20" s="8"/>
      <c r="D20" s="26"/>
      <c r="E20" s="26"/>
      <c r="F20" s="26"/>
      <c r="G20" s="26"/>
    </row>
    <row r="21" spans="1:7" x14ac:dyDescent="0.15">
      <c r="A21" s="26"/>
      <c r="B21" s="8"/>
      <c r="C21" s="8"/>
      <c r="D21" s="26"/>
      <c r="E21" s="26"/>
      <c r="F21" s="26"/>
      <c r="G21" s="26"/>
    </row>
    <row r="22" spans="1:7" x14ac:dyDescent="0.15">
      <c r="A22" s="26"/>
      <c r="B22" s="8"/>
      <c r="C22" s="8"/>
      <c r="D22" s="26"/>
      <c r="E22" s="26"/>
      <c r="F22" s="26"/>
      <c r="G22" s="26"/>
    </row>
    <row r="23" spans="1:7" x14ac:dyDescent="0.15">
      <c r="A23" s="26"/>
      <c r="B23" s="8"/>
      <c r="C23" s="8"/>
      <c r="D23" s="26"/>
      <c r="E23" s="26"/>
      <c r="F23" s="26"/>
      <c r="G23" s="26"/>
    </row>
    <row r="24" spans="1:7" x14ac:dyDescent="0.15">
      <c r="A24" s="26"/>
      <c r="B24" s="8"/>
      <c r="C24" s="8"/>
      <c r="D24" s="26"/>
      <c r="E24" s="26"/>
      <c r="F24" s="26"/>
      <c r="G24" s="26"/>
    </row>
    <row r="25" spans="1:7" x14ac:dyDescent="0.15">
      <c r="A25" s="26"/>
      <c r="B25" s="8"/>
      <c r="C25" s="8"/>
      <c r="D25" s="26"/>
      <c r="E25" s="26"/>
      <c r="F25" s="26"/>
      <c r="G25" s="26"/>
    </row>
    <row r="26" spans="1:7" x14ac:dyDescent="0.15">
      <c r="A26" s="26"/>
      <c r="B26" s="8"/>
      <c r="C26" s="8"/>
      <c r="D26" s="26"/>
      <c r="E26" s="26"/>
      <c r="F26" s="26"/>
      <c r="G26" s="26"/>
    </row>
    <row r="27" spans="1:7" x14ac:dyDescent="0.15">
      <c r="A27" s="26"/>
      <c r="B27" s="8"/>
      <c r="C27" s="8"/>
      <c r="D27" s="26"/>
      <c r="E27" s="26"/>
      <c r="F27" s="26"/>
      <c r="G27" s="26"/>
    </row>
    <row r="28" spans="1:7" x14ac:dyDescent="0.15">
      <c r="A28" s="26"/>
      <c r="B28" s="8"/>
      <c r="C28" s="8"/>
      <c r="D28" s="26"/>
      <c r="E28" s="26"/>
      <c r="F28" s="26"/>
      <c r="G28" s="26"/>
    </row>
    <row r="29" spans="1:7" x14ac:dyDescent="0.15">
      <c r="A29" s="26"/>
      <c r="B29" s="8"/>
      <c r="C29" s="8"/>
      <c r="D29" s="26"/>
      <c r="E29" s="26"/>
      <c r="F29" s="26"/>
      <c r="G29" s="26"/>
    </row>
    <row r="30" spans="1:7" x14ac:dyDescent="0.15">
      <c r="A30" s="26"/>
      <c r="B30" s="8"/>
      <c r="C30" s="8"/>
      <c r="D30" s="26"/>
      <c r="E30" s="26"/>
      <c r="F30" s="26"/>
      <c r="G30" s="26"/>
    </row>
    <row r="31" spans="1:7" x14ac:dyDescent="0.15">
      <c r="A31" s="26"/>
      <c r="B31" s="8"/>
      <c r="C31" s="8"/>
      <c r="D31" s="26"/>
      <c r="E31" s="26"/>
      <c r="F31" s="26"/>
      <c r="G31" s="26"/>
    </row>
    <row r="32" spans="1:7" x14ac:dyDescent="0.15">
      <c r="A32" s="26"/>
      <c r="B32" s="8"/>
      <c r="C32" s="8"/>
      <c r="D32" s="26"/>
      <c r="E32" s="26"/>
      <c r="F32" s="26"/>
      <c r="G32" s="26"/>
    </row>
    <row r="33" spans="1:7" x14ac:dyDescent="0.15">
      <c r="A33" s="26"/>
      <c r="B33" s="8"/>
      <c r="C33" s="8"/>
      <c r="D33" s="26"/>
      <c r="E33" s="26"/>
      <c r="F33" s="26"/>
      <c r="G33" s="26"/>
    </row>
    <row r="34" spans="1:7" x14ac:dyDescent="0.15">
      <c r="A34" s="26"/>
      <c r="B34" s="8"/>
      <c r="C34" s="8"/>
      <c r="D34" s="26"/>
      <c r="E34" s="26"/>
      <c r="F34" s="26"/>
      <c r="G34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971-68FB-FD41-B53B-2675BAD78A00}">
  <dimension ref="A2:S36"/>
  <sheetViews>
    <sheetView tabSelected="1" topLeftCell="A3" workbookViewId="0">
      <selection activeCell="M9" sqref="M9"/>
    </sheetView>
  </sheetViews>
  <sheetFormatPr baseColWidth="10" defaultRowHeight="14" x14ac:dyDescent="0.15"/>
  <cols>
    <col min="1" max="1" width="6.5" style="9" customWidth="1"/>
    <col min="2" max="2" width="33.33203125" customWidth="1"/>
    <col min="3" max="3" width="21.83203125" customWidth="1"/>
    <col min="4" max="7" width="10.83203125" style="9"/>
    <col min="8" max="8" width="4.5" customWidth="1"/>
    <col min="9" max="9" width="5" customWidth="1"/>
    <col min="10" max="10" width="12.6640625" customWidth="1"/>
    <col min="11" max="11" width="6.5" customWidth="1"/>
    <col min="12" max="12" width="19" customWidth="1"/>
  </cols>
  <sheetData>
    <row r="2" spans="1:19" x14ac:dyDescent="0.15">
      <c r="A2" s="28" t="s">
        <v>149</v>
      </c>
    </row>
    <row r="3" spans="1:19" x14ac:dyDescent="0.15">
      <c r="B3" s="29" t="s">
        <v>150</v>
      </c>
    </row>
    <row r="5" spans="1:19" x14ac:dyDescent="0.15">
      <c r="A5" s="11" t="s">
        <v>99</v>
      </c>
      <c r="B5" s="11" t="s">
        <v>95</v>
      </c>
      <c r="C5" s="11" t="s">
        <v>96</v>
      </c>
      <c r="D5" s="11" t="s">
        <v>97</v>
      </c>
      <c r="E5" s="11" t="s">
        <v>100</v>
      </c>
      <c r="F5" s="11" t="s">
        <v>101</v>
      </c>
      <c r="G5" s="11" t="s">
        <v>98</v>
      </c>
      <c r="M5" s="31" t="str">
        <f>"CREATE TABLE """&amp;B3&amp;""" ("</f>
        <v>CREATE TABLE "tr_product" (</v>
      </c>
      <c r="O5" t="s">
        <v>163</v>
      </c>
      <c r="Q5" t="s">
        <v>164</v>
      </c>
    </row>
    <row r="6" spans="1:19" x14ac:dyDescent="0.15">
      <c r="A6" s="25" t="s">
        <v>78</v>
      </c>
      <c r="B6" s="10" t="s">
        <v>112</v>
      </c>
      <c r="C6" s="8" t="str">
        <f>VLOOKUP(B6,'Từ điển'!A:F,2,0)</f>
        <v>cd_product</v>
      </c>
      <c r="D6" s="26" t="str">
        <f>VLOOKUP(B6,'Từ điển'!A:F,3,0)</f>
        <v>varchar</v>
      </c>
      <c r="E6" s="26">
        <f>IF(VLOOKUP(B6,'Từ điển'!A:F,4,0)=0,"",VLOOKUP(B6,'Từ điển'!A:F,4,0))</f>
        <v>20</v>
      </c>
      <c r="F6" s="26" t="str">
        <f>IF(VLOOKUP(B6,'Từ điển'!A:F,5,0)=0,"",VLOOKUP(B6,'Từ điển'!A:F,5,0))</f>
        <v/>
      </c>
      <c r="G6" s="26" t="str">
        <f>IF(VLOOKUP(B6,'Từ điển'!A:F,6,0)=0,"",VLOOKUP(B6,'Từ điển'!A:F,6,0))</f>
        <v/>
      </c>
      <c r="I6" t="str">
        <f t="shared" ref="I6" si="0">SUBSTITUTE(PROPER(C6),"_","")</f>
        <v>CdProduct</v>
      </c>
      <c r="J6" t="str">
        <f>LOWER(LEFT(I6,1))&amp;RIGHT(I6,LEN(I6)-1)</f>
        <v>cdProduct</v>
      </c>
      <c r="K6" t="str">
        <f>IF(D6="varchar","String "&amp;J6&amp;";",IF(D6="integer","int "&amp;J6&amp;";","DateTime "&amp;J6&amp;";"))</f>
        <v>String cdProduct;</v>
      </c>
      <c r="L6" t="str">
        <f>"required this."&amp;J6&amp;","</f>
        <v>required this.cdProduct,</v>
      </c>
      <c r="M6" s="32" t="str">
        <f>"  "&amp;""""&amp;C6&amp;""""&amp;" "&amp;IF(D6="varchar",D6&amp;"("&amp;E6&amp;")",D6)&amp;IF(A6="◯"," PRIMARY KEY,",",")</f>
        <v xml:space="preserve">  "cd_product" varchar(20) PRIMARY KEY,</v>
      </c>
      <c r="O6" t="str">
        <f>""""&amp;C6&amp;""":"&amp;" "&amp;J6&amp;","</f>
        <v>"cd_product": cdProduct,</v>
      </c>
      <c r="Q6" s="29" t="str">
        <f>J6&amp;" = "&amp;"map["&amp;""""&amp;C6&amp;"""],"</f>
        <v>cdProduct = map["cd_product"],</v>
      </c>
      <c r="S6" t="str">
        <f>J6&amp;": maps[i]["&amp;""""&amp;C6&amp;"""],"</f>
        <v>cdProduct: maps[i]["cd_product"],</v>
      </c>
    </row>
    <row r="7" spans="1:19" x14ac:dyDescent="0.15">
      <c r="A7" s="25" t="s">
        <v>78</v>
      </c>
      <c r="B7" s="10" t="s">
        <v>152</v>
      </c>
      <c r="C7" s="8" t="str">
        <f>VLOOKUP(B7,'Từ điển'!A:F,2,0)</f>
        <v>cd_store</v>
      </c>
      <c r="D7" s="26" t="str">
        <f>VLOOKUP(B7,'Từ điển'!A:F,3,0)</f>
        <v>varchar</v>
      </c>
      <c r="E7" s="26">
        <f>IF(VLOOKUP(B7,'Từ điển'!A:F,4,0)=0,"",VLOOKUP(B7,'Từ điển'!A:F,4,0))</f>
        <v>20</v>
      </c>
      <c r="F7" s="26" t="str">
        <f>IF(VLOOKUP(B7,'Từ điển'!A:F,5,0)=0,"",VLOOKUP(B7,'Từ điển'!A:F,5,0))</f>
        <v/>
      </c>
      <c r="G7" s="26" t="str">
        <f>IF(VLOOKUP(B7,'Từ điển'!A:F,6,0)=0,"",VLOOKUP(B7,'Từ điển'!A:F,6,0))</f>
        <v/>
      </c>
      <c r="I7" t="str">
        <f t="shared" ref="I7:I16" si="1">SUBSTITUTE(PROPER(C7),"_","")</f>
        <v>CdStore</v>
      </c>
      <c r="J7" t="str">
        <f t="shared" ref="J7:J16" si="2">LOWER(LEFT(I7,1))&amp;RIGHT(I7,LEN(I7)-1)</f>
        <v>cdStore</v>
      </c>
      <c r="K7" t="str">
        <f t="shared" ref="K7:K15" si="3">IF(D7="varchar","String "&amp;J7&amp;";",IF(D7="integer","int "&amp;J7&amp;";","DateTime "&amp;J7&amp;";"))</f>
        <v>String cdStore;</v>
      </c>
      <c r="L7" t="str">
        <f t="shared" ref="L7:L16" si="4">"required this."&amp;J7&amp;","</f>
        <v>required this.cdStore,</v>
      </c>
      <c r="M7" s="32" t="str">
        <f t="shared" ref="M7:M16" si="5">"  "&amp;""""&amp;C7&amp;""""&amp;" "&amp;IF(D7="varchar",D7&amp;"("&amp;E7&amp;")",D7)&amp;IF(A7="◯"," PRIMARY KEY,",",")</f>
        <v xml:space="preserve">  "cd_store" varchar(20) PRIMARY KEY,</v>
      </c>
      <c r="O7" t="str">
        <f t="shared" ref="O7:O16" si="6">""""&amp;C7&amp;""":"&amp;" "&amp;J7&amp;","</f>
        <v>"cd_store": cdStore,</v>
      </c>
      <c r="Q7" s="29" t="str">
        <f t="shared" ref="Q7:Q16" si="7">J7&amp;" = "&amp;"map["&amp;""""&amp;C7&amp;"""],"</f>
        <v>cdStore = map["cd_store"],</v>
      </c>
      <c r="S7" t="str">
        <f t="shared" ref="S7:S16" si="8">J7&amp;": maps[i]["&amp;""""&amp;C7&amp;"""],"</f>
        <v>cdStore: maps[i]["cd_store"],</v>
      </c>
    </row>
    <row r="8" spans="1:19" x14ac:dyDescent="0.15">
      <c r="A8" s="26"/>
      <c r="B8" s="8" t="s">
        <v>124</v>
      </c>
      <c r="C8" s="8" t="str">
        <f>VLOOKUP(B8,'Từ điển'!A:F,2,0)</f>
        <v>nm_product</v>
      </c>
      <c r="D8" s="26" t="str">
        <f>VLOOKUP(B8,'Từ điển'!A:F,3,0)</f>
        <v>varchar</v>
      </c>
      <c r="E8" s="26">
        <f>IF(VLOOKUP(B8,'Từ điển'!A:F,4,0)=0,"",VLOOKUP(B8,'Từ điển'!A:F,4,0))</f>
        <v>100</v>
      </c>
      <c r="F8" s="26" t="str">
        <f>IF(VLOOKUP(B8,'Từ điển'!A:F,5,0)=0,"",VLOOKUP(B8,'Từ điển'!A:F,5,0))</f>
        <v/>
      </c>
      <c r="G8" s="26" t="str">
        <f>IF(VLOOKUP(B8,'Từ điển'!A:F,6,0)=0,"",VLOOKUP(B8,'Từ điển'!A:F,6,0))</f>
        <v/>
      </c>
      <c r="I8" t="str">
        <f t="shared" si="1"/>
        <v>NmProduct</v>
      </c>
      <c r="J8" t="str">
        <f t="shared" si="2"/>
        <v>nmProduct</v>
      </c>
      <c r="K8" t="str">
        <f t="shared" si="3"/>
        <v>String nmProduct;</v>
      </c>
      <c r="L8" t="str">
        <f t="shared" si="4"/>
        <v>required this.nmProduct,</v>
      </c>
      <c r="M8" s="32" t="str">
        <f t="shared" si="5"/>
        <v xml:space="preserve">  "nm_product" varchar(100),</v>
      </c>
      <c r="O8" t="str">
        <f t="shared" si="6"/>
        <v>"nm_product": nmProduct,</v>
      </c>
      <c r="Q8" s="29" t="str">
        <f t="shared" si="7"/>
        <v>nmProduct = map["nm_product"],</v>
      </c>
      <c r="S8" t="str">
        <f t="shared" si="8"/>
        <v>nmProduct: maps[i]["nm_product"],</v>
      </c>
    </row>
    <row r="9" spans="1:19" x14ac:dyDescent="0.15">
      <c r="A9" s="26"/>
      <c r="B9" s="8" t="s">
        <v>185</v>
      </c>
      <c r="C9" s="8" t="str">
        <f>VLOOKUP(B9,'Từ điển'!A:F,2,0)</f>
        <v>nm_product_en</v>
      </c>
      <c r="D9" s="26" t="str">
        <f>VLOOKUP(B9,'Từ điển'!A:F,3,0)</f>
        <v>varchar</v>
      </c>
      <c r="E9" s="26">
        <f>IF(VLOOKUP(B9,'Từ điển'!A:F,4,0)=0,"",VLOOKUP(B9,'Từ điển'!A:F,4,0))</f>
        <v>100</v>
      </c>
      <c r="F9" s="26" t="str">
        <f>IF(VLOOKUP(B9,'Từ điển'!A:F,5,0)=0,"",VLOOKUP(B9,'Từ điển'!A:F,5,0))</f>
        <v/>
      </c>
      <c r="G9" s="26" t="str">
        <f>IF(VLOOKUP(B9,'Từ điển'!A:F,6,0)=0,"",VLOOKUP(B9,'Từ điển'!A:F,6,0))</f>
        <v/>
      </c>
      <c r="I9" t="str">
        <f t="shared" ref="I9" si="9">SUBSTITUTE(PROPER(C9),"_","")</f>
        <v>NmProductEn</v>
      </c>
      <c r="J9" t="str">
        <f t="shared" ref="J9" si="10">LOWER(LEFT(I9,1))&amp;RIGHT(I9,LEN(I9)-1)</f>
        <v>nmProductEn</v>
      </c>
      <c r="K9" t="str">
        <f t="shared" ref="K9" si="11">IF(D9="varchar","String "&amp;J9&amp;";",IF(D9="integer","int "&amp;J9&amp;";","DateTime "&amp;J9&amp;";"))</f>
        <v>String nmProductEn;</v>
      </c>
      <c r="L9" t="str">
        <f t="shared" ref="L9" si="12">"required this."&amp;J9&amp;","</f>
        <v>required this.nmProductEn,</v>
      </c>
      <c r="M9" s="32" t="str">
        <f t="shared" ref="M9" si="13">"  "&amp;""""&amp;C9&amp;""""&amp;" "&amp;IF(D9="varchar",D9&amp;"("&amp;E9&amp;")",D9)&amp;IF(A9="◯"," PRIMARY KEY,",",")</f>
        <v xml:space="preserve">  "nm_product_en" varchar(100),</v>
      </c>
      <c r="O9" t="str">
        <f t="shared" ref="O9" si="14">""""&amp;C9&amp;""":"&amp;" "&amp;J9&amp;","</f>
        <v>"nm_product_en": nmProductEn,</v>
      </c>
      <c r="Q9" s="29" t="str">
        <f t="shared" ref="Q9" si="15">J9&amp;" = "&amp;"map["&amp;""""&amp;C9&amp;"""],"</f>
        <v>nmProductEn = map["nm_product_en"],</v>
      </c>
      <c r="S9" t="str">
        <f t="shared" ref="S9" si="16">J9&amp;": maps[i]["&amp;""""&amp;C9&amp;"""],"</f>
        <v>nmProductEn: maps[i]["nm_product_en"],</v>
      </c>
    </row>
    <row r="10" spans="1:19" x14ac:dyDescent="0.15">
      <c r="A10" s="26"/>
      <c r="B10" s="8" t="s">
        <v>122</v>
      </c>
      <c r="C10" s="8" t="str">
        <f>VLOOKUP(B10,'Từ điển'!A:F,2,0)</f>
        <v>dt_start</v>
      </c>
      <c r="D10" s="26" t="str">
        <f>VLOOKUP(B10,'Từ điển'!A:F,3,0)</f>
        <v>date</v>
      </c>
      <c r="E10" s="26">
        <f>IF(VLOOKUP(B10,'Từ điển'!A:F,4,0)=0,"",VLOOKUP(B10,'Từ điển'!A:F,4,0))</f>
        <v>8</v>
      </c>
      <c r="F10" s="26" t="str">
        <f>IF(VLOOKUP(B10,'Từ điển'!A:F,5,0)=0,"",VLOOKUP(B10,'Từ điển'!A:F,5,0))</f>
        <v/>
      </c>
      <c r="G10" s="26" t="str">
        <f>IF(VLOOKUP(B10,'Từ điển'!A:F,6,0)=0,"",VLOOKUP(B10,'Từ điển'!A:F,6,0))</f>
        <v/>
      </c>
      <c r="I10" t="str">
        <f t="shared" si="1"/>
        <v>DtStart</v>
      </c>
      <c r="J10" t="str">
        <f t="shared" si="2"/>
        <v>dtStart</v>
      </c>
      <c r="K10" t="str">
        <f t="shared" si="3"/>
        <v>DateTime dtStart;</v>
      </c>
      <c r="L10" t="str">
        <f t="shared" si="4"/>
        <v>required this.dtStart,</v>
      </c>
      <c r="M10" s="32" t="str">
        <f t="shared" si="5"/>
        <v xml:space="preserve">  "dt_start" date,</v>
      </c>
      <c r="O10" t="str">
        <f t="shared" si="6"/>
        <v>"dt_start": dtStart,</v>
      </c>
      <c r="Q10" s="29" t="str">
        <f t="shared" si="7"/>
        <v>dtStart = map["dt_start"],</v>
      </c>
      <c r="S10" t="str">
        <f t="shared" si="8"/>
        <v>dtStart: maps[i]["dt_start"],</v>
      </c>
    </row>
    <row r="11" spans="1:19" x14ac:dyDescent="0.15">
      <c r="A11" s="26"/>
      <c r="B11" s="8" t="s">
        <v>172</v>
      </c>
      <c r="C11" s="8" t="str">
        <f>VLOOKUP(B11,'Từ điển'!A:F,2,0)</f>
        <v>dt_end</v>
      </c>
      <c r="D11" s="26" t="str">
        <f>VLOOKUP(B11,'Từ điển'!A:F,3,0)</f>
        <v>date</v>
      </c>
      <c r="E11" s="26">
        <f>IF(VLOOKUP(B11,'Từ điển'!A:F,4,0)=0,"",VLOOKUP(B11,'Từ điển'!A:F,4,0))</f>
        <v>8</v>
      </c>
      <c r="F11" s="26" t="str">
        <f>IF(VLOOKUP(B11,'Từ điển'!A:F,5,0)=0,"",VLOOKUP(B11,'Từ điển'!A:F,5,0))</f>
        <v/>
      </c>
      <c r="G11" s="26" t="str">
        <f>IF(VLOOKUP(B11,'Từ điển'!A:F,6,0)=0,"",VLOOKUP(B11,'Từ điển'!A:F,6,0))</f>
        <v/>
      </c>
      <c r="I11" t="str">
        <f t="shared" si="1"/>
        <v>DtEnd</v>
      </c>
      <c r="J11" t="str">
        <f t="shared" si="2"/>
        <v>dtEnd</v>
      </c>
      <c r="K11" t="str">
        <f t="shared" si="3"/>
        <v>DateTime dtEnd;</v>
      </c>
      <c r="L11" t="str">
        <f t="shared" si="4"/>
        <v>required this.dtEnd,</v>
      </c>
      <c r="M11" s="32" t="str">
        <f t="shared" si="5"/>
        <v xml:space="preserve">  "dt_end" date,</v>
      </c>
      <c r="O11" t="str">
        <f t="shared" si="6"/>
        <v>"dt_end": dtEnd,</v>
      </c>
      <c r="Q11" s="29" t="str">
        <f t="shared" si="7"/>
        <v>dtEnd = map["dt_end"],</v>
      </c>
      <c r="S11" t="str">
        <f t="shared" si="8"/>
        <v>dtEnd: maps[i]["dt_end"],</v>
      </c>
    </row>
    <row r="12" spans="1:19" x14ac:dyDescent="0.15">
      <c r="A12" s="26"/>
      <c r="B12" s="8" t="s">
        <v>126</v>
      </c>
      <c r="C12" s="8" t="str">
        <f>VLOOKUP(B12,'Từ điển'!A:F,2,0)</f>
        <v>kin_price</v>
      </c>
      <c r="D12" s="26" t="str">
        <f>VLOOKUP(B12,'Từ điển'!A:F,3,0)</f>
        <v>integer</v>
      </c>
      <c r="E12" s="26">
        <f>IF(VLOOKUP(B12,'Từ điển'!A:F,4,0)=0,"",VLOOKUP(B12,'Từ điển'!A:F,4,0))</f>
        <v>10</v>
      </c>
      <c r="F12" s="26" t="str">
        <f>IF(VLOOKUP(B12,'Từ điển'!A:F,5,0)=0,"",VLOOKUP(B12,'Từ điển'!A:F,5,0))</f>
        <v/>
      </c>
      <c r="G12" s="26" t="str">
        <f>IF(VLOOKUP(B12,'Từ điển'!A:F,6,0)=0,"",VLOOKUP(B12,'Từ điển'!A:F,6,0))</f>
        <v/>
      </c>
      <c r="I12" t="str">
        <f t="shared" si="1"/>
        <v>KinPrice</v>
      </c>
      <c r="J12" t="str">
        <f t="shared" si="2"/>
        <v>kinPrice</v>
      </c>
      <c r="K12" t="str">
        <f t="shared" si="3"/>
        <v>int kinPrice;</v>
      </c>
      <c r="L12" t="str">
        <f t="shared" si="4"/>
        <v>required this.kinPrice,</v>
      </c>
      <c r="M12" s="32" t="str">
        <f t="shared" si="5"/>
        <v xml:space="preserve">  "kin_price" integer,</v>
      </c>
      <c r="O12" t="str">
        <f t="shared" si="6"/>
        <v>"kin_price": kinPrice,</v>
      </c>
      <c r="Q12" s="29" t="str">
        <f t="shared" si="7"/>
        <v>kinPrice = map["kin_price"],</v>
      </c>
      <c r="S12" t="str">
        <f t="shared" si="8"/>
        <v>kinPrice: maps[i]["kin_price"],</v>
      </c>
    </row>
    <row r="13" spans="1:19" x14ac:dyDescent="0.15">
      <c r="A13" s="26"/>
      <c r="B13" s="8" t="s">
        <v>129</v>
      </c>
      <c r="C13" s="8" t="str">
        <f>VLOOKUP(B13,'Từ điển'!A:F,2,0)</f>
        <v>type_unit</v>
      </c>
      <c r="D13" s="26" t="str">
        <f>VLOOKUP(B13,'Từ điển'!A:F,3,0)</f>
        <v>varchar</v>
      </c>
      <c r="E13" s="26">
        <f>IF(VLOOKUP(B13,'Từ điển'!A:F,4,0)=0,"",VLOOKUP(B13,'Từ điển'!A:F,4,0))</f>
        <v>3</v>
      </c>
      <c r="F13" s="26" t="str">
        <f>IF(VLOOKUP(B13,'Từ điển'!A:F,5,0)=0,"",VLOOKUP(B13,'Từ điển'!A:F,5,0))</f>
        <v/>
      </c>
      <c r="G13" s="26" t="str">
        <f>IF(VLOOKUP(B13,'Từ điển'!A:F,6,0)=0,"",VLOOKUP(B13,'Từ điển'!A:F,6,0))</f>
        <v/>
      </c>
      <c r="I13" t="str">
        <f t="shared" si="1"/>
        <v>TypeUnit</v>
      </c>
      <c r="J13" t="str">
        <f t="shared" si="2"/>
        <v>typeUnit</v>
      </c>
      <c r="K13" t="str">
        <f t="shared" si="3"/>
        <v>String typeUnit;</v>
      </c>
      <c r="L13" t="str">
        <f t="shared" si="4"/>
        <v>required this.typeUnit,</v>
      </c>
      <c r="M13" s="32" t="str">
        <f t="shared" si="5"/>
        <v xml:space="preserve">  "type_unit" varchar(3),</v>
      </c>
      <c r="O13" t="str">
        <f t="shared" si="6"/>
        <v>"type_unit": typeUnit,</v>
      </c>
      <c r="Q13" s="29" t="str">
        <f t="shared" si="7"/>
        <v>typeUnit = map["type_unit"],</v>
      </c>
      <c r="S13" t="str">
        <f t="shared" si="8"/>
        <v>typeUnit: maps[i]["type_unit"],</v>
      </c>
    </row>
    <row r="14" spans="1:19" x14ac:dyDescent="0.15">
      <c r="A14" s="26"/>
      <c r="B14" s="8" t="s">
        <v>132</v>
      </c>
      <c r="C14" s="8" t="str">
        <f>VLOOKUP(B14,'Từ điển'!A:F,2,0)</f>
        <v>qnt_in</v>
      </c>
      <c r="D14" s="26" t="str">
        <f>VLOOKUP(B14,'Từ điển'!A:F,3,0)</f>
        <v>integer</v>
      </c>
      <c r="E14" s="26">
        <f>IF(VLOOKUP(B14,'Từ điển'!A:F,4,0)=0,"",VLOOKUP(B14,'Từ điển'!A:F,4,0))</f>
        <v>10</v>
      </c>
      <c r="F14" s="26" t="str">
        <f>IF(VLOOKUP(B14,'Từ điển'!A:F,5,0)=0,"",VLOOKUP(B14,'Từ điển'!A:F,5,0))</f>
        <v/>
      </c>
      <c r="G14" s="26" t="str">
        <f>IF(VLOOKUP(B14,'Từ điển'!A:F,6,0)=0,"",VLOOKUP(B14,'Từ điển'!A:F,6,0))</f>
        <v/>
      </c>
      <c r="I14" t="str">
        <f t="shared" si="1"/>
        <v>QntIn</v>
      </c>
      <c r="J14" t="str">
        <f t="shared" si="2"/>
        <v>qntIn</v>
      </c>
      <c r="K14" t="str">
        <f t="shared" si="3"/>
        <v>int qntIn;</v>
      </c>
      <c r="L14" t="str">
        <f t="shared" si="4"/>
        <v>required this.qntIn,</v>
      </c>
      <c r="M14" s="32" t="str">
        <f t="shared" si="5"/>
        <v xml:space="preserve">  "qnt_in" integer,</v>
      </c>
      <c r="O14" t="str">
        <f t="shared" si="6"/>
        <v>"qnt_in": qntIn,</v>
      </c>
      <c r="Q14" s="29" t="str">
        <f t="shared" si="7"/>
        <v>qntIn = map["qnt_in"],</v>
      </c>
      <c r="S14" t="str">
        <f t="shared" si="8"/>
        <v>qntIn: maps[i]["qnt_in"],</v>
      </c>
    </row>
    <row r="15" spans="1:19" x14ac:dyDescent="0.15">
      <c r="A15" s="26"/>
      <c r="B15" s="8" t="s">
        <v>133</v>
      </c>
      <c r="C15" s="8" t="str">
        <f>VLOOKUP(B15,'Từ điển'!A:F,2,0)</f>
        <v>qnt_remain</v>
      </c>
      <c r="D15" s="26" t="str">
        <f>VLOOKUP(B15,'Từ điển'!A:F,3,0)</f>
        <v>integer</v>
      </c>
      <c r="E15" s="26">
        <f>IF(VLOOKUP(B15,'Từ điển'!A:F,4,0)=0,"",VLOOKUP(B15,'Từ điển'!A:F,4,0))</f>
        <v>10</v>
      </c>
      <c r="F15" s="26" t="str">
        <f>IF(VLOOKUP(B15,'Từ điển'!A:F,5,0)=0,"",VLOOKUP(B15,'Từ điển'!A:F,5,0))</f>
        <v/>
      </c>
      <c r="G15" s="26" t="str">
        <f>IF(VLOOKUP(B15,'Từ điển'!A:F,6,0)=0,"",VLOOKUP(B15,'Từ điển'!A:F,6,0))</f>
        <v/>
      </c>
      <c r="I15" t="str">
        <f t="shared" si="1"/>
        <v>QntRemain</v>
      </c>
      <c r="J15" t="str">
        <f t="shared" si="2"/>
        <v>qntRemain</v>
      </c>
      <c r="K15" t="str">
        <f t="shared" si="3"/>
        <v>int qntRemain;</v>
      </c>
      <c r="L15" t="str">
        <f t="shared" si="4"/>
        <v>required this.qntRemain,</v>
      </c>
      <c r="M15" s="32" t="str">
        <f t="shared" si="5"/>
        <v xml:space="preserve">  "qnt_remain" integer,</v>
      </c>
      <c r="O15" t="str">
        <f t="shared" si="6"/>
        <v>"qnt_remain": qntRemain,</v>
      </c>
      <c r="Q15" s="29" t="str">
        <f t="shared" si="7"/>
        <v>qntRemain = map["qnt_remain"],</v>
      </c>
      <c r="S15" t="str">
        <f t="shared" si="8"/>
        <v>qntRemain: maps[i]["qnt_remain"],</v>
      </c>
    </row>
    <row r="16" spans="1:19" x14ac:dyDescent="0.15">
      <c r="A16" s="26"/>
      <c r="B16" s="8" t="s">
        <v>181</v>
      </c>
      <c r="C16" s="8" t="str">
        <f>VLOOKUP(B16,'Từ điển'!A:F,2,0)</f>
        <v>cd_country</v>
      </c>
      <c r="D16" s="26" t="str">
        <f>VLOOKUP(B16,'Từ điển'!A:F,3,0)</f>
        <v>integer</v>
      </c>
      <c r="E16" s="26">
        <f>IF(VLOOKUP(B16,'Từ điển'!A:F,4,0)=0,"",VLOOKUP(B16,'Từ điển'!A:F,4,0))</f>
        <v>3</v>
      </c>
      <c r="F16" s="26" t="str">
        <f>IF(VLOOKUP(B16,'Từ điển'!A:F,5,0)=0,"",VLOOKUP(B16,'Từ điển'!A:F,5,0))</f>
        <v/>
      </c>
      <c r="G16" s="26" t="str">
        <f>IF(VLOOKUP(B16,'Từ điển'!A:F,6,0)=0,"",VLOOKUP(B16,'Từ điển'!A:F,6,0))</f>
        <v/>
      </c>
      <c r="I16" t="str">
        <f t="shared" si="1"/>
        <v>CdCountry</v>
      </c>
      <c r="J16" t="str">
        <f t="shared" si="2"/>
        <v>cdCountry</v>
      </c>
      <c r="K16" t="str">
        <f>IF(D16="varchar","String "&amp;J16&amp;";",IF(D16="integer","int "&amp;J16&amp;";","DateTime "&amp;J16&amp;";"))</f>
        <v>int cdCountry;</v>
      </c>
      <c r="L16" t="str">
        <f t="shared" si="4"/>
        <v>required this.cdCountry,</v>
      </c>
      <c r="M16" s="32" t="str">
        <f t="shared" si="5"/>
        <v xml:space="preserve">  "cd_country" integer,</v>
      </c>
      <c r="O16" t="str">
        <f t="shared" si="6"/>
        <v>"cd_country": cdCountry,</v>
      </c>
      <c r="Q16" s="29" t="str">
        <f t="shared" si="7"/>
        <v>cdCountry = map["cd_country"],</v>
      </c>
      <c r="S16" t="str">
        <f t="shared" si="8"/>
        <v>cdCountry: maps[i]["cd_country"],</v>
      </c>
    </row>
    <row r="17" spans="1:12" x14ac:dyDescent="0.15">
      <c r="A17" s="26"/>
      <c r="B17" s="8"/>
      <c r="C17" s="8"/>
      <c r="D17" s="26"/>
      <c r="E17" s="26"/>
      <c r="F17" s="26"/>
      <c r="G17" s="26"/>
      <c r="I17" s="32" t="s">
        <v>159</v>
      </c>
    </row>
    <row r="18" spans="1:12" x14ac:dyDescent="0.15">
      <c r="A18" s="26"/>
      <c r="B18" s="8"/>
      <c r="C18" s="8"/>
      <c r="D18" s="26"/>
      <c r="E18" s="26"/>
      <c r="F18" s="26"/>
      <c r="G18" s="26"/>
    </row>
    <row r="19" spans="1:12" x14ac:dyDescent="0.15">
      <c r="A19" s="26"/>
      <c r="B19" s="8"/>
      <c r="C19" s="8"/>
      <c r="D19" s="26"/>
      <c r="E19" s="26"/>
      <c r="F19" s="26"/>
      <c r="G19" s="26"/>
    </row>
    <row r="20" spans="1:12" x14ac:dyDescent="0.15">
      <c r="A20" s="26"/>
      <c r="B20" s="8"/>
      <c r="C20" s="8"/>
      <c r="D20" s="26"/>
      <c r="E20" s="26"/>
      <c r="F20" s="26"/>
      <c r="G20" s="26"/>
    </row>
    <row r="21" spans="1:12" x14ac:dyDescent="0.15">
      <c r="A21" s="26"/>
      <c r="B21" s="8"/>
      <c r="C21" s="8"/>
      <c r="D21" s="26"/>
      <c r="E21" s="26"/>
      <c r="F21" s="26"/>
      <c r="G21" s="26"/>
      <c r="L21" t="e">
        <f>L6&amp;L7&amp;L8&amp;L10&amp;L12&amp;L13&amp;#REF!&amp;#REF!&amp;L14&amp;L15</f>
        <v>#REF!</v>
      </c>
    </row>
    <row r="22" spans="1:12" x14ac:dyDescent="0.15">
      <c r="A22" s="26"/>
      <c r="B22" s="8"/>
      <c r="C22" s="8"/>
      <c r="D22" s="26"/>
      <c r="E22" s="26"/>
      <c r="F22" s="26"/>
      <c r="G22" s="26"/>
    </row>
    <row r="23" spans="1:12" x14ac:dyDescent="0.15">
      <c r="A23" s="26"/>
      <c r="B23" s="8"/>
      <c r="C23" s="8"/>
      <c r="D23" s="26"/>
      <c r="E23" s="26"/>
      <c r="F23" s="26"/>
      <c r="G23" s="26"/>
    </row>
    <row r="24" spans="1:12" x14ac:dyDescent="0.15">
      <c r="A24" s="26"/>
      <c r="B24" s="8"/>
      <c r="C24" s="8"/>
      <c r="D24" s="26"/>
      <c r="E24" s="26"/>
      <c r="F24" s="26"/>
      <c r="G24" s="26"/>
    </row>
    <row r="25" spans="1:12" x14ac:dyDescent="0.15">
      <c r="A25" s="26"/>
      <c r="B25" s="8"/>
      <c r="C25" s="8"/>
      <c r="D25" s="26"/>
      <c r="E25" s="26"/>
      <c r="F25" s="26"/>
      <c r="G25" s="26"/>
    </row>
    <row r="26" spans="1:12" x14ac:dyDescent="0.15">
      <c r="A26" s="26"/>
      <c r="B26" s="8"/>
      <c r="C26" s="8"/>
      <c r="D26" s="26"/>
      <c r="E26" s="26"/>
      <c r="F26" s="26"/>
      <c r="G26" s="26"/>
    </row>
    <row r="27" spans="1:12" x14ac:dyDescent="0.15">
      <c r="A27" s="26"/>
      <c r="B27" s="8"/>
      <c r="C27" s="8"/>
      <c r="D27" s="26"/>
      <c r="E27" s="26"/>
      <c r="F27" s="26"/>
      <c r="G27" s="26"/>
    </row>
    <row r="28" spans="1:12" x14ac:dyDescent="0.15">
      <c r="A28" s="26"/>
      <c r="B28" s="8"/>
      <c r="C28" s="8"/>
      <c r="D28" s="26"/>
      <c r="E28" s="26"/>
      <c r="F28" s="26"/>
      <c r="G28" s="26"/>
    </row>
    <row r="29" spans="1:12" x14ac:dyDescent="0.15">
      <c r="A29" s="26"/>
      <c r="B29" s="8"/>
      <c r="C29" s="8"/>
      <c r="D29" s="26"/>
      <c r="E29" s="26"/>
      <c r="F29" s="26"/>
      <c r="G29" s="26"/>
    </row>
    <row r="30" spans="1:12" x14ac:dyDescent="0.15">
      <c r="A30" s="26"/>
      <c r="B30" s="8"/>
      <c r="C30" s="8"/>
      <c r="D30" s="26"/>
      <c r="E30" s="26"/>
      <c r="F30" s="26"/>
      <c r="G30" s="26"/>
    </row>
    <row r="31" spans="1:12" x14ac:dyDescent="0.15">
      <c r="A31" s="26"/>
      <c r="B31" s="8"/>
      <c r="C31" s="8"/>
      <c r="D31" s="26"/>
      <c r="E31" s="26"/>
      <c r="F31" s="26"/>
      <c r="G31" s="26"/>
    </row>
    <row r="32" spans="1:12" x14ac:dyDescent="0.15">
      <c r="A32" s="26"/>
      <c r="B32" s="8"/>
      <c r="C32" s="8"/>
      <c r="D32" s="26"/>
      <c r="E32" s="26"/>
      <c r="F32" s="26"/>
      <c r="G32" s="26"/>
    </row>
    <row r="33" spans="1:7" x14ac:dyDescent="0.15">
      <c r="A33" s="26"/>
      <c r="B33" s="8"/>
      <c r="C33" s="8"/>
      <c r="D33" s="26"/>
      <c r="E33" s="26"/>
      <c r="F33" s="26"/>
      <c r="G33" s="26"/>
    </row>
    <row r="34" spans="1:7" x14ac:dyDescent="0.15">
      <c r="A34" s="26"/>
      <c r="B34" s="8"/>
      <c r="C34" s="8"/>
      <c r="D34" s="26"/>
      <c r="E34" s="26"/>
      <c r="F34" s="26"/>
      <c r="G34" s="26"/>
    </row>
    <row r="35" spans="1:7" x14ac:dyDescent="0.15">
      <c r="A35" s="26"/>
      <c r="B35" s="8"/>
      <c r="C35" s="8"/>
      <c r="D35" s="26"/>
      <c r="E35" s="26"/>
      <c r="F35" s="26"/>
      <c r="G35" s="26"/>
    </row>
    <row r="36" spans="1:7" x14ac:dyDescent="0.15">
      <c r="A36" s="26"/>
      <c r="B36" s="8"/>
      <c r="C36" s="8"/>
      <c r="D36" s="26"/>
      <c r="E36" s="26"/>
      <c r="F36" s="26"/>
      <c r="G36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1F2F-D9D8-3D45-BE37-E2A0A4A28B3E}">
  <dimension ref="A2:S35"/>
  <sheetViews>
    <sheetView topLeftCell="B1" workbookViewId="0">
      <selection activeCell="O6" sqref="O6"/>
    </sheetView>
  </sheetViews>
  <sheetFormatPr baseColWidth="10" defaultRowHeight="14" x14ac:dyDescent="0.15"/>
  <cols>
    <col min="1" max="1" width="6.5" style="9" customWidth="1"/>
    <col min="2" max="2" width="33.33203125" customWidth="1"/>
    <col min="3" max="3" width="21.83203125" customWidth="1"/>
    <col min="4" max="7" width="10.83203125" style="9"/>
  </cols>
  <sheetData>
    <row r="2" spans="1:19" x14ac:dyDescent="0.15">
      <c r="A2" s="28" t="s">
        <v>149</v>
      </c>
    </row>
    <row r="3" spans="1:19" x14ac:dyDescent="0.15">
      <c r="B3" s="29" t="s">
        <v>94</v>
      </c>
    </row>
    <row r="5" spans="1:19" x14ac:dyDescent="0.15">
      <c r="A5" s="11" t="s">
        <v>99</v>
      </c>
      <c r="B5" s="11" t="s">
        <v>95</v>
      </c>
      <c r="C5" s="11" t="s">
        <v>96</v>
      </c>
      <c r="D5" s="11" t="s">
        <v>97</v>
      </c>
      <c r="E5" s="11" t="s">
        <v>100</v>
      </c>
      <c r="F5" s="11" t="s">
        <v>101</v>
      </c>
      <c r="G5" s="11" t="s">
        <v>98</v>
      </c>
      <c r="M5" s="31" t="str">
        <f>"CREATE TABLE """&amp;B3&amp;""" ("</f>
        <v>CREATE TABLE "ma_literal" (</v>
      </c>
      <c r="O5" t="s">
        <v>163</v>
      </c>
      <c r="Q5" t="s">
        <v>164</v>
      </c>
    </row>
    <row r="6" spans="1:19" x14ac:dyDescent="0.15">
      <c r="A6" s="25" t="s">
        <v>78</v>
      </c>
      <c r="B6" s="10" t="s">
        <v>143</v>
      </c>
      <c r="C6" s="8" t="str">
        <f>VLOOKUP(B6,'Từ điển'!A:F,2,0)</f>
        <v>cd_type</v>
      </c>
      <c r="D6" s="26" t="str">
        <f>VLOOKUP(B6,'Từ điển'!A:F,3,0)</f>
        <v>varchar</v>
      </c>
      <c r="E6" s="26">
        <f>IF(VLOOKUP(B6,'Từ điển'!A:F,4,0)=0,"",VLOOKUP(B6,'Từ điển'!A:F,4,0))</f>
        <v>3</v>
      </c>
      <c r="F6" s="26" t="str">
        <f>IF(VLOOKUP(B6,'Từ điển'!A:F,5,0)=0,"",VLOOKUP(B6,'Từ điển'!A:F,5,0))</f>
        <v/>
      </c>
      <c r="G6" s="26" t="str">
        <f>IF(VLOOKUP(B6,'Từ điển'!A:F,6,0)=0,"",VLOOKUP(B6,'Từ điển'!A:F,6,0))</f>
        <v/>
      </c>
      <c r="I6" t="str">
        <f t="shared" ref="I6" si="0">SUBSTITUTE(PROPER(C6),"_","")</f>
        <v>CdType</v>
      </c>
      <c r="J6" t="str">
        <f>LOWER(LEFT(I6,1))&amp;RIGHT(I6,LEN(I6)-1)</f>
        <v>cdType</v>
      </c>
      <c r="K6" t="str">
        <f>IF(D6="varchar","String "&amp;J6&amp;";",IF(D6="integer","int "&amp;J6&amp;";","Date "&amp;J6&amp;";"))</f>
        <v>String cdType;</v>
      </c>
      <c r="L6" t="str">
        <f>"required this."&amp;J6&amp;","</f>
        <v>required this.cdType,</v>
      </c>
      <c r="M6" s="32" t="str">
        <f>"  "&amp;""""&amp;C6&amp;""""&amp;" "&amp;IF(D6="varchar",D6&amp;"("&amp;E6&amp;")",D6)&amp;IF(A6="◯"," PRIMARY KEY,",",")</f>
        <v xml:space="preserve">  "cd_type" varchar(3) PRIMARY KEY,</v>
      </c>
      <c r="O6" t="str">
        <f>""""&amp;C6&amp;""":"&amp;" "&amp;J6&amp;","</f>
        <v>"cd_type": cdType,</v>
      </c>
      <c r="Q6" s="29" t="str">
        <f>J6&amp;" = "&amp;"map["&amp;""""&amp;C6&amp;"""],"</f>
        <v>cdType = map["cd_type"],</v>
      </c>
      <c r="S6" t="str">
        <f>J6&amp;": maps[i]["&amp;""""&amp;C6&amp;"""],"</f>
        <v>cdType: maps[i]["cd_type"],</v>
      </c>
    </row>
    <row r="7" spans="1:19" x14ac:dyDescent="0.15">
      <c r="A7" s="25"/>
      <c r="B7" s="10" t="s">
        <v>144</v>
      </c>
      <c r="C7" s="8" t="str">
        <f>VLOOKUP(B7,'Từ điển'!A:F,2,0)</f>
        <v>kbn1</v>
      </c>
      <c r="D7" s="26" t="str">
        <f>VLOOKUP(B7,'Từ điển'!A:F,3,0)</f>
        <v>varchar</v>
      </c>
      <c r="E7" s="26">
        <f>IF(VLOOKUP(B7,'Từ điển'!A:F,4,0)=0,"",VLOOKUP(B7,'Từ điển'!A:F,4,0))</f>
        <v>3</v>
      </c>
      <c r="F7" s="26" t="str">
        <f>IF(VLOOKUP(B7,'Từ điển'!A:F,5,0)=0,"",VLOOKUP(B7,'Từ điển'!A:F,5,0))</f>
        <v/>
      </c>
      <c r="G7" s="26" t="str">
        <f>IF(VLOOKUP(B7,'Từ điển'!A:F,6,0)=0,"",VLOOKUP(B7,'Từ điển'!A:F,6,0))</f>
        <v/>
      </c>
      <c r="I7" t="str">
        <f t="shared" ref="I7:I10" si="1">SUBSTITUTE(PROPER(C7),"_","")</f>
        <v>Kbn1</v>
      </c>
      <c r="J7" t="str">
        <f t="shared" ref="J7:J10" si="2">LOWER(LEFT(I7,1))&amp;RIGHT(I7,LEN(I7)-1)</f>
        <v>kbn1</v>
      </c>
      <c r="K7" t="str">
        <f t="shared" ref="K7:K10" si="3">IF(D7="varchar","String "&amp;J7&amp;";",IF(D7="integer","int "&amp;J7&amp;";","Date "&amp;J7&amp;";"))</f>
        <v>String kbn1;</v>
      </c>
      <c r="L7" t="str">
        <f t="shared" ref="L7:L10" si="4">"required this."&amp;J7&amp;","</f>
        <v>required this.kbn1,</v>
      </c>
      <c r="M7" s="32" t="str">
        <f t="shared" ref="M7:M10" si="5">"  "&amp;""""&amp;C7&amp;""""&amp;" "&amp;IF(D7="varchar",D7&amp;"("&amp;E7&amp;")",D7)&amp;IF(A7="◯"," PRIMARY KEY,",",")</f>
        <v xml:space="preserve">  "kbn1" varchar(3),</v>
      </c>
      <c r="O7" t="str">
        <f t="shared" ref="O7:O10" si="6">""""&amp;C7&amp;""":"&amp;" "&amp;J7&amp;","</f>
        <v>"kbn1": kbn1,</v>
      </c>
      <c r="Q7" s="29" t="str">
        <f t="shared" ref="Q7:Q10" si="7">J7&amp;" = "&amp;"map["&amp;""""&amp;C7&amp;"""],"</f>
        <v>kbn1 = map["kbn1"],</v>
      </c>
      <c r="S7" t="str">
        <f t="shared" ref="S7:S10" si="8">J7&amp;": maps[i]["&amp;""""&amp;C7&amp;"""],"</f>
        <v>kbn1: maps[i]["kbn1"],</v>
      </c>
    </row>
    <row r="8" spans="1:19" x14ac:dyDescent="0.15">
      <c r="A8" s="26"/>
      <c r="B8" s="8" t="s">
        <v>145</v>
      </c>
      <c r="C8" s="8" t="str">
        <f>VLOOKUP(B8,'Từ điển'!A:F,2,0)</f>
        <v>nm1</v>
      </c>
      <c r="D8" s="26" t="str">
        <f>VLOOKUP(B8,'Từ điển'!A:F,3,0)</f>
        <v>varchar</v>
      </c>
      <c r="E8" s="26">
        <f>IF(VLOOKUP(B8,'Từ điển'!A:F,4,0)=0,"",VLOOKUP(B8,'Từ điển'!A:F,4,0))</f>
        <v>30</v>
      </c>
      <c r="F8" s="26" t="str">
        <f>IF(VLOOKUP(B8,'Từ điển'!A:F,5,0)=0,"",VLOOKUP(B8,'Từ điển'!A:F,5,0))</f>
        <v/>
      </c>
      <c r="G8" s="26" t="str">
        <f>IF(VLOOKUP(B8,'Từ điển'!A:F,6,0)=0,"",VLOOKUP(B8,'Từ điển'!A:F,6,0))</f>
        <v/>
      </c>
      <c r="I8" t="str">
        <f t="shared" si="1"/>
        <v>Nm1</v>
      </c>
      <c r="J8" t="str">
        <f t="shared" si="2"/>
        <v>nm1</v>
      </c>
      <c r="K8" t="str">
        <f t="shared" si="3"/>
        <v>String nm1;</v>
      </c>
      <c r="L8" t="str">
        <f t="shared" si="4"/>
        <v>required this.nm1,</v>
      </c>
      <c r="M8" s="32" t="str">
        <f t="shared" si="5"/>
        <v xml:space="preserve">  "nm1" varchar(30),</v>
      </c>
      <c r="O8" t="str">
        <f t="shared" si="6"/>
        <v>"nm1": nm1,</v>
      </c>
      <c r="Q8" s="29" t="str">
        <f t="shared" si="7"/>
        <v>nm1 = map["nm1"],</v>
      </c>
      <c r="S8" t="str">
        <f t="shared" si="8"/>
        <v>nm1: maps[i]["nm1"],</v>
      </c>
    </row>
    <row r="9" spans="1:19" x14ac:dyDescent="0.15">
      <c r="A9" s="26"/>
      <c r="B9" s="8" t="s">
        <v>146</v>
      </c>
      <c r="C9" s="8" t="str">
        <f>VLOOKUP(B9,'Từ điển'!A:F,2,0)</f>
        <v>kbn2</v>
      </c>
      <c r="D9" s="26" t="str">
        <f>VLOOKUP(B9,'Từ điển'!A:F,3,0)</f>
        <v>varchar</v>
      </c>
      <c r="E9" s="26">
        <f>IF(VLOOKUP(B9,'Từ điển'!A:F,4,0)=0,"",VLOOKUP(B9,'Từ điển'!A:F,4,0))</f>
        <v>3</v>
      </c>
      <c r="F9" s="26" t="str">
        <f>IF(VLOOKUP(B9,'Từ điển'!A:F,5,0)=0,"",VLOOKUP(B9,'Từ điển'!A:F,5,0))</f>
        <v/>
      </c>
      <c r="G9" s="26" t="str">
        <f>IF(VLOOKUP(B9,'Từ điển'!A:F,6,0)=0,"",VLOOKUP(B9,'Từ điển'!A:F,6,0))</f>
        <v/>
      </c>
      <c r="I9" t="str">
        <f t="shared" si="1"/>
        <v>Kbn2</v>
      </c>
      <c r="J9" t="str">
        <f t="shared" si="2"/>
        <v>kbn2</v>
      </c>
      <c r="K9" t="str">
        <f t="shared" si="3"/>
        <v>String kbn2;</v>
      </c>
      <c r="L9" t="str">
        <f t="shared" si="4"/>
        <v>required this.kbn2,</v>
      </c>
      <c r="M9" s="32" t="str">
        <f t="shared" si="5"/>
        <v xml:space="preserve">  "kbn2" varchar(3),</v>
      </c>
      <c r="O9" t="str">
        <f t="shared" si="6"/>
        <v>"kbn2": kbn2,</v>
      </c>
      <c r="Q9" s="29" t="str">
        <f t="shared" si="7"/>
        <v>kbn2 = map["kbn2"],</v>
      </c>
      <c r="S9" t="str">
        <f t="shared" si="8"/>
        <v>kbn2: maps[i]["kbn2"],</v>
      </c>
    </row>
    <row r="10" spans="1:19" x14ac:dyDescent="0.15">
      <c r="A10" s="26"/>
      <c r="B10" s="8" t="s">
        <v>147</v>
      </c>
      <c r="C10" s="8" t="str">
        <f>VLOOKUP(B10,'Từ điển'!A:F,2,0)</f>
        <v>nm2</v>
      </c>
      <c r="D10" s="26" t="str">
        <f>VLOOKUP(B10,'Từ điển'!A:F,3,0)</f>
        <v>varchar</v>
      </c>
      <c r="E10" s="26">
        <f>IF(VLOOKUP(B10,'Từ điển'!A:F,4,0)=0,"",VLOOKUP(B10,'Từ điển'!A:F,4,0))</f>
        <v>30</v>
      </c>
      <c r="F10" s="26" t="str">
        <f>IF(VLOOKUP(B10,'Từ điển'!A:F,5,0)=0,"",VLOOKUP(B10,'Từ điển'!A:F,5,0))</f>
        <v/>
      </c>
      <c r="G10" s="26" t="str">
        <f>IF(VLOOKUP(B10,'Từ điển'!A:F,6,0)=0,"",VLOOKUP(B10,'Từ điển'!A:F,6,0))</f>
        <v/>
      </c>
      <c r="I10" t="str">
        <f t="shared" si="1"/>
        <v>Nm2</v>
      </c>
      <c r="J10" t="str">
        <f t="shared" si="2"/>
        <v>nm2</v>
      </c>
      <c r="K10" t="str">
        <f t="shared" si="3"/>
        <v>String nm2;</v>
      </c>
      <c r="L10" t="str">
        <f t="shared" si="4"/>
        <v>required this.nm2,</v>
      </c>
      <c r="M10" s="32" t="str">
        <f t="shared" si="5"/>
        <v xml:space="preserve">  "nm2" varchar(30),</v>
      </c>
      <c r="O10" t="str">
        <f t="shared" si="6"/>
        <v>"nm2": nm2,</v>
      </c>
      <c r="Q10" s="29" t="str">
        <f t="shared" si="7"/>
        <v>nm2 = map["nm2"],</v>
      </c>
      <c r="S10" t="str">
        <f t="shared" si="8"/>
        <v>nm2: maps[i]["nm2"],</v>
      </c>
    </row>
    <row r="11" spans="1:19" x14ac:dyDescent="0.15">
      <c r="A11" s="26"/>
      <c r="B11" s="8"/>
      <c r="C11" s="8"/>
      <c r="D11" s="26"/>
      <c r="E11" s="26"/>
      <c r="F11" s="26"/>
      <c r="G11" s="26"/>
      <c r="I11" s="32" t="s">
        <v>159</v>
      </c>
    </row>
    <row r="12" spans="1:19" x14ac:dyDescent="0.15">
      <c r="A12" s="26"/>
      <c r="B12" s="8"/>
      <c r="C12" s="8"/>
      <c r="D12" s="26"/>
      <c r="E12" s="26"/>
      <c r="F12" s="26"/>
      <c r="G12" s="26"/>
      <c r="I12" s="32"/>
    </row>
    <row r="13" spans="1:19" x14ac:dyDescent="0.15">
      <c r="A13" s="26"/>
      <c r="B13" s="8"/>
      <c r="C13" s="8"/>
      <c r="D13" s="26"/>
      <c r="E13" s="26"/>
      <c r="F13" s="26"/>
      <c r="G13" s="26"/>
      <c r="I13" s="32"/>
    </row>
    <row r="14" spans="1:19" ht="15" x14ac:dyDescent="0.2">
      <c r="A14" s="26"/>
      <c r="B14" s="3"/>
      <c r="C14" s="8"/>
      <c r="D14" s="26"/>
      <c r="E14" s="26"/>
      <c r="F14" s="26"/>
      <c r="G14" s="26"/>
    </row>
    <row r="15" spans="1:19" ht="15" x14ac:dyDescent="0.2">
      <c r="A15" s="26"/>
      <c r="B15" s="3"/>
      <c r="C15" s="8"/>
      <c r="D15" s="26"/>
      <c r="E15" s="26"/>
      <c r="F15" s="26"/>
      <c r="G15" s="26"/>
    </row>
    <row r="16" spans="1:19" x14ac:dyDescent="0.15">
      <c r="A16" s="26"/>
      <c r="B16" s="8"/>
      <c r="C16" s="8"/>
      <c r="D16" s="26"/>
      <c r="E16" s="26"/>
      <c r="F16" s="26"/>
      <c r="G16" s="26"/>
    </row>
    <row r="17" spans="1:7" x14ac:dyDescent="0.15">
      <c r="A17" s="26"/>
      <c r="B17" s="8"/>
      <c r="C17" s="8"/>
      <c r="D17" s="26"/>
      <c r="E17" s="26"/>
      <c r="F17" s="26"/>
      <c r="G17" s="26"/>
    </row>
    <row r="18" spans="1:7" x14ac:dyDescent="0.15">
      <c r="A18" s="26"/>
      <c r="B18" s="8"/>
      <c r="C18" s="8"/>
      <c r="D18" s="26"/>
      <c r="E18" s="26"/>
      <c r="F18" s="26"/>
      <c r="G18" s="26"/>
    </row>
    <row r="19" spans="1:7" x14ac:dyDescent="0.15">
      <c r="A19" s="26"/>
      <c r="B19" s="8"/>
      <c r="C19" s="8"/>
      <c r="D19" s="26"/>
      <c r="E19" s="26"/>
      <c r="F19" s="26"/>
      <c r="G19" s="26"/>
    </row>
    <row r="20" spans="1:7" x14ac:dyDescent="0.15">
      <c r="A20" s="26"/>
      <c r="B20" s="8"/>
      <c r="C20" s="8"/>
      <c r="D20" s="26"/>
      <c r="E20" s="26"/>
      <c r="F20" s="26"/>
      <c r="G20" s="26"/>
    </row>
    <row r="21" spans="1:7" x14ac:dyDescent="0.15">
      <c r="A21" s="26"/>
      <c r="B21" s="8"/>
      <c r="C21" s="8"/>
      <c r="D21" s="26"/>
      <c r="E21" s="26"/>
      <c r="F21" s="26"/>
      <c r="G21" s="26"/>
    </row>
    <row r="22" spans="1:7" x14ac:dyDescent="0.15">
      <c r="A22" s="26"/>
      <c r="B22" s="8"/>
      <c r="C22" s="8"/>
      <c r="D22" s="26"/>
      <c r="E22" s="26"/>
      <c r="F22" s="26"/>
      <c r="G22" s="26"/>
    </row>
    <row r="23" spans="1:7" x14ac:dyDescent="0.15">
      <c r="A23" s="26"/>
      <c r="B23" s="8"/>
      <c r="C23" s="8"/>
      <c r="D23" s="26"/>
      <c r="E23" s="26"/>
      <c r="F23" s="26"/>
      <c r="G23" s="26"/>
    </row>
    <row r="24" spans="1:7" x14ac:dyDescent="0.15">
      <c r="A24" s="26"/>
      <c r="B24" s="8"/>
      <c r="C24" s="8"/>
      <c r="D24" s="26"/>
      <c r="E24" s="26"/>
      <c r="F24" s="26"/>
      <c r="G24" s="26"/>
    </row>
    <row r="25" spans="1:7" x14ac:dyDescent="0.15">
      <c r="A25" s="26"/>
      <c r="B25" s="8"/>
      <c r="C25" s="8"/>
      <c r="D25" s="26"/>
      <c r="E25" s="26"/>
      <c r="F25" s="26"/>
      <c r="G25" s="26"/>
    </row>
    <row r="26" spans="1:7" x14ac:dyDescent="0.15">
      <c r="A26" s="26"/>
      <c r="B26" s="8"/>
      <c r="C26" s="8"/>
      <c r="D26" s="26"/>
      <c r="E26" s="26"/>
      <c r="F26" s="26"/>
      <c r="G26" s="26"/>
    </row>
    <row r="27" spans="1:7" x14ac:dyDescent="0.15">
      <c r="A27" s="26"/>
      <c r="B27" s="8"/>
      <c r="C27" s="8"/>
      <c r="D27" s="26"/>
      <c r="E27" s="26"/>
      <c r="F27" s="26"/>
      <c r="G27" s="26"/>
    </row>
    <row r="28" spans="1:7" x14ac:dyDescent="0.15">
      <c r="A28" s="26"/>
      <c r="B28" s="8"/>
      <c r="C28" s="8"/>
      <c r="D28" s="26"/>
      <c r="E28" s="26"/>
      <c r="F28" s="26"/>
      <c r="G28" s="26"/>
    </row>
    <row r="29" spans="1:7" x14ac:dyDescent="0.15">
      <c r="A29" s="26"/>
      <c r="B29" s="8"/>
      <c r="C29" s="8"/>
      <c r="D29" s="26"/>
      <c r="E29" s="26"/>
      <c r="F29" s="26"/>
      <c r="G29" s="26"/>
    </row>
    <row r="30" spans="1:7" x14ac:dyDescent="0.15">
      <c r="A30" s="26"/>
      <c r="B30" s="8"/>
      <c r="C30" s="8"/>
      <c r="D30" s="26"/>
      <c r="E30" s="26"/>
      <c r="F30" s="26"/>
      <c r="G30" s="26"/>
    </row>
    <row r="31" spans="1:7" x14ac:dyDescent="0.15">
      <c r="A31" s="26"/>
      <c r="B31" s="8"/>
      <c r="C31" s="8"/>
      <c r="D31" s="26"/>
      <c r="E31" s="26"/>
      <c r="F31" s="26"/>
      <c r="G31" s="26"/>
    </row>
    <row r="32" spans="1:7" x14ac:dyDescent="0.15">
      <c r="A32" s="26"/>
      <c r="B32" s="8"/>
      <c r="C32" s="8"/>
      <c r="D32" s="26"/>
      <c r="E32" s="26"/>
      <c r="F32" s="26"/>
      <c r="G32" s="26"/>
    </row>
    <row r="33" spans="1:7" x14ac:dyDescent="0.15">
      <c r="A33" s="26"/>
      <c r="B33" s="8"/>
      <c r="C33" s="8"/>
      <c r="D33" s="26"/>
      <c r="E33" s="26"/>
      <c r="F33" s="26"/>
      <c r="G33" s="26"/>
    </row>
    <row r="34" spans="1:7" x14ac:dyDescent="0.15">
      <c r="A34" s="26"/>
      <c r="B34" s="8"/>
      <c r="C34" s="8"/>
      <c r="D34" s="26"/>
      <c r="E34" s="26"/>
      <c r="F34" s="26"/>
      <c r="G34" s="26"/>
    </row>
    <row r="35" spans="1:7" x14ac:dyDescent="0.15">
      <c r="A35" s="26"/>
      <c r="B35" s="8"/>
      <c r="C35" s="8"/>
      <c r="D35" s="26"/>
      <c r="E35" s="26"/>
      <c r="F35" s="26"/>
      <c r="G35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D91F-422C-8F46-A8C6-1C62C1CD3C76}">
  <dimension ref="A2:S37"/>
  <sheetViews>
    <sheetView topLeftCell="B2" workbookViewId="0">
      <selection activeCell="O6" sqref="O6:O12"/>
    </sheetView>
  </sheetViews>
  <sheetFormatPr baseColWidth="10" defaultRowHeight="14" x14ac:dyDescent="0.15"/>
  <cols>
    <col min="1" max="1" width="6.5" style="9" customWidth="1"/>
    <col min="2" max="2" width="33.33203125" customWidth="1"/>
    <col min="3" max="3" width="21.83203125" customWidth="1"/>
    <col min="4" max="7" width="10.83203125" style="9"/>
  </cols>
  <sheetData>
    <row r="2" spans="1:19" x14ac:dyDescent="0.15">
      <c r="A2" s="28" t="s">
        <v>149</v>
      </c>
    </row>
    <row r="3" spans="1:19" x14ac:dyDescent="0.15">
      <c r="B3" s="29" t="s">
        <v>177</v>
      </c>
    </row>
    <row r="5" spans="1:19" x14ac:dyDescent="0.15">
      <c r="A5" s="11" t="s">
        <v>99</v>
      </c>
      <c r="B5" s="11" t="s">
        <v>95</v>
      </c>
      <c r="C5" s="11" t="s">
        <v>96</v>
      </c>
      <c r="D5" s="11" t="s">
        <v>97</v>
      </c>
      <c r="E5" s="11" t="s">
        <v>100</v>
      </c>
      <c r="F5" s="11" t="s">
        <v>101</v>
      </c>
      <c r="G5" s="11" t="s">
        <v>98</v>
      </c>
      <c r="M5" s="31" t="str">
        <f>"CREATE TABLE """&amp;B3&amp;""" ("</f>
        <v>CREATE TABLE "tr_announce" (</v>
      </c>
      <c r="O5" t="s">
        <v>163</v>
      </c>
      <c r="Q5" t="s">
        <v>164</v>
      </c>
    </row>
    <row r="6" spans="1:19" x14ac:dyDescent="0.15">
      <c r="A6" s="25" t="s">
        <v>78</v>
      </c>
      <c r="B6" s="10" t="s">
        <v>138</v>
      </c>
      <c r="C6" s="8" t="str">
        <f>VLOOKUP(B6,'Từ điển'!A:F,2,0)</f>
        <v>cd_announce</v>
      </c>
      <c r="D6" s="26" t="str">
        <f>VLOOKUP(B6,'Từ điển'!A:F,3,0)</f>
        <v>varchar</v>
      </c>
      <c r="E6" s="26">
        <f>IF(VLOOKUP(B6,'Từ điển'!A:F,4,0)=0,"",VLOOKUP(B6,'Từ điển'!A:F,4,0))</f>
        <v>20</v>
      </c>
      <c r="F6" s="26" t="str">
        <f>IF(VLOOKUP(B6,'Từ điển'!A:F,5,0)=0,"",VLOOKUP(B6,'Từ điển'!A:F,5,0))</f>
        <v/>
      </c>
      <c r="G6" s="26" t="str">
        <f>IF(VLOOKUP(B6,'Từ điển'!A:F,6,0)=0,"",VLOOKUP(B6,'Từ điển'!A:F,6,0))</f>
        <v/>
      </c>
      <c r="I6" t="str">
        <f t="shared" ref="I6" si="0">SUBSTITUTE(PROPER(C6),"_","")</f>
        <v>CdAnnounce</v>
      </c>
      <c r="J6" t="str">
        <f>LOWER(LEFT(I6,1))&amp;RIGHT(I6,LEN(I6)-1)</f>
        <v>cdAnnounce</v>
      </c>
      <c r="K6" t="str">
        <f>IF(D6="varchar","String "&amp;J6&amp;";",IF(D6="integer","int "&amp;J6&amp;";","DateTime "&amp;J6&amp;";"))</f>
        <v>String cdAnnounce;</v>
      </c>
      <c r="L6" t="str">
        <f>"required this."&amp;J6&amp;","</f>
        <v>required this.cdAnnounce,</v>
      </c>
      <c r="M6" s="32" t="str">
        <f>"  "&amp;""""&amp;C6&amp;""""&amp;" "&amp;IF(D6="varchar",D6&amp;"("&amp;E6&amp;")",D6)&amp;IF(A6="◯"," PRIMARY KEY,",",")</f>
        <v xml:space="preserve">  "cd_announce" varchar(20) PRIMARY KEY,</v>
      </c>
      <c r="O6" t="str">
        <f>""""&amp;C6&amp;""":"&amp;" "&amp;J6&amp;","</f>
        <v>"cd_announce": cdAnnounce,</v>
      </c>
      <c r="Q6" s="29" t="str">
        <f>J6&amp;" = "&amp;"map["&amp;""""&amp;C6&amp;"""],"</f>
        <v>cdAnnounce = map["cd_announce"],</v>
      </c>
      <c r="S6" t="str">
        <f>J6&amp;": maps[i]["&amp;""""&amp;C6&amp;"""],"</f>
        <v>cdAnnounce: maps[i]["cd_announce"],</v>
      </c>
    </row>
    <row r="7" spans="1:19" x14ac:dyDescent="0.15">
      <c r="A7" s="25"/>
      <c r="B7" s="10" t="s">
        <v>139</v>
      </c>
      <c r="C7" s="8" t="str">
        <f>VLOOKUP(B7,'Từ điển'!A:F,2,0)</f>
        <v>type_announce</v>
      </c>
      <c r="D7" s="26" t="str">
        <f>VLOOKUP(B7,'Từ điển'!A:F,3,0)</f>
        <v>integer</v>
      </c>
      <c r="E7" s="26">
        <f>IF(VLOOKUP(B7,'Từ điển'!A:F,4,0)=0,"",VLOOKUP(B7,'Từ điển'!A:F,4,0))</f>
        <v>3</v>
      </c>
      <c r="F7" s="26" t="str">
        <f>IF(VLOOKUP(B7,'Từ điển'!A:F,5,0)=0,"",VLOOKUP(B7,'Từ điển'!A:F,5,0))</f>
        <v/>
      </c>
      <c r="G7" s="26" t="str">
        <f>IF(VLOOKUP(B7,'Từ điển'!A:F,6,0)=0,"",VLOOKUP(B7,'Từ điển'!A:F,6,0))</f>
        <v/>
      </c>
      <c r="I7" t="str">
        <f t="shared" ref="I7:I12" si="1">SUBSTITUTE(PROPER(C7),"_","")</f>
        <v>TypeAnnounce</v>
      </c>
      <c r="J7" t="str">
        <f t="shared" ref="J7:J12" si="2">LOWER(LEFT(I7,1))&amp;RIGHT(I7,LEN(I7)-1)</f>
        <v>typeAnnounce</v>
      </c>
      <c r="K7" t="str">
        <f t="shared" ref="K7:K12" si="3">IF(D7="varchar","String "&amp;J7&amp;";",IF(D7="integer","int "&amp;J7&amp;";","DateTime "&amp;J7&amp;";"))</f>
        <v>int typeAnnounce;</v>
      </c>
      <c r="L7" t="str">
        <f t="shared" ref="L7:L12" si="4">"required this."&amp;J7&amp;","</f>
        <v>required this.typeAnnounce,</v>
      </c>
      <c r="M7" s="32" t="str">
        <f t="shared" ref="M7:M12" si="5">"  "&amp;""""&amp;C7&amp;""""&amp;" "&amp;IF(D7="varchar",D7&amp;"("&amp;E7&amp;")",D7)&amp;IF(A7="◯"," PRIMARY KEY,",",")</f>
        <v xml:space="preserve">  "type_announce" integer,</v>
      </c>
      <c r="O7" t="str">
        <f t="shared" ref="O7:O12" si="6">""""&amp;C7&amp;""":"&amp;" "&amp;J7&amp;","</f>
        <v>"type_announce": typeAnnounce,</v>
      </c>
      <c r="Q7" s="29" t="str">
        <f t="shared" ref="Q7:Q12" si="7">J7&amp;" = "&amp;"map["&amp;""""&amp;C7&amp;"""],"</f>
        <v>typeAnnounce = map["type_announce"],</v>
      </c>
      <c r="S7" t="str">
        <f t="shared" ref="S7:S12" si="8">J7&amp;": maps[i]["&amp;""""&amp;C7&amp;"""],"</f>
        <v>typeAnnounce: maps[i]["type_announce"],</v>
      </c>
    </row>
    <row r="8" spans="1:19" x14ac:dyDescent="0.15">
      <c r="A8" s="26"/>
      <c r="B8" s="8" t="s">
        <v>166</v>
      </c>
      <c r="C8" s="8" t="str">
        <f>VLOOKUP(B8,'Từ điển'!A:F,2,0)</f>
        <v>cd_store</v>
      </c>
      <c r="D8" s="26" t="str">
        <f>VLOOKUP(B8,'Từ điển'!A:F,3,0)</f>
        <v>varchar</v>
      </c>
      <c r="E8" s="26">
        <f>IF(VLOOKUP(B8,'Từ điển'!A:F,4,0)=0,"",VLOOKUP(B8,'Từ điển'!A:F,4,0))</f>
        <v>20</v>
      </c>
      <c r="F8" s="26" t="str">
        <f>IF(VLOOKUP(B8,'Từ điển'!A:F,5,0)=0,"",VLOOKUP(B8,'Từ điển'!A:F,5,0))</f>
        <v/>
      </c>
      <c r="G8" s="26" t="str">
        <f>IF(VLOOKUP(B8,'Từ điển'!A:F,6,0)=0,"",VLOOKUP(B8,'Từ điển'!A:F,6,0))</f>
        <v/>
      </c>
      <c r="I8" t="str">
        <f t="shared" si="1"/>
        <v>CdStore</v>
      </c>
      <c r="J8" t="str">
        <f t="shared" si="2"/>
        <v>cdStore</v>
      </c>
      <c r="K8" t="str">
        <f t="shared" si="3"/>
        <v>String cdStore;</v>
      </c>
      <c r="L8" t="str">
        <f t="shared" si="4"/>
        <v>required this.cdStore,</v>
      </c>
      <c r="M8" s="32" t="str">
        <f t="shared" si="5"/>
        <v xml:space="preserve">  "cd_store" varchar(20),</v>
      </c>
      <c r="O8" t="str">
        <f t="shared" si="6"/>
        <v>"cd_store": cdStore,</v>
      </c>
      <c r="Q8" s="29" t="str">
        <f t="shared" si="7"/>
        <v>cdStore = map["cd_store"],</v>
      </c>
      <c r="S8" t="str">
        <f t="shared" si="8"/>
        <v>cdStore: maps[i]["cd_store"],</v>
      </c>
    </row>
    <row r="9" spans="1:19" x14ac:dyDescent="0.15">
      <c r="A9" s="26"/>
      <c r="B9" s="8" t="s">
        <v>140</v>
      </c>
      <c r="C9" s="8" t="str">
        <f>VLOOKUP(B9,'Từ điển'!A:F,2,0)</f>
        <v>dt_send</v>
      </c>
      <c r="D9" s="26" t="str">
        <f>VLOOKUP(B9,'Từ điển'!A:F,3,0)</f>
        <v>date</v>
      </c>
      <c r="E9" s="26">
        <f>IF(VLOOKUP(B9,'Từ điển'!A:F,4,0)=0,"",VLOOKUP(B9,'Từ điển'!A:F,4,0))</f>
        <v>14</v>
      </c>
      <c r="F9" s="26" t="str">
        <f>IF(VLOOKUP(B9,'Từ điển'!A:F,5,0)=0,"",VLOOKUP(B9,'Từ điển'!A:F,5,0))</f>
        <v/>
      </c>
      <c r="G9" s="26" t="str">
        <f>IF(VLOOKUP(B9,'Từ điển'!A:F,6,0)=0,"",VLOOKUP(B9,'Từ điển'!A:F,6,0))</f>
        <v/>
      </c>
      <c r="I9" t="str">
        <f t="shared" si="1"/>
        <v>DtSend</v>
      </c>
      <c r="J9" t="str">
        <f t="shared" si="2"/>
        <v>dtSend</v>
      </c>
      <c r="K9" t="str">
        <f t="shared" si="3"/>
        <v>DateTime dtSend;</v>
      </c>
      <c r="L9" t="str">
        <f t="shared" si="4"/>
        <v>required this.dtSend,</v>
      </c>
      <c r="M9" s="32" t="str">
        <f t="shared" si="5"/>
        <v xml:space="preserve">  "dt_send" date,</v>
      </c>
      <c r="O9" t="str">
        <f t="shared" si="6"/>
        <v>"dt_send": dtSend,</v>
      </c>
      <c r="Q9" s="29" t="str">
        <f t="shared" si="7"/>
        <v>dtSend = map["dt_send"],</v>
      </c>
      <c r="S9" t="str">
        <f t="shared" si="8"/>
        <v>dtSend: maps[i]["dt_send"],</v>
      </c>
    </row>
    <row r="10" spans="1:19" x14ac:dyDescent="0.15">
      <c r="A10" s="26"/>
      <c r="B10" s="8" t="s">
        <v>141</v>
      </c>
      <c r="C10" s="8" t="str">
        <f>VLOOKUP(B10,'Từ điển'!A:F,2,0)</f>
        <v>nm_title</v>
      </c>
      <c r="D10" s="26" t="str">
        <f>VLOOKUP(B10,'Từ điển'!A:F,3,0)</f>
        <v>varchar</v>
      </c>
      <c r="E10" s="26">
        <f>IF(VLOOKUP(B10,'Từ điển'!A:F,4,0)=0,"",VLOOKUP(B10,'Từ điển'!A:F,4,0))</f>
        <v>50</v>
      </c>
      <c r="F10" s="26" t="str">
        <f>IF(VLOOKUP(B10,'Từ điển'!A:F,5,0)=0,"",VLOOKUP(B10,'Từ điển'!A:F,5,0))</f>
        <v/>
      </c>
      <c r="G10" s="26" t="str">
        <f>IF(VLOOKUP(B10,'Từ điển'!A:F,6,0)=0,"",VLOOKUP(B10,'Từ điển'!A:F,6,0))</f>
        <v/>
      </c>
      <c r="I10" t="str">
        <f t="shared" si="1"/>
        <v>NmTitle</v>
      </c>
      <c r="J10" t="str">
        <f t="shared" si="2"/>
        <v>nmTitle</v>
      </c>
      <c r="K10" t="str">
        <f t="shared" si="3"/>
        <v>String nmTitle;</v>
      </c>
      <c r="L10" t="str">
        <f t="shared" si="4"/>
        <v>required this.nmTitle,</v>
      </c>
      <c r="M10" s="32" t="str">
        <f t="shared" si="5"/>
        <v xml:space="preserve">  "nm_title" varchar(50),</v>
      </c>
      <c r="O10" t="str">
        <f t="shared" si="6"/>
        <v>"nm_title": nmTitle,</v>
      </c>
      <c r="Q10" s="29" t="str">
        <f t="shared" si="7"/>
        <v>nmTitle = map["nm_title"],</v>
      </c>
      <c r="S10" t="str">
        <f t="shared" si="8"/>
        <v>nmTitle: maps[i]["nm_title"],</v>
      </c>
    </row>
    <row r="11" spans="1:19" x14ac:dyDescent="0.15">
      <c r="A11" s="26"/>
      <c r="B11" s="8" t="s">
        <v>142</v>
      </c>
      <c r="C11" s="8" t="str">
        <f>VLOOKUP(B11,'Từ điển'!A:F,2,0)</f>
        <v>nm_content</v>
      </c>
      <c r="D11" s="26" t="str">
        <f>VLOOKUP(B11,'Từ điển'!A:F,3,0)</f>
        <v>varchar</v>
      </c>
      <c r="E11" s="26">
        <f>IF(VLOOKUP(B11,'Từ điển'!A:F,4,0)=0,"",VLOOKUP(B11,'Từ điển'!A:F,4,0))</f>
        <v>1000</v>
      </c>
      <c r="F11" s="26" t="str">
        <f>IF(VLOOKUP(B11,'Từ điển'!A:F,5,0)=0,"",VLOOKUP(B11,'Từ điển'!A:F,5,0))</f>
        <v/>
      </c>
      <c r="G11" s="26" t="str">
        <f>IF(VLOOKUP(B11,'Từ điển'!A:F,6,0)=0,"",VLOOKUP(B11,'Từ điển'!A:F,6,0))</f>
        <v/>
      </c>
      <c r="I11" t="str">
        <f t="shared" si="1"/>
        <v>NmContent</v>
      </c>
      <c r="J11" t="str">
        <f t="shared" si="2"/>
        <v>nmContent</v>
      </c>
      <c r="K11" t="str">
        <f t="shared" si="3"/>
        <v>String nmContent;</v>
      </c>
      <c r="L11" t="str">
        <f t="shared" si="4"/>
        <v>required this.nmContent,</v>
      </c>
      <c r="M11" s="32" t="str">
        <f t="shared" si="5"/>
        <v xml:space="preserve">  "nm_content" varchar(1000),</v>
      </c>
      <c r="O11" t="str">
        <f t="shared" si="6"/>
        <v>"nm_content": nmContent,</v>
      </c>
      <c r="Q11" s="29" t="str">
        <f t="shared" si="7"/>
        <v>nmContent = map["nm_content"],</v>
      </c>
      <c r="S11" t="str">
        <f t="shared" si="8"/>
        <v>nmContent: maps[i]["nm_content"],</v>
      </c>
    </row>
    <row r="12" spans="1:19" x14ac:dyDescent="0.15">
      <c r="A12" s="26"/>
      <c r="B12" s="8" t="s">
        <v>174</v>
      </c>
      <c r="C12" s="8" t="str">
        <f>VLOOKUP(B12,'Từ điển'!A:F,2,0)</f>
        <v>flg_viewed</v>
      </c>
      <c r="D12" s="26" t="str">
        <f>VLOOKUP(B12,'Từ điển'!A:F,3,0)</f>
        <v>integer</v>
      </c>
      <c r="E12" s="26">
        <f>IF(VLOOKUP(B12,'Từ điển'!A:F,4,0)=0,"",VLOOKUP(B12,'Từ điển'!A:F,4,0))</f>
        <v>1</v>
      </c>
      <c r="F12" s="26" t="str">
        <f>IF(VLOOKUP(B12,'Từ điển'!A:F,5,0)=0,"",VLOOKUP(B12,'Từ điển'!A:F,5,0))</f>
        <v/>
      </c>
      <c r="G12" s="26" t="str">
        <f>IF(VLOOKUP(B12,'Từ điển'!A:F,6,0)=0,"",VLOOKUP(B12,'Từ điển'!A:F,6,0))</f>
        <v/>
      </c>
      <c r="I12" t="str">
        <f t="shared" si="1"/>
        <v>FlgViewed</v>
      </c>
      <c r="J12" t="str">
        <f t="shared" si="2"/>
        <v>flgViewed</v>
      </c>
      <c r="K12" t="str">
        <f t="shared" si="3"/>
        <v>int flgViewed;</v>
      </c>
      <c r="L12" t="str">
        <f t="shared" si="4"/>
        <v>required this.flgViewed,</v>
      </c>
      <c r="M12" s="32" t="str">
        <f t="shared" si="5"/>
        <v xml:space="preserve">  "flg_viewed" integer,</v>
      </c>
      <c r="O12" t="str">
        <f t="shared" si="6"/>
        <v>"flg_viewed": flgViewed,</v>
      </c>
      <c r="Q12" s="29" t="str">
        <f t="shared" si="7"/>
        <v>flgViewed = map["flg_viewed"],</v>
      </c>
      <c r="S12" t="str">
        <f t="shared" si="8"/>
        <v>flgViewed: maps[i]["flg_viewed"],</v>
      </c>
    </row>
    <row r="13" spans="1:19" x14ac:dyDescent="0.15">
      <c r="A13" s="26"/>
      <c r="B13" s="8"/>
      <c r="C13" s="8"/>
      <c r="D13" s="26"/>
      <c r="E13" s="26"/>
      <c r="F13" s="26"/>
      <c r="G13" s="26"/>
      <c r="I13" s="32" t="s">
        <v>159</v>
      </c>
    </row>
    <row r="14" spans="1:19" x14ac:dyDescent="0.15">
      <c r="A14" s="26"/>
      <c r="B14" s="8"/>
      <c r="C14" s="8"/>
      <c r="D14" s="26"/>
      <c r="E14" s="26"/>
      <c r="F14" s="26"/>
      <c r="G14" s="26"/>
      <c r="I14" s="32"/>
    </row>
    <row r="15" spans="1:19" x14ac:dyDescent="0.15">
      <c r="A15" s="26"/>
      <c r="B15" s="8"/>
      <c r="C15" s="8"/>
      <c r="D15" s="26"/>
      <c r="E15" s="26"/>
      <c r="F15" s="26"/>
      <c r="G15" s="26"/>
      <c r="I15" s="32"/>
    </row>
    <row r="16" spans="1:19" ht="15" x14ac:dyDescent="0.2">
      <c r="A16" s="26"/>
      <c r="B16" s="3"/>
      <c r="C16" s="8"/>
      <c r="D16" s="26"/>
      <c r="E16" s="26"/>
      <c r="F16" s="26"/>
      <c r="G16" s="26"/>
    </row>
    <row r="17" spans="1:7" ht="15" x14ac:dyDescent="0.2">
      <c r="A17" s="26"/>
      <c r="B17" s="3"/>
      <c r="C17" s="8"/>
      <c r="D17" s="26"/>
      <c r="E17" s="26"/>
      <c r="F17" s="26"/>
      <c r="G17" s="26"/>
    </row>
    <row r="18" spans="1:7" x14ac:dyDescent="0.15">
      <c r="A18" s="26"/>
      <c r="B18" s="8"/>
      <c r="C18" s="8"/>
      <c r="D18" s="26"/>
      <c r="E18" s="26"/>
      <c r="F18" s="26"/>
      <c r="G18" s="26"/>
    </row>
    <row r="19" spans="1:7" x14ac:dyDescent="0.15">
      <c r="A19" s="26"/>
      <c r="B19" s="8"/>
      <c r="C19" s="8"/>
      <c r="D19" s="26"/>
      <c r="E19" s="26"/>
      <c r="F19" s="26"/>
      <c r="G19" s="26"/>
    </row>
    <row r="20" spans="1:7" x14ac:dyDescent="0.15">
      <c r="A20" s="26"/>
      <c r="B20" s="8"/>
      <c r="C20" s="8"/>
      <c r="D20" s="26"/>
      <c r="E20" s="26"/>
      <c r="F20" s="26"/>
      <c r="G20" s="26"/>
    </row>
    <row r="21" spans="1:7" x14ac:dyDescent="0.15">
      <c r="A21" s="26"/>
      <c r="B21" s="8"/>
      <c r="C21" s="8"/>
      <c r="D21" s="26"/>
      <c r="E21" s="26"/>
      <c r="F21" s="26"/>
      <c r="G21" s="26"/>
    </row>
    <row r="22" spans="1:7" x14ac:dyDescent="0.15">
      <c r="A22" s="26"/>
      <c r="B22" s="8"/>
      <c r="C22" s="8"/>
      <c r="D22" s="26"/>
      <c r="E22" s="26"/>
      <c r="F22" s="26"/>
      <c r="G22" s="26"/>
    </row>
    <row r="23" spans="1:7" x14ac:dyDescent="0.15">
      <c r="A23" s="26"/>
      <c r="B23" s="8"/>
      <c r="C23" s="8"/>
      <c r="D23" s="26"/>
      <c r="E23" s="26"/>
      <c r="F23" s="26"/>
      <c r="G23" s="26"/>
    </row>
    <row r="24" spans="1:7" x14ac:dyDescent="0.15">
      <c r="A24" s="26"/>
      <c r="B24" s="8"/>
      <c r="C24" s="8"/>
      <c r="D24" s="26"/>
      <c r="E24" s="26"/>
      <c r="F24" s="26"/>
      <c r="G24" s="26"/>
    </row>
    <row r="25" spans="1:7" x14ac:dyDescent="0.15">
      <c r="A25" s="26"/>
      <c r="B25" s="8"/>
      <c r="C25" s="8"/>
      <c r="D25" s="26"/>
      <c r="E25" s="26"/>
      <c r="F25" s="26"/>
      <c r="G25" s="26"/>
    </row>
    <row r="26" spans="1:7" x14ac:dyDescent="0.15">
      <c r="A26" s="26"/>
      <c r="B26" s="8"/>
      <c r="C26" s="8"/>
      <c r="D26" s="26"/>
      <c r="E26" s="26"/>
      <c r="F26" s="26"/>
      <c r="G26" s="26"/>
    </row>
    <row r="27" spans="1:7" x14ac:dyDescent="0.15">
      <c r="A27" s="26"/>
      <c r="B27" s="8"/>
      <c r="C27" s="8"/>
      <c r="D27" s="26"/>
      <c r="E27" s="26"/>
      <c r="F27" s="26"/>
      <c r="G27" s="26"/>
    </row>
    <row r="28" spans="1:7" x14ac:dyDescent="0.15">
      <c r="A28" s="26"/>
      <c r="B28" s="8"/>
      <c r="C28" s="8"/>
      <c r="D28" s="26"/>
      <c r="E28" s="26"/>
      <c r="F28" s="26"/>
      <c r="G28" s="26"/>
    </row>
    <row r="29" spans="1:7" x14ac:dyDescent="0.15">
      <c r="A29" s="26"/>
      <c r="B29" s="8"/>
      <c r="C29" s="8"/>
      <c r="D29" s="26"/>
      <c r="E29" s="26"/>
      <c r="F29" s="26"/>
      <c r="G29" s="26"/>
    </row>
    <row r="30" spans="1:7" x14ac:dyDescent="0.15">
      <c r="A30" s="26"/>
      <c r="B30" s="8"/>
      <c r="C30" s="8"/>
      <c r="D30" s="26"/>
      <c r="E30" s="26"/>
      <c r="F30" s="26"/>
      <c r="G30" s="26"/>
    </row>
    <row r="31" spans="1:7" x14ac:dyDescent="0.15">
      <c r="A31" s="26"/>
      <c r="B31" s="8"/>
      <c r="C31" s="8"/>
      <c r="D31" s="26"/>
      <c r="E31" s="26"/>
      <c r="F31" s="26"/>
      <c r="G31" s="26"/>
    </row>
    <row r="32" spans="1:7" x14ac:dyDescent="0.15">
      <c r="A32" s="26"/>
      <c r="B32" s="8"/>
      <c r="C32" s="8"/>
      <c r="D32" s="26"/>
      <c r="E32" s="26"/>
      <c r="F32" s="26"/>
      <c r="G32" s="26"/>
    </row>
    <row r="33" spans="1:7" x14ac:dyDescent="0.15">
      <c r="A33" s="26"/>
      <c r="B33" s="8"/>
      <c r="C33" s="8"/>
      <c r="D33" s="26"/>
      <c r="E33" s="26"/>
      <c r="F33" s="26"/>
      <c r="G33" s="26"/>
    </row>
    <row r="34" spans="1:7" x14ac:dyDescent="0.15">
      <c r="A34" s="26"/>
      <c r="B34" s="8"/>
      <c r="C34" s="8"/>
      <c r="D34" s="26"/>
      <c r="E34" s="26"/>
      <c r="F34" s="26"/>
      <c r="G34" s="26"/>
    </row>
    <row r="35" spans="1:7" x14ac:dyDescent="0.15">
      <c r="A35" s="26"/>
      <c r="B35" s="8"/>
      <c r="C35" s="8"/>
      <c r="D35" s="26"/>
      <c r="E35" s="26"/>
      <c r="F35" s="26"/>
      <c r="G35" s="26"/>
    </row>
    <row r="36" spans="1:7" x14ac:dyDescent="0.15">
      <c r="A36" s="26"/>
      <c r="B36" s="8"/>
      <c r="C36" s="8"/>
      <c r="D36" s="26"/>
      <c r="E36" s="26"/>
      <c r="F36" s="26"/>
      <c r="G36" s="26"/>
    </row>
    <row r="37" spans="1:7" x14ac:dyDescent="0.15">
      <c r="A37" s="26"/>
      <c r="B37" s="8"/>
      <c r="C37" s="8"/>
      <c r="D37" s="26"/>
      <c r="E37" s="26"/>
      <c r="F37" s="26"/>
      <c r="G37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topLeftCell="A21" workbookViewId="0">
      <selection activeCell="E1" sqref="E1:J1048576"/>
    </sheetView>
  </sheetViews>
  <sheetFormatPr baseColWidth="10" defaultColWidth="12.6640625" defaultRowHeight="15" customHeight="1" x14ac:dyDescent="0.15"/>
  <cols>
    <col min="1" max="1" width="3" customWidth="1"/>
    <col min="2" max="2" width="3.83203125" customWidth="1"/>
    <col min="3" max="4" width="13.1640625" customWidth="1"/>
    <col min="5" max="5" width="12.6640625" customWidth="1"/>
    <col min="6" max="6" width="18.1640625" customWidth="1"/>
    <col min="7" max="7" width="3.5" customWidth="1"/>
    <col min="8" max="8" width="9.6640625" customWidth="1"/>
    <col min="9" max="9" width="12.83203125" customWidth="1"/>
    <col min="10" max="10" width="17.6640625" customWidth="1"/>
    <col min="11" max="11" width="37.1640625" customWidth="1"/>
    <col min="12" max="27" width="7.6640625" customWidth="1"/>
  </cols>
  <sheetData>
    <row r="1" spans="2:11" ht="18.75" customHeight="1" x14ac:dyDescent="0.15"/>
    <row r="2" spans="2:11" ht="18.75" customHeight="1" x14ac:dyDescent="0.2">
      <c r="B2" s="1" t="s">
        <v>0</v>
      </c>
      <c r="C2" s="1" t="s">
        <v>1</v>
      </c>
      <c r="D2" s="1" t="s">
        <v>2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pans="2:11" ht="18.75" customHeight="1" x14ac:dyDescent="0.2">
      <c r="B3" s="2">
        <v>1</v>
      </c>
      <c r="C3" s="3" t="s">
        <v>3</v>
      </c>
      <c r="D3" s="3" t="s">
        <v>4</v>
      </c>
      <c r="E3" s="3" t="s">
        <v>17</v>
      </c>
      <c r="F3" s="3" t="s">
        <v>18</v>
      </c>
      <c r="G3" s="2" t="s">
        <v>19</v>
      </c>
      <c r="H3" s="2" t="s">
        <v>19</v>
      </c>
      <c r="I3" s="3" t="s">
        <v>20</v>
      </c>
      <c r="J3" s="3"/>
      <c r="K3" s="3"/>
    </row>
    <row r="4" spans="2:11" ht="18.75" customHeight="1" x14ac:dyDescent="0.2">
      <c r="B4" s="2">
        <v>2</v>
      </c>
      <c r="C4" s="3" t="s">
        <v>3</v>
      </c>
      <c r="D4" s="3" t="s">
        <v>4</v>
      </c>
      <c r="E4" s="3" t="s">
        <v>21</v>
      </c>
      <c r="F4" s="3" t="s">
        <v>22</v>
      </c>
      <c r="G4" s="2"/>
      <c r="H4" s="2" t="s">
        <v>19</v>
      </c>
      <c r="I4" s="3" t="s">
        <v>20</v>
      </c>
      <c r="J4" s="3"/>
      <c r="K4" s="3"/>
    </row>
    <row r="5" spans="2:11" ht="18.75" customHeight="1" x14ac:dyDescent="0.2">
      <c r="B5" s="2">
        <v>3</v>
      </c>
      <c r="C5" s="3" t="s">
        <v>3</v>
      </c>
      <c r="D5" s="3" t="s">
        <v>4</v>
      </c>
      <c r="E5" s="3" t="s">
        <v>23</v>
      </c>
      <c r="F5" s="3" t="s">
        <v>24</v>
      </c>
      <c r="G5" s="2"/>
      <c r="H5" s="2" t="s">
        <v>19</v>
      </c>
      <c r="I5" s="3" t="s">
        <v>25</v>
      </c>
      <c r="J5" s="3"/>
      <c r="K5" s="3"/>
    </row>
    <row r="6" spans="2:11" ht="18.75" customHeight="1" x14ac:dyDescent="0.2">
      <c r="B6" s="2">
        <v>4</v>
      </c>
      <c r="C6" s="3" t="s">
        <v>3</v>
      </c>
      <c r="D6" s="3" t="s">
        <v>4</v>
      </c>
      <c r="E6" s="3" t="s">
        <v>26</v>
      </c>
      <c r="F6" s="3" t="s">
        <v>27</v>
      </c>
      <c r="G6" s="2"/>
      <c r="H6" s="2" t="s">
        <v>19</v>
      </c>
      <c r="I6" s="3" t="s">
        <v>28</v>
      </c>
      <c r="J6" s="3" t="b">
        <v>1</v>
      </c>
      <c r="K6" s="3"/>
    </row>
    <row r="7" spans="2:11" ht="18.75" customHeight="1" x14ac:dyDescent="0.2">
      <c r="B7" s="2">
        <v>5</v>
      </c>
      <c r="C7" s="3" t="s">
        <v>3</v>
      </c>
      <c r="D7" s="3" t="s">
        <v>4</v>
      </c>
      <c r="E7" s="4" t="s">
        <v>29</v>
      </c>
      <c r="F7" s="3" t="s">
        <v>30</v>
      </c>
      <c r="G7" s="2"/>
      <c r="H7" s="2" t="s">
        <v>19</v>
      </c>
      <c r="I7" s="3" t="s">
        <v>28</v>
      </c>
      <c r="J7" s="3" t="b">
        <v>0</v>
      </c>
      <c r="K7" s="3"/>
    </row>
    <row r="8" spans="2:11" ht="18.75" customHeight="1" x14ac:dyDescent="0.2">
      <c r="B8" s="2">
        <v>6</v>
      </c>
      <c r="C8" s="3" t="s">
        <v>3</v>
      </c>
      <c r="D8" s="3" t="s">
        <v>4</v>
      </c>
      <c r="E8" s="4" t="s">
        <v>31</v>
      </c>
      <c r="F8" s="5" t="s">
        <v>32</v>
      </c>
      <c r="H8" s="2" t="s">
        <v>19</v>
      </c>
      <c r="I8" s="3" t="s">
        <v>28</v>
      </c>
      <c r="J8" s="3" t="b">
        <v>0</v>
      </c>
      <c r="K8" s="3"/>
    </row>
    <row r="9" spans="2:11" ht="18.75" customHeight="1" x14ac:dyDescent="0.2">
      <c r="B9" s="2">
        <v>7</v>
      </c>
      <c r="C9" s="3" t="s">
        <v>3</v>
      </c>
      <c r="D9" s="3" t="s">
        <v>4</v>
      </c>
      <c r="E9" s="4" t="s">
        <v>33</v>
      </c>
      <c r="F9" s="3" t="s">
        <v>34</v>
      </c>
      <c r="G9" s="2"/>
      <c r="H9" s="2" t="s">
        <v>19</v>
      </c>
      <c r="I9" s="3" t="s">
        <v>28</v>
      </c>
      <c r="J9" s="3" t="b">
        <v>1</v>
      </c>
      <c r="K9" s="3"/>
    </row>
    <row r="10" spans="2:11" ht="18.75" customHeight="1" x14ac:dyDescent="0.2">
      <c r="B10" s="2">
        <v>8</v>
      </c>
      <c r="C10" s="3" t="s">
        <v>3</v>
      </c>
      <c r="D10" s="3"/>
      <c r="E10" s="3"/>
      <c r="F10" s="3"/>
      <c r="G10" s="2"/>
      <c r="H10" s="2"/>
      <c r="I10" s="3"/>
      <c r="J10" s="3"/>
      <c r="K10" s="3"/>
    </row>
    <row r="11" spans="2:11" ht="18.75" customHeight="1" x14ac:dyDescent="0.2">
      <c r="B11" s="2">
        <v>9</v>
      </c>
      <c r="C11" s="3" t="s">
        <v>5</v>
      </c>
      <c r="D11" s="3" t="s">
        <v>6</v>
      </c>
      <c r="E11" s="3" t="s">
        <v>35</v>
      </c>
      <c r="F11" s="3" t="s">
        <v>36</v>
      </c>
      <c r="G11" s="2" t="s">
        <v>19</v>
      </c>
      <c r="H11" s="2" t="s">
        <v>19</v>
      </c>
      <c r="I11" s="3" t="s">
        <v>20</v>
      </c>
      <c r="J11" s="3"/>
      <c r="K11" s="3"/>
    </row>
    <row r="12" spans="2:11" ht="18.75" customHeight="1" x14ac:dyDescent="0.2">
      <c r="B12" s="2">
        <v>10</v>
      </c>
      <c r="C12" s="3" t="s">
        <v>5</v>
      </c>
      <c r="D12" s="3" t="s">
        <v>6</v>
      </c>
      <c r="E12" s="3" t="s">
        <v>37</v>
      </c>
      <c r="F12" s="3" t="s">
        <v>38</v>
      </c>
      <c r="G12" s="2"/>
      <c r="H12" s="2" t="s">
        <v>19</v>
      </c>
      <c r="I12" s="3" t="s">
        <v>25</v>
      </c>
      <c r="J12" s="3"/>
      <c r="K12" s="3"/>
    </row>
    <row r="13" spans="2:11" ht="18.75" customHeight="1" x14ac:dyDescent="0.2">
      <c r="B13" s="2">
        <v>11</v>
      </c>
      <c r="C13" s="3" t="s">
        <v>5</v>
      </c>
      <c r="D13" s="3" t="s">
        <v>6</v>
      </c>
      <c r="E13" s="3" t="s">
        <v>39</v>
      </c>
      <c r="F13" s="3" t="s">
        <v>40</v>
      </c>
      <c r="G13" s="2"/>
      <c r="H13" s="2" t="s">
        <v>19</v>
      </c>
      <c r="I13" s="3" t="s">
        <v>41</v>
      </c>
      <c r="J13" s="3"/>
      <c r="K13" s="3"/>
    </row>
    <row r="14" spans="2:11" ht="18.75" customHeight="1" x14ac:dyDescent="0.2">
      <c r="B14" s="2">
        <v>12</v>
      </c>
      <c r="C14" s="3" t="s">
        <v>5</v>
      </c>
      <c r="D14" s="3" t="s">
        <v>6</v>
      </c>
      <c r="E14" s="3" t="s">
        <v>42</v>
      </c>
      <c r="F14" s="3" t="s">
        <v>43</v>
      </c>
      <c r="G14" s="2"/>
      <c r="H14" s="2"/>
      <c r="I14" s="3" t="s">
        <v>20</v>
      </c>
      <c r="J14" s="3"/>
      <c r="K14" s="3"/>
    </row>
    <row r="15" spans="2:11" ht="18.75" customHeight="1" x14ac:dyDescent="0.2">
      <c r="B15" s="2">
        <v>13</v>
      </c>
      <c r="C15" s="3" t="s">
        <v>5</v>
      </c>
      <c r="D15" s="3" t="s">
        <v>6</v>
      </c>
      <c r="E15" s="3" t="s">
        <v>44</v>
      </c>
      <c r="F15" s="3" t="s">
        <v>45</v>
      </c>
      <c r="G15" s="2" t="s">
        <v>19</v>
      </c>
      <c r="H15" s="2"/>
      <c r="I15" s="3" t="s">
        <v>79</v>
      </c>
      <c r="J15" s="3"/>
      <c r="K15" s="3"/>
    </row>
    <row r="16" spans="2:11" ht="18.75" customHeight="1" x14ac:dyDescent="0.2">
      <c r="B16" s="2">
        <v>14</v>
      </c>
      <c r="C16" s="3" t="s">
        <v>5</v>
      </c>
      <c r="D16" s="3" t="s">
        <v>6</v>
      </c>
      <c r="E16" s="3" t="s">
        <v>46</v>
      </c>
      <c r="F16" s="3" t="s">
        <v>47</v>
      </c>
      <c r="G16" s="2"/>
      <c r="H16" s="2"/>
      <c r="I16" s="3" t="s">
        <v>48</v>
      </c>
      <c r="J16" s="3">
        <v>99</v>
      </c>
      <c r="K16" s="3"/>
    </row>
    <row r="17" spans="2:11" ht="18.75" customHeight="1" x14ac:dyDescent="0.2">
      <c r="B17" s="2">
        <v>15</v>
      </c>
      <c r="C17" s="3" t="s">
        <v>5</v>
      </c>
      <c r="D17" s="3"/>
      <c r="E17" s="3"/>
      <c r="F17" s="3"/>
      <c r="G17" s="2"/>
      <c r="H17" s="2"/>
      <c r="I17" s="3"/>
      <c r="J17" s="3"/>
      <c r="K17" s="3"/>
    </row>
    <row r="18" spans="2:11" ht="18.75" customHeight="1" x14ac:dyDescent="0.2">
      <c r="B18" s="2">
        <v>16</v>
      </c>
      <c r="C18" s="3" t="s">
        <v>7</v>
      </c>
      <c r="D18" s="3" t="s">
        <v>49</v>
      </c>
      <c r="E18" s="3" t="s">
        <v>35</v>
      </c>
      <c r="F18" s="3" t="s">
        <v>50</v>
      </c>
      <c r="G18" s="2" t="s">
        <v>19</v>
      </c>
      <c r="H18" s="2"/>
      <c r="I18" s="3" t="s">
        <v>20</v>
      </c>
      <c r="J18" s="3"/>
      <c r="K18" s="3"/>
    </row>
    <row r="19" spans="2:11" ht="18.75" customHeight="1" x14ac:dyDescent="0.2">
      <c r="B19" s="2">
        <v>17</v>
      </c>
      <c r="C19" s="3" t="s">
        <v>7</v>
      </c>
      <c r="D19" s="3" t="s">
        <v>49</v>
      </c>
      <c r="E19" s="3" t="s">
        <v>17</v>
      </c>
      <c r="F19" s="3" t="s">
        <v>51</v>
      </c>
      <c r="G19" s="2" t="s">
        <v>19</v>
      </c>
      <c r="H19" s="2"/>
      <c r="I19" s="3" t="s">
        <v>20</v>
      </c>
      <c r="J19" s="3"/>
      <c r="K19" s="3"/>
    </row>
    <row r="20" spans="2:11" ht="18.75" customHeight="1" x14ac:dyDescent="0.2">
      <c r="B20" s="6">
        <v>18</v>
      </c>
      <c r="C20" s="7" t="s">
        <v>7</v>
      </c>
      <c r="D20" s="7" t="s">
        <v>49</v>
      </c>
      <c r="E20" s="7" t="s">
        <v>37</v>
      </c>
      <c r="F20" s="7" t="s">
        <v>38</v>
      </c>
      <c r="G20" s="6"/>
      <c r="H20" s="6"/>
      <c r="I20" s="7" t="s">
        <v>25</v>
      </c>
      <c r="J20" s="7"/>
      <c r="K20" s="7"/>
    </row>
    <row r="21" spans="2:11" ht="18.75" customHeight="1" x14ac:dyDescent="0.2">
      <c r="B21" s="2">
        <v>19</v>
      </c>
      <c r="C21" s="3" t="s">
        <v>7</v>
      </c>
      <c r="D21" s="3" t="s">
        <v>49</v>
      </c>
      <c r="E21" s="3" t="s">
        <v>39</v>
      </c>
      <c r="F21" s="3" t="s">
        <v>40</v>
      </c>
      <c r="G21" s="2"/>
      <c r="H21" s="2"/>
      <c r="I21" s="3" t="s">
        <v>41</v>
      </c>
      <c r="J21" s="3"/>
      <c r="K21" s="3"/>
    </row>
    <row r="22" spans="2:11" ht="18.75" customHeight="1" x14ac:dyDescent="0.2">
      <c r="B22" s="2">
        <v>20</v>
      </c>
      <c r="C22" s="3" t="s">
        <v>7</v>
      </c>
      <c r="D22" s="3" t="s">
        <v>49</v>
      </c>
      <c r="E22" s="3" t="s">
        <v>42</v>
      </c>
      <c r="F22" s="3" t="s">
        <v>52</v>
      </c>
      <c r="G22" s="2"/>
      <c r="H22" s="2"/>
      <c r="I22" s="3" t="s">
        <v>20</v>
      </c>
      <c r="J22" s="3"/>
      <c r="K22" s="3"/>
    </row>
    <row r="23" spans="2:11" ht="18.75" customHeight="1" x14ac:dyDescent="0.2">
      <c r="B23" s="2">
        <v>21</v>
      </c>
      <c r="C23" s="3" t="s">
        <v>7</v>
      </c>
      <c r="D23" s="3" t="s">
        <v>49</v>
      </c>
      <c r="E23" s="3" t="s">
        <v>53</v>
      </c>
      <c r="F23" s="3" t="s">
        <v>54</v>
      </c>
      <c r="G23" s="2"/>
      <c r="H23" s="2"/>
      <c r="I23" s="3" t="s">
        <v>55</v>
      </c>
      <c r="J23" s="3"/>
      <c r="K23" s="3"/>
    </row>
    <row r="24" spans="2:11" ht="18.75" customHeight="1" x14ac:dyDescent="0.2">
      <c r="B24" s="6">
        <v>22</v>
      </c>
      <c r="C24" s="7" t="s">
        <v>7</v>
      </c>
      <c r="D24" s="7" t="s">
        <v>49</v>
      </c>
      <c r="E24" s="7" t="s">
        <v>44</v>
      </c>
      <c r="F24" s="7" t="s">
        <v>45</v>
      </c>
      <c r="G24" s="6" t="s">
        <v>19</v>
      </c>
      <c r="H24" s="6"/>
      <c r="I24" s="7" t="s">
        <v>20</v>
      </c>
      <c r="J24" s="7"/>
      <c r="K24" s="7"/>
    </row>
    <row r="25" spans="2:11" ht="18.75" customHeight="1" x14ac:dyDescent="0.2">
      <c r="B25" s="2">
        <v>23</v>
      </c>
      <c r="C25" s="3" t="s">
        <v>7</v>
      </c>
      <c r="D25" s="3" t="s">
        <v>49</v>
      </c>
      <c r="E25" s="3" t="s">
        <v>56</v>
      </c>
      <c r="F25" s="3" t="s">
        <v>57</v>
      </c>
      <c r="G25" s="2"/>
      <c r="H25" s="2"/>
      <c r="I25" s="3" t="s">
        <v>28</v>
      </c>
      <c r="J25" s="3" t="b">
        <v>0</v>
      </c>
      <c r="K25" s="3"/>
    </row>
    <row r="26" spans="2:11" ht="18.75" customHeight="1" x14ac:dyDescent="0.2">
      <c r="B26" s="2">
        <v>24</v>
      </c>
      <c r="C26" s="3" t="s">
        <v>7</v>
      </c>
      <c r="D26" s="3" t="s">
        <v>49</v>
      </c>
      <c r="E26" s="3" t="s">
        <v>58</v>
      </c>
      <c r="F26" s="3" t="s">
        <v>59</v>
      </c>
      <c r="G26" s="2"/>
      <c r="H26" s="2"/>
      <c r="I26" s="3" t="s">
        <v>28</v>
      </c>
      <c r="J26" s="3" t="b">
        <v>0</v>
      </c>
      <c r="K26" s="3"/>
    </row>
    <row r="27" spans="2:11" ht="18.75" customHeight="1" x14ac:dyDescent="0.2">
      <c r="B27" s="2">
        <v>25</v>
      </c>
      <c r="C27" s="3" t="s">
        <v>7</v>
      </c>
      <c r="D27" s="3" t="s">
        <v>49</v>
      </c>
      <c r="E27" s="3"/>
      <c r="F27" s="3"/>
      <c r="G27" s="2"/>
      <c r="H27" s="2"/>
      <c r="I27" s="3"/>
      <c r="J27" s="3"/>
      <c r="K27" s="3"/>
    </row>
    <row r="28" spans="2:11" ht="18.75" customHeight="1" x14ac:dyDescent="0.2">
      <c r="B28" s="2">
        <v>25</v>
      </c>
      <c r="C28" s="3" t="s">
        <v>7</v>
      </c>
      <c r="D28" s="3" t="s">
        <v>49</v>
      </c>
      <c r="E28" s="3"/>
      <c r="F28" s="3"/>
      <c r="G28" s="2"/>
      <c r="H28" s="2"/>
      <c r="I28" s="3"/>
      <c r="J28" s="3"/>
      <c r="K28" s="3"/>
    </row>
    <row r="29" spans="2:11" ht="18.75" customHeight="1" x14ac:dyDescent="0.2">
      <c r="B29" s="2">
        <v>25</v>
      </c>
      <c r="C29" s="3" t="s">
        <v>7</v>
      </c>
      <c r="D29" s="3" t="s">
        <v>49</v>
      </c>
      <c r="E29" s="3"/>
      <c r="F29" s="3"/>
      <c r="G29" s="2"/>
      <c r="H29" s="2"/>
      <c r="I29" s="3"/>
      <c r="J29" s="3"/>
      <c r="K29" s="3"/>
    </row>
    <row r="30" spans="2:11" ht="18.75" customHeight="1" x14ac:dyDescent="0.2">
      <c r="B30" s="2">
        <v>25</v>
      </c>
      <c r="C30" s="3" t="s">
        <v>8</v>
      </c>
      <c r="D30" s="3" t="s">
        <v>9</v>
      </c>
      <c r="E30" s="3" t="s">
        <v>180</v>
      </c>
      <c r="F30" s="3" t="s">
        <v>60</v>
      </c>
      <c r="G30" s="2" t="s">
        <v>19</v>
      </c>
      <c r="H30" s="2" t="s">
        <v>19</v>
      </c>
      <c r="I30" s="3"/>
      <c r="J30" s="3"/>
      <c r="K30" s="3"/>
    </row>
    <row r="31" spans="2:11" ht="18.75" customHeight="1" x14ac:dyDescent="0.2">
      <c r="B31" s="2">
        <v>25</v>
      </c>
      <c r="C31" s="3" t="s">
        <v>8</v>
      </c>
      <c r="D31" s="3" t="s">
        <v>9</v>
      </c>
      <c r="E31" s="3" t="s">
        <v>61</v>
      </c>
      <c r="F31" s="3" t="s">
        <v>62</v>
      </c>
      <c r="G31" s="2"/>
      <c r="H31" s="2" t="s">
        <v>19</v>
      </c>
      <c r="I31" s="3"/>
      <c r="J31" s="3"/>
      <c r="K31" s="3" t="s">
        <v>63</v>
      </c>
    </row>
    <row r="32" spans="2:11" ht="18.75" customHeight="1" x14ac:dyDescent="0.2">
      <c r="B32" s="2">
        <v>25</v>
      </c>
      <c r="C32" s="3" t="s">
        <v>8</v>
      </c>
      <c r="D32" s="3" t="s">
        <v>9</v>
      </c>
      <c r="E32" s="3" t="s">
        <v>17</v>
      </c>
      <c r="F32" s="3" t="s">
        <v>64</v>
      </c>
      <c r="G32" s="2"/>
      <c r="H32" s="2"/>
      <c r="I32" s="3"/>
      <c r="J32" s="3"/>
      <c r="K32" s="3" t="s">
        <v>65</v>
      </c>
    </row>
    <row r="33" spans="2:11" ht="18.75" customHeight="1" x14ac:dyDescent="0.2">
      <c r="B33" s="2">
        <v>25</v>
      </c>
      <c r="C33" s="3" t="s">
        <v>8</v>
      </c>
      <c r="D33" s="3" t="s">
        <v>9</v>
      </c>
      <c r="E33" s="3" t="s">
        <v>41</v>
      </c>
      <c r="F33" s="3" t="s">
        <v>66</v>
      </c>
      <c r="G33" s="2"/>
      <c r="H33" s="2" t="s">
        <v>19</v>
      </c>
      <c r="I33" s="3"/>
      <c r="J33" s="3"/>
      <c r="K33" s="3"/>
    </row>
    <row r="34" spans="2:11" ht="18.75" customHeight="1" x14ac:dyDescent="0.2">
      <c r="B34" s="2">
        <v>25</v>
      </c>
      <c r="C34" s="3" t="s">
        <v>8</v>
      </c>
      <c r="D34" s="3" t="s">
        <v>9</v>
      </c>
      <c r="E34" s="3" t="s">
        <v>67</v>
      </c>
      <c r="F34" s="3" t="s">
        <v>68</v>
      </c>
      <c r="G34" s="2"/>
      <c r="H34" s="2"/>
      <c r="I34" s="3"/>
      <c r="J34" s="3">
        <v>0</v>
      </c>
      <c r="K34" s="3"/>
    </row>
    <row r="35" spans="2:11" ht="18.75" customHeight="1" x14ac:dyDescent="0.2">
      <c r="B35" s="2">
        <v>25</v>
      </c>
      <c r="C35" s="3" t="s">
        <v>8</v>
      </c>
      <c r="D35" s="3" t="s">
        <v>9</v>
      </c>
      <c r="E35" s="3" t="s">
        <v>69</v>
      </c>
      <c r="F35" s="3" t="s">
        <v>70</v>
      </c>
      <c r="G35" s="2"/>
      <c r="H35" s="2" t="s">
        <v>19</v>
      </c>
      <c r="I35" s="3"/>
      <c r="J35" s="3"/>
      <c r="K35" s="3"/>
    </row>
    <row r="36" spans="2:11" ht="18.75" customHeight="1" x14ac:dyDescent="0.2">
      <c r="B36" s="2">
        <v>25</v>
      </c>
      <c r="C36" s="3" t="s">
        <v>8</v>
      </c>
      <c r="D36" s="3" t="s">
        <v>9</v>
      </c>
      <c r="E36" s="3" t="s">
        <v>71</v>
      </c>
      <c r="F36" s="3" t="s">
        <v>72</v>
      </c>
      <c r="G36" s="2"/>
      <c r="H36" s="2"/>
      <c r="I36" s="3"/>
      <c r="J36" s="3"/>
      <c r="K36" s="3"/>
    </row>
    <row r="37" spans="2:11" ht="18.75" customHeight="1" x14ac:dyDescent="0.2">
      <c r="B37" s="2">
        <v>25</v>
      </c>
      <c r="C37" s="3" t="s">
        <v>8</v>
      </c>
      <c r="D37" s="3" t="s">
        <v>9</v>
      </c>
      <c r="E37" s="3"/>
      <c r="F37" s="3"/>
      <c r="G37" s="2"/>
      <c r="H37" s="2"/>
      <c r="I37" s="3"/>
      <c r="J37" s="3"/>
      <c r="K37" s="3"/>
    </row>
    <row r="38" spans="2:11" ht="18.75" customHeight="1" x14ac:dyDescent="0.2">
      <c r="B38" s="2">
        <v>25</v>
      </c>
      <c r="C38" s="3" t="s">
        <v>8</v>
      </c>
      <c r="D38" s="3" t="s">
        <v>9</v>
      </c>
      <c r="E38" s="3"/>
      <c r="F38" s="3"/>
      <c r="G38" s="2"/>
      <c r="H38" s="2"/>
      <c r="I38" s="3"/>
      <c r="J38" s="3"/>
      <c r="K38" s="3"/>
    </row>
    <row r="39" spans="2:11" ht="18.75" customHeight="1" x14ac:dyDescent="0.2">
      <c r="B39" s="2">
        <v>25</v>
      </c>
      <c r="C39" s="3" t="s">
        <v>73</v>
      </c>
      <c r="D39" s="3" t="s">
        <v>74</v>
      </c>
      <c r="E39" s="3" t="s">
        <v>75</v>
      </c>
      <c r="F39" s="3" t="s">
        <v>76</v>
      </c>
      <c r="G39" s="2" t="s">
        <v>78</v>
      </c>
      <c r="H39" s="2"/>
      <c r="I39" s="3" t="s">
        <v>79</v>
      </c>
      <c r="J39" s="3"/>
      <c r="K39" s="3"/>
    </row>
    <row r="40" spans="2:11" ht="18.75" customHeight="1" x14ac:dyDescent="0.2">
      <c r="B40" s="2">
        <v>25</v>
      </c>
      <c r="C40" s="3" t="s">
        <v>73</v>
      </c>
      <c r="D40" s="3" t="s">
        <v>74</v>
      </c>
      <c r="E40" s="3" t="s">
        <v>37</v>
      </c>
      <c r="F40" s="3" t="s">
        <v>77</v>
      </c>
      <c r="G40" s="2"/>
      <c r="H40" s="2"/>
      <c r="I40" s="3" t="s">
        <v>80</v>
      </c>
      <c r="J40" s="3"/>
      <c r="K40" s="3"/>
    </row>
    <row r="41" spans="2:11" ht="18.75" customHeight="1" x14ac:dyDescent="0.2">
      <c r="B41" s="2">
        <v>26</v>
      </c>
      <c r="C41" s="3" t="s">
        <v>81</v>
      </c>
      <c r="D41" s="3" t="s">
        <v>81</v>
      </c>
      <c r="E41" s="3" t="s">
        <v>61</v>
      </c>
      <c r="F41" s="3" t="s">
        <v>86</v>
      </c>
      <c r="G41" s="2"/>
      <c r="H41" s="2"/>
      <c r="I41" s="3" t="s">
        <v>79</v>
      </c>
      <c r="J41" s="3"/>
      <c r="K41" s="3"/>
    </row>
    <row r="42" spans="2:11" ht="18.75" customHeight="1" x14ac:dyDescent="0.2">
      <c r="B42" s="2">
        <v>27</v>
      </c>
      <c r="C42" s="3" t="s">
        <v>81</v>
      </c>
      <c r="D42" s="3" t="s">
        <v>81</v>
      </c>
      <c r="E42" s="3" t="s">
        <v>82</v>
      </c>
      <c r="F42" s="3" t="s">
        <v>87</v>
      </c>
      <c r="G42" s="2"/>
      <c r="H42" s="2"/>
      <c r="I42" s="3" t="s">
        <v>79</v>
      </c>
      <c r="J42" s="3"/>
      <c r="K42" s="3"/>
    </row>
    <row r="43" spans="2:11" ht="18.75" customHeight="1" x14ac:dyDescent="0.2">
      <c r="B43" s="2">
        <v>28</v>
      </c>
      <c r="C43" s="3" t="s">
        <v>81</v>
      </c>
      <c r="D43" s="3" t="s">
        <v>81</v>
      </c>
      <c r="E43" s="3" t="s">
        <v>83</v>
      </c>
      <c r="F43" s="3" t="s">
        <v>88</v>
      </c>
      <c r="G43" s="2"/>
      <c r="H43" s="2"/>
      <c r="I43" s="3" t="s">
        <v>80</v>
      </c>
      <c r="J43" s="3"/>
      <c r="K43" s="3"/>
    </row>
    <row r="44" spans="2:11" ht="18.75" customHeight="1" x14ac:dyDescent="0.2">
      <c r="B44" s="2">
        <v>29</v>
      </c>
      <c r="C44" s="3" t="s">
        <v>81</v>
      </c>
      <c r="D44" s="3" t="s">
        <v>81</v>
      </c>
      <c r="E44" s="3" t="s">
        <v>84</v>
      </c>
      <c r="F44" s="3" t="s">
        <v>89</v>
      </c>
      <c r="G44" s="2"/>
      <c r="H44" s="2"/>
      <c r="I44" s="3" t="s">
        <v>79</v>
      </c>
      <c r="J44" s="3"/>
      <c r="K44" s="3"/>
    </row>
    <row r="45" spans="2:11" ht="18.75" customHeight="1" x14ac:dyDescent="0.2">
      <c r="B45" s="2">
        <v>30</v>
      </c>
      <c r="C45" s="3" t="s">
        <v>81</v>
      </c>
      <c r="D45" s="3" t="s">
        <v>81</v>
      </c>
      <c r="E45" s="3" t="s">
        <v>85</v>
      </c>
      <c r="F45" s="3" t="s">
        <v>90</v>
      </c>
      <c r="G45" s="2"/>
      <c r="H45" s="2"/>
      <c r="I45" s="3" t="s">
        <v>80</v>
      </c>
      <c r="J45" s="3"/>
      <c r="K45" s="3"/>
    </row>
    <row r="46" spans="2:11" ht="18.75" customHeight="1" x14ac:dyDescent="0.2">
      <c r="B46" s="2">
        <v>31</v>
      </c>
      <c r="C46" s="3"/>
      <c r="D46" s="3"/>
      <c r="E46" s="3"/>
      <c r="F46" s="3"/>
      <c r="G46" s="2"/>
      <c r="H46" s="2"/>
      <c r="I46" s="3"/>
      <c r="J46" s="3"/>
      <c r="K46" s="3"/>
    </row>
    <row r="47" spans="2:11" ht="18.75" customHeight="1" x14ac:dyDescent="0.2">
      <c r="B47" s="2">
        <v>32</v>
      </c>
      <c r="C47" s="3"/>
      <c r="D47" s="3"/>
      <c r="E47" s="3"/>
      <c r="F47" s="3"/>
      <c r="G47" s="2"/>
      <c r="H47" s="2"/>
      <c r="I47" s="3"/>
      <c r="J47" s="3"/>
      <c r="K47" s="3"/>
    </row>
    <row r="48" spans="2:11" ht="18.75" customHeight="1" x14ac:dyDescent="0.2">
      <c r="B48" s="2">
        <v>33</v>
      </c>
      <c r="C48" s="3"/>
      <c r="D48" s="3"/>
      <c r="E48" s="3"/>
      <c r="F48" s="3"/>
      <c r="G48" s="2"/>
      <c r="H48" s="2"/>
      <c r="I48" s="3"/>
      <c r="J48" s="3"/>
      <c r="K48" s="3"/>
    </row>
    <row r="49" spans="2:11" ht="18.75" customHeight="1" x14ac:dyDescent="0.2">
      <c r="B49" s="2">
        <v>34</v>
      </c>
      <c r="C49" s="3"/>
      <c r="D49" s="3"/>
      <c r="E49" s="3"/>
      <c r="F49" s="3"/>
      <c r="G49" s="2"/>
      <c r="H49" s="2"/>
      <c r="I49" s="3"/>
      <c r="J49" s="3"/>
      <c r="K49" s="3"/>
    </row>
    <row r="50" spans="2:11" ht="18.75" customHeight="1" x14ac:dyDescent="0.2">
      <c r="B50" s="2">
        <v>35</v>
      </c>
      <c r="C50" s="3"/>
      <c r="D50" s="3"/>
      <c r="E50" s="3"/>
      <c r="F50" s="3"/>
      <c r="G50" s="2"/>
      <c r="H50" s="2"/>
      <c r="I50" s="3"/>
      <c r="J50" s="3"/>
      <c r="K50" s="3"/>
    </row>
    <row r="51" spans="2:11" ht="18.75" customHeight="1" x14ac:dyDescent="0.2">
      <c r="B51" s="2">
        <v>36</v>
      </c>
      <c r="C51" s="3"/>
      <c r="D51" s="3"/>
      <c r="E51" s="3"/>
      <c r="F51" s="3"/>
      <c r="G51" s="2"/>
      <c r="H51" s="2"/>
      <c r="I51" s="3"/>
      <c r="J51" s="3"/>
      <c r="K51" s="3"/>
    </row>
    <row r="52" spans="2:11" ht="18.75" customHeight="1" x14ac:dyDescent="0.2">
      <c r="B52" s="2">
        <v>37</v>
      </c>
      <c r="C52" s="3"/>
      <c r="D52" s="3"/>
      <c r="E52" s="3"/>
      <c r="F52" s="3"/>
      <c r="G52" s="2"/>
      <c r="H52" s="2"/>
      <c r="I52" s="3"/>
      <c r="J52" s="3"/>
      <c r="K52" s="3"/>
    </row>
    <row r="53" spans="2:11" ht="18.75" customHeight="1" x14ac:dyDescent="0.2">
      <c r="B53" s="2">
        <v>38</v>
      </c>
      <c r="C53" s="3"/>
      <c r="D53" s="3"/>
      <c r="E53" s="3"/>
      <c r="F53" s="3"/>
      <c r="G53" s="2"/>
      <c r="H53" s="2"/>
      <c r="I53" s="3"/>
      <c r="J53" s="3"/>
      <c r="K53" s="3"/>
    </row>
    <row r="54" spans="2:11" ht="18.75" customHeight="1" x14ac:dyDescent="0.2">
      <c r="B54" s="2">
        <v>39</v>
      </c>
      <c r="C54" s="3"/>
      <c r="D54" s="3"/>
      <c r="E54" s="3"/>
      <c r="F54" s="3"/>
      <c r="G54" s="2"/>
      <c r="H54" s="2"/>
      <c r="I54" s="3"/>
      <c r="J54" s="3"/>
      <c r="K54" s="3"/>
    </row>
    <row r="55" spans="2:11" ht="18.75" customHeight="1" x14ac:dyDescent="0.2">
      <c r="B55" s="2">
        <v>40</v>
      </c>
      <c r="C55" s="3"/>
      <c r="D55" s="3"/>
      <c r="E55" s="3"/>
      <c r="F55" s="3"/>
      <c r="G55" s="2"/>
      <c r="H55" s="2"/>
      <c r="I55" s="3"/>
      <c r="J55" s="3"/>
      <c r="K55" s="3"/>
    </row>
    <row r="56" spans="2:11" ht="18.75" customHeight="1" x14ac:dyDescent="0.2">
      <c r="B56" s="2">
        <v>41</v>
      </c>
      <c r="C56" s="3"/>
      <c r="D56" s="3"/>
      <c r="E56" s="3"/>
      <c r="F56" s="3"/>
      <c r="G56" s="2"/>
      <c r="H56" s="2"/>
      <c r="I56" s="3"/>
      <c r="J56" s="3"/>
      <c r="K56" s="3"/>
    </row>
    <row r="57" spans="2:11" ht="18.75" customHeight="1" x14ac:dyDescent="0.2">
      <c r="B57" s="2">
        <v>42</v>
      </c>
      <c r="C57" s="3"/>
      <c r="D57" s="3"/>
      <c r="E57" s="3"/>
      <c r="F57" s="3"/>
      <c r="G57" s="2"/>
      <c r="H57" s="2"/>
      <c r="I57" s="3"/>
      <c r="J57" s="3"/>
      <c r="K57" s="3"/>
    </row>
    <row r="58" spans="2:11" ht="18.75" customHeight="1" x14ac:dyDescent="0.2">
      <c r="B58" s="2">
        <v>43</v>
      </c>
      <c r="C58" s="3"/>
      <c r="D58" s="3"/>
      <c r="E58" s="3"/>
      <c r="F58" s="3"/>
      <c r="G58" s="2"/>
      <c r="H58" s="2"/>
      <c r="I58" s="3"/>
      <c r="J58" s="3"/>
      <c r="K58" s="3"/>
    </row>
    <row r="59" spans="2:11" ht="18.75" customHeight="1" x14ac:dyDescent="0.2">
      <c r="B59" s="2">
        <v>44</v>
      </c>
      <c r="C59" s="3"/>
      <c r="D59" s="3"/>
      <c r="E59" s="3"/>
      <c r="F59" s="3"/>
      <c r="G59" s="2"/>
      <c r="H59" s="2"/>
      <c r="I59" s="3"/>
      <c r="J59" s="3"/>
      <c r="K59" s="3"/>
    </row>
    <row r="60" spans="2:11" ht="18.75" customHeight="1" x14ac:dyDescent="0.2">
      <c r="B60" s="2">
        <v>45</v>
      </c>
      <c r="C60" s="3"/>
      <c r="D60" s="3"/>
      <c r="E60" s="3"/>
      <c r="F60" s="3"/>
      <c r="G60" s="2"/>
      <c r="H60" s="2"/>
      <c r="I60" s="3"/>
      <c r="J60" s="3"/>
      <c r="K60" s="3"/>
    </row>
    <row r="61" spans="2:11" ht="18.75" customHeight="1" x14ac:dyDescent="0.15"/>
    <row r="62" spans="2:11" ht="18.75" customHeight="1" x14ac:dyDescent="0.15"/>
    <row r="63" spans="2:11" ht="18.75" customHeight="1" x14ac:dyDescent="0.15"/>
    <row r="64" spans="2:11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Danh sách table</vt:lpstr>
      <vt:lpstr>Từ điển</vt:lpstr>
      <vt:lpstr>ER</vt:lpstr>
      <vt:lpstr>ma_user</vt:lpstr>
      <vt:lpstr>ma_store</vt:lpstr>
      <vt:lpstr>tr_product</vt:lpstr>
      <vt:lpstr>ma_literal</vt:lpstr>
      <vt:lpstr>tr_anounce</vt:lpstr>
      <vt:lpstr>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Phạm</cp:lastModifiedBy>
  <dcterms:created xsi:type="dcterms:W3CDTF">2015-06-05T18:19:34Z</dcterms:created>
  <dcterms:modified xsi:type="dcterms:W3CDTF">2023-03-31T18:07:24Z</dcterms:modified>
</cp:coreProperties>
</file>